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приложение" sheetId="1" r:id="rId1"/>
    <sheet name="вода" sheetId="2" r:id="rId2"/>
  </sheets>
  <definedNames/>
  <calcPr fullCalcOnLoad="1" fullPrecision="0"/>
</workbook>
</file>

<file path=xl/sharedStrings.xml><?xml version="1.0" encoding="utf-8"?>
<sst xmlns="http://schemas.openxmlformats.org/spreadsheetml/2006/main" count="235" uniqueCount="89">
  <si>
    <t>Экономически обоснованные тарифы и тарифы для населения на 1 чел в месяц</t>
  </si>
  <si>
    <t>руб.</t>
  </si>
  <si>
    <t>Холодное водоснабжение и канализация</t>
  </si>
  <si>
    <t>Очистка стоков</t>
  </si>
  <si>
    <t>Горячее водоснабжение</t>
  </si>
  <si>
    <t>Фактический тариф</t>
  </si>
  <si>
    <t>Тариф для населения</t>
  </si>
  <si>
    <t>1. Для граждан, проживающих в жилых домах квартирного типа</t>
  </si>
  <si>
    <t>а) Водопровод без канализации</t>
  </si>
  <si>
    <t>-</t>
  </si>
  <si>
    <t>б) Водопровод без ванны</t>
  </si>
  <si>
    <t>в) Водопровод с ванной, водоподогревателем, работающем на твердом топливе</t>
  </si>
  <si>
    <t>г) Водопровод с мойкой и душем</t>
  </si>
  <si>
    <t>д) Водопровод с сидячей ванной</t>
  </si>
  <si>
    <t>е) Водопровод , оборудо-ванный мойкой, ванной длиной 1500-1700 мм и душем</t>
  </si>
  <si>
    <t>ж) Водопровод в домах высотой свыше 12 эт. с центральным горячим водоснабжением</t>
  </si>
  <si>
    <t>2. Уличные водоразборные колонки</t>
  </si>
  <si>
    <t>3. Для граждан, проживающих в общежитиях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</si>
  <si>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</si>
  <si>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</si>
  <si>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в) Водопровод с душами при всех жилых комнатах</t>
  </si>
  <si>
    <t>Примечание: фактические тарифы по холодной воде и канализации, горячей воде, очистке стоков расчитаны исходя из экономически обоснованных тарифов на перечисленные услуги и их нормативов потребления.</t>
  </si>
  <si>
    <t>Приложение к постановлению мэра города</t>
  </si>
  <si>
    <t>Тарифы на коммунальные услуги для населения г.Томска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</si>
  <si>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</si>
  <si>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</si>
  <si>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Ед. изм.</t>
  </si>
  <si>
    <t>Наименование услуг</t>
  </si>
  <si>
    <t>канализация</t>
  </si>
  <si>
    <t>ВСЕГО по пункту "б"</t>
  </si>
  <si>
    <t>кроме того очистка сточных вод</t>
  </si>
  <si>
    <r>
      <t>л/м</t>
    </r>
    <r>
      <rPr>
        <vertAlign val="superscript"/>
        <sz val="12"/>
        <rFont val="Times New Roman Cyr"/>
        <family val="1"/>
      </rPr>
      <t>3</t>
    </r>
  </si>
  <si>
    <t>ВСЕГО по пункту "в"</t>
  </si>
  <si>
    <t>ВСЕГО по пункту "г"</t>
  </si>
  <si>
    <t>ВСЕГО по пункту "д"</t>
  </si>
  <si>
    <t>ВСЕГО по пункту "е"</t>
  </si>
  <si>
    <t>ВСЕГО по пункту "ж"</t>
  </si>
  <si>
    <t>ВСЕГО по пункту "а"</t>
  </si>
  <si>
    <t>150/4,56</t>
  </si>
  <si>
    <t>165 / 5,02</t>
  </si>
  <si>
    <t>265 / 8,06</t>
  </si>
  <si>
    <t>140 / 4,26</t>
  </si>
  <si>
    <t>200 / 6,08</t>
  </si>
  <si>
    <t>320 / 9,73</t>
  </si>
  <si>
    <t>245 / 7,45</t>
  </si>
  <si>
    <t>360 / 10,95</t>
  </si>
  <si>
    <t>35 / 1,06</t>
  </si>
  <si>
    <t>85 / 2,59</t>
  </si>
  <si>
    <t>60 / 1,82</t>
  </si>
  <si>
    <t>50 / 1,52</t>
  </si>
  <si>
    <t>250 / 7,60</t>
  </si>
  <si>
    <t>75 / 2,28</t>
  </si>
  <si>
    <t>100 / 3,04</t>
  </si>
  <si>
    <t>150 / 4,56</t>
  </si>
  <si>
    <t>110 / 3,35</t>
  </si>
  <si>
    <r>
      <t>Стоимость единици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 руб. коп.</t>
    </r>
  </si>
  <si>
    <t>140 / 4,30</t>
  </si>
  <si>
    <t>110 / 3,30</t>
  </si>
  <si>
    <t>I. Холодное водоснабжение и канализация, очистка сточных вод</t>
  </si>
  <si>
    <t>П. Горячее водоснабжение по закрытой схеме водозабора</t>
  </si>
  <si>
    <t>а) Водопровод без ванны</t>
  </si>
  <si>
    <t>подогрев воды</t>
  </si>
  <si>
    <t>подземная вода</t>
  </si>
  <si>
    <t>техническая вода</t>
  </si>
  <si>
    <t>2. Для граждан, проживающих в общежитиях</t>
  </si>
  <si>
    <t>л/Гкал</t>
  </si>
  <si>
    <t>б) Водопровод с мойкой и душем</t>
  </si>
  <si>
    <t>в) Водопровод с сидячей ванной</t>
  </si>
  <si>
    <t>г) Водопровод , оборудо-ванный мойкой, ванной длиной 1500-1700 мм и душем</t>
  </si>
  <si>
    <t>д) Водопровод в домах высотой свыше 12 эт. с центральным горячим водоснабжением</t>
  </si>
  <si>
    <t>50 / 0,090</t>
  </si>
  <si>
    <t>100 / 0,180</t>
  </si>
  <si>
    <t>110 / 0,198</t>
  </si>
  <si>
    <t>120 / 0,216</t>
  </si>
  <si>
    <t>120 / 3,65</t>
  </si>
  <si>
    <t>115 / 0,207</t>
  </si>
  <si>
    <t>115 / 3,50</t>
  </si>
  <si>
    <t>80 / 0,144</t>
  </si>
  <si>
    <t>80 / 2,43</t>
  </si>
  <si>
    <t>60 / 0,108</t>
  </si>
  <si>
    <r>
      <t xml:space="preserve">от </t>
    </r>
    <r>
      <rPr>
        <sz val="11"/>
        <rFont val="Times New Roman Cyr"/>
        <family val="1"/>
      </rPr>
      <t>_________________</t>
    </r>
    <r>
      <rPr>
        <sz val="11"/>
        <rFont val="Times New Roman Cyr"/>
        <family val="0"/>
      </rPr>
      <t xml:space="preserve"> № _____</t>
    </r>
  </si>
  <si>
    <t>г) Водопровод с ванной, водоподогревателем, работающем на твердом топливе</t>
  </si>
  <si>
    <t>д) Водопровод с мойкой и душем</t>
  </si>
  <si>
    <t>е) Водопровод с сидячей ванной</t>
  </si>
  <si>
    <t>ж) Водопровод , оборудо-ванный мойкой, ванной длиной 1500-1700 мм и душем</t>
  </si>
  <si>
    <t>з) Водопровод в домах высотой свыше 12 эт. с центральным горячим водоснабжением</t>
  </si>
  <si>
    <t>в) Водопровод с канализацией, горячим водоснабжением без ванны</t>
  </si>
  <si>
    <t>б) Водопровод с канализацией без ванны</t>
  </si>
  <si>
    <t>ВСЕГО по пункту "з"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</si>
</sst>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?"/>
    <numFmt numFmtId="168" formatCode="0.000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10">
    <font>
      <sz val="11"/>
      <name val="Times New Roman Cyr"/>
      <family val="0"/>
    </font>
    <font>
      <sz val="10"/>
      <name val="Courie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vertAlign val="superscript"/>
      <sz val="12"/>
      <name val="Times New Roman Cyr"/>
      <family val="1"/>
    </font>
    <font>
      <sz val="11"/>
      <name val="Courier"/>
      <family val="0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i/>
      <sz val="12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 applyAlignment="1">
      <alignment vertical="top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vertical="top" wrapText="1"/>
      <protection/>
    </xf>
    <xf numFmtId="0" fontId="3" fillId="0" borderId="2" xfId="17" applyFont="1" applyBorder="1">
      <alignment/>
      <protection/>
    </xf>
    <xf numFmtId="0" fontId="3" fillId="0" borderId="3" xfId="17" applyFont="1" applyBorder="1" applyAlignment="1">
      <alignment vertical="top" wrapText="1"/>
      <protection/>
    </xf>
    <xf numFmtId="2" fontId="3" fillId="0" borderId="3" xfId="17" applyNumberFormat="1" applyFont="1" applyBorder="1" applyAlignment="1">
      <alignment horizontal="center"/>
      <protection/>
    </xf>
    <xf numFmtId="2" fontId="3" fillId="0" borderId="3" xfId="17" applyNumberFormat="1" applyFont="1" applyBorder="1" applyAlignment="1" quotePrefix="1">
      <alignment horizontal="center"/>
      <protection/>
    </xf>
    <xf numFmtId="2" fontId="3" fillId="0" borderId="0" xfId="17" applyNumberFormat="1" applyFont="1">
      <alignment/>
      <protection/>
    </xf>
    <xf numFmtId="169" fontId="3" fillId="0" borderId="0" xfId="17" applyNumberFormat="1" applyFont="1">
      <alignment/>
      <protection/>
    </xf>
    <xf numFmtId="0" fontId="3" fillId="0" borderId="1" xfId="17" applyFont="1" applyBorder="1" applyAlignment="1">
      <alignment vertical="top" wrapText="1"/>
      <protection/>
    </xf>
    <xf numFmtId="2" fontId="3" fillId="0" borderId="1" xfId="17" applyNumberFormat="1" applyFont="1" applyBorder="1" applyAlignment="1">
      <alignment horizontal="center"/>
      <protection/>
    </xf>
    <xf numFmtId="2" fontId="3" fillId="0" borderId="1" xfId="17" applyNumberFormat="1" applyFont="1" applyBorder="1" applyAlignment="1" quotePrefix="1">
      <alignment horizontal="center"/>
      <protection/>
    </xf>
    <xf numFmtId="0" fontId="2" fillId="0" borderId="1" xfId="17" applyFont="1" applyBorder="1" applyAlignment="1">
      <alignment vertical="top" wrapText="1"/>
      <protection/>
    </xf>
    <xf numFmtId="2" fontId="3" fillId="0" borderId="2" xfId="17" applyNumberFormat="1" applyFont="1" applyBorder="1" applyAlignment="1">
      <alignment horizontal="center"/>
      <protection/>
    </xf>
    <xf numFmtId="0" fontId="3" fillId="0" borderId="2" xfId="17" applyFont="1" applyBorder="1" applyAlignment="1">
      <alignment horizontal="center" vertical="top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1" xfId="17" applyFont="1" applyBorder="1">
      <alignment/>
      <protection/>
    </xf>
    <xf numFmtId="0" fontId="3" fillId="0" borderId="2" xfId="17" applyFont="1" applyBorder="1" applyAlignment="1">
      <alignment vertical="top" wrapText="1"/>
      <protection/>
    </xf>
    <xf numFmtId="0" fontId="3" fillId="0" borderId="4" xfId="17" applyFont="1" applyBorder="1" applyAlignment="1">
      <alignment vertical="top" wrapText="1"/>
      <protection/>
    </xf>
    <xf numFmtId="2" fontId="3" fillId="0" borderId="4" xfId="17" applyNumberFormat="1" applyFont="1" applyBorder="1" applyAlignment="1">
      <alignment horizontal="center"/>
      <protection/>
    </xf>
    <xf numFmtId="0" fontId="3" fillId="0" borderId="1" xfId="17" applyFont="1" applyBorder="1" applyAlignment="1">
      <alignment horizontal="center" wrapText="1"/>
      <protection/>
    </xf>
    <xf numFmtId="0" fontId="3" fillId="0" borderId="2" xfId="17" applyFont="1" applyBorder="1" applyAlignment="1">
      <alignment horizontal="center" wrapText="1"/>
      <protection/>
    </xf>
    <xf numFmtId="0" fontId="3" fillId="0" borderId="4" xfId="17" applyFont="1" applyBorder="1" applyAlignment="1">
      <alignment horizontal="center" wrapText="1"/>
      <protection/>
    </xf>
    <xf numFmtId="0" fontId="3" fillId="0" borderId="3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6" fillId="0" borderId="0" xfId="17" applyFont="1" applyAlignment="1">
      <alignment horizontal="center" vertical="center" wrapText="1"/>
      <protection/>
    </xf>
    <xf numFmtId="0" fontId="3" fillId="0" borderId="4" xfId="17" applyFont="1" applyBorder="1" applyAlignment="1">
      <alignment horizontal="left" vertical="top" wrapText="1" indent="1"/>
      <protection/>
    </xf>
    <xf numFmtId="0" fontId="3" fillId="0" borderId="3" xfId="17" applyFont="1" applyBorder="1" applyAlignment="1">
      <alignment horizontal="left" vertical="top" wrapText="1" indent="1"/>
      <protection/>
    </xf>
    <xf numFmtId="0" fontId="9" fillId="0" borderId="5" xfId="17" applyFont="1" applyBorder="1" applyAlignment="1">
      <alignment vertical="top" wrapText="1"/>
      <protection/>
    </xf>
    <xf numFmtId="0" fontId="3" fillId="0" borderId="6" xfId="17" applyFont="1" applyBorder="1" applyAlignment="1">
      <alignment horizontal="center" vertical="top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vertical="top" wrapText="1"/>
      <protection/>
    </xf>
    <xf numFmtId="0" fontId="3" fillId="0" borderId="6" xfId="17" applyFont="1" applyBorder="1">
      <alignment/>
      <protection/>
    </xf>
    <xf numFmtId="0" fontId="3" fillId="0" borderId="7" xfId="17" applyFont="1" applyBorder="1">
      <alignment/>
      <protection/>
    </xf>
    <xf numFmtId="0" fontId="7" fillId="0" borderId="0" xfId="17" applyFont="1" applyAlignment="1">
      <alignment horizontal="center" vertical="top" wrapText="1"/>
      <protection/>
    </xf>
    <xf numFmtId="0" fontId="4" fillId="0" borderId="0" xfId="17" applyFont="1" applyAlignment="1">
      <alignment horizontal="left" vertical="top" wrapText="1"/>
      <protection/>
    </xf>
    <xf numFmtId="0" fontId="2" fillId="0" borderId="0" xfId="17" applyFont="1" applyAlignment="1">
      <alignment horizontal="center" vertical="top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top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31">
      <selection activeCell="C31" sqref="C31"/>
    </sheetView>
  </sheetViews>
  <sheetFormatPr defaultColWidth="8.796875" defaultRowHeight="14.25"/>
  <cols>
    <col min="1" max="1" width="34.8984375" style="3" customWidth="1"/>
    <col min="2" max="2" width="7.09765625" style="3" customWidth="1"/>
    <col min="3" max="3" width="18.59765625" style="1" customWidth="1"/>
    <col min="4" max="4" width="13.296875" style="1" customWidth="1"/>
    <col min="5" max="5" width="17.3984375" style="1" customWidth="1"/>
    <col min="6" max="8" width="10.296875" style="1" customWidth="1"/>
    <col min="9" max="16384" width="10.296875" style="2" customWidth="1"/>
  </cols>
  <sheetData>
    <row r="1" ht="25.5" customHeight="1">
      <c r="C1" t="s">
        <v>22</v>
      </c>
    </row>
    <row r="2" ht="25.5" customHeight="1">
      <c r="C2" t="s">
        <v>80</v>
      </c>
    </row>
    <row r="3" spans="1:5" ht="23.25" customHeight="1">
      <c r="A3" s="39" t="s">
        <v>23</v>
      </c>
      <c r="B3" s="39"/>
      <c r="C3" s="39"/>
      <c r="D3" s="39"/>
      <c r="E3" s="39"/>
    </row>
    <row r="4" ht="12" customHeight="1"/>
    <row r="5" spans="1:8" s="29" customFormat="1" ht="100.5" customHeight="1">
      <c r="A5" s="27" t="s">
        <v>27</v>
      </c>
      <c r="B5" s="27" t="s">
        <v>26</v>
      </c>
      <c r="C5" s="27" t="s">
        <v>24</v>
      </c>
      <c r="D5" s="27" t="s">
        <v>55</v>
      </c>
      <c r="E5" s="27" t="s">
        <v>25</v>
      </c>
      <c r="F5" s="28"/>
      <c r="G5" s="28"/>
      <c r="H5" s="28"/>
    </row>
    <row r="6" spans="1:5" ht="15.75">
      <c r="A6" s="17">
        <v>1</v>
      </c>
      <c r="B6" s="17">
        <v>2</v>
      </c>
      <c r="C6" s="18">
        <v>3</v>
      </c>
      <c r="D6" s="18">
        <v>4</v>
      </c>
      <c r="E6" s="18">
        <v>5</v>
      </c>
    </row>
    <row r="7" spans="1:5" ht="32.25" customHeight="1">
      <c r="A7" s="32" t="s">
        <v>58</v>
      </c>
      <c r="B7" s="33"/>
      <c r="C7" s="34"/>
      <c r="D7" s="34"/>
      <c r="E7" s="35"/>
    </row>
    <row r="8" spans="1:5" ht="47.25">
      <c r="A8" s="15" t="s">
        <v>7</v>
      </c>
      <c r="B8" s="15"/>
      <c r="C8" s="19"/>
      <c r="D8" s="19"/>
      <c r="E8" s="19"/>
    </row>
    <row r="9" spans="1:8" ht="18.75">
      <c r="A9" s="12" t="s">
        <v>8</v>
      </c>
      <c r="B9" s="23" t="s">
        <v>31</v>
      </c>
      <c r="C9" s="13" t="s">
        <v>51</v>
      </c>
      <c r="D9" s="14">
        <f>$D$14</f>
        <v>1.89</v>
      </c>
      <c r="E9" s="14">
        <f>D9*2.28</f>
        <v>4.31</v>
      </c>
      <c r="F9" s="10"/>
      <c r="G9" s="11"/>
      <c r="H9" s="11"/>
    </row>
    <row r="10" spans="1:8" ht="31.5">
      <c r="A10" s="20" t="s">
        <v>87</v>
      </c>
      <c r="B10" s="24" t="s">
        <v>31</v>
      </c>
      <c r="C10" s="16" t="s">
        <v>52</v>
      </c>
      <c r="D10" s="16">
        <v>1.89</v>
      </c>
      <c r="E10" s="16">
        <f>D10*3.04</f>
        <v>5.75</v>
      </c>
      <c r="F10" s="10"/>
      <c r="G10" s="11"/>
      <c r="H10" s="11"/>
    </row>
    <row r="11" spans="1:8" ht="18.75">
      <c r="A11" s="30" t="s">
        <v>28</v>
      </c>
      <c r="B11" s="25" t="s">
        <v>31</v>
      </c>
      <c r="C11" s="22" t="s">
        <v>52</v>
      </c>
      <c r="D11" s="22">
        <v>0.87</v>
      </c>
      <c r="E11" s="22">
        <f>D11*3.04</f>
        <v>2.64</v>
      </c>
      <c r="F11" s="10"/>
      <c r="G11" s="11"/>
      <c r="H11" s="11"/>
    </row>
    <row r="12" spans="1:8" ht="15.75">
      <c r="A12" s="30" t="s">
        <v>29</v>
      </c>
      <c r="B12" s="21"/>
      <c r="C12" s="22"/>
      <c r="D12" s="22"/>
      <c r="E12" s="22">
        <f>E10+E11</f>
        <v>8.39</v>
      </c>
      <c r="F12" s="10"/>
      <c r="G12" s="11"/>
      <c r="H12" s="11"/>
    </row>
    <row r="13" spans="1:8" ht="18.75">
      <c r="A13" s="31" t="s">
        <v>30</v>
      </c>
      <c r="B13" s="26" t="s">
        <v>31</v>
      </c>
      <c r="C13" s="8" t="s">
        <v>52</v>
      </c>
      <c r="D13" s="8">
        <v>0.28</v>
      </c>
      <c r="E13" s="8">
        <f>D13*3.04</f>
        <v>0.85</v>
      </c>
      <c r="F13" s="10"/>
      <c r="G13" s="11"/>
      <c r="H13" s="11"/>
    </row>
    <row r="14" spans="1:8" ht="32.25" customHeight="1">
      <c r="A14" s="20" t="s">
        <v>86</v>
      </c>
      <c r="B14" s="24" t="s">
        <v>31</v>
      </c>
      <c r="C14" s="16" t="s">
        <v>52</v>
      </c>
      <c r="D14" s="16">
        <v>1.89</v>
      </c>
      <c r="E14" s="16">
        <f>D14*3.04</f>
        <v>5.75</v>
      </c>
      <c r="F14" s="10"/>
      <c r="G14" s="10"/>
      <c r="H14" s="10"/>
    </row>
    <row r="15" spans="1:8" ht="18.75">
      <c r="A15" s="30" t="s">
        <v>28</v>
      </c>
      <c r="B15" s="25" t="s">
        <v>31</v>
      </c>
      <c r="C15" s="22" t="s">
        <v>53</v>
      </c>
      <c r="D15" s="22">
        <v>0.87</v>
      </c>
      <c r="E15" s="22">
        <f>D15*4.56</f>
        <v>3.97</v>
      </c>
      <c r="F15" s="10"/>
      <c r="G15" s="10"/>
      <c r="H15" s="10"/>
    </row>
    <row r="16" spans="1:8" ht="15.75">
      <c r="A16" s="30" t="s">
        <v>32</v>
      </c>
      <c r="B16" s="21"/>
      <c r="C16" s="22"/>
      <c r="D16" s="22"/>
      <c r="E16" s="22">
        <f>E14+E15</f>
        <v>9.72</v>
      </c>
      <c r="F16" s="10"/>
      <c r="G16" s="10"/>
      <c r="H16" s="10"/>
    </row>
    <row r="17" spans="1:8" ht="18.75">
      <c r="A17" s="31" t="s">
        <v>30</v>
      </c>
      <c r="B17" s="26" t="s">
        <v>31</v>
      </c>
      <c r="C17" s="8" t="s">
        <v>38</v>
      </c>
      <c r="D17" s="8">
        <v>0.28</v>
      </c>
      <c r="E17" s="8">
        <f>D17*4.56</f>
        <v>1.28</v>
      </c>
      <c r="F17" s="10"/>
      <c r="G17" s="10"/>
      <c r="H17" s="10"/>
    </row>
    <row r="18" spans="1:8" ht="47.25">
      <c r="A18" s="20" t="s">
        <v>81</v>
      </c>
      <c r="B18" s="24" t="s">
        <v>31</v>
      </c>
      <c r="C18" s="16" t="s">
        <v>50</v>
      </c>
      <c r="D18" s="16">
        <f>$D$14</f>
        <v>1.89</v>
      </c>
      <c r="E18" s="16">
        <f>D18*7.6</f>
        <v>14.36</v>
      </c>
      <c r="F18" s="10"/>
      <c r="G18" s="10"/>
      <c r="H18" s="10"/>
    </row>
    <row r="19" spans="1:8" ht="18.75">
      <c r="A19" s="30" t="s">
        <v>28</v>
      </c>
      <c r="B19" s="25" t="s">
        <v>31</v>
      </c>
      <c r="C19" s="22" t="s">
        <v>50</v>
      </c>
      <c r="D19" s="22">
        <f>$D$15</f>
        <v>0.87</v>
      </c>
      <c r="E19" s="22">
        <f>D19*7.6</f>
        <v>6.61</v>
      </c>
      <c r="F19" s="10"/>
      <c r="G19" s="10"/>
      <c r="H19" s="10"/>
    </row>
    <row r="20" spans="1:8" ht="15.75">
      <c r="A20" s="30" t="s">
        <v>33</v>
      </c>
      <c r="B20" s="21"/>
      <c r="C20" s="22"/>
      <c r="D20" s="22"/>
      <c r="E20" s="22">
        <f>E18+E19</f>
        <v>20.97</v>
      </c>
      <c r="F20" s="10"/>
      <c r="G20" s="10"/>
      <c r="H20" s="10"/>
    </row>
    <row r="21" spans="1:8" ht="18.75">
      <c r="A21" s="31" t="s">
        <v>30</v>
      </c>
      <c r="B21" s="26" t="s">
        <v>31</v>
      </c>
      <c r="C21" s="8" t="s">
        <v>50</v>
      </c>
      <c r="D21" s="8">
        <f>$D$17</f>
        <v>0.28</v>
      </c>
      <c r="E21" s="8">
        <f>D21*7.6</f>
        <v>2.13</v>
      </c>
      <c r="F21" s="10"/>
      <c r="G21" s="10"/>
      <c r="H21" s="10"/>
    </row>
    <row r="22" spans="1:8" ht="18.75">
      <c r="A22" s="20" t="s">
        <v>82</v>
      </c>
      <c r="B22" s="24" t="s">
        <v>31</v>
      </c>
      <c r="C22" s="22" t="s">
        <v>39</v>
      </c>
      <c r="D22" s="16">
        <f>$D$14</f>
        <v>1.89</v>
      </c>
      <c r="E22" s="16">
        <f>D22*5.02</f>
        <v>9.49</v>
      </c>
      <c r="F22" s="10"/>
      <c r="G22" s="10"/>
      <c r="H22" s="10"/>
    </row>
    <row r="23" spans="1:8" ht="18.75">
      <c r="A23" s="30" t="s">
        <v>28</v>
      </c>
      <c r="B23" s="25" t="s">
        <v>31</v>
      </c>
      <c r="C23" s="22" t="s">
        <v>40</v>
      </c>
      <c r="D23" s="22">
        <f>$D$15</f>
        <v>0.87</v>
      </c>
      <c r="E23" s="22">
        <f>D23*8.06</f>
        <v>7.01</v>
      </c>
      <c r="F23" s="10"/>
      <c r="G23" s="10"/>
      <c r="H23" s="10"/>
    </row>
    <row r="24" spans="1:8" ht="15.75">
      <c r="A24" s="30" t="s">
        <v>34</v>
      </c>
      <c r="B24" s="21"/>
      <c r="C24" s="22"/>
      <c r="D24" s="22"/>
      <c r="E24" s="22">
        <f>E22+E23</f>
        <v>16.5</v>
      </c>
      <c r="F24" s="10"/>
      <c r="G24" s="10"/>
      <c r="H24" s="10"/>
    </row>
    <row r="25" spans="1:8" ht="18.75">
      <c r="A25" s="31" t="s">
        <v>30</v>
      </c>
      <c r="B25" s="26" t="s">
        <v>31</v>
      </c>
      <c r="C25" s="8" t="s">
        <v>40</v>
      </c>
      <c r="D25" s="8">
        <f>$D$17</f>
        <v>0.28</v>
      </c>
      <c r="E25" s="8">
        <f>D25*8.06</f>
        <v>2.26</v>
      </c>
      <c r="F25" s="10"/>
      <c r="G25" s="10"/>
      <c r="H25" s="10"/>
    </row>
    <row r="26" spans="1:8" ht="18.75">
      <c r="A26" s="20" t="s">
        <v>83</v>
      </c>
      <c r="B26" s="24" t="s">
        <v>31</v>
      </c>
      <c r="C26" s="16" t="s">
        <v>41</v>
      </c>
      <c r="D26" s="16">
        <f>$D$14</f>
        <v>1.89</v>
      </c>
      <c r="E26" s="16">
        <f>D26*4.26</f>
        <v>8.05</v>
      </c>
      <c r="F26" s="10"/>
      <c r="G26" s="10"/>
      <c r="H26" s="10"/>
    </row>
    <row r="27" spans="1:8" ht="18.75">
      <c r="A27" s="30" t="s">
        <v>28</v>
      </c>
      <c r="B27" s="25" t="s">
        <v>31</v>
      </c>
      <c r="C27" s="22" t="s">
        <v>50</v>
      </c>
      <c r="D27" s="22">
        <f>$D$15</f>
        <v>0.87</v>
      </c>
      <c r="E27" s="22">
        <f>D27*7.6</f>
        <v>6.61</v>
      </c>
      <c r="F27" s="10"/>
      <c r="G27" s="10"/>
      <c r="H27" s="10"/>
    </row>
    <row r="28" spans="1:8" ht="15.75">
      <c r="A28" s="30" t="s">
        <v>35</v>
      </c>
      <c r="B28" s="21"/>
      <c r="C28" s="22"/>
      <c r="D28" s="22"/>
      <c r="E28" s="22">
        <f>E26+E27</f>
        <v>14.66</v>
      </c>
      <c r="F28" s="10"/>
      <c r="G28" s="10"/>
      <c r="H28" s="10"/>
    </row>
    <row r="29" spans="1:8" ht="18.75">
      <c r="A29" s="31" t="s">
        <v>30</v>
      </c>
      <c r="B29" s="26" t="s">
        <v>31</v>
      </c>
      <c r="C29" s="8" t="s">
        <v>50</v>
      </c>
      <c r="D29" s="8">
        <f>$D$17</f>
        <v>0.28</v>
      </c>
      <c r="E29" s="8">
        <f>D29*7.6</f>
        <v>2.13</v>
      </c>
      <c r="F29" s="10"/>
      <c r="G29" s="10"/>
      <c r="H29" s="10"/>
    </row>
    <row r="30" spans="1:8" ht="47.25">
      <c r="A30" s="20" t="s">
        <v>84</v>
      </c>
      <c r="B30" s="24" t="s">
        <v>31</v>
      </c>
      <c r="C30" s="16" t="s">
        <v>42</v>
      </c>
      <c r="D30" s="16">
        <f>$D$14</f>
        <v>1.89</v>
      </c>
      <c r="E30" s="16">
        <f>D30*6.08</f>
        <v>11.49</v>
      </c>
      <c r="F30" s="10"/>
      <c r="G30" s="10"/>
      <c r="H30" s="10"/>
    </row>
    <row r="31" spans="1:8" ht="18.75">
      <c r="A31" s="30" t="s">
        <v>28</v>
      </c>
      <c r="B31" s="25" t="s">
        <v>31</v>
      </c>
      <c r="C31" s="22" t="s">
        <v>43</v>
      </c>
      <c r="D31" s="22">
        <f>$D$15</f>
        <v>0.87</v>
      </c>
      <c r="E31" s="22">
        <f>D31*9.73</f>
        <v>8.47</v>
      </c>
      <c r="F31" s="10"/>
      <c r="G31" s="10"/>
      <c r="H31" s="10"/>
    </row>
    <row r="32" spans="1:8" ht="15.75">
      <c r="A32" s="30" t="s">
        <v>36</v>
      </c>
      <c r="B32" s="21"/>
      <c r="C32" s="22"/>
      <c r="D32" s="22"/>
      <c r="E32" s="22">
        <f>E30+E31</f>
        <v>19.96</v>
      </c>
      <c r="F32" s="10"/>
      <c r="G32" s="10"/>
      <c r="H32" s="10"/>
    </row>
    <row r="33" spans="1:8" ht="18.75">
      <c r="A33" s="31" t="s">
        <v>30</v>
      </c>
      <c r="B33" s="26" t="s">
        <v>31</v>
      </c>
      <c r="C33" s="8" t="s">
        <v>43</v>
      </c>
      <c r="D33" s="8">
        <f>$D$17</f>
        <v>0.28</v>
      </c>
      <c r="E33" s="8">
        <f>D33*9.73</f>
        <v>2.72</v>
      </c>
      <c r="F33" s="10"/>
      <c r="G33" s="10"/>
      <c r="H33" s="10"/>
    </row>
    <row r="34" spans="1:8" ht="15.75">
      <c r="A34" s="17">
        <v>1</v>
      </c>
      <c r="B34" s="17">
        <v>2</v>
      </c>
      <c r="C34" s="18">
        <v>3</v>
      </c>
      <c r="D34" s="18">
        <v>4</v>
      </c>
      <c r="E34" s="18">
        <v>5</v>
      </c>
      <c r="F34" s="10"/>
      <c r="G34" s="10"/>
      <c r="H34" s="10"/>
    </row>
    <row r="35" spans="1:8" ht="47.25">
      <c r="A35" s="20" t="s">
        <v>85</v>
      </c>
      <c r="B35" s="24" t="s">
        <v>31</v>
      </c>
      <c r="C35" s="16" t="s">
        <v>44</v>
      </c>
      <c r="D35" s="16">
        <f>$D$14</f>
        <v>1.89</v>
      </c>
      <c r="E35" s="16">
        <f>D35*7.45</f>
        <v>14.08</v>
      </c>
      <c r="F35" s="10"/>
      <c r="G35" s="10"/>
      <c r="H35" s="10"/>
    </row>
    <row r="36" spans="1:8" ht="18.75">
      <c r="A36" s="30" t="s">
        <v>28</v>
      </c>
      <c r="B36" s="25" t="s">
        <v>31</v>
      </c>
      <c r="C36" s="22" t="s">
        <v>45</v>
      </c>
      <c r="D36" s="22">
        <f>$D$15</f>
        <v>0.87</v>
      </c>
      <c r="E36" s="22">
        <f>D36*10.95</f>
        <v>9.53</v>
      </c>
      <c r="F36" s="10"/>
      <c r="G36" s="10"/>
      <c r="H36" s="10"/>
    </row>
    <row r="37" spans="1:8" ht="15.75">
      <c r="A37" s="30" t="s">
        <v>88</v>
      </c>
      <c r="B37" s="21"/>
      <c r="C37" s="22"/>
      <c r="D37" s="22"/>
      <c r="E37" s="22">
        <f>E35+E36</f>
        <v>23.61</v>
      </c>
      <c r="F37" s="10"/>
      <c r="G37" s="10"/>
      <c r="H37" s="10"/>
    </row>
    <row r="38" spans="1:8" ht="18.75">
      <c r="A38" s="31" t="s">
        <v>30</v>
      </c>
      <c r="B38" s="26" t="s">
        <v>31</v>
      </c>
      <c r="C38" s="8" t="s">
        <v>45</v>
      </c>
      <c r="D38" s="8">
        <f>$D$17</f>
        <v>0.28</v>
      </c>
      <c r="E38" s="8">
        <f>D38*10.95</f>
        <v>3.07</v>
      </c>
      <c r="F38" s="10"/>
      <c r="G38" s="10"/>
      <c r="H38" s="10"/>
    </row>
    <row r="39" spans="1:8" ht="31.5">
      <c r="A39" s="15" t="s">
        <v>16</v>
      </c>
      <c r="B39" s="23" t="s">
        <v>31</v>
      </c>
      <c r="C39" s="13" t="s">
        <v>46</v>
      </c>
      <c r="D39" s="14">
        <f>$D$14</f>
        <v>1.89</v>
      </c>
      <c r="E39" s="14">
        <f>D39*1.06</f>
        <v>2</v>
      </c>
      <c r="F39" s="10"/>
      <c r="G39" s="10"/>
      <c r="H39" s="10"/>
    </row>
    <row r="40" spans="1:8" ht="31.5">
      <c r="A40" s="5" t="s">
        <v>17</v>
      </c>
      <c r="B40" s="5"/>
      <c r="C40" s="16"/>
      <c r="D40" s="16"/>
      <c r="E40" s="16"/>
      <c r="F40" s="10"/>
      <c r="G40" s="10"/>
      <c r="H40" s="10"/>
    </row>
    <row r="41" spans="1:8" ht="15.75" customHeight="1">
      <c r="A41" s="20" t="s">
        <v>18</v>
      </c>
      <c r="B41" s="24" t="s">
        <v>31</v>
      </c>
      <c r="C41" s="16" t="s">
        <v>46</v>
      </c>
      <c r="D41" s="16">
        <f>$D$14</f>
        <v>1.89</v>
      </c>
      <c r="E41" s="16">
        <f>D41*1.06</f>
        <v>2</v>
      </c>
      <c r="F41" s="10"/>
      <c r="G41" s="10"/>
      <c r="H41" s="10"/>
    </row>
    <row r="42" spans="1:8" ht="18.75">
      <c r="A42" s="30" t="s">
        <v>28</v>
      </c>
      <c r="B42" s="25" t="s">
        <v>31</v>
      </c>
      <c r="C42" s="22" t="s">
        <v>47</v>
      </c>
      <c r="D42" s="22">
        <f>$D$15</f>
        <v>0.87</v>
      </c>
      <c r="E42" s="22">
        <f>D42*2.59</f>
        <v>2.25</v>
      </c>
      <c r="F42" s="10"/>
      <c r="G42" s="10"/>
      <c r="H42" s="10"/>
    </row>
    <row r="43" spans="1:8" ht="15.75">
      <c r="A43" s="30" t="s">
        <v>37</v>
      </c>
      <c r="B43" s="21"/>
      <c r="C43" s="22"/>
      <c r="D43" s="22"/>
      <c r="E43" s="22">
        <f>E41+E42</f>
        <v>4.25</v>
      </c>
      <c r="F43" s="10"/>
      <c r="G43" s="10"/>
      <c r="H43" s="10"/>
    </row>
    <row r="44" spans="1:8" ht="18.75">
      <c r="A44" s="31" t="s">
        <v>30</v>
      </c>
      <c r="B44" s="26" t="s">
        <v>31</v>
      </c>
      <c r="C44" s="8" t="s">
        <v>47</v>
      </c>
      <c r="D44" s="8">
        <f>$D$17</f>
        <v>0.28</v>
      </c>
      <c r="E44" s="8">
        <f>D44*2.59</f>
        <v>0.73</v>
      </c>
      <c r="F44" s="10"/>
      <c r="G44" s="10"/>
      <c r="H44" s="10"/>
    </row>
    <row r="45" spans="1:8" ht="63">
      <c r="A45" s="20" t="s">
        <v>19</v>
      </c>
      <c r="B45" s="24" t="s">
        <v>31</v>
      </c>
      <c r="C45" s="16" t="s">
        <v>48</v>
      </c>
      <c r="D45" s="16">
        <f>$D$14</f>
        <v>1.89</v>
      </c>
      <c r="E45" s="16">
        <f>D45*1.82</f>
        <v>3.44</v>
      </c>
      <c r="F45" s="10"/>
      <c r="G45" s="10"/>
      <c r="H45" s="10"/>
    </row>
    <row r="46" spans="1:8" ht="18.75">
      <c r="A46" s="30" t="s">
        <v>28</v>
      </c>
      <c r="B46" s="25" t="s">
        <v>31</v>
      </c>
      <c r="C46" s="22" t="s">
        <v>56</v>
      </c>
      <c r="D46" s="22">
        <f>$D$15</f>
        <v>0.87</v>
      </c>
      <c r="E46" s="22">
        <f>D46*4.3</f>
        <v>3.74</v>
      </c>
      <c r="F46" s="10"/>
      <c r="G46" s="10"/>
      <c r="H46" s="10"/>
    </row>
    <row r="47" spans="1:8" ht="15.75">
      <c r="A47" s="30" t="s">
        <v>29</v>
      </c>
      <c r="B47" s="21"/>
      <c r="C47" s="22"/>
      <c r="D47" s="22"/>
      <c r="E47" s="22">
        <f>E45+E46</f>
        <v>7.18</v>
      </c>
      <c r="F47" s="10"/>
      <c r="G47" s="10"/>
      <c r="H47" s="10"/>
    </row>
    <row r="48" spans="1:8" ht="18.75">
      <c r="A48" s="31" t="s">
        <v>30</v>
      </c>
      <c r="B48" s="26" t="s">
        <v>31</v>
      </c>
      <c r="C48" s="8" t="s">
        <v>56</v>
      </c>
      <c r="D48" s="8">
        <f>$D$17</f>
        <v>0.28</v>
      </c>
      <c r="E48" s="8">
        <f>D48*4.3</f>
        <v>1.2</v>
      </c>
      <c r="F48" s="10"/>
      <c r="G48" s="10"/>
      <c r="H48" s="10"/>
    </row>
    <row r="49" spans="1:8" ht="31.5">
      <c r="A49" s="20" t="s">
        <v>20</v>
      </c>
      <c r="B49" s="24" t="s">
        <v>31</v>
      </c>
      <c r="C49" s="16" t="s">
        <v>49</v>
      </c>
      <c r="D49" s="16">
        <f>$D$14</f>
        <v>1.89</v>
      </c>
      <c r="E49" s="16">
        <f>D49*1.52</f>
        <v>2.87</v>
      </c>
      <c r="F49" s="10"/>
      <c r="G49" s="10"/>
      <c r="H49" s="10"/>
    </row>
    <row r="50" spans="1:8" ht="18.75">
      <c r="A50" s="30" t="s">
        <v>28</v>
      </c>
      <c r="B50" s="25" t="s">
        <v>31</v>
      </c>
      <c r="C50" s="22" t="s">
        <v>57</v>
      </c>
      <c r="D50" s="22">
        <f>$D$15</f>
        <v>0.87</v>
      </c>
      <c r="E50" s="22">
        <f>D50*3.3</f>
        <v>2.87</v>
      </c>
      <c r="F50" s="10"/>
      <c r="G50" s="10"/>
      <c r="H50" s="10"/>
    </row>
    <row r="51" spans="1:5" ht="15.75">
      <c r="A51" s="30" t="s">
        <v>32</v>
      </c>
      <c r="B51" s="21"/>
      <c r="C51" s="22"/>
      <c r="D51" s="22"/>
      <c r="E51" s="22">
        <f>E49+E50</f>
        <v>5.74</v>
      </c>
    </row>
    <row r="52" spans="1:8" ht="18.75">
      <c r="A52" s="31" t="s">
        <v>30</v>
      </c>
      <c r="B52" s="26" t="s">
        <v>31</v>
      </c>
      <c r="C52" s="8" t="s">
        <v>57</v>
      </c>
      <c r="D52" s="8">
        <f>$D$17</f>
        <v>0.28</v>
      </c>
      <c r="E52" s="8">
        <f>D52*3.3</f>
        <v>0.92</v>
      </c>
      <c r="F52" s="10"/>
      <c r="G52" s="10"/>
      <c r="H52" s="10"/>
    </row>
    <row r="53" spans="1:5" ht="31.5">
      <c r="A53" s="32" t="s">
        <v>59</v>
      </c>
      <c r="B53" s="36"/>
      <c r="C53" s="37"/>
      <c r="D53" s="37"/>
      <c r="E53" s="38"/>
    </row>
    <row r="54" spans="1:5" ht="47.25">
      <c r="A54" s="15" t="s">
        <v>7</v>
      </c>
      <c r="B54" s="15"/>
      <c r="C54" s="19"/>
      <c r="D54" s="19"/>
      <c r="E54" s="19"/>
    </row>
    <row r="55" spans="1:8" ht="15.75">
      <c r="A55" s="20" t="s">
        <v>60</v>
      </c>
      <c r="B55" s="24"/>
      <c r="C55" s="16"/>
      <c r="D55" s="16"/>
      <c r="E55" s="16"/>
      <c r="F55" s="10"/>
      <c r="G55" s="10"/>
      <c r="H55" s="10"/>
    </row>
    <row r="56" spans="1:8" ht="15.75">
      <c r="A56" s="30" t="s">
        <v>61</v>
      </c>
      <c r="B56" s="25" t="s">
        <v>65</v>
      </c>
      <c r="C56" s="22" t="s">
        <v>70</v>
      </c>
      <c r="D56" s="22">
        <v>40</v>
      </c>
      <c r="E56" s="22">
        <f>D56*0.09</f>
        <v>3.6</v>
      </c>
      <c r="F56" s="10"/>
      <c r="G56" s="10"/>
      <c r="H56" s="10"/>
    </row>
    <row r="57" spans="1:8" ht="18.75">
      <c r="A57" s="30" t="s">
        <v>62</v>
      </c>
      <c r="B57" s="25" t="s">
        <v>31</v>
      </c>
      <c r="C57" s="22" t="s">
        <v>49</v>
      </c>
      <c r="D57" s="22">
        <f>$D$14</f>
        <v>1.89</v>
      </c>
      <c r="E57" s="22">
        <f>D57*1.52</f>
        <v>2.87</v>
      </c>
      <c r="F57" s="10"/>
      <c r="G57" s="10"/>
      <c r="H57" s="10"/>
    </row>
    <row r="58" spans="1:8" ht="18.75">
      <c r="A58" s="31" t="s">
        <v>63</v>
      </c>
      <c r="B58" s="26" t="s">
        <v>31</v>
      </c>
      <c r="C58" s="8" t="s">
        <v>49</v>
      </c>
      <c r="D58" s="8">
        <v>0.72</v>
      </c>
      <c r="E58" s="8">
        <f>D58*1.52+0.01</f>
        <v>1.1</v>
      </c>
      <c r="F58" s="10"/>
      <c r="G58" s="10"/>
      <c r="H58" s="10"/>
    </row>
    <row r="59" spans="1:8" ht="15.75">
      <c r="A59" s="20" t="s">
        <v>66</v>
      </c>
      <c r="B59" s="24"/>
      <c r="C59" s="22"/>
      <c r="D59" s="16"/>
      <c r="E59" s="16"/>
      <c r="F59" s="10"/>
      <c r="G59" s="10"/>
      <c r="H59" s="10"/>
    </row>
    <row r="60" spans="1:8" ht="15.75">
      <c r="A60" s="30" t="s">
        <v>61</v>
      </c>
      <c r="B60" s="25" t="s">
        <v>65</v>
      </c>
      <c r="C60" s="22" t="s">
        <v>71</v>
      </c>
      <c r="D60" s="22">
        <f>$D$56</f>
        <v>40</v>
      </c>
      <c r="E60" s="22">
        <f>D60*0.18</f>
        <v>7.2</v>
      </c>
      <c r="F60" s="10"/>
      <c r="G60" s="10"/>
      <c r="H60" s="10"/>
    </row>
    <row r="61" spans="1:8" ht="18.75">
      <c r="A61" s="30" t="s">
        <v>62</v>
      </c>
      <c r="B61" s="25" t="s">
        <v>31</v>
      </c>
      <c r="C61" s="22" t="s">
        <v>52</v>
      </c>
      <c r="D61" s="22">
        <f>$D$14</f>
        <v>1.89</v>
      </c>
      <c r="E61" s="22">
        <f>D61*3.04</f>
        <v>5.75</v>
      </c>
      <c r="F61" s="10"/>
      <c r="G61" s="10"/>
      <c r="H61" s="10"/>
    </row>
    <row r="62" spans="1:8" ht="18.75">
      <c r="A62" s="31" t="s">
        <v>63</v>
      </c>
      <c r="B62" s="26" t="s">
        <v>31</v>
      </c>
      <c r="C62" s="8" t="s">
        <v>52</v>
      </c>
      <c r="D62" s="8">
        <f>$D$58</f>
        <v>0.72</v>
      </c>
      <c r="E62" s="8">
        <f>D62*3.04</f>
        <v>2.19</v>
      </c>
      <c r="F62" s="10"/>
      <c r="G62" s="10"/>
      <c r="H62" s="10"/>
    </row>
    <row r="63" spans="1:8" ht="15.75">
      <c r="A63" s="20" t="s">
        <v>67</v>
      </c>
      <c r="B63" s="24"/>
      <c r="C63" s="16"/>
      <c r="D63" s="16"/>
      <c r="E63" s="16"/>
      <c r="F63" s="10"/>
      <c r="G63" s="10"/>
      <c r="H63" s="10"/>
    </row>
    <row r="64" spans="1:8" ht="15.75">
      <c r="A64" s="30" t="s">
        <v>61</v>
      </c>
      <c r="B64" s="25" t="s">
        <v>65</v>
      </c>
      <c r="C64" s="22" t="s">
        <v>72</v>
      </c>
      <c r="D64" s="22">
        <f>$D$56</f>
        <v>40</v>
      </c>
      <c r="E64" s="22">
        <f>D64*0.198</f>
        <v>7.92</v>
      </c>
      <c r="F64" s="10"/>
      <c r="G64" s="10"/>
      <c r="H64" s="10"/>
    </row>
    <row r="65" spans="1:8" ht="18.75">
      <c r="A65" s="30" t="s">
        <v>62</v>
      </c>
      <c r="B65" s="25" t="s">
        <v>31</v>
      </c>
      <c r="C65" s="22" t="s">
        <v>54</v>
      </c>
      <c r="D65" s="22">
        <f>$D$14</f>
        <v>1.89</v>
      </c>
      <c r="E65" s="22">
        <f>D65*3.35</f>
        <v>6.33</v>
      </c>
      <c r="F65" s="10"/>
      <c r="G65" s="10"/>
      <c r="H65" s="10"/>
    </row>
    <row r="66" spans="1:8" ht="18.75">
      <c r="A66" s="31" t="s">
        <v>63</v>
      </c>
      <c r="B66" s="26" t="s">
        <v>31</v>
      </c>
      <c r="C66" s="8" t="s">
        <v>54</v>
      </c>
      <c r="D66" s="8">
        <f>$D$58</f>
        <v>0.72</v>
      </c>
      <c r="E66" s="8">
        <f>D66*3.35</f>
        <v>2.41</v>
      </c>
      <c r="F66" s="10"/>
      <c r="G66" s="10"/>
      <c r="H66" s="10"/>
    </row>
    <row r="67" spans="1:8" ht="15.75">
      <c r="A67" s="17">
        <v>1</v>
      </c>
      <c r="B67" s="17">
        <v>2</v>
      </c>
      <c r="C67" s="18">
        <v>3</v>
      </c>
      <c r="D67" s="18">
        <v>4</v>
      </c>
      <c r="E67" s="18">
        <v>5</v>
      </c>
      <c r="F67" s="10"/>
      <c r="G67" s="10"/>
      <c r="H67" s="10"/>
    </row>
    <row r="68" spans="1:8" ht="47.25">
      <c r="A68" s="20" t="s">
        <v>68</v>
      </c>
      <c r="B68" s="24"/>
      <c r="C68" s="16"/>
      <c r="D68" s="16"/>
      <c r="E68" s="16"/>
      <c r="F68" s="10"/>
      <c r="G68" s="10"/>
      <c r="H68" s="10"/>
    </row>
    <row r="69" spans="1:8" ht="15.75">
      <c r="A69" s="30" t="s">
        <v>61</v>
      </c>
      <c r="B69" s="25" t="s">
        <v>65</v>
      </c>
      <c r="C69" s="22" t="s">
        <v>73</v>
      </c>
      <c r="D69" s="22">
        <f>$D$56</f>
        <v>40</v>
      </c>
      <c r="E69" s="22">
        <f>D69*0.216</f>
        <v>8.64</v>
      </c>
      <c r="F69" s="10"/>
      <c r="G69" s="10"/>
      <c r="H69" s="10"/>
    </row>
    <row r="70" spans="1:8" ht="18.75">
      <c r="A70" s="30" t="s">
        <v>62</v>
      </c>
      <c r="B70" s="25" t="s">
        <v>31</v>
      </c>
      <c r="C70" s="22" t="s">
        <v>74</v>
      </c>
      <c r="D70" s="22">
        <f>$D$14</f>
        <v>1.89</v>
      </c>
      <c r="E70" s="22">
        <f>D70*3.65</f>
        <v>6.9</v>
      </c>
      <c r="F70" s="10"/>
      <c r="G70" s="10"/>
      <c r="H70" s="10"/>
    </row>
    <row r="71" spans="1:8" ht="18.75">
      <c r="A71" s="31" t="s">
        <v>63</v>
      </c>
      <c r="B71" s="26" t="s">
        <v>31</v>
      </c>
      <c r="C71" s="8" t="s">
        <v>74</v>
      </c>
      <c r="D71" s="8">
        <f>$D$58</f>
        <v>0.72</v>
      </c>
      <c r="E71" s="8">
        <f>D71*3.65</f>
        <v>2.63</v>
      </c>
      <c r="F71" s="10"/>
      <c r="G71" s="10"/>
      <c r="H71" s="10"/>
    </row>
    <row r="72" spans="1:8" ht="47.25">
      <c r="A72" s="20" t="s">
        <v>69</v>
      </c>
      <c r="B72" s="24"/>
      <c r="C72" s="16"/>
      <c r="D72" s="16"/>
      <c r="E72" s="16"/>
      <c r="F72" s="10"/>
      <c r="G72" s="10"/>
      <c r="H72" s="10"/>
    </row>
    <row r="73" spans="1:8" ht="15.75">
      <c r="A73" s="30" t="s">
        <v>61</v>
      </c>
      <c r="B73" s="25" t="s">
        <v>65</v>
      </c>
      <c r="C73" s="22" t="s">
        <v>75</v>
      </c>
      <c r="D73" s="22">
        <f>$D$56</f>
        <v>40</v>
      </c>
      <c r="E73" s="22">
        <f>D73*0.207</f>
        <v>8.28</v>
      </c>
      <c r="F73" s="10"/>
      <c r="G73" s="10"/>
      <c r="H73" s="10"/>
    </row>
    <row r="74" spans="1:8" ht="18.75">
      <c r="A74" s="30" t="s">
        <v>62</v>
      </c>
      <c r="B74" s="25" t="s">
        <v>31</v>
      </c>
      <c r="C74" s="22" t="s">
        <v>76</v>
      </c>
      <c r="D74" s="22">
        <f>$D$14</f>
        <v>1.89</v>
      </c>
      <c r="E74" s="22">
        <f>D74*3.5</f>
        <v>6.62</v>
      </c>
      <c r="F74" s="10"/>
      <c r="G74" s="10"/>
      <c r="H74" s="10"/>
    </row>
    <row r="75" spans="1:8" ht="18.75">
      <c r="A75" s="31" t="s">
        <v>63</v>
      </c>
      <c r="B75" s="26" t="s">
        <v>31</v>
      </c>
      <c r="C75" s="8" t="s">
        <v>76</v>
      </c>
      <c r="D75" s="8">
        <f>$D$58</f>
        <v>0.72</v>
      </c>
      <c r="E75" s="8">
        <f>D75*3.5</f>
        <v>2.52</v>
      </c>
      <c r="F75" s="10"/>
      <c r="G75" s="10"/>
      <c r="H75" s="10"/>
    </row>
    <row r="76" spans="1:8" ht="31.5">
      <c r="A76" s="5" t="s">
        <v>64</v>
      </c>
      <c r="B76" s="5"/>
      <c r="C76" s="16"/>
      <c r="D76" s="16"/>
      <c r="E76" s="16"/>
      <c r="F76" s="10"/>
      <c r="G76" s="10"/>
      <c r="H76" s="10"/>
    </row>
    <row r="77" spans="1:8" ht="15.75" customHeight="1">
      <c r="A77" s="20" t="s">
        <v>18</v>
      </c>
      <c r="B77" s="24"/>
      <c r="C77" s="16"/>
      <c r="D77" s="16"/>
      <c r="E77" s="16"/>
      <c r="F77" s="10"/>
      <c r="G77" s="10"/>
      <c r="H77" s="10"/>
    </row>
    <row r="78" spans="1:8" ht="15.75">
      <c r="A78" s="30" t="s">
        <v>61</v>
      </c>
      <c r="B78" s="25" t="s">
        <v>65</v>
      </c>
      <c r="C78" s="22" t="s">
        <v>70</v>
      </c>
      <c r="D78" s="22">
        <f>$D$56</f>
        <v>40</v>
      </c>
      <c r="E78" s="22">
        <f>D78*0.09</f>
        <v>3.6</v>
      </c>
      <c r="F78" s="10"/>
      <c r="G78" s="10"/>
      <c r="H78" s="10"/>
    </row>
    <row r="79" spans="1:8" ht="18.75">
      <c r="A79" s="30" t="s">
        <v>62</v>
      </c>
      <c r="B79" s="25" t="s">
        <v>31</v>
      </c>
      <c r="C79" s="22" t="s">
        <v>49</v>
      </c>
      <c r="D79" s="22">
        <f>$D$14</f>
        <v>1.89</v>
      </c>
      <c r="E79" s="22">
        <f>D79*1.52</f>
        <v>2.87</v>
      </c>
      <c r="F79" s="10"/>
      <c r="G79" s="10"/>
      <c r="H79" s="10"/>
    </row>
    <row r="80" spans="1:8" ht="18.75">
      <c r="A80" s="31" t="s">
        <v>63</v>
      </c>
      <c r="B80" s="26" t="s">
        <v>31</v>
      </c>
      <c r="C80" s="8" t="s">
        <v>49</v>
      </c>
      <c r="D80" s="8">
        <f>$D$58</f>
        <v>0.72</v>
      </c>
      <c r="E80" s="8">
        <f>D80*1.52+0.01</f>
        <v>1.1</v>
      </c>
      <c r="F80" s="10"/>
      <c r="G80" s="10"/>
      <c r="H80" s="10"/>
    </row>
    <row r="81" spans="1:8" ht="63">
      <c r="A81" s="20" t="s">
        <v>19</v>
      </c>
      <c r="B81" s="24"/>
      <c r="C81" s="16"/>
      <c r="D81" s="16"/>
      <c r="E81" s="16"/>
      <c r="F81" s="10"/>
      <c r="G81" s="10"/>
      <c r="H81" s="10"/>
    </row>
    <row r="82" spans="1:8" ht="15.75">
      <c r="A82" s="30" t="s">
        <v>61</v>
      </c>
      <c r="B82" s="25" t="s">
        <v>65</v>
      </c>
      <c r="C82" s="22" t="s">
        <v>77</v>
      </c>
      <c r="D82" s="22">
        <f>$D$56</f>
        <v>40</v>
      </c>
      <c r="E82" s="22">
        <f>D82*0.144</f>
        <v>5.76</v>
      </c>
      <c r="F82" s="10"/>
      <c r="G82" s="10"/>
      <c r="H82" s="10"/>
    </row>
    <row r="83" spans="1:8" ht="18.75">
      <c r="A83" s="30" t="s">
        <v>62</v>
      </c>
      <c r="B83" s="25" t="s">
        <v>31</v>
      </c>
      <c r="C83" s="22" t="s">
        <v>78</v>
      </c>
      <c r="D83" s="22">
        <f>$D$14</f>
        <v>1.89</v>
      </c>
      <c r="E83" s="22">
        <f>D83*2.43</f>
        <v>4.59</v>
      </c>
      <c r="F83" s="10"/>
      <c r="G83" s="10"/>
      <c r="H83" s="10"/>
    </row>
    <row r="84" spans="1:8" ht="18.75">
      <c r="A84" s="31" t="s">
        <v>63</v>
      </c>
      <c r="B84" s="26" t="s">
        <v>31</v>
      </c>
      <c r="C84" s="8" t="s">
        <v>78</v>
      </c>
      <c r="D84" s="8">
        <f>$D$58</f>
        <v>0.72</v>
      </c>
      <c r="E84" s="8">
        <f>D84*2.43</f>
        <v>1.75</v>
      </c>
      <c r="F84" s="10"/>
      <c r="G84" s="10"/>
      <c r="H84" s="10"/>
    </row>
    <row r="85" spans="1:8" ht="31.5">
      <c r="A85" s="20" t="s">
        <v>20</v>
      </c>
      <c r="B85" s="24"/>
      <c r="C85" s="16"/>
      <c r="D85" s="16"/>
      <c r="E85" s="16"/>
      <c r="F85" s="10"/>
      <c r="G85" s="10"/>
      <c r="H85" s="10"/>
    </row>
    <row r="86" spans="1:8" ht="15.75">
      <c r="A86" s="30" t="s">
        <v>61</v>
      </c>
      <c r="B86" s="25" t="s">
        <v>65</v>
      </c>
      <c r="C86" s="22" t="s">
        <v>79</v>
      </c>
      <c r="D86" s="22">
        <f>$D$56</f>
        <v>40</v>
      </c>
      <c r="E86" s="22">
        <f>D86*0.108</f>
        <v>4.32</v>
      </c>
      <c r="F86" s="10"/>
      <c r="G86" s="10"/>
      <c r="H86" s="10"/>
    </row>
    <row r="87" spans="1:5" ht="18.75">
      <c r="A87" s="30" t="s">
        <v>62</v>
      </c>
      <c r="B87" s="25" t="s">
        <v>31</v>
      </c>
      <c r="C87" s="22" t="s">
        <v>48</v>
      </c>
      <c r="D87" s="22">
        <f>$D$14</f>
        <v>1.89</v>
      </c>
      <c r="E87" s="22">
        <f>D87*1.82</f>
        <v>3.44</v>
      </c>
    </row>
    <row r="88" spans="1:8" ht="18.75">
      <c r="A88" s="31" t="s">
        <v>63</v>
      </c>
      <c r="B88" s="26" t="s">
        <v>31</v>
      </c>
      <c r="C88" s="8" t="s">
        <v>48</v>
      </c>
      <c r="D88" s="8">
        <f>$D$58</f>
        <v>0.72</v>
      </c>
      <c r="E88" s="8">
        <f>D88*1.82</f>
        <v>1.31</v>
      </c>
      <c r="F88" s="10"/>
      <c r="G88" s="10"/>
      <c r="H88" s="10"/>
    </row>
  </sheetData>
  <mergeCells count="1">
    <mergeCell ref="A3:E3"/>
  </mergeCells>
  <printOptions/>
  <pageMargins left="0.7874015748031497" right="0.3937007874015748" top="0.3937007874015748" bottom="0.5905511811023623" header="0" footer="0"/>
  <pageSetup horizontalDpi="300" verticalDpi="300" orientation="portrait" paperSize="9" r:id="rId1"/>
  <rowBreaks count="2" manualBreakCount="2">
    <brk id="3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9" sqref="A9"/>
    </sheetView>
  </sheetViews>
  <sheetFormatPr defaultColWidth="8.796875" defaultRowHeight="14.25"/>
  <cols>
    <col min="1" max="1" width="26.59765625" style="3" customWidth="1"/>
    <col min="2" max="7" width="11" style="1" customWidth="1"/>
    <col min="8" max="10" width="10.296875" style="1" customWidth="1"/>
    <col min="11" max="16384" width="10.296875" style="2" customWidth="1"/>
  </cols>
  <sheetData>
    <row r="1" spans="1:7" ht="24.75" customHeight="1">
      <c r="A1" s="41" t="s">
        <v>0</v>
      </c>
      <c r="B1" s="41"/>
      <c r="C1" s="41"/>
      <c r="D1" s="41"/>
      <c r="E1" s="41"/>
      <c r="F1" s="41"/>
      <c r="G1" s="41"/>
    </row>
    <row r="2" ht="15.75">
      <c r="G2" s="1" t="s">
        <v>1</v>
      </c>
    </row>
    <row r="3" spans="1:7" ht="47.25" customHeight="1">
      <c r="A3" s="43"/>
      <c r="B3" s="42" t="s">
        <v>2</v>
      </c>
      <c r="C3" s="42"/>
      <c r="D3" s="42" t="s">
        <v>3</v>
      </c>
      <c r="E3" s="42"/>
      <c r="F3" s="42" t="s">
        <v>4</v>
      </c>
      <c r="G3" s="42"/>
    </row>
    <row r="4" spans="1:7" ht="31.5">
      <c r="A4" s="43"/>
      <c r="B4" s="4" t="s">
        <v>5</v>
      </c>
      <c r="C4" s="4" t="s">
        <v>6</v>
      </c>
      <c r="D4" s="4" t="s">
        <v>5</v>
      </c>
      <c r="E4" s="4" t="s">
        <v>6</v>
      </c>
      <c r="F4" s="4" t="s">
        <v>5</v>
      </c>
      <c r="G4" s="4" t="s">
        <v>6</v>
      </c>
    </row>
    <row r="5" spans="1:7" ht="63">
      <c r="A5" s="5" t="s">
        <v>7</v>
      </c>
      <c r="B5" s="6"/>
      <c r="C5" s="6"/>
      <c r="D5" s="6"/>
      <c r="E5" s="6"/>
      <c r="F5" s="6"/>
      <c r="G5" s="6"/>
    </row>
    <row r="6" spans="1:10" ht="31.5">
      <c r="A6" s="7" t="s">
        <v>8</v>
      </c>
      <c r="B6" s="8">
        <v>6.02</v>
      </c>
      <c r="C6" s="8">
        <v>3.01</v>
      </c>
      <c r="D6" s="9" t="s">
        <v>9</v>
      </c>
      <c r="E6" s="9" t="s">
        <v>9</v>
      </c>
      <c r="F6" s="9" t="s">
        <v>9</v>
      </c>
      <c r="G6" s="9" t="s">
        <v>9</v>
      </c>
      <c r="H6" s="10"/>
      <c r="I6" s="11"/>
      <c r="J6" s="11"/>
    </row>
    <row r="7" spans="1:10" ht="15.75">
      <c r="A7" s="12" t="s">
        <v>10</v>
      </c>
      <c r="B7" s="13">
        <v>12.49</v>
      </c>
      <c r="C7" s="13">
        <v>6.26</v>
      </c>
      <c r="D7" s="13">
        <v>1.7</v>
      </c>
      <c r="E7" s="13">
        <v>0.85</v>
      </c>
      <c r="F7" s="13">
        <f>(0.072*139.42+1.217*0.94)*1.2</f>
        <v>13.42</v>
      </c>
      <c r="G7" s="13">
        <v>3.75</v>
      </c>
      <c r="H7" s="10"/>
      <c r="I7" s="10"/>
      <c r="J7" s="10"/>
    </row>
    <row r="8" spans="1:10" ht="63">
      <c r="A8" s="12" t="s">
        <v>11</v>
      </c>
      <c r="B8" s="13">
        <v>31.23</v>
      </c>
      <c r="C8" s="13">
        <v>15.65</v>
      </c>
      <c r="D8" s="13">
        <v>4.26</v>
      </c>
      <c r="E8" s="13">
        <v>2.13</v>
      </c>
      <c r="F8" s="14" t="s">
        <v>9</v>
      </c>
      <c r="G8" s="14" t="s">
        <v>9</v>
      </c>
      <c r="H8" s="10"/>
      <c r="I8" s="10"/>
      <c r="J8" s="10"/>
    </row>
    <row r="9" spans="1:10" ht="31.5">
      <c r="A9" s="12" t="s">
        <v>12</v>
      </c>
      <c r="B9" s="13">
        <v>25.1</v>
      </c>
      <c r="C9" s="13">
        <v>12.59</v>
      </c>
      <c r="D9" s="13">
        <v>4.51</v>
      </c>
      <c r="E9" s="13">
        <v>2.26</v>
      </c>
      <c r="F9" s="13">
        <f>(0.18*139.42+3.042*0.94)*1.2</f>
        <v>33.55</v>
      </c>
      <c r="G9" s="13">
        <v>9.39</v>
      </c>
      <c r="H9" s="10"/>
      <c r="I9" s="10"/>
      <c r="J9" s="10"/>
    </row>
    <row r="10" spans="1:10" ht="31.5">
      <c r="A10" s="12" t="s">
        <v>13</v>
      </c>
      <c r="B10" s="13">
        <v>22.52</v>
      </c>
      <c r="C10" s="13">
        <v>11.3</v>
      </c>
      <c r="D10" s="13">
        <v>4.26</v>
      </c>
      <c r="E10" s="13">
        <v>2.13</v>
      </c>
      <c r="F10" s="13">
        <f>(0.198*139.42+3.346*0.94)*1.2</f>
        <v>36.9</v>
      </c>
      <c r="G10" s="13">
        <v>10.32</v>
      </c>
      <c r="H10" s="10"/>
      <c r="I10" s="10"/>
      <c r="J10" s="10"/>
    </row>
    <row r="11" spans="1:10" ht="63">
      <c r="A11" s="12" t="s">
        <v>14</v>
      </c>
      <c r="B11" s="13">
        <v>30.36</v>
      </c>
      <c r="C11" s="13">
        <v>15.23</v>
      </c>
      <c r="D11" s="13">
        <v>5.43</v>
      </c>
      <c r="E11" s="13">
        <v>2.72</v>
      </c>
      <c r="F11" s="13">
        <f>(0.216*139.42+3.65*0.94)*1.2</f>
        <v>40.25</v>
      </c>
      <c r="G11" s="13">
        <v>11.26</v>
      </c>
      <c r="H11" s="10"/>
      <c r="I11" s="10"/>
      <c r="J11" s="10"/>
    </row>
    <row r="12" spans="1:10" ht="63">
      <c r="A12" s="12" t="s">
        <v>15</v>
      </c>
      <c r="B12" s="13">
        <v>35.64</v>
      </c>
      <c r="C12" s="13">
        <v>17.87</v>
      </c>
      <c r="D12" s="13">
        <v>6.13</v>
      </c>
      <c r="E12" s="13">
        <v>3.07</v>
      </c>
      <c r="F12" s="13">
        <f>(0.207*139.42+3.498*0.94)*1.2</f>
        <v>38.58</v>
      </c>
      <c r="G12" s="13">
        <v>10.79</v>
      </c>
      <c r="H12" s="10"/>
      <c r="I12" s="10"/>
      <c r="J12" s="10"/>
    </row>
    <row r="13" spans="1:10" ht="31.5">
      <c r="A13" s="15" t="s">
        <v>16</v>
      </c>
      <c r="B13" s="13">
        <v>2.8</v>
      </c>
      <c r="C13" s="13">
        <v>1.4</v>
      </c>
      <c r="D13" s="14" t="s">
        <v>9</v>
      </c>
      <c r="E13" s="14" t="s">
        <v>9</v>
      </c>
      <c r="F13" s="14" t="s">
        <v>9</v>
      </c>
      <c r="G13" s="14" t="s">
        <v>9</v>
      </c>
      <c r="H13" s="10"/>
      <c r="I13" s="10"/>
      <c r="J13" s="10"/>
    </row>
    <row r="14" spans="1:10" ht="47.25">
      <c r="A14" s="5" t="s">
        <v>17</v>
      </c>
      <c r="B14" s="16"/>
      <c r="C14" s="16"/>
      <c r="D14" s="16"/>
      <c r="E14" s="16"/>
      <c r="F14" s="16"/>
      <c r="G14" s="16"/>
      <c r="H14" s="10"/>
      <c r="I14" s="10"/>
      <c r="J14" s="10"/>
    </row>
    <row r="15" spans="1:10" ht="31.5">
      <c r="A15" s="7" t="s">
        <v>18</v>
      </c>
      <c r="B15" s="8">
        <v>6.62</v>
      </c>
      <c r="C15" s="8">
        <v>3.32</v>
      </c>
      <c r="D15" s="8">
        <v>1.46</v>
      </c>
      <c r="E15" s="8">
        <v>0.73</v>
      </c>
      <c r="F15" s="8">
        <f>(0.09*139.42+1.521*0.94)*1.2</f>
        <v>16.77</v>
      </c>
      <c r="G15" s="8">
        <v>4.69</v>
      </c>
      <c r="H15" s="10"/>
      <c r="I15" s="10"/>
      <c r="J15" s="10"/>
    </row>
    <row r="16" spans="1:10" ht="78.75">
      <c r="A16" s="12" t="s">
        <v>19</v>
      </c>
      <c r="B16" s="13">
        <v>11.07</v>
      </c>
      <c r="C16" s="13">
        <v>5.56</v>
      </c>
      <c r="D16" s="13">
        <v>2.41</v>
      </c>
      <c r="E16" s="13">
        <v>1.2</v>
      </c>
      <c r="F16" s="13">
        <f>(0.144*139.42+2.434*0.94)*1.2</f>
        <v>26.84</v>
      </c>
      <c r="G16" s="13">
        <v>7.51</v>
      </c>
      <c r="H16" s="10"/>
      <c r="I16" s="10"/>
      <c r="J16" s="10"/>
    </row>
    <row r="17" spans="1:10" ht="31.5">
      <c r="A17" s="12" t="s">
        <v>20</v>
      </c>
      <c r="B17" s="13">
        <v>8.81</v>
      </c>
      <c r="C17" s="13">
        <v>4.42</v>
      </c>
      <c r="D17" s="13">
        <v>1.85</v>
      </c>
      <c r="E17" s="13">
        <v>0.92</v>
      </c>
      <c r="F17" s="13">
        <f>(0.108*139.42+1.825*0.94)*1.2</f>
        <v>20.13</v>
      </c>
      <c r="G17" s="13">
        <v>5.63</v>
      </c>
      <c r="H17" s="10"/>
      <c r="I17" s="10"/>
      <c r="J17" s="10"/>
    </row>
    <row r="19" spans="1:7" ht="26.25" customHeight="1">
      <c r="A19" s="40" t="s">
        <v>21</v>
      </c>
      <c r="B19" s="40"/>
      <c r="C19" s="40"/>
      <c r="D19" s="40"/>
      <c r="E19" s="40"/>
      <c r="F19" s="40"/>
      <c r="G19" s="40"/>
    </row>
  </sheetData>
  <mergeCells count="6">
    <mergeCell ref="A19:G19"/>
    <mergeCell ref="A1:G1"/>
    <mergeCell ref="B3:C3"/>
    <mergeCell ref="D3:E3"/>
    <mergeCell ref="F3:G3"/>
    <mergeCell ref="A3:A4"/>
  </mergeCells>
  <printOptions/>
  <pageMargins left="0.984251968503937" right="0.3937007874015748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адм.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ЭАО</dc:creator>
  <cp:keywords/>
  <dc:description/>
  <cp:lastModifiedBy>Жильцов Виталий Борисович</cp:lastModifiedBy>
  <cp:lastPrinted>1999-08-20T00:43:05Z</cp:lastPrinted>
  <dcterms:created xsi:type="dcterms:W3CDTF">1999-05-21T08:17:45Z</dcterms:created>
  <dcterms:modified xsi:type="dcterms:W3CDTF">2001-11-19T13:31:41Z</dcterms:modified>
  <cp:category/>
  <cp:version/>
  <cp:contentType/>
  <cp:contentStatus/>
</cp:coreProperties>
</file>