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6" sheetId="1" r:id="rId1"/>
    <sheet name="3" sheetId="2" r:id="rId2"/>
    <sheet name="2" sheetId="3" r:id="rId3"/>
    <sheet name="1" sheetId="4" r:id="rId4"/>
  </sheets>
  <definedNames>
    <definedName name="_xlnm.Print_Area" localSheetId="2">'2'!$A$1:$N$34</definedName>
    <definedName name="_xlnm.Print_Area" localSheetId="1">'3'!$A$1:$N$45</definedName>
    <definedName name="_xlnm.Print_Area" localSheetId="0">'6'!$A$1:$L$41</definedName>
  </definedNames>
  <calcPr fullCalcOnLoad="1"/>
</workbook>
</file>

<file path=xl/comments1.xml><?xml version="1.0" encoding="utf-8"?>
<comments xmlns="http://schemas.openxmlformats.org/spreadsheetml/2006/main">
  <authors>
    <author>Пацуков</author>
  </authors>
  <commentList>
    <comment ref="B24" authorId="0">
      <text>
        <r>
          <rPr>
            <b/>
            <sz val="8"/>
            <rFont val="Tahoma"/>
            <family val="0"/>
          </rPr>
          <t>есть несоответсвие данных с БТИ с учетными данными администрации Кировского района
по количеству квартир (занимаемых помещений)</t>
        </r>
      </text>
    </comment>
    <comment ref="B25" authorId="0">
      <text>
        <r>
          <rPr>
            <b/>
            <sz val="8"/>
            <rFont val="Tahoma"/>
            <family val="0"/>
          </rPr>
          <t>есть несоответсвие данных с БТИ с учетными данными администрации Кировского района
по количеству квартир (занимаемых помещений)</t>
        </r>
      </text>
    </comment>
  </commentList>
</comments>
</file>

<file path=xl/sharedStrings.xml><?xml version="1.0" encoding="utf-8"?>
<sst xmlns="http://schemas.openxmlformats.org/spreadsheetml/2006/main" count="331" uniqueCount="213">
  <si>
    <t>№ п/п</t>
  </si>
  <si>
    <t>Количество помещений</t>
  </si>
  <si>
    <t>Всего:</t>
  </si>
  <si>
    <t>в муниципальной собственности</t>
  </si>
  <si>
    <t>в частной собственности</t>
  </si>
  <si>
    <t>ИТОГО:</t>
  </si>
  <si>
    <t xml:space="preserve">ПЕРЕЧЕНЬ  </t>
  </si>
  <si>
    <t xml:space="preserve">Число жителей, зарегистрированных в аварийном многоквартирном доме </t>
  </si>
  <si>
    <t>Документ, подтверждающий признание многоквартирного дома аварийным (решение комиссии)</t>
  </si>
  <si>
    <t>Площадь предоставляемых жилых помещений, кв.м.</t>
  </si>
  <si>
    <t>в том числе жилых помещений</t>
  </si>
  <si>
    <t>за счет средств бюджета муниципального образования "Город Томск"</t>
  </si>
  <si>
    <t>Площадь занимаемых жилых помещений, кв.м.</t>
  </si>
  <si>
    <t>решение суда</t>
  </si>
  <si>
    <t>многоквартирных домов, подлежащих расселению в 2012 году</t>
  </si>
  <si>
    <t>Документ, подтверждающий признание многоквартирного дома аварийным, (решение комиссии)</t>
  </si>
  <si>
    <t>Сумма (гр.12*43 тыс.руб.)</t>
  </si>
  <si>
    <t>всего</t>
  </si>
  <si>
    <t>Кононова пер., 4</t>
  </si>
  <si>
    <t xml:space="preserve">№133 </t>
  </si>
  <si>
    <t>Карпова ул., 3</t>
  </si>
  <si>
    <t>№134</t>
  </si>
  <si>
    <t>Красноармейская ул., 75</t>
  </si>
  <si>
    <t>№135</t>
  </si>
  <si>
    <t>Энергетиков ул., 9</t>
  </si>
  <si>
    <t xml:space="preserve">№136 </t>
  </si>
  <si>
    <t>Ленина пр., 210 б</t>
  </si>
  <si>
    <t>№137</t>
  </si>
  <si>
    <t>Профсоюзная ул., 7</t>
  </si>
  <si>
    <t>№138</t>
  </si>
  <si>
    <t>Трифонова ул., 1</t>
  </si>
  <si>
    <t>Московский тракт ул., 27</t>
  </si>
  <si>
    <t>№146</t>
  </si>
  <si>
    <t>Советская ул., 89а</t>
  </si>
  <si>
    <t>№147</t>
  </si>
  <si>
    <t>Оренбургская ул., 8</t>
  </si>
  <si>
    <t>№153</t>
  </si>
  <si>
    <t>Батенькова пер., 11</t>
  </si>
  <si>
    <t>№154</t>
  </si>
  <si>
    <t>ул. Энергетиков, д. 2</t>
  </si>
  <si>
    <t>№157</t>
  </si>
  <si>
    <t>А.Невского ул., 24</t>
  </si>
  <si>
    <t xml:space="preserve">№158 </t>
  </si>
  <si>
    <t>Пушкина ул., 24</t>
  </si>
  <si>
    <t xml:space="preserve">№165 </t>
  </si>
  <si>
    <t>ул.Гоголя,50</t>
  </si>
  <si>
    <t>№ 177</t>
  </si>
  <si>
    <t>Свердлова ул., 4</t>
  </si>
  <si>
    <t xml:space="preserve">№187 </t>
  </si>
  <si>
    <t>Техническая ул., 13</t>
  </si>
  <si>
    <t>Техническая ул., 11</t>
  </si>
  <si>
    <t>пр. Кирова, д. 9</t>
  </si>
  <si>
    <t>пр. Кирова, д. 9а</t>
  </si>
  <si>
    <t xml:space="preserve">№249 </t>
  </si>
  <si>
    <t xml:space="preserve"> 04.09.2009</t>
  </si>
  <si>
    <t>№ 254</t>
  </si>
  <si>
    <t>№128</t>
  </si>
  <si>
    <t>к постановлению администрации Города Томска</t>
  </si>
  <si>
    <t xml:space="preserve">Приложение 1  </t>
  </si>
  <si>
    <t>многоквартирных домов, подлежащих расселению в 2011 году</t>
  </si>
  <si>
    <t>Гоголя ул., 14/6</t>
  </si>
  <si>
    <t xml:space="preserve"> №104</t>
  </si>
  <si>
    <t>Загорная ул., 2 (Обруб, 12)</t>
  </si>
  <si>
    <t xml:space="preserve">№111 </t>
  </si>
  <si>
    <t>Энтузиастов ул., 22</t>
  </si>
  <si>
    <t xml:space="preserve">№113 </t>
  </si>
  <si>
    <t>Энтузиастов ул., 22/1</t>
  </si>
  <si>
    <t>№262</t>
  </si>
  <si>
    <t>Войлочная ул., 5 а</t>
  </si>
  <si>
    <t xml:space="preserve">№114 </t>
  </si>
  <si>
    <t>Техническая ул., 9</t>
  </si>
  <si>
    <t xml:space="preserve">№115 </t>
  </si>
  <si>
    <t>Крымская ул., 58</t>
  </si>
  <si>
    <t>№116</t>
  </si>
  <si>
    <t>Ленина пр., 200/2</t>
  </si>
  <si>
    <t>№122</t>
  </si>
  <si>
    <t>ул. Советская, д. 78</t>
  </si>
  <si>
    <t>№130</t>
  </si>
  <si>
    <t>Студ.городок ул., 11</t>
  </si>
  <si>
    <t>№125</t>
  </si>
  <si>
    <t>Герцена ул., 24</t>
  </si>
  <si>
    <t xml:space="preserve">№131 </t>
  </si>
  <si>
    <t>Сумма (гр.12*рыночная строимость кв.м. жилья  (тыс.руб.)</t>
  </si>
  <si>
    <t>ул. Крылова, 6</t>
  </si>
  <si>
    <t>пер. Механический, 4</t>
  </si>
  <si>
    <t>ул. Станиславского, 21</t>
  </si>
  <si>
    <t>ул. Киевская, 139</t>
  </si>
  <si>
    <t>ул. Кирова, 9а</t>
  </si>
  <si>
    <t>ул. Вершинина, 27/9</t>
  </si>
  <si>
    <t>ул. Красноармейская, 64</t>
  </si>
  <si>
    <t xml:space="preserve">ул. Лебедева, 34е </t>
  </si>
  <si>
    <t>ул.Герцена,16</t>
  </si>
  <si>
    <t>ул. Савиных, 4а</t>
  </si>
  <si>
    <t>ул. Савиных, 4б</t>
  </si>
  <si>
    <t>ул.Советская, 29/1</t>
  </si>
  <si>
    <t>ул. Пришвина, 25</t>
  </si>
  <si>
    <t>ул. Кустарный, 4</t>
  </si>
  <si>
    <t>Ив.Черных ул., 73 а</t>
  </si>
  <si>
    <t>№178</t>
  </si>
  <si>
    <t>№188</t>
  </si>
  <si>
    <t>№189</t>
  </si>
  <si>
    <t>№236</t>
  </si>
  <si>
    <t>№261</t>
  </si>
  <si>
    <t>№279</t>
  </si>
  <si>
    <t>Беленца, ул. 21</t>
  </si>
  <si>
    <t>Ангарская, ул. 68</t>
  </si>
  <si>
    <t xml:space="preserve">многоквартирных домов, включенных в резерв </t>
  </si>
  <si>
    <t>Всего</t>
  </si>
  <si>
    <t>Ленина пр., 58</t>
  </si>
  <si>
    <t>№53</t>
  </si>
  <si>
    <t>Алтайская ул., 44</t>
  </si>
  <si>
    <t>№108</t>
  </si>
  <si>
    <t>Алтайская ул., 46</t>
  </si>
  <si>
    <t>№109</t>
  </si>
  <si>
    <t>А. Иванова ул., 16б</t>
  </si>
  <si>
    <t>№156</t>
  </si>
  <si>
    <t>Загорная ул., 1а</t>
  </si>
  <si>
    <t xml:space="preserve">№161 </t>
  </si>
  <si>
    <t>Савиных ул., 10</t>
  </si>
  <si>
    <t>№176</t>
  </si>
  <si>
    <t>Днепровский пер., 20</t>
  </si>
  <si>
    <t>№186</t>
  </si>
  <si>
    <t>Савиных ул., 10 а</t>
  </si>
  <si>
    <t>№190</t>
  </si>
  <si>
    <t>А.Беленца ул.,4а</t>
  </si>
  <si>
    <t>№ 198</t>
  </si>
  <si>
    <t>Станиславского ул.,24</t>
  </si>
  <si>
    <t xml:space="preserve">№199 </t>
  </si>
  <si>
    <t>Красноармейская ул., 78</t>
  </si>
  <si>
    <t>№211</t>
  </si>
  <si>
    <t>Энтузиастов ул., 12</t>
  </si>
  <si>
    <t xml:space="preserve">№213 </t>
  </si>
  <si>
    <t>Пришвина ул., 25</t>
  </si>
  <si>
    <t xml:space="preserve">№225 </t>
  </si>
  <si>
    <t>Д.Бедного ул., 8/1</t>
  </si>
  <si>
    <t xml:space="preserve">№226 </t>
  </si>
  <si>
    <t>Д.Бедного ул., 8/2</t>
  </si>
  <si>
    <t xml:space="preserve">№227 </t>
  </si>
  <si>
    <t>пер.Спортивный,8</t>
  </si>
  <si>
    <t xml:space="preserve">№ 235 </t>
  </si>
  <si>
    <t>Кустарный пер., 4</t>
  </si>
  <si>
    <t xml:space="preserve">№253 </t>
  </si>
  <si>
    <t>Станиславского ул., 18</t>
  </si>
  <si>
    <t>№260</t>
  </si>
  <si>
    <t>№263</t>
  </si>
  <si>
    <t>Кирова пр., 34в</t>
  </si>
  <si>
    <t>№267</t>
  </si>
  <si>
    <t>Дзержинского ул., 47</t>
  </si>
  <si>
    <t>№268</t>
  </si>
  <si>
    <t>Ново-Карьерная ул., 2</t>
  </si>
  <si>
    <t>№269</t>
  </si>
  <si>
    <t>Затеевский пер., 3</t>
  </si>
  <si>
    <t>№270</t>
  </si>
  <si>
    <t>Лебедева ул., 34е</t>
  </si>
  <si>
    <t>№277</t>
  </si>
  <si>
    <t>А.Беленца ул., 9</t>
  </si>
  <si>
    <t>№278</t>
  </si>
  <si>
    <t>Б.Подгорная ул., 165</t>
  </si>
  <si>
    <t>№281</t>
  </si>
  <si>
    <t>Механический пер., 2</t>
  </si>
  <si>
    <t>№284</t>
  </si>
  <si>
    <t>№111</t>
  </si>
  <si>
    <t>Число зарегистрированных жителей</t>
  </si>
  <si>
    <t xml:space="preserve">Адрес многоквартирного дома, признаного аварийным </t>
  </si>
  <si>
    <t>Затраты на снос (тыс.руб.)</t>
  </si>
  <si>
    <t>*</t>
  </si>
  <si>
    <t>ул.Пушкина,5</t>
  </si>
  <si>
    <t>№250</t>
  </si>
  <si>
    <t>пос. Тимирязево, Октябрьская ул., 104а</t>
  </si>
  <si>
    <t>Жилые дома, подлежащие сносу в 2010 году</t>
  </si>
  <si>
    <t>за счет средств муниципального образования "Город Томск"</t>
  </si>
  <si>
    <t>Адрес многоквартирного дома, признаного аварийным, подлежащим сносу</t>
  </si>
  <si>
    <t xml:space="preserve">Документ, подтверждающий признание многоквартирного дома аварийным, подлежащим сносу </t>
  </si>
  <si>
    <t xml:space="preserve">Заключение комиссии </t>
  </si>
  <si>
    <t>Постановление Мэра /администрации города Томска</t>
  </si>
  <si>
    <t>г. Томск, пер. Болотный, 10/1</t>
  </si>
  <si>
    <t>№46 от 14.12.2006</t>
  </si>
  <si>
    <t>29.12.06 №720</t>
  </si>
  <si>
    <t>г. Томск, ул. Больничная, 8 б</t>
  </si>
  <si>
    <t>№240 от 25.06.2009</t>
  </si>
  <si>
    <t>09.07.2009 №592</t>
  </si>
  <si>
    <t xml:space="preserve">г. Томск, пер. Водопроводный, 6 </t>
  </si>
  <si>
    <t>№57 от 28.02.2007</t>
  </si>
  <si>
    <t xml:space="preserve"> 09.04.2007 №198</t>
  </si>
  <si>
    <t>г. Томск, ул. М.Горького, 58</t>
  </si>
  <si>
    <t>№96 от 15.08.2007</t>
  </si>
  <si>
    <t>18.10.2007 №650</t>
  </si>
  <si>
    <t>г. Томск, Иркутский тракт, 88</t>
  </si>
  <si>
    <t>№95 от 15.08.2007</t>
  </si>
  <si>
    <t>19.10.2007 №657</t>
  </si>
  <si>
    <t xml:space="preserve">г.Томск, ул. Кулева,  24 </t>
  </si>
  <si>
    <t>№10 от 27.12.2004</t>
  </si>
  <si>
    <t>22.03.05 №148</t>
  </si>
  <si>
    <t xml:space="preserve">г. Томск, ул.Б.Подгорная, 222 </t>
  </si>
  <si>
    <t>№91 от 15.08.2007</t>
  </si>
  <si>
    <t>19.10.2007 №658</t>
  </si>
  <si>
    <t xml:space="preserve">г. Томск, ул. Приречная, 41а </t>
  </si>
  <si>
    <t>№93 от 15.08.2007</t>
  </si>
  <si>
    <t>18.10.2007 №651</t>
  </si>
  <si>
    <t>г. Томск, ул. Шевченко, 36</t>
  </si>
  <si>
    <t>№74 от 22.03.2007</t>
  </si>
  <si>
    <t>16.04.2007 №230</t>
  </si>
  <si>
    <t>г.Томск, ул. Красноармейская, 104</t>
  </si>
  <si>
    <t>№90 15.08.2007</t>
  </si>
  <si>
    <t xml:space="preserve">18.10.2007 №651 </t>
  </si>
  <si>
    <t>№99 15.08.2007</t>
  </si>
  <si>
    <t xml:space="preserve">Приложение 2  </t>
  </si>
  <si>
    <t xml:space="preserve">Приложение 3 </t>
  </si>
  <si>
    <t xml:space="preserve">Приложение 6  </t>
  </si>
  <si>
    <t xml:space="preserve">№ 1005 от 23.09.2010 </t>
  </si>
  <si>
    <t>№ 1005 от 23.09.2010 года</t>
  </si>
  <si>
    <t>г.Томск, ул. Карташова, 20</t>
  </si>
  <si>
    <t xml:space="preserve">Адрес многоквартирного дома, признанного аварийным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</si>
</sst>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#,##0.0"/>
    <numFmt numFmtId="184" formatCode="_-* #,##0.0_р_._-;\-* #,##0.0_р_._-;_-* &quot;-&quot;?_р_._-;_-@_-"/>
    <numFmt numFmtId="185" formatCode="d/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"/>
    <numFmt numFmtId="190" formatCode="0.000"/>
    <numFmt numFmtId="191" formatCode="0.0000"/>
    <numFmt numFmtId="192" formatCode="[$-FC19]d\ mmmm\ yyyy\ &quot;г.&quot;"/>
    <numFmt numFmtId="193" formatCode="_-* #,##0.000_р_._-;\-* #,##0.000_р_._-;_-* &quot;-&quot;???_р_._-;_-@_-"/>
    <numFmt numFmtId="194" formatCode="0.00000"/>
    <numFmt numFmtId="195" formatCode="000000"/>
    <numFmt numFmtId="196" formatCode="#,##0_р_."/>
    <numFmt numFmtId="197" formatCode="#,##0.00_р_."/>
    <numFmt numFmtId="198" formatCode="#,##0.0_р_.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ill="1" applyAlignment="1">
      <alignment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14" fontId="12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14" fontId="12" fillId="0" borderId="1" xfId="19" applyNumberFormat="1" applyFont="1" applyFill="1" applyBorder="1" applyAlignment="1">
      <alignment horizontal="center" vertical="center" wrapText="1"/>
      <protection/>
    </xf>
    <xf numFmtId="14" fontId="1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11" fillId="0" borderId="0" xfId="1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13" fillId="0" borderId="0" xfId="18" applyFont="1" applyFill="1" applyAlignment="1">
      <alignment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2" fontId="7" fillId="0" borderId="1" xfId="18" applyNumberFormat="1" applyFont="1" applyFill="1" applyBorder="1" applyAlignment="1">
      <alignment horizontal="center" vertical="center" wrapText="1"/>
      <protection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7" fillId="0" borderId="1" xfId="18" applyNumberFormat="1" applyFont="1" applyFill="1" applyBorder="1" applyAlignment="1">
      <alignment horizontal="center" vertical="center"/>
      <protection/>
    </xf>
    <xf numFmtId="0" fontId="14" fillId="0" borderId="1" xfId="18" applyNumberFormat="1" applyFont="1" applyFill="1" applyBorder="1" applyAlignment="1">
      <alignment horizontal="center" vertical="center" wrapText="1"/>
      <protection/>
    </xf>
    <xf numFmtId="0" fontId="14" fillId="0" borderId="1" xfId="18" applyFont="1" applyFill="1" applyBorder="1" applyAlignment="1">
      <alignment horizontal="center" vertical="center" wrapText="1"/>
      <protection/>
    </xf>
    <xf numFmtId="1" fontId="14" fillId="0" borderId="1" xfId="18" applyNumberFormat="1" applyFont="1" applyFill="1" applyBorder="1" applyAlignment="1">
      <alignment horizontal="center" vertical="center" wrapText="1"/>
      <protection/>
    </xf>
    <xf numFmtId="2" fontId="7" fillId="0" borderId="1" xfId="18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 vertical="center" wrapText="1"/>
    </xf>
    <xf numFmtId="2" fontId="10" fillId="0" borderId="0" xfId="1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1" xfId="18" applyFont="1" applyFill="1" applyBorder="1" applyAlignment="1">
      <alignment horizontal="center" vertical="center" wrapText="1"/>
      <protection/>
    </xf>
    <xf numFmtId="0" fontId="6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4" fontId="7" fillId="0" borderId="1" xfId="18" applyNumberFormat="1" applyFont="1" applyFill="1" applyBorder="1" applyAlignment="1">
      <alignment horizontal="center" vertical="center" wrapText="1"/>
      <protection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0" fillId="2" borderId="0" xfId="0" applyFill="1" applyAlignment="1">
      <alignment/>
    </xf>
    <xf numFmtId="182" fontId="7" fillId="0" borderId="1" xfId="18" applyNumberFormat="1" applyFont="1" applyFill="1" applyBorder="1" applyAlignment="1">
      <alignment horizontal="center" vertical="center" wrapText="1"/>
      <protection/>
    </xf>
    <xf numFmtId="182" fontId="7" fillId="0" borderId="1" xfId="0" applyNumberFormat="1" applyFont="1" applyFill="1" applyBorder="1" applyAlignment="1">
      <alignment horizontal="center" vertical="center"/>
    </xf>
    <xf numFmtId="182" fontId="10" fillId="0" borderId="1" xfId="18" applyNumberFormat="1" applyFont="1" applyFill="1" applyBorder="1" applyAlignment="1">
      <alignment horizontal="center" vertical="center" wrapText="1"/>
      <protection/>
    </xf>
    <xf numFmtId="182" fontId="7" fillId="0" borderId="1" xfId="0" applyNumberFormat="1" applyFont="1" applyBorder="1" applyAlignment="1">
      <alignment horizontal="center" vertical="center"/>
    </xf>
    <xf numFmtId="182" fontId="14" fillId="0" borderId="1" xfId="18" applyNumberFormat="1" applyFont="1" applyFill="1" applyBorder="1" applyAlignment="1">
      <alignment horizontal="center" vertical="center" wrapText="1"/>
      <protection/>
    </xf>
    <xf numFmtId="2" fontId="10" fillId="0" borderId="1" xfId="18" applyNumberFormat="1" applyFont="1" applyFill="1" applyBorder="1" applyAlignment="1">
      <alignment horizontal="center" vertical="center" wrapText="1"/>
      <protection/>
    </xf>
    <xf numFmtId="182" fontId="10" fillId="0" borderId="1" xfId="0" applyNumberFormat="1" applyFont="1" applyFill="1" applyBorder="1" applyAlignment="1">
      <alignment horizontal="center" vertical="center"/>
    </xf>
    <xf numFmtId="2" fontId="10" fillId="0" borderId="2" xfId="18" applyNumberFormat="1" applyFont="1" applyFill="1" applyBorder="1" applyAlignment="1">
      <alignment horizontal="center" vertical="center" wrapText="1"/>
      <protection/>
    </xf>
    <xf numFmtId="182" fontId="1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14" fontId="6" fillId="0" borderId="1" xfId="19" applyNumberFormat="1" applyFont="1" applyFill="1" applyBorder="1" applyAlignment="1">
      <alignment horizontal="center" vertical="center" wrapText="1"/>
      <protection/>
    </xf>
    <xf numFmtId="0" fontId="6" fillId="0" borderId="1" xfId="19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14" fontId="6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1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6" fillId="0" borderId="0" xfId="0" applyNumberFormat="1" applyFon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vertical="center" wrapText="1"/>
    </xf>
    <xf numFmtId="182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textRotation="90" wrapText="1"/>
      <protection/>
    </xf>
    <xf numFmtId="0" fontId="5" fillId="0" borderId="1" xfId="0" applyFont="1" applyBorder="1" applyAlignment="1">
      <alignment horizontal="center" vertical="center" wrapText="1"/>
    </xf>
    <xf numFmtId="171" fontId="5" fillId="0" borderId="1" xfId="22" applyFont="1" applyFill="1" applyBorder="1" applyAlignment="1">
      <alignment horizontal="center" vertical="center" textRotation="90" wrapText="1"/>
    </xf>
    <xf numFmtId="0" fontId="8" fillId="0" borderId="0" xfId="18" applyFont="1" applyFill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1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182" fontId="10" fillId="0" borderId="1" xfId="0" applyNumberFormat="1" applyFont="1" applyBorder="1" applyAlignment="1">
      <alignment horizontal="center" vertical="center" wrapText="1"/>
    </xf>
    <xf numFmtId="14" fontId="12" fillId="0" borderId="2" xfId="19" applyNumberFormat="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8" fillId="0" borderId="0" xfId="1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workbookViewId="0" topLeftCell="A1">
      <selection activeCell="B7" sqref="B7:B10"/>
    </sheetView>
  </sheetViews>
  <sheetFormatPr defaultColWidth="9.140625" defaultRowHeight="12.75"/>
  <cols>
    <col min="1" max="1" width="4.00390625" style="0" customWidth="1"/>
    <col min="2" max="2" width="30.28125" style="0" customWidth="1"/>
    <col min="3" max="3" width="6.7109375" style="0" customWidth="1"/>
    <col min="4" max="4" width="5.28125" style="0" customWidth="1"/>
    <col min="5" max="5" width="5.421875" style="0" customWidth="1"/>
    <col min="6" max="6" width="7.8515625" style="0" customWidth="1"/>
    <col min="7" max="8" width="6.00390625" style="0" customWidth="1"/>
    <col min="9" max="9" width="5.8515625" style="0" customWidth="1"/>
    <col min="10" max="10" width="5.7109375" style="0" customWidth="1"/>
    <col min="11" max="11" width="5.28125" style="0" customWidth="1"/>
    <col min="12" max="12" width="8.28125" style="0" customWidth="1"/>
  </cols>
  <sheetData>
    <row r="1" spans="1:12" ht="12.75">
      <c r="A1" s="42"/>
      <c r="B1" s="42"/>
      <c r="C1" s="42"/>
      <c r="D1" s="42"/>
      <c r="E1" s="43"/>
      <c r="F1" s="43"/>
      <c r="G1" s="43"/>
      <c r="H1" s="98" t="s">
        <v>208</v>
      </c>
      <c r="I1" s="98"/>
      <c r="J1" s="98"/>
      <c r="K1" s="98"/>
      <c r="L1" s="98"/>
    </row>
    <row r="2" spans="1:12" ht="12.75">
      <c r="A2" s="42"/>
      <c r="B2" s="42"/>
      <c r="C2" s="42"/>
      <c r="D2" s="42"/>
      <c r="E2" s="43"/>
      <c r="F2" s="98" t="s">
        <v>57</v>
      </c>
      <c r="G2" s="96"/>
      <c r="H2" s="96"/>
      <c r="I2" s="96"/>
      <c r="J2" s="96"/>
      <c r="K2" s="96"/>
      <c r="L2" s="96"/>
    </row>
    <row r="3" spans="1:12" ht="12.75">
      <c r="A3" s="41"/>
      <c r="B3" s="43"/>
      <c r="C3" s="41"/>
      <c r="D3" s="41"/>
      <c r="E3" s="43"/>
      <c r="F3" s="98" t="s">
        <v>209</v>
      </c>
      <c r="G3" s="99"/>
      <c r="H3" s="99"/>
      <c r="I3" s="99"/>
      <c r="J3" s="99"/>
      <c r="K3" s="99"/>
      <c r="L3" s="99"/>
    </row>
    <row r="4" spans="1:12" ht="15.75">
      <c r="A4" s="43"/>
      <c r="B4" s="94" t="s">
        <v>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75">
      <c r="A5" s="43"/>
      <c r="B5" s="94" t="s">
        <v>106</v>
      </c>
      <c r="C5" s="95"/>
      <c r="D5" s="95"/>
      <c r="E5" s="95"/>
      <c r="F5" s="95"/>
      <c r="G5" s="95"/>
      <c r="H5" s="95"/>
      <c r="I5" s="95"/>
      <c r="J5" s="96"/>
      <c r="K5" s="96"/>
      <c r="L5" s="96"/>
    </row>
    <row r="6" spans="1:12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3.25" customHeight="1">
      <c r="A7" s="91" t="s">
        <v>0</v>
      </c>
      <c r="B7" s="91" t="s">
        <v>212</v>
      </c>
      <c r="C7" s="91" t="s">
        <v>8</v>
      </c>
      <c r="D7" s="92"/>
      <c r="E7" s="93" t="s">
        <v>162</v>
      </c>
      <c r="F7" s="97" t="s">
        <v>12</v>
      </c>
      <c r="G7" s="97"/>
      <c r="H7" s="97"/>
      <c r="I7" s="90" t="s">
        <v>1</v>
      </c>
      <c r="J7" s="90"/>
      <c r="K7" s="90"/>
      <c r="L7" s="101" t="s">
        <v>9</v>
      </c>
    </row>
    <row r="8" spans="1:12" ht="23.25" customHeight="1">
      <c r="A8" s="91"/>
      <c r="B8" s="91"/>
      <c r="C8" s="92"/>
      <c r="D8" s="92"/>
      <c r="E8" s="93"/>
      <c r="F8" s="103" t="s">
        <v>107</v>
      </c>
      <c r="G8" s="97" t="s">
        <v>10</v>
      </c>
      <c r="H8" s="97"/>
      <c r="I8" s="89" t="s">
        <v>2</v>
      </c>
      <c r="J8" s="90" t="s">
        <v>10</v>
      </c>
      <c r="K8" s="90"/>
      <c r="L8" s="102"/>
    </row>
    <row r="9" spans="1:12" ht="23.25" customHeight="1">
      <c r="A9" s="91"/>
      <c r="B9" s="91"/>
      <c r="C9" s="92"/>
      <c r="D9" s="92"/>
      <c r="E9" s="93"/>
      <c r="F9" s="103"/>
      <c r="G9" s="97"/>
      <c r="H9" s="97"/>
      <c r="I9" s="89"/>
      <c r="J9" s="90"/>
      <c r="K9" s="90"/>
      <c r="L9" s="102"/>
    </row>
    <row r="10" spans="1:12" ht="69.75" customHeight="1">
      <c r="A10" s="91"/>
      <c r="B10" s="91"/>
      <c r="C10" s="92"/>
      <c r="D10" s="92"/>
      <c r="E10" s="93"/>
      <c r="F10" s="103"/>
      <c r="G10" s="3" t="s">
        <v>3</v>
      </c>
      <c r="H10" s="3" t="s">
        <v>4</v>
      </c>
      <c r="I10" s="89"/>
      <c r="J10" s="2" t="s">
        <v>3</v>
      </c>
      <c r="K10" s="2" t="s">
        <v>4</v>
      </c>
      <c r="L10" s="102"/>
    </row>
    <row r="11" spans="1:12" ht="12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</row>
    <row r="12" spans="1:12" ht="18.75" customHeight="1">
      <c r="A12" s="4">
        <v>1</v>
      </c>
      <c r="B12" s="4" t="s">
        <v>108</v>
      </c>
      <c r="C12" s="11">
        <v>39141</v>
      </c>
      <c r="D12" s="44" t="s">
        <v>109</v>
      </c>
      <c r="E12" s="4">
        <v>40</v>
      </c>
      <c r="F12" s="5">
        <v>592.8</v>
      </c>
      <c r="G12" s="5">
        <v>158.2</v>
      </c>
      <c r="H12" s="5">
        <v>434.6</v>
      </c>
      <c r="I12" s="5">
        <v>19</v>
      </c>
      <c r="J12" s="5">
        <v>6</v>
      </c>
      <c r="K12" s="5">
        <v>13</v>
      </c>
      <c r="L12" s="5">
        <v>747.9</v>
      </c>
    </row>
    <row r="13" spans="1:12" ht="18.75" customHeight="1">
      <c r="A13" s="4">
        <v>2</v>
      </c>
      <c r="B13" s="4" t="s">
        <v>110</v>
      </c>
      <c r="C13" s="11">
        <v>39309</v>
      </c>
      <c r="D13" s="44" t="s">
        <v>111</v>
      </c>
      <c r="E13" s="4">
        <v>19</v>
      </c>
      <c r="F13" s="5">
        <v>250.8</v>
      </c>
      <c r="G13" s="5"/>
      <c r="H13" s="5">
        <v>250.8</v>
      </c>
      <c r="I13" s="5">
        <v>7</v>
      </c>
      <c r="J13" s="5"/>
      <c r="K13" s="5">
        <v>7</v>
      </c>
      <c r="L13" s="5">
        <v>288.3</v>
      </c>
    </row>
    <row r="14" spans="1:12" ht="18.75" customHeight="1">
      <c r="A14" s="4">
        <v>3</v>
      </c>
      <c r="B14" s="4" t="s">
        <v>112</v>
      </c>
      <c r="C14" s="11">
        <v>39309</v>
      </c>
      <c r="D14" s="44" t="s">
        <v>113</v>
      </c>
      <c r="E14" s="4">
        <v>13</v>
      </c>
      <c r="F14" s="5">
        <v>205</v>
      </c>
      <c r="G14" s="5">
        <v>136.8</v>
      </c>
      <c r="H14" s="5">
        <v>68.2</v>
      </c>
      <c r="I14" s="5">
        <v>6</v>
      </c>
      <c r="J14" s="5">
        <v>4</v>
      </c>
      <c r="K14" s="5">
        <v>2</v>
      </c>
      <c r="L14" s="5">
        <v>207.1</v>
      </c>
    </row>
    <row r="15" spans="1:12" ht="18.75" customHeight="1">
      <c r="A15" s="4">
        <v>4</v>
      </c>
      <c r="B15" s="4" t="s">
        <v>62</v>
      </c>
      <c r="C15" s="11">
        <v>39345</v>
      </c>
      <c r="D15" s="44" t="s">
        <v>161</v>
      </c>
      <c r="E15" s="4">
        <v>0</v>
      </c>
      <c r="F15" s="5">
        <v>71</v>
      </c>
      <c r="G15" s="5"/>
      <c r="H15" s="5">
        <v>71</v>
      </c>
      <c r="I15" s="5">
        <v>1</v>
      </c>
      <c r="J15" s="5"/>
      <c r="K15" s="5">
        <v>1</v>
      </c>
      <c r="L15" s="5">
        <v>71</v>
      </c>
    </row>
    <row r="16" spans="1:12" ht="18.75" customHeight="1">
      <c r="A16" s="4">
        <v>5</v>
      </c>
      <c r="B16" s="4" t="s">
        <v>114</v>
      </c>
      <c r="C16" s="11">
        <v>39527</v>
      </c>
      <c r="D16" s="44" t="s">
        <v>115</v>
      </c>
      <c r="E16" s="4">
        <v>25</v>
      </c>
      <c r="F16" s="5">
        <v>437.7</v>
      </c>
      <c r="G16" s="5">
        <v>226.1</v>
      </c>
      <c r="H16" s="5">
        <v>211.6</v>
      </c>
      <c r="I16" s="5">
        <v>9</v>
      </c>
      <c r="J16" s="5">
        <v>5</v>
      </c>
      <c r="K16" s="5">
        <v>4</v>
      </c>
      <c r="L16" s="5">
        <v>445.6</v>
      </c>
    </row>
    <row r="17" spans="1:12" s="1" customFormat="1" ht="18.75" customHeight="1">
      <c r="A17" s="4">
        <v>6</v>
      </c>
      <c r="B17" s="4" t="s">
        <v>116</v>
      </c>
      <c r="C17" s="11">
        <v>39556</v>
      </c>
      <c r="D17" s="11" t="s">
        <v>117</v>
      </c>
      <c r="E17" s="5">
        <v>1</v>
      </c>
      <c r="F17" s="25">
        <f>G17+H17</f>
        <v>30</v>
      </c>
      <c r="G17" s="25"/>
      <c r="H17" s="25">
        <v>30</v>
      </c>
      <c r="I17" s="5">
        <f>J17+K17</f>
        <v>1</v>
      </c>
      <c r="J17" s="5"/>
      <c r="K17" s="5">
        <v>1</v>
      </c>
      <c r="L17" s="25">
        <f>F17</f>
        <v>30</v>
      </c>
    </row>
    <row r="18" spans="1:12" ht="18.75" customHeight="1">
      <c r="A18" s="4">
        <v>7</v>
      </c>
      <c r="B18" s="4" t="s">
        <v>118</v>
      </c>
      <c r="C18" s="11">
        <v>39751</v>
      </c>
      <c r="D18" s="44" t="s">
        <v>119</v>
      </c>
      <c r="E18" s="4">
        <v>11</v>
      </c>
      <c r="F18" s="5">
        <v>205.3</v>
      </c>
      <c r="G18" s="5">
        <v>185.7</v>
      </c>
      <c r="H18" s="5">
        <v>19.6</v>
      </c>
      <c r="I18" s="5">
        <v>7</v>
      </c>
      <c r="J18" s="5">
        <v>6</v>
      </c>
      <c r="K18" s="5">
        <v>1</v>
      </c>
      <c r="L18" s="5">
        <v>269.7</v>
      </c>
    </row>
    <row r="19" spans="1:12" s="1" customFormat="1" ht="18.75" customHeight="1">
      <c r="A19" s="4">
        <v>8</v>
      </c>
      <c r="B19" s="13" t="s">
        <v>120</v>
      </c>
      <c r="C19" s="14">
        <v>39780</v>
      </c>
      <c r="D19" s="14" t="s">
        <v>121</v>
      </c>
      <c r="E19" s="4">
        <v>11</v>
      </c>
      <c r="F19" s="25">
        <v>76.4</v>
      </c>
      <c r="G19" s="25">
        <v>76.4</v>
      </c>
      <c r="H19" s="25"/>
      <c r="I19" s="5">
        <f>J19+K19</f>
        <v>3</v>
      </c>
      <c r="J19" s="9">
        <v>3</v>
      </c>
      <c r="K19" s="9"/>
      <c r="L19" s="25">
        <v>76.4</v>
      </c>
    </row>
    <row r="20" spans="1:12" ht="18.75" customHeight="1">
      <c r="A20" s="4">
        <v>9</v>
      </c>
      <c r="B20" s="4" t="s">
        <v>122</v>
      </c>
      <c r="C20" s="11">
        <v>39780</v>
      </c>
      <c r="D20" s="44" t="s">
        <v>123</v>
      </c>
      <c r="E20" s="4">
        <v>15</v>
      </c>
      <c r="F20" s="5">
        <v>183.3</v>
      </c>
      <c r="G20" s="5">
        <v>149.6</v>
      </c>
      <c r="H20" s="5">
        <v>33.7</v>
      </c>
      <c r="I20" s="5">
        <v>5</v>
      </c>
      <c r="J20" s="5">
        <v>4</v>
      </c>
      <c r="K20" s="5">
        <v>1</v>
      </c>
      <c r="L20" s="5">
        <v>205.3</v>
      </c>
    </row>
    <row r="21" spans="1:12" ht="18.75" customHeight="1">
      <c r="A21" s="4">
        <v>10</v>
      </c>
      <c r="B21" s="13" t="s">
        <v>124</v>
      </c>
      <c r="C21" s="11">
        <v>39793</v>
      </c>
      <c r="D21" s="11" t="s">
        <v>125</v>
      </c>
      <c r="E21" s="4">
        <v>11</v>
      </c>
      <c r="F21" s="45">
        <v>143.1</v>
      </c>
      <c r="G21" s="46"/>
      <c r="H21" s="46">
        <v>143.1</v>
      </c>
      <c r="I21" s="46">
        <v>5</v>
      </c>
      <c r="J21" s="46"/>
      <c r="K21" s="46">
        <v>5</v>
      </c>
      <c r="L21" s="45">
        <v>143.1</v>
      </c>
    </row>
    <row r="22" spans="1:12" ht="18.75" customHeight="1">
      <c r="A22" s="4">
        <v>11</v>
      </c>
      <c r="B22" s="4" t="s">
        <v>126</v>
      </c>
      <c r="C22" s="11">
        <v>39793</v>
      </c>
      <c r="D22" s="11" t="s">
        <v>127</v>
      </c>
      <c r="E22" s="4">
        <v>0</v>
      </c>
      <c r="F22" s="45">
        <v>48.5</v>
      </c>
      <c r="G22" s="47">
        <v>48.5</v>
      </c>
      <c r="H22" s="47"/>
      <c r="I22" s="48">
        <v>1</v>
      </c>
      <c r="J22" s="48">
        <v>1</v>
      </c>
      <c r="K22" s="48"/>
      <c r="L22" s="45">
        <v>48.5</v>
      </c>
    </row>
    <row r="23" spans="1:12" ht="18.75" customHeight="1">
      <c r="A23" s="4">
        <v>12</v>
      </c>
      <c r="B23" s="4" t="s">
        <v>128</v>
      </c>
      <c r="C23" s="11">
        <v>39808</v>
      </c>
      <c r="D23" s="11" t="s">
        <v>129</v>
      </c>
      <c r="E23" s="9">
        <v>12</v>
      </c>
      <c r="F23" s="5">
        <v>245.5</v>
      </c>
      <c r="G23" s="49">
        <v>27</v>
      </c>
      <c r="H23" s="49">
        <v>218.5</v>
      </c>
      <c r="I23" s="9">
        <v>5</v>
      </c>
      <c r="J23" s="9">
        <v>1</v>
      </c>
      <c r="K23" s="9">
        <v>4</v>
      </c>
      <c r="L23" s="5">
        <v>248.5</v>
      </c>
    </row>
    <row r="24" spans="1:12" ht="18.75" customHeight="1">
      <c r="A24" s="4">
        <v>13</v>
      </c>
      <c r="B24" s="38" t="s">
        <v>130</v>
      </c>
      <c r="C24" s="11">
        <v>39808</v>
      </c>
      <c r="D24" s="11" t="s">
        <v>131</v>
      </c>
      <c r="E24" s="4">
        <v>22</v>
      </c>
      <c r="F24" s="5">
        <v>344.4</v>
      </c>
      <c r="G24" s="25">
        <v>121.5</v>
      </c>
      <c r="H24" s="25">
        <v>222.9</v>
      </c>
      <c r="I24" s="9">
        <v>8</v>
      </c>
      <c r="J24" s="9">
        <v>3</v>
      </c>
      <c r="K24" s="9">
        <v>5</v>
      </c>
      <c r="L24" s="5">
        <v>344.4</v>
      </c>
    </row>
    <row r="25" spans="1:12" s="1" customFormat="1" ht="18.75" customHeight="1">
      <c r="A25" s="4">
        <v>14</v>
      </c>
      <c r="B25" s="38" t="s">
        <v>132</v>
      </c>
      <c r="C25" s="11">
        <v>39835</v>
      </c>
      <c r="D25" s="11" t="s">
        <v>133</v>
      </c>
      <c r="E25" s="4">
        <v>24</v>
      </c>
      <c r="F25" s="5">
        <v>376.7</v>
      </c>
      <c r="G25" s="25">
        <v>234.8</v>
      </c>
      <c r="H25" s="25">
        <v>141.9</v>
      </c>
      <c r="I25" s="9">
        <v>9</v>
      </c>
      <c r="J25" s="9">
        <v>6</v>
      </c>
      <c r="K25" s="9">
        <v>3</v>
      </c>
      <c r="L25" s="25">
        <f>G25+H25</f>
        <v>376.70000000000005</v>
      </c>
    </row>
    <row r="26" spans="1:12" ht="18.75" customHeight="1">
      <c r="A26" s="4">
        <v>15</v>
      </c>
      <c r="B26" s="38" t="s">
        <v>134</v>
      </c>
      <c r="C26" s="11">
        <v>39835</v>
      </c>
      <c r="D26" s="11" t="s">
        <v>135</v>
      </c>
      <c r="E26" s="4">
        <v>17</v>
      </c>
      <c r="F26" s="5">
        <v>510.2</v>
      </c>
      <c r="G26" s="25">
        <v>143.4</v>
      </c>
      <c r="H26" s="25">
        <v>366.8</v>
      </c>
      <c r="I26" s="9">
        <v>12</v>
      </c>
      <c r="J26" s="9">
        <v>4</v>
      </c>
      <c r="K26" s="9">
        <v>8</v>
      </c>
      <c r="L26" s="5">
        <v>510.2</v>
      </c>
    </row>
    <row r="27" spans="1:12" ht="18.75" customHeight="1">
      <c r="A27" s="4">
        <v>16</v>
      </c>
      <c r="B27" s="38" t="s">
        <v>136</v>
      </c>
      <c r="C27" s="11">
        <v>39835</v>
      </c>
      <c r="D27" s="11" t="s">
        <v>137</v>
      </c>
      <c r="E27" s="4">
        <v>35</v>
      </c>
      <c r="F27" s="5">
        <v>509</v>
      </c>
      <c r="G27" s="25">
        <v>336.9</v>
      </c>
      <c r="H27" s="25">
        <v>172.1</v>
      </c>
      <c r="I27" s="9">
        <v>13</v>
      </c>
      <c r="J27" s="9">
        <v>8</v>
      </c>
      <c r="K27" s="9">
        <v>5</v>
      </c>
      <c r="L27" s="5">
        <v>529</v>
      </c>
    </row>
    <row r="28" spans="1:12" ht="18.75" customHeight="1">
      <c r="A28" s="4">
        <v>17</v>
      </c>
      <c r="B28" s="13" t="s">
        <v>138</v>
      </c>
      <c r="C28" s="11">
        <v>39913</v>
      </c>
      <c r="D28" s="11" t="s">
        <v>139</v>
      </c>
      <c r="E28" s="4">
        <v>17</v>
      </c>
      <c r="F28" s="5">
        <v>152.9</v>
      </c>
      <c r="G28" s="4">
        <v>84.4</v>
      </c>
      <c r="H28" s="4">
        <v>68.5</v>
      </c>
      <c r="I28" s="4">
        <v>4</v>
      </c>
      <c r="J28" s="4">
        <v>2</v>
      </c>
      <c r="K28" s="4">
        <v>2</v>
      </c>
      <c r="L28" s="5">
        <v>175.1</v>
      </c>
    </row>
    <row r="29" spans="1:12" ht="18.75" customHeight="1">
      <c r="A29" s="4">
        <v>18</v>
      </c>
      <c r="B29" s="13" t="s">
        <v>166</v>
      </c>
      <c r="C29" s="15">
        <v>40045</v>
      </c>
      <c r="D29" s="22" t="s">
        <v>167</v>
      </c>
      <c r="E29" s="4">
        <v>5</v>
      </c>
      <c r="F29" s="31">
        <v>54.6</v>
      </c>
      <c r="G29" s="31"/>
      <c r="H29" s="25">
        <v>54.6</v>
      </c>
      <c r="I29" s="5">
        <f>J29+K29</f>
        <v>3</v>
      </c>
      <c r="J29" s="5"/>
      <c r="K29" s="5">
        <v>3</v>
      </c>
      <c r="L29" s="5">
        <v>60.8</v>
      </c>
    </row>
    <row r="30" spans="1:12" ht="18.75" customHeight="1">
      <c r="A30" s="4">
        <v>19</v>
      </c>
      <c r="B30" s="38" t="s">
        <v>140</v>
      </c>
      <c r="C30" s="11">
        <v>40060</v>
      </c>
      <c r="D30" s="11" t="s">
        <v>141</v>
      </c>
      <c r="E30" s="4">
        <v>19</v>
      </c>
      <c r="F30" s="5">
        <v>198.8</v>
      </c>
      <c r="G30" s="25">
        <v>82.4</v>
      </c>
      <c r="H30" s="25">
        <v>116.4</v>
      </c>
      <c r="I30" s="9">
        <v>5</v>
      </c>
      <c r="J30" s="9">
        <v>2</v>
      </c>
      <c r="K30" s="9">
        <v>3</v>
      </c>
      <c r="L30" s="5">
        <v>198.8</v>
      </c>
    </row>
    <row r="31" spans="1:12" ht="18.75" customHeight="1">
      <c r="A31" s="4">
        <v>20</v>
      </c>
      <c r="B31" s="30" t="s">
        <v>142</v>
      </c>
      <c r="C31" s="50">
        <v>40116</v>
      </c>
      <c r="D31" s="51" t="s">
        <v>143</v>
      </c>
      <c r="E31" s="27">
        <v>6</v>
      </c>
      <c r="F31" s="27">
        <v>86.3</v>
      </c>
      <c r="G31" s="27">
        <v>48.8</v>
      </c>
      <c r="H31" s="27">
        <v>37.5</v>
      </c>
      <c r="I31" s="27">
        <v>3</v>
      </c>
      <c r="J31" s="27">
        <v>1</v>
      </c>
      <c r="K31" s="27">
        <v>2</v>
      </c>
      <c r="L31" s="27">
        <v>108.8</v>
      </c>
    </row>
    <row r="32" spans="1:12" ht="30" customHeight="1">
      <c r="A32" s="4">
        <v>21</v>
      </c>
      <c r="B32" s="30" t="s">
        <v>168</v>
      </c>
      <c r="C32" s="50">
        <v>40116</v>
      </c>
      <c r="D32" s="51" t="s">
        <v>144</v>
      </c>
      <c r="E32" s="27">
        <v>4</v>
      </c>
      <c r="F32" s="27">
        <v>83.6</v>
      </c>
      <c r="G32" s="27">
        <v>83.6</v>
      </c>
      <c r="H32" s="27"/>
      <c r="I32" s="27">
        <v>2</v>
      </c>
      <c r="J32" s="27">
        <v>2</v>
      </c>
      <c r="K32" s="27"/>
      <c r="L32" s="27">
        <v>83.6</v>
      </c>
    </row>
    <row r="33" spans="1:12" ht="18.75" customHeight="1">
      <c r="A33" s="4">
        <v>22</v>
      </c>
      <c r="B33" s="30" t="s">
        <v>145</v>
      </c>
      <c r="C33" s="50">
        <v>40144</v>
      </c>
      <c r="D33" s="51" t="s">
        <v>146</v>
      </c>
      <c r="E33" s="27">
        <v>13</v>
      </c>
      <c r="F33" s="27">
        <v>138.5</v>
      </c>
      <c r="G33" s="27">
        <v>61.4</v>
      </c>
      <c r="H33" s="27">
        <v>77.1</v>
      </c>
      <c r="I33" s="27">
        <v>6</v>
      </c>
      <c r="J33" s="27">
        <v>3</v>
      </c>
      <c r="K33" s="27">
        <v>3</v>
      </c>
      <c r="L33" s="27">
        <v>190.2</v>
      </c>
    </row>
    <row r="34" spans="1:12" ht="18.75" customHeight="1">
      <c r="A34" s="4">
        <v>23</v>
      </c>
      <c r="B34" s="10" t="s">
        <v>147</v>
      </c>
      <c r="C34" s="52">
        <v>40144</v>
      </c>
      <c r="D34" s="53" t="s">
        <v>148</v>
      </c>
      <c r="E34" s="23">
        <v>9</v>
      </c>
      <c r="F34" s="23">
        <v>53.5</v>
      </c>
      <c r="G34" s="23">
        <v>53.5</v>
      </c>
      <c r="H34" s="23"/>
      <c r="I34" s="23">
        <v>3</v>
      </c>
      <c r="J34" s="23">
        <v>3</v>
      </c>
      <c r="K34" s="23"/>
      <c r="L34" s="23">
        <v>79.3</v>
      </c>
    </row>
    <row r="35" spans="1:12" ht="18.75" customHeight="1">
      <c r="A35" s="4">
        <v>24</v>
      </c>
      <c r="B35" s="30" t="s">
        <v>149</v>
      </c>
      <c r="C35" s="50">
        <v>40144</v>
      </c>
      <c r="D35" s="51" t="s">
        <v>150</v>
      </c>
      <c r="E35" s="27">
        <v>13</v>
      </c>
      <c r="F35" s="27">
        <v>245.2</v>
      </c>
      <c r="G35" s="27">
        <v>104.9</v>
      </c>
      <c r="H35" s="27">
        <v>140.3</v>
      </c>
      <c r="I35" s="27">
        <v>6</v>
      </c>
      <c r="J35" s="27">
        <v>3</v>
      </c>
      <c r="K35" s="27">
        <v>3</v>
      </c>
      <c r="L35" s="27">
        <v>264.8</v>
      </c>
    </row>
    <row r="36" spans="1:12" ht="18.75" customHeight="1">
      <c r="A36" s="4">
        <v>25</v>
      </c>
      <c r="B36" s="30" t="s">
        <v>151</v>
      </c>
      <c r="C36" s="50">
        <v>40144</v>
      </c>
      <c r="D36" s="51" t="s">
        <v>152</v>
      </c>
      <c r="E36" s="27">
        <v>14</v>
      </c>
      <c r="F36" s="27">
        <v>199.9</v>
      </c>
      <c r="G36" s="27">
        <v>147.7</v>
      </c>
      <c r="H36" s="27">
        <v>52.2</v>
      </c>
      <c r="I36" s="27">
        <v>5</v>
      </c>
      <c r="J36" s="27">
        <v>4</v>
      </c>
      <c r="K36" s="27">
        <v>1</v>
      </c>
      <c r="L36" s="27">
        <v>217.1</v>
      </c>
    </row>
    <row r="37" spans="1:12" ht="18.75" customHeight="1">
      <c r="A37" s="4">
        <v>26</v>
      </c>
      <c r="B37" s="30" t="s">
        <v>153</v>
      </c>
      <c r="C37" s="50">
        <v>40207</v>
      </c>
      <c r="D37" s="51" t="s">
        <v>154</v>
      </c>
      <c r="E37" s="27">
        <v>20</v>
      </c>
      <c r="F37" s="27">
        <v>304.5</v>
      </c>
      <c r="G37" s="27">
        <v>304.5</v>
      </c>
      <c r="H37" s="27"/>
      <c r="I37" s="27">
        <v>7</v>
      </c>
      <c r="J37" s="27">
        <v>7</v>
      </c>
      <c r="K37" s="27"/>
      <c r="L37" s="27">
        <v>304.5</v>
      </c>
    </row>
    <row r="38" spans="1:12" ht="18.75" customHeight="1">
      <c r="A38" s="4">
        <v>27</v>
      </c>
      <c r="B38" s="30" t="s">
        <v>155</v>
      </c>
      <c r="C38" s="50">
        <v>40207</v>
      </c>
      <c r="D38" s="51" t="s">
        <v>156</v>
      </c>
      <c r="E38" s="27">
        <v>16</v>
      </c>
      <c r="F38" s="27"/>
      <c r="G38" s="27"/>
      <c r="H38" s="27"/>
      <c r="I38" s="27">
        <v>9</v>
      </c>
      <c r="J38" s="27">
        <v>9</v>
      </c>
      <c r="K38" s="27"/>
      <c r="L38" s="27"/>
    </row>
    <row r="39" spans="1:12" ht="18.75" customHeight="1">
      <c r="A39" s="4">
        <v>28</v>
      </c>
      <c r="B39" s="30" t="s">
        <v>157</v>
      </c>
      <c r="C39" s="50">
        <v>40207</v>
      </c>
      <c r="D39" s="51" t="s">
        <v>158</v>
      </c>
      <c r="E39" s="27">
        <v>28</v>
      </c>
      <c r="F39" s="27">
        <v>335.6</v>
      </c>
      <c r="G39" s="27">
        <v>181.8</v>
      </c>
      <c r="H39" s="27">
        <v>153.8</v>
      </c>
      <c r="I39" s="27">
        <v>8</v>
      </c>
      <c r="J39" s="27">
        <v>4</v>
      </c>
      <c r="K39" s="27">
        <v>4</v>
      </c>
      <c r="L39" s="27">
        <v>335.6</v>
      </c>
    </row>
    <row r="40" spans="1:12" ht="18.75" customHeight="1">
      <c r="A40" s="4">
        <v>29</v>
      </c>
      <c r="B40" s="30" t="s">
        <v>159</v>
      </c>
      <c r="C40" s="50">
        <v>40263</v>
      </c>
      <c r="D40" s="51" t="s">
        <v>160</v>
      </c>
      <c r="E40" s="27">
        <v>27</v>
      </c>
      <c r="F40" s="27">
        <v>507.8</v>
      </c>
      <c r="G40" s="27">
        <v>507.8</v>
      </c>
      <c r="H40" s="27"/>
      <c r="I40" s="27">
        <v>27</v>
      </c>
      <c r="J40" s="27">
        <v>27</v>
      </c>
      <c r="K40" s="27"/>
      <c r="L40" s="27">
        <v>507.8</v>
      </c>
    </row>
    <row r="41" spans="1:12" ht="12.75">
      <c r="A41" s="4"/>
      <c r="B41" s="4" t="s">
        <v>5</v>
      </c>
      <c r="C41" s="53"/>
      <c r="D41" s="53"/>
      <c r="E41" s="54">
        <f>SUM(E12:E40)</f>
        <v>447</v>
      </c>
      <c r="F41" s="54">
        <f aca="true" t="shared" si="0" ref="F41:L41">SUM(F12:F40)</f>
        <v>6590.900000000001</v>
      </c>
      <c r="G41" s="54">
        <f t="shared" si="0"/>
        <v>3505.7000000000007</v>
      </c>
      <c r="H41" s="54">
        <f t="shared" si="0"/>
        <v>3085.2000000000003</v>
      </c>
      <c r="I41" s="54">
        <f t="shared" si="0"/>
        <v>199</v>
      </c>
      <c r="J41" s="54">
        <f t="shared" si="0"/>
        <v>118</v>
      </c>
      <c r="K41" s="54">
        <f t="shared" si="0"/>
        <v>81</v>
      </c>
      <c r="L41" s="54">
        <f t="shared" si="0"/>
        <v>7068.100000000002</v>
      </c>
    </row>
  </sheetData>
  <mergeCells count="16">
    <mergeCell ref="B5:L5"/>
    <mergeCell ref="F7:H7"/>
    <mergeCell ref="H1:L1"/>
    <mergeCell ref="F2:L2"/>
    <mergeCell ref="F3:L3"/>
    <mergeCell ref="B4:L4"/>
    <mergeCell ref="I7:K7"/>
    <mergeCell ref="L7:L10"/>
    <mergeCell ref="F8:F10"/>
    <mergeCell ref="G8:H9"/>
    <mergeCell ref="I8:I10"/>
    <mergeCell ref="J8:K9"/>
    <mergeCell ref="A7:A10"/>
    <mergeCell ref="B7:B10"/>
    <mergeCell ref="C7:D10"/>
    <mergeCell ref="E7:E10"/>
  </mergeCells>
  <printOptions/>
  <pageMargins left="0.45" right="0.35" top="0.46" bottom="0.45" header="0.29" footer="0.2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SheetLayoutView="100" workbookViewId="0" topLeftCell="A1">
      <selection activeCell="L8" sqref="L8:L11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6.28125" style="0" customWidth="1"/>
    <col min="4" max="4" width="4.7109375" style="0" customWidth="1"/>
    <col min="5" max="5" width="3.8515625" style="0" customWidth="1"/>
    <col min="6" max="6" width="7.140625" style="0" customWidth="1"/>
    <col min="7" max="7" width="7.57421875" style="0" customWidth="1"/>
    <col min="8" max="8" width="7.8515625" style="0" customWidth="1"/>
    <col min="9" max="9" width="4.8515625" style="0" customWidth="1"/>
    <col min="10" max="11" width="4.7109375" style="0" customWidth="1"/>
    <col min="12" max="12" width="8.28125" style="0" customWidth="1"/>
    <col min="13" max="13" width="9.28125" style="0" customWidth="1"/>
    <col min="14" max="14" width="6.57421875" style="0" customWidth="1"/>
    <col min="15" max="15" width="10.57421875" style="0" bestFit="1" customWidth="1"/>
  </cols>
  <sheetData>
    <row r="1" spans="1:14" ht="15.75" customHeight="1">
      <c r="A1" s="21"/>
      <c r="B1" s="21"/>
      <c r="C1" s="21"/>
      <c r="D1" s="21"/>
      <c r="E1" s="21"/>
      <c r="F1" s="21"/>
      <c r="G1" s="83" t="s">
        <v>207</v>
      </c>
      <c r="H1" s="84"/>
      <c r="I1" s="84"/>
      <c r="J1" s="84"/>
      <c r="K1" s="84"/>
      <c r="L1" s="84"/>
      <c r="M1" s="84"/>
      <c r="N1" s="96"/>
    </row>
    <row r="2" spans="1:14" ht="15.75">
      <c r="A2" s="21"/>
      <c r="B2" s="21"/>
      <c r="C2" s="21"/>
      <c r="D2" s="21"/>
      <c r="E2" s="21"/>
      <c r="F2" s="21"/>
      <c r="G2" s="85" t="s">
        <v>57</v>
      </c>
      <c r="H2" s="100"/>
      <c r="I2" s="100"/>
      <c r="J2" s="100"/>
      <c r="K2" s="100"/>
      <c r="L2" s="100"/>
      <c r="M2" s="100"/>
      <c r="N2" s="96"/>
    </row>
    <row r="3" spans="7:14" ht="13.5">
      <c r="G3" s="85" t="s">
        <v>210</v>
      </c>
      <c r="H3" s="96"/>
      <c r="I3" s="96"/>
      <c r="J3" s="96"/>
      <c r="K3" s="96"/>
      <c r="L3" s="96"/>
      <c r="M3" s="96"/>
      <c r="N3" s="96"/>
    </row>
    <row r="4" spans="1:13" ht="15.75">
      <c r="A4" s="94" t="s">
        <v>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86"/>
    </row>
    <row r="5" spans="1:13" ht="15.75">
      <c r="A5" s="94" t="s">
        <v>14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86"/>
    </row>
    <row r="6" spans="1:13" ht="15.75">
      <c r="A6" s="81" t="s">
        <v>11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2"/>
      <c r="M6" s="82"/>
    </row>
    <row r="7" spans="1:13" ht="12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</row>
    <row r="8" spans="1:14" ht="22.5" customHeight="1">
      <c r="A8" s="91" t="s">
        <v>0</v>
      </c>
      <c r="B8" s="91" t="s">
        <v>212</v>
      </c>
      <c r="C8" s="91" t="s">
        <v>15</v>
      </c>
      <c r="D8" s="91"/>
      <c r="E8" s="93" t="s">
        <v>7</v>
      </c>
      <c r="F8" s="97" t="s">
        <v>12</v>
      </c>
      <c r="G8" s="97"/>
      <c r="H8" s="97"/>
      <c r="I8" s="90" t="s">
        <v>1</v>
      </c>
      <c r="J8" s="90"/>
      <c r="K8" s="90"/>
      <c r="L8" s="101" t="s">
        <v>9</v>
      </c>
      <c r="M8" s="104" t="s">
        <v>16</v>
      </c>
      <c r="N8" s="104" t="s">
        <v>164</v>
      </c>
    </row>
    <row r="9" spans="1:14" ht="30.75" customHeight="1">
      <c r="A9" s="91"/>
      <c r="B9" s="91"/>
      <c r="C9" s="91"/>
      <c r="D9" s="91"/>
      <c r="E9" s="93"/>
      <c r="F9" s="91" t="s">
        <v>17</v>
      </c>
      <c r="G9" s="97" t="s">
        <v>10</v>
      </c>
      <c r="H9" s="97"/>
      <c r="I9" s="89" t="s">
        <v>2</v>
      </c>
      <c r="J9" s="90" t="s">
        <v>10</v>
      </c>
      <c r="K9" s="90"/>
      <c r="L9" s="104"/>
      <c r="M9" s="104"/>
      <c r="N9" s="104"/>
    </row>
    <row r="10" spans="1:14" ht="33" customHeight="1">
      <c r="A10" s="91"/>
      <c r="B10" s="91"/>
      <c r="C10" s="91"/>
      <c r="D10" s="91"/>
      <c r="E10" s="93"/>
      <c r="F10" s="91"/>
      <c r="G10" s="97"/>
      <c r="H10" s="97"/>
      <c r="I10" s="89"/>
      <c r="J10" s="90"/>
      <c r="K10" s="90"/>
      <c r="L10" s="104"/>
      <c r="M10" s="104"/>
      <c r="N10" s="104"/>
    </row>
    <row r="11" spans="1:14" ht="88.5" customHeight="1">
      <c r="A11" s="91"/>
      <c r="B11" s="91"/>
      <c r="C11" s="91"/>
      <c r="D11" s="91"/>
      <c r="E11" s="93"/>
      <c r="F11" s="91"/>
      <c r="G11" s="3" t="s">
        <v>3</v>
      </c>
      <c r="H11" s="3" t="s">
        <v>4</v>
      </c>
      <c r="I11" s="89"/>
      <c r="J11" s="2" t="s">
        <v>3</v>
      </c>
      <c r="K11" s="2" t="s">
        <v>4</v>
      </c>
      <c r="L11" s="104"/>
      <c r="M11" s="104"/>
      <c r="N11" s="104"/>
    </row>
    <row r="12" spans="1:14" ht="12.75">
      <c r="A12" s="18">
        <v>1</v>
      </c>
      <c r="B12" s="18">
        <v>2</v>
      </c>
      <c r="C12" s="18">
        <v>3</v>
      </c>
      <c r="D12" s="18">
        <v>4</v>
      </c>
      <c r="E12" s="17">
        <v>5</v>
      </c>
      <c r="F12" s="18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18">
        <v>12</v>
      </c>
      <c r="M12" s="18">
        <v>13</v>
      </c>
      <c r="N12" s="35">
        <v>14</v>
      </c>
    </row>
    <row r="13" spans="1:14" ht="19.5" customHeight="1">
      <c r="A13" s="12">
        <v>1</v>
      </c>
      <c r="B13" s="27" t="s">
        <v>51</v>
      </c>
      <c r="C13" s="15">
        <v>39421</v>
      </c>
      <c r="D13" s="22" t="s">
        <v>56</v>
      </c>
      <c r="E13" s="4">
        <v>13</v>
      </c>
      <c r="F13" s="31">
        <v>76.3</v>
      </c>
      <c r="G13" s="31">
        <v>76.3</v>
      </c>
      <c r="H13" s="25"/>
      <c r="I13" s="5">
        <f>J13+K13</f>
        <v>3</v>
      </c>
      <c r="J13" s="5">
        <v>3</v>
      </c>
      <c r="K13" s="5"/>
      <c r="L13" s="25">
        <v>109</v>
      </c>
      <c r="M13" s="57">
        <f>4407980/1000</f>
        <v>4407.98</v>
      </c>
      <c r="N13" s="60" t="s">
        <v>165</v>
      </c>
    </row>
    <row r="14" spans="1:14" ht="19.5" customHeight="1">
      <c r="A14" s="12">
        <v>2</v>
      </c>
      <c r="B14" s="27" t="s">
        <v>52</v>
      </c>
      <c r="C14" s="15">
        <v>39421</v>
      </c>
      <c r="D14" s="22" t="s">
        <v>56</v>
      </c>
      <c r="E14" s="4">
        <v>33</v>
      </c>
      <c r="F14" s="31">
        <v>417.55</v>
      </c>
      <c r="G14" s="31">
        <f>F14-H14</f>
        <v>296.45000000000005</v>
      </c>
      <c r="H14" s="25">
        <v>121.1</v>
      </c>
      <c r="I14" s="5">
        <f>J14+K14</f>
        <v>11</v>
      </c>
      <c r="J14" s="5">
        <v>8</v>
      </c>
      <c r="K14" s="5">
        <v>3</v>
      </c>
      <c r="L14" s="25">
        <v>449.8</v>
      </c>
      <c r="M14" s="57">
        <f>17394539.2/1000</f>
        <v>17394.5392</v>
      </c>
      <c r="N14" s="60" t="s">
        <v>165</v>
      </c>
    </row>
    <row r="15" spans="1:14" ht="23.25" customHeight="1">
      <c r="A15" s="12">
        <v>3</v>
      </c>
      <c r="B15" s="4" t="s">
        <v>18</v>
      </c>
      <c r="C15" s="11">
        <v>39442</v>
      </c>
      <c r="D15" s="11" t="s">
        <v>19</v>
      </c>
      <c r="E15" s="7">
        <v>15</v>
      </c>
      <c r="F15" s="25">
        <f>G15+H15</f>
        <v>326.9</v>
      </c>
      <c r="G15" s="25">
        <v>214.9</v>
      </c>
      <c r="H15" s="25">
        <v>112</v>
      </c>
      <c r="I15" s="5">
        <f>J15+K15</f>
        <v>8</v>
      </c>
      <c r="J15" s="5">
        <v>5</v>
      </c>
      <c r="K15" s="5">
        <v>3</v>
      </c>
      <c r="L15" s="25">
        <v>385.8</v>
      </c>
      <c r="M15" s="60">
        <f>13998212.1/1000</f>
        <v>13998.212099999999</v>
      </c>
      <c r="N15" s="60" t="s">
        <v>165</v>
      </c>
    </row>
    <row r="16" spans="1:14" ht="23.25" customHeight="1">
      <c r="A16" s="12">
        <v>4</v>
      </c>
      <c r="B16" s="10" t="s">
        <v>20</v>
      </c>
      <c r="C16" s="15">
        <v>39442</v>
      </c>
      <c r="D16" s="22" t="s">
        <v>21</v>
      </c>
      <c r="E16" s="8">
        <v>41</v>
      </c>
      <c r="F16" s="31">
        <v>446.4</v>
      </c>
      <c r="G16" s="31">
        <v>183.1</v>
      </c>
      <c r="H16" s="31">
        <v>263.3</v>
      </c>
      <c r="I16" s="5">
        <f aca="true" t="shared" si="0" ref="I16:I40">J16+K16</f>
        <v>16</v>
      </c>
      <c r="J16" s="8">
        <v>7</v>
      </c>
      <c r="K16" s="8">
        <v>9</v>
      </c>
      <c r="L16" s="31">
        <v>541.3</v>
      </c>
      <c r="M16" s="60">
        <f>22432068.4/1000</f>
        <v>22432.0684</v>
      </c>
      <c r="N16" s="60" t="s">
        <v>165</v>
      </c>
    </row>
    <row r="17" spans="1:14" ht="26.25" customHeight="1">
      <c r="A17" s="12">
        <v>5</v>
      </c>
      <c r="B17" s="10" t="s">
        <v>22</v>
      </c>
      <c r="C17" s="15">
        <v>39442</v>
      </c>
      <c r="D17" s="22" t="s">
        <v>23</v>
      </c>
      <c r="E17" s="7">
        <v>22</v>
      </c>
      <c r="F17" s="31">
        <v>149.9</v>
      </c>
      <c r="G17" s="31">
        <v>113.1</v>
      </c>
      <c r="H17" s="31">
        <v>36.8</v>
      </c>
      <c r="I17" s="5">
        <f t="shared" si="0"/>
        <v>6</v>
      </c>
      <c r="J17" s="8">
        <v>5</v>
      </c>
      <c r="K17" s="8">
        <v>1</v>
      </c>
      <c r="L17" s="31">
        <v>206.8</v>
      </c>
      <c r="M17" s="60">
        <f>8311565.8/1000</f>
        <v>8311.5658</v>
      </c>
      <c r="N17" s="60" t="s">
        <v>165</v>
      </c>
    </row>
    <row r="18" spans="1:14" ht="23.25" customHeight="1">
      <c r="A18" s="12">
        <v>6</v>
      </c>
      <c r="B18" s="10" t="s">
        <v>24</v>
      </c>
      <c r="C18" s="15">
        <v>39442</v>
      </c>
      <c r="D18" s="22" t="s">
        <v>25</v>
      </c>
      <c r="E18" s="7">
        <v>22</v>
      </c>
      <c r="F18" s="31">
        <v>332.4</v>
      </c>
      <c r="G18" s="31">
        <f>F18-H18</f>
        <v>168.79999999999998</v>
      </c>
      <c r="H18" s="31">
        <v>163.6</v>
      </c>
      <c r="I18" s="5">
        <f t="shared" si="0"/>
        <v>10</v>
      </c>
      <c r="J18" s="8">
        <v>6</v>
      </c>
      <c r="K18" s="8">
        <v>4</v>
      </c>
      <c r="L18" s="31">
        <v>382.1</v>
      </c>
      <c r="M18" s="60">
        <f>14485434.7/1000</f>
        <v>14485.4347</v>
      </c>
      <c r="N18" s="60" t="s">
        <v>165</v>
      </c>
    </row>
    <row r="19" spans="1:14" ht="23.25" customHeight="1">
      <c r="A19" s="12">
        <v>7</v>
      </c>
      <c r="B19" s="13" t="s">
        <v>26</v>
      </c>
      <c r="C19" s="14">
        <v>39442</v>
      </c>
      <c r="D19" s="14" t="s">
        <v>27</v>
      </c>
      <c r="E19" s="7">
        <v>43</v>
      </c>
      <c r="F19" s="25">
        <v>328.2</v>
      </c>
      <c r="G19" s="25">
        <v>328.2</v>
      </c>
      <c r="H19" s="25"/>
      <c r="I19" s="5">
        <f t="shared" si="0"/>
        <v>13</v>
      </c>
      <c r="J19" s="5">
        <v>13</v>
      </c>
      <c r="K19" s="5"/>
      <c r="L19" s="25">
        <v>473.1</v>
      </c>
      <c r="M19" s="60">
        <f>18566757.3/1000</f>
        <v>18566.7573</v>
      </c>
      <c r="N19" s="60" t="s">
        <v>165</v>
      </c>
    </row>
    <row r="20" spans="1:14" s="1" customFormat="1" ht="23.25" customHeight="1">
      <c r="A20" s="12">
        <v>8</v>
      </c>
      <c r="B20" s="13" t="s">
        <v>28</v>
      </c>
      <c r="C20" s="14">
        <v>39442</v>
      </c>
      <c r="D20" s="14" t="s">
        <v>29</v>
      </c>
      <c r="E20" s="7">
        <v>4</v>
      </c>
      <c r="F20" s="25">
        <v>70.5</v>
      </c>
      <c r="G20" s="25"/>
      <c r="H20" s="25">
        <v>70.5</v>
      </c>
      <c r="I20" s="5">
        <f t="shared" si="0"/>
        <v>3</v>
      </c>
      <c r="J20" s="5"/>
      <c r="K20" s="5">
        <v>3</v>
      </c>
      <c r="L20" s="25">
        <v>70.5</v>
      </c>
      <c r="M20" s="57">
        <f>3135346.5/1000</f>
        <v>3135.3465</v>
      </c>
      <c r="N20" s="58" t="s">
        <v>165</v>
      </c>
    </row>
    <row r="21" spans="1:14" s="1" customFormat="1" ht="23.25" customHeight="1">
      <c r="A21" s="12">
        <v>9</v>
      </c>
      <c r="B21" s="13" t="s">
        <v>30</v>
      </c>
      <c r="C21" s="14">
        <v>39483</v>
      </c>
      <c r="D21" s="14" t="s">
        <v>13</v>
      </c>
      <c r="E21" s="7">
        <v>7</v>
      </c>
      <c r="F21" s="25">
        <f>G21+H21</f>
        <v>118.10000000000001</v>
      </c>
      <c r="G21" s="25">
        <v>67.4</v>
      </c>
      <c r="H21" s="25">
        <v>50.7</v>
      </c>
      <c r="I21" s="5">
        <f t="shared" si="0"/>
        <v>3</v>
      </c>
      <c r="J21" s="5">
        <v>1</v>
      </c>
      <c r="K21" s="5">
        <v>2</v>
      </c>
      <c r="L21" s="25">
        <v>118.1</v>
      </c>
      <c r="M21" s="58">
        <f>4499875.1/1000</f>
        <v>4499.875099999999</v>
      </c>
      <c r="N21" s="58" t="s">
        <v>165</v>
      </c>
    </row>
    <row r="22" spans="1:14" s="1" customFormat="1" ht="22.5" customHeight="1">
      <c r="A22" s="12">
        <v>10</v>
      </c>
      <c r="B22" s="10" t="s">
        <v>31</v>
      </c>
      <c r="C22" s="15">
        <v>39485</v>
      </c>
      <c r="D22" s="15" t="s">
        <v>32</v>
      </c>
      <c r="E22" s="7">
        <v>9</v>
      </c>
      <c r="F22" s="31">
        <v>57.6</v>
      </c>
      <c r="G22" s="31">
        <v>33.7</v>
      </c>
      <c r="H22" s="31">
        <v>23.9</v>
      </c>
      <c r="I22" s="5">
        <f t="shared" si="0"/>
        <v>2</v>
      </c>
      <c r="J22" s="8">
        <v>1</v>
      </c>
      <c r="K22" s="8">
        <v>1</v>
      </c>
      <c r="L22" s="31">
        <v>72.4</v>
      </c>
      <c r="M22" s="58">
        <f>2834949.2/1000</f>
        <v>2834.9492</v>
      </c>
      <c r="N22" s="58" t="s">
        <v>165</v>
      </c>
    </row>
    <row r="23" spans="1:14" s="1" customFormat="1" ht="19.5" customHeight="1">
      <c r="A23" s="12">
        <v>11</v>
      </c>
      <c r="B23" s="10" t="s">
        <v>33</v>
      </c>
      <c r="C23" s="15">
        <v>39485</v>
      </c>
      <c r="D23" s="22" t="s">
        <v>34</v>
      </c>
      <c r="E23" s="7">
        <v>5</v>
      </c>
      <c r="F23" s="31">
        <v>64.2</v>
      </c>
      <c r="G23" s="31">
        <v>39.4</v>
      </c>
      <c r="H23" s="31">
        <v>24.8</v>
      </c>
      <c r="I23" s="5">
        <f t="shared" si="0"/>
        <v>3</v>
      </c>
      <c r="J23" s="8">
        <v>2</v>
      </c>
      <c r="K23" s="8">
        <v>1</v>
      </c>
      <c r="L23" s="31">
        <v>73</v>
      </c>
      <c r="M23" s="58">
        <f>3246529/1000</f>
        <v>3246.529</v>
      </c>
      <c r="N23" s="58" t="s">
        <v>165</v>
      </c>
    </row>
    <row r="24" spans="1:14" s="1" customFormat="1" ht="19.5" customHeight="1">
      <c r="A24" s="12">
        <v>12</v>
      </c>
      <c r="B24" s="13" t="s">
        <v>35</v>
      </c>
      <c r="C24" s="14">
        <v>39527</v>
      </c>
      <c r="D24" s="14" t="s">
        <v>36</v>
      </c>
      <c r="E24" s="7">
        <v>2</v>
      </c>
      <c r="F24" s="25">
        <f>SUM(G24:H24)</f>
        <v>41.2</v>
      </c>
      <c r="G24" s="25">
        <v>20.4</v>
      </c>
      <c r="H24" s="25">
        <v>20.8</v>
      </c>
      <c r="I24" s="5">
        <f t="shared" si="0"/>
        <v>2</v>
      </c>
      <c r="J24" s="5">
        <v>1</v>
      </c>
      <c r="K24" s="5">
        <v>1</v>
      </c>
      <c r="L24" s="25">
        <v>41.2</v>
      </c>
      <c r="M24" s="58">
        <f>1832287.6/1000</f>
        <v>1832.2876</v>
      </c>
      <c r="N24" s="58" t="s">
        <v>165</v>
      </c>
    </row>
    <row r="25" spans="1:14" s="1" customFormat="1" ht="19.5" customHeight="1">
      <c r="A25" s="12">
        <v>13</v>
      </c>
      <c r="B25" s="4" t="s">
        <v>37</v>
      </c>
      <c r="C25" s="11">
        <v>39527</v>
      </c>
      <c r="D25" s="11" t="s">
        <v>38</v>
      </c>
      <c r="E25" s="7">
        <v>12</v>
      </c>
      <c r="F25" s="25">
        <v>98.8</v>
      </c>
      <c r="G25" s="25">
        <v>98.8</v>
      </c>
      <c r="H25" s="25"/>
      <c r="I25" s="5">
        <f t="shared" si="0"/>
        <v>3</v>
      </c>
      <c r="J25" s="5">
        <v>3</v>
      </c>
      <c r="K25" s="5"/>
      <c r="L25" s="25">
        <v>145.5</v>
      </c>
      <c r="M25" s="58">
        <f>5316133.5/1000</f>
        <v>5316.1335</v>
      </c>
      <c r="N25" s="58" t="s">
        <v>165</v>
      </c>
    </row>
    <row r="26" spans="1:14" s="1" customFormat="1" ht="19.5" customHeight="1">
      <c r="A26" s="12">
        <v>14</v>
      </c>
      <c r="B26" s="10" t="s">
        <v>39</v>
      </c>
      <c r="C26" s="15">
        <v>39527</v>
      </c>
      <c r="D26" s="22" t="s">
        <v>40</v>
      </c>
      <c r="E26" s="7">
        <v>31</v>
      </c>
      <c r="F26" s="31">
        <v>304.6</v>
      </c>
      <c r="G26" s="31">
        <v>166.3</v>
      </c>
      <c r="H26" s="31">
        <v>138.3</v>
      </c>
      <c r="I26" s="5">
        <f t="shared" si="0"/>
        <v>7</v>
      </c>
      <c r="J26" s="26">
        <v>4</v>
      </c>
      <c r="K26" s="26">
        <v>3</v>
      </c>
      <c r="L26" s="31">
        <v>332.3</v>
      </c>
      <c r="M26" s="58">
        <f>12308567.3/1000</f>
        <v>12308.5673</v>
      </c>
      <c r="N26" s="58" t="s">
        <v>165</v>
      </c>
    </row>
    <row r="27" spans="1:14" s="1" customFormat="1" ht="19.5" customHeight="1">
      <c r="A27" s="12">
        <v>15</v>
      </c>
      <c r="B27" s="4" t="s">
        <v>41</v>
      </c>
      <c r="C27" s="11">
        <v>39527</v>
      </c>
      <c r="D27" s="11" t="s">
        <v>42</v>
      </c>
      <c r="E27" s="5">
        <v>3</v>
      </c>
      <c r="F27" s="25">
        <f>G27+H27</f>
        <v>29.1</v>
      </c>
      <c r="G27" s="25">
        <v>29.1</v>
      </c>
      <c r="H27" s="25"/>
      <c r="I27" s="5">
        <f t="shared" si="0"/>
        <v>1</v>
      </c>
      <c r="J27" s="5">
        <v>1</v>
      </c>
      <c r="K27" s="5"/>
      <c r="L27" s="25">
        <v>33</v>
      </c>
      <c r="M27" s="57">
        <f>1412928/1000</f>
        <v>1412.928</v>
      </c>
      <c r="N27" s="58" t="s">
        <v>165</v>
      </c>
    </row>
    <row r="28" spans="1:14" s="1" customFormat="1" ht="19.5" customHeight="1">
      <c r="A28" s="12">
        <v>16</v>
      </c>
      <c r="B28" s="4" t="s">
        <v>43</v>
      </c>
      <c r="C28" s="11">
        <v>39625</v>
      </c>
      <c r="D28" s="11" t="s">
        <v>44</v>
      </c>
      <c r="E28" s="5">
        <v>17</v>
      </c>
      <c r="F28" s="25">
        <v>259.3</v>
      </c>
      <c r="G28" s="25">
        <v>192.9</v>
      </c>
      <c r="H28" s="25">
        <v>66.4</v>
      </c>
      <c r="I28" s="5">
        <f t="shared" si="0"/>
        <v>5</v>
      </c>
      <c r="J28" s="5">
        <v>4</v>
      </c>
      <c r="K28" s="5">
        <v>1</v>
      </c>
      <c r="L28" s="25">
        <v>276.4</v>
      </c>
      <c r="M28" s="58">
        <f>9715115.5/1000</f>
        <v>9715.1155</v>
      </c>
      <c r="N28" s="58" t="s">
        <v>165</v>
      </c>
    </row>
    <row r="29" spans="1:14" s="1" customFormat="1" ht="19.5" customHeight="1">
      <c r="A29" s="12">
        <v>17</v>
      </c>
      <c r="B29" s="38" t="s">
        <v>97</v>
      </c>
      <c r="C29" s="15">
        <v>39688</v>
      </c>
      <c r="D29" s="22" t="s">
        <v>13</v>
      </c>
      <c r="E29" s="4">
        <v>58</v>
      </c>
      <c r="F29" s="31">
        <v>752.2</v>
      </c>
      <c r="G29" s="31">
        <v>255</v>
      </c>
      <c r="H29" s="25">
        <v>497.2</v>
      </c>
      <c r="I29" s="5">
        <f>J29+K29</f>
        <v>17</v>
      </c>
      <c r="J29" s="5">
        <v>6</v>
      </c>
      <c r="K29" s="5">
        <v>11</v>
      </c>
      <c r="L29" s="25">
        <v>789.85</v>
      </c>
      <c r="M29" s="58">
        <f>28476216.65/1000</f>
        <v>28476.21665</v>
      </c>
      <c r="N29" s="58" t="s">
        <v>165</v>
      </c>
    </row>
    <row r="30" spans="1:14" s="1" customFormat="1" ht="19.5" customHeight="1">
      <c r="A30" s="12">
        <v>18</v>
      </c>
      <c r="B30" s="13" t="s">
        <v>45</v>
      </c>
      <c r="C30" s="11">
        <v>39751</v>
      </c>
      <c r="D30" s="11" t="s">
        <v>46</v>
      </c>
      <c r="E30" s="4">
        <v>19</v>
      </c>
      <c r="F30" s="25">
        <v>156.1</v>
      </c>
      <c r="G30" s="25">
        <v>91.1</v>
      </c>
      <c r="H30" s="25">
        <v>65</v>
      </c>
      <c r="I30" s="5">
        <f t="shared" si="0"/>
        <v>5</v>
      </c>
      <c r="J30" s="4">
        <v>3</v>
      </c>
      <c r="K30" s="4">
        <v>2</v>
      </c>
      <c r="L30" s="25">
        <v>161.3</v>
      </c>
      <c r="M30" s="57">
        <f>6704230.6/1000</f>
        <v>6704.2306</v>
      </c>
      <c r="N30" s="58" t="s">
        <v>165</v>
      </c>
    </row>
    <row r="31" spans="1:14" s="1" customFormat="1" ht="19.5" customHeight="1">
      <c r="A31" s="12">
        <v>19</v>
      </c>
      <c r="B31" s="13" t="s">
        <v>91</v>
      </c>
      <c r="C31" s="11">
        <v>39751</v>
      </c>
      <c r="D31" s="11" t="s">
        <v>98</v>
      </c>
      <c r="E31" s="4">
        <v>17</v>
      </c>
      <c r="F31" s="25">
        <v>163.45</v>
      </c>
      <c r="G31" s="25">
        <v>96.85</v>
      </c>
      <c r="H31" s="25">
        <v>66.6</v>
      </c>
      <c r="I31" s="5">
        <f t="shared" si="0"/>
        <v>5</v>
      </c>
      <c r="J31" s="4">
        <v>3</v>
      </c>
      <c r="K31" s="4">
        <v>2</v>
      </c>
      <c r="L31" s="25">
        <v>212.1</v>
      </c>
      <c r="M31" s="57">
        <f>7924089.7/1000</f>
        <v>7924.0897</v>
      </c>
      <c r="N31" s="58" t="s">
        <v>165</v>
      </c>
    </row>
    <row r="32" spans="1:14" s="1" customFormat="1" ht="19.5" customHeight="1">
      <c r="A32" s="12">
        <v>20</v>
      </c>
      <c r="B32" s="4" t="s">
        <v>47</v>
      </c>
      <c r="C32" s="11">
        <v>39780</v>
      </c>
      <c r="D32" s="11" t="s">
        <v>48</v>
      </c>
      <c r="E32" s="4">
        <v>10</v>
      </c>
      <c r="F32" s="25">
        <v>210.7</v>
      </c>
      <c r="G32" s="25">
        <v>30.6</v>
      </c>
      <c r="H32" s="25">
        <v>180.1</v>
      </c>
      <c r="I32" s="5">
        <f t="shared" si="0"/>
        <v>5</v>
      </c>
      <c r="J32" s="9">
        <v>1</v>
      </c>
      <c r="K32" s="9">
        <v>4</v>
      </c>
      <c r="L32" s="25">
        <v>228.6</v>
      </c>
      <c r="M32" s="57">
        <f>8358775.8/1000</f>
        <v>8358.7758</v>
      </c>
      <c r="N32" s="58" t="s">
        <v>165</v>
      </c>
    </row>
    <row r="33" spans="1:14" s="1" customFormat="1" ht="19.5" customHeight="1">
      <c r="A33" s="12">
        <v>21</v>
      </c>
      <c r="B33" s="10" t="s">
        <v>93</v>
      </c>
      <c r="C33" s="11">
        <v>39780</v>
      </c>
      <c r="D33" s="11" t="s">
        <v>99</v>
      </c>
      <c r="E33" s="4">
        <v>25</v>
      </c>
      <c r="F33" s="25">
        <v>376.4</v>
      </c>
      <c r="G33" s="25">
        <v>73.2</v>
      </c>
      <c r="H33" s="25">
        <v>303.2</v>
      </c>
      <c r="I33" s="5">
        <f t="shared" si="0"/>
        <v>10</v>
      </c>
      <c r="J33" s="9">
        <v>2</v>
      </c>
      <c r="K33" s="9">
        <v>8</v>
      </c>
      <c r="L33" s="25">
        <v>410.1</v>
      </c>
      <c r="M33" s="57">
        <f>15260232.4/1000</f>
        <v>15260.2324</v>
      </c>
      <c r="N33" s="58" t="s">
        <v>165</v>
      </c>
    </row>
    <row r="34" spans="1:14" s="1" customFormat="1" ht="19.5" customHeight="1">
      <c r="A34" s="12">
        <v>22</v>
      </c>
      <c r="B34" s="10" t="s">
        <v>92</v>
      </c>
      <c r="C34" s="11">
        <v>39780</v>
      </c>
      <c r="D34" s="11" t="s">
        <v>100</v>
      </c>
      <c r="E34" s="4">
        <v>34</v>
      </c>
      <c r="F34" s="25">
        <v>399.9</v>
      </c>
      <c r="G34" s="25">
        <v>209.4</v>
      </c>
      <c r="H34" s="25">
        <v>190.5</v>
      </c>
      <c r="I34" s="5">
        <f t="shared" si="0"/>
        <v>11</v>
      </c>
      <c r="J34" s="9">
        <v>7</v>
      </c>
      <c r="K34" s="9">
        <v>4</v>
      </c>
      <c r="L34" s="25">
        <v>429</v>
      </c>
      <c r="M34" s="57">
        <f>16277039.5/1000</f>
        <v>16277.0395</v>
      </c>
      <c r="N34" s="58" t="s">
        <v>165</v>
      </c>
    </row>
    <row r="35" spans="1:14" s="1" customFormat="1" ht="19.5" customHeight="1">
      <c r="A35" s="12">
        <v>23</v>
      </c>
      <c r="B35" s="13" t="s">
        <v>94</v>
      </c>
      <c r="C35" s="11">
        <v>39947</v>
      </c>
      <c r="D35" s="11" t="s">
        <v>101</v>
      </c>
      <c r="E35" s="4">
        <v>8</v>
      </c>
      <c r="F35" s="25">
        <v>106.5</v>
      </c>
      <c r="G35" s="25">
        <v>83.1</v>
      </c>
      <c r="H35" s="25">
        <v>23.4</v>
      </c>
      <c r="I35" s="5">
        <f t="shared" si="0"/>
        <v>4</v>
      </c>
      <c r="J35" s="9">
        <v>3</v>
      </c>
      <c r="K35" s="9">
        <v>1</v>
      </c>
      <c r="L35" s="25">
        <v>145.2</v>
      </c>
      <c r="M35" s="57">
        <f>5687687.6/1000</f>
        <v>5687.687599999999</v>
      </c>
      <c r="N35" s="58" t="s">
        <v>165</v>
      </c>
    </row>
    <row r="36" spans="1:14" s="1" customFormat="1" ht="19.5" customHeight="1">
      <c r="A36" s="12">
        <v>24</v>
      </c>
      <c r="B36" s="23" t="s">
        <v>50</v>
      </c>
      <c r="C36" s="11">
        <v>40045</v>
      </c>
      <c r="D36" s="11" t="s">
        <v>53</v>
      </c>
      <c r="E36" s="4">
        <v>23</v>
      </c>
      <c r="F36" s="31">
        <v>375.3</v>
      </c>
      <c r="G36" s="31">
        <v>49</v>
      </c>
      <c r="H36" s="25">
        <v>326.3</v>
      </c>
      <c r="I36" s="5">
        <f t="shared" si="0"/>
        <v>7</v>
      </c>
      <c r="J36" s="5">
        <v>1</v>
      </c>
      <c r="K36" s="5">
        <v>6</v>
      </c>
      <c r="L36" s="25">
        <v>375.3</v>
      </c>
      <c r="M36" s="57">
        <f>13142137.9/1000</f>
        <v>13142.1379</v>
      </c>
      <c r="N36" s="58" t="s">
        <v>165</v>
      </c>
    </row>
    <row r="37" spans="1:14" s="1" customFormat="1" ht="19.5" customHeight="1">
      <c r="A37" s="12">
        <v>25</v>
      </c>
      <c r="B37" s="23" t="s">
        <v>49</v>
      </c>
      <c r="C37" s="11" t="s">
        <v>54</v>
      </c>
      <c r="D37" s="11" t="s">
        <v>55</v>
      </c>
      <c r="E37" s="4">
        <v>18</v>
      </c>
      <c r="F37" s="31">
        <v>394.9</v>
      </c>
      <c r="G37" s="31">
        <v>157</v>
      </c>
      <c r="H37" s="37">
        <f>F37-G37</f>
        <v>237.89999999999998</v>
      </c>
      <c r="I37" s="5">
        <f t="shared" si="0"/>
        <v>10</v>
      </c>
      <c r="J37" s="5">
        <v>4</v>
      </c>
      <c r="K37" s="5">
        <v>6</v>
      </c>
      <c r="L37" s="25">
        <v>410.2</v>
      </c>
      <c r="M37" s="57">
        <f>15502078/1000</f>
        <v>15502.078</v>
      </c>
      <c r="N37" s="58" t="s">
        <v>165</v>
      </c>
    </row>
    <row r="38" spans="1:14" s="1" customFormat="1" ht="19.5" customHeight="1">
      <c r="A38" s="12">
        <v>26</v>
      </c>
      <c r="B38" s="23" t="s">
        <v>89</v>
      </c>
      <c r="C38" s="15">
        <v>40207</v>
      </c>
      <c r="D38" s="22" t="s">
        <v>103</v>
      </c>
      <c r="E38" s="4">
        <v>10</v>
      </c>
      <c r="F38" s="31">
        <v>116.9</v>
      </c>
      <c r="G38" s="31">
        <v>116.9</v>
      </c>
      <c r="H38" s="25"/>
      <c r="I38" s="5">
        <f t="shared" si="0"/>
        <v>3</v>
      </c>
      <c r="J38" s="5">
        <v>3</v>
      </c>
      <c r="K38" s="5"/>
      <c r="L38" s="25">
        <v>135.5</v>
      </c>
      <c r="M38" s="57">
        <f>4965834/1000</f>
        <v>4965.834</v>
      </c>
      <c r="N38" s="58" t="s">
        <v>165</v>
      </c>
    </row>
    <row r="39" spans="1:15" s="1" customFormat="1" ht="19.5" customHeight="1">
      <c r="A39" s="12">
        <v>27</v>
      </c>
      <c r="B39" s="13" t="s">
        <v>95</v>
      </c>
      <c r="C39" s="108" t="s">
        <v>13</v>
      </c>
      <c r="D39" s="109"/>
      <c r="E39" s="4">
        <v>11</v>
      </c>
      <c r="F39" s="31">
        <v>172.5</v>
      </c>
      <c r="G39" s="31">
        <v>172.5</v>
      </c>
      <c r="H39" s="25"/>
      <c r="I39" s="5">
        <v>4</v>
      </c>
      <c r="J39" s="5">
        <v>4</v>
      </c>
      <c r="K39" s="5"/>
      <c r="L39" s="25">
        <v>206</v>
      </c>
      <c r="M39" s="58">
        <f>7331388.5/1000</f>
        <v>7331.3885</v>
      </c>
      <c r="N39" s="58" t="s">
        <v>165</v>
      </c>
      <c r="O39" s="55"/>
    </row>
    <row r="40" spans="1:14" s="1" customFormat="1" ht="19.5" customHeight="1">
      <c r="A40" s="12">
        <v>28</v>
      </c>
      <c r="B40" s="13" t="s">
        <v>96</v>
      </c>
      <c r="C40" s="108" t="s">
        <v>13</v>
      </c>
      <c r="D40" s="109"/>
      <c r="E40" s="4">
        <v>5</v>
      </c>
      <c r="F40" s="31">
        <v>41.5</v>
      </c>
      <c r="G40" s="31">
        <v>41.5</v>
      </c>
      <c r="H40" s="25"/>
      <c r="I40" s="5">
        <f t="shared" si="0"/>
        <v>1</v>
      </c>
      <c r="J40" s="5">
        <v>1</v>
      </c>
      <c r="K40" s="5"/>
      <c r="L40" s="25">
        <v>48.5</v>
      </c>
      <c r="M40" s="57">
        <f>1772044.5/1000</f>
        <v>1772.0445</v>
      </c>
      <c r="N40" s="59" t="s">
        <v>165</v>
      </c>
    </row>
    <row r="41" spans="1:14" s="1" customFormat="1" ht="21" customHeight="1">
      <c r="A41" s="12">
        <v>29</v>
      </c>
      <c r="B41" s="23" t="s">
        <v>88</v>
      </c>
      <c r="C41" s="110" t="s">
        <v>13</v>
      </c>
      <c r="D41" s="107"/>
      <c r="E41" s="7">
        <v>2</v>
      </c>
      <c r="F41" s="25">
        <v>17.9</v>
      </c>
      <c r="G41" s="25">
        <v>17.9</v>
      </c>
      <c r="H41" s="25"/>
      <c r="I41" s="5">
        <v>1</v>
      </c>
      <c r="J41" s="5">
        <v>1</v>
      </c>
      <c r="K41" s="5"/>
      <c r="L41" s="25">
        <v>20</v>
      </c>
      <c r="M41" s="58">
        <f>889460/1000</f>
        <v>889.46</v>
      </c>
      <c r="N41" s="58" t="s">
        <v>165</v>
      </c>
    </row>
    <row r="42" spans="1:14" s="56" customFormat="1" ht="19.5" customHeight="1">
      <c r="A42" s="12">
        <v>30</v>
      </c>
      <c r="B42" s="13" t="s">
        <v>104</v>
      </c>
      <c r="C42" s="106" t="s">
        <v>13</v>
      </c>
      <c r="D42" s="107"/>
      <c r="E42" s="4">
        <v>2</v>
      </c>
      <c r="F42" s="25">
        <v>39.1</v>
      </c>
      <c r="G42" s="25">
        <v>39.1</v>
      </c>
      <c r="H42" s="25"/>
      <c r="I42" s="5">
        <v>1</v>
      </c>
      <c r="J42" s="9">
        <v>1</v>
      </c>
      <c r="K42" s="9"/>
      <c r="L42" s="25">
        <v>48.5</v>
      </c>
      <c r="M42" s="57">
        <f>1772044.5/1000</f>
        <v>1772.0445</v>
      </c>
      <c r="N42" s="58" t="s">
        <v>165</v>
      </c>
    </row>
    <row r="43" spans="1:15" ht="17.25" customHeight="1">
      <c r="A43" s="28"/>
      <c r="B43" s="28" t="s">
        <v>5</v>
      </c>
      <c r="C43" s="28"/>
      <c r="D43" s="28"/>
      <c r="E43" s="29">
        <f>SUM(E13:E42)</f>
        <v>521</v>
      </c>
      <c r="F43" s="62">
        <f aca="true" t="shared" si="1" ref="F43:M43">SUM(F13:F42)</f>
        <v>6444.399999999999</v>
      </c>
      <c r="G43" s="62">
        <f t="shared" si="1"/>
        <v>3462</v>
      </c>
      <c r="H43" s="62">
        <f t="shared" si="1"/>
        <v>2982.4</v>
      </c>
      <c r="I43" s="29">
        <f t="shared" si="1"/>
        <v>180</v>
      </c>
      <c r="J43" s="29">
        <f t="shared" si="1"/>
        <v>104</v>
      </c>
      <c r="K43" s="29">
        <f t="shared" si="1"/>
        <v>76</v>
      </c>
      <c r="L43" s="64">
        <f t="shared" si="1"/>
        <v>7330.450000000001</v>
      </c>
      <c r="M43" s="59">
        <f t="shared" si="1"/>
        <v>277961.5488500001</v>
      </c>
      <c r="N43" s="65">
        <f>278500-M43</f>
        <v>538.4511499999207</v>
      </c>
      <c r="O43" s="16"/>
    </row>
    <row r="44" spans="1:14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105">
        <f>N43+M43</f>
        <v>278500</v>
      </c>
      <c r="N44" s="105"/>
    </row>
    <row r="45" spans="13:14" ht="12.75">
      <c r="M45" s="16"/>
      <c r="N45" s="16"/>
    </row>
    <row r="46" ht="12.75">
      <c r="M46" s="40"/>
    </row>
  </sheetData>
  <mergeCells count="24">
    <mergeCell ref="G1:N1"/>
    <mergeCell ref="G2:N2"/>
    <mergeCell ref="G3:N3"/>
    <mergeCell ref="L8:L11"/>
    <mergeCell ref="M8:M11"/>
    <mergeCell ref="A5:M5"/>
    <mergeCell ref="A4:M4"/>
    <mergeCell ref="F9:F11"/>
    <mergeCell ref="G9:H10"/>
    <mergeCell ref="I9:I11"/>
    <mergeCell ref="A6:M6"/>
    <mergeCell ref="A8:A11"/>
    <mergeCell ref="B8:B11"/>
    <mergeCell ref="C8:D11"/>
    <mergeCell ref="E8:E11"/>
    <mergeCell ref="F8:H8"/>
    <mergeCell ref="I8:K8"/>
    <mergeCell ref="J9:K10"/>
    <mergeCell ref="N8:N11"/>
    <mergeCell ref="M44:N44"/>
    <mergeCell ref="C42:D42"/>
    <mergeCell ref="C39:D39"/>
    <mergeCell ref="C40:D40"/>
    <mergeCell ref="C41:D41"/>
  </mergeCells>
  <printOptions/>
  <pageMargins left="0.38" right="0.19" top="0.66" bottom="0.5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workbookViewId="0" topLeftCell="A10">
      <selection activeCell="G3" sqref="G3:N3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6.421875" style="0" customWidth="1"/>
    <col min="4" max="4" width="4.00390625" style="0" customWidth="1"/>
    <col min="5" max="5" width="4.28125" style="0" customWidth="1"/>
    <col min="6" max="6" width="8.421875" style="0" customWidth="1"/>
    <col min="7" max="7" width="6.28125" style="0" customWidth="1"/>
    <col min="8" max="8" width="7.00390625" style="0" customWidth="1"/>
    <col min="9" max="9" width="3.57421875" style="0" customWidth="1"/>
    <col min="10" max="11" width="5.28125" style="0" customWidth="1"/>
    <col min="12" max="12" width="6.8515625" style="0" customWidth="1"/>
    <col min="13" max="13" width="9.00390625" style="0" customWidth="1"/>
    <col min="14" max="14" width="6.57421875" style="0" customWidth="1"/>
  </cols>
  <sheetData>
    <row r="1" spans="1:14" ht="15.75">
      <c r="A1" s="21"/>
      <c r="B1" s="21"/>
      <c r="C1" s="21"/>
      <c r="D1" s="21"/>
      <c r="E1" s="21"/>
      <c r="F1" s="21"/>
      <c r="G1" s="85" t="s">
        <v>206</v>
      </c>
      <c r="H1" s="100"/>
      <c r="I1" s="100"/>
      <c r="J1" s="100"/>
      <c r="K1" s="100"/>
      <c r="L1" s="100"/>
      <c r="M1" s="100"/>
      <c r="N1" s="96"/>
    </row>
    <row r="2" spans="1:14" ht="15.75">
      <c r="A2" s="21"/>
      <c r="B2" s="21"/>
      <c r="C2" s="21"/>
      <c r="D2" s="21"/>
      <c r="E2" s="21"/>
      <c r="F2" s="21"/>
      <c r="G2" s="85" t="s">
        <v>57</v>
      </c>
      <c r="H2" s="100"/>
      <c r="I2" s="100"/>
      <c r="J2" s="100"/>
      <c r="K2" s="100"/>
      <c r="L2" s="100"/>
      <c r="M2" s="100"/>
      <c r="N2" s="96"/>
    </row>
    <row r="3" spans="7:14" ht="13.5">
      <c r="G3" s="85" t="s">
        <v>210</v>
      </c>
      <c r="H3" s="96"/>
      <c r="I3" s="96"/>
      <c r="J3" s="96"/>
      <c r="K3" s="96"/>
      <c r="L3" s="96"/>
      <c r="M3" s="96"/>
      <c r="N3" s="96"/>
    </row>
    <row r="4" spans="1:13" ht="15.75">
      <c r="A4" s="94" t="s">
        <v>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86"/>
    </row>
    <row r="5" spans="1:13" ht="15.75">
      <c r="A5" s="115" t="s">
        <v>59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</row>
    <row r="6" spans="1:13" ht="15.75">
      <c r="A6" s="81" t="s">
        <v>11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2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4" ht="26.25" customHeight="1">
      <c r="A8" s="91" t="s">
        <v>0</v>
      </c>
      <c r="B8" s="91" t="s">
        <v>163</v>
      </c>
      <c r="C8" s="91" t="s">
        <v>8</v>
      </c>
      <c r="D8" s="91"/>
      <c r="E8" s="93" t="s">
        <v>7</v>
      </c>
      <c r="F8" s="97" t="s">
        <v>12</v>
      </c>
      <c r="G8" s="97"/>
      <c r="H8" s="97"/>
      <c r="I8" s="90" t="s">
        <v>1</v>
      </c>
      <c r="J8" s="90"/>
      <c r="K8" s="90"/>
      <c r="L8" s="101" t="s">
        <v>9</v>
      </c>
      <c r="M8" s="104" t="s">
        <v>82</v>
      </c>
      <c r="N8" s="104" t="s">
        <v>164</v>
      </c>
    </row>
    <row r="9" spans="1:14" ht="26.25" customHeight="1">
      <c r="A9" s="91"/>
      <c r="B9" s="91"/>
      <c r="C9" s="91"/>
      <c r="D9" s="91"/>
      <c r="E9" s="93"/>
      <c r="F9" s="114" t="s">
        <v>2</v>
      </c>
      <c r="G9" s="97" t="s">
        <v>10</v>
      </c>
      <c r="H9" s="97"/>
      <c r="I9" s="89" t="s">
        <v>2</v>
      </c>
      <c r="J9" s="97" t="s">
        <v>10</v>
      </c>
      <c r="K9" s="97"/>
      <c r="L9" s="117"/>
      <c r="M9" s="104"/>
      <c r="N9" s="104"/>
    </row>
    <row r="10" spans="1:14" ht="46.5" customHeight="1">
      <c r="A10" s="91"/>
      <c r="B10" s="91"/>
      <c r="C10" s="91"/>
      <c r="D10" s="91"/>
      <c r="E10" s="93"/>
      <c r="F10" s="114"/>
      <c r="G10" s="92"/>
      <c r="H10" s="92"/>
      <c r="I10" s="89"/>
      <c r="J10" s="92"/>
      <c r="K10" s="92"/>
      <c r="L10" s="117"/>
      <c r="M10" s="104"/>
      <c r="N10" s="104"/>
    </row>
    <row r="11" spans="1:14" ht="79.5" customHeight="1">
      <c r="A11" s="91"/>
      <c r="B11" s="91"/>
      <c r="C11" s="91"/>
      <c r="D11" s="91"/>
      <c r="E11" s="93"/>
      <c r="F11" s="114"/>
      <c r="G11" s="3" t="s">
        <v>3</v>
      </c>
      <c r="H11" s="3" t="s">
        <v>4</v>
      </c>
      <c r="I11" s="89"/>
      <c r="J11" s="2" t="s">
        <v>3</v>
      </c>
      <c r="K11" s="2" t="s">
        <v>4</v>
      </c>
      <c r="L11" s="117"/>
      <c r="M11" s="104"/>
      <c r="N11" s="104"/>
    </row>
    <row r="12" spans="1:14" ht="12.75">
      <c r="A12" s="35">
        <v>1</v>
      </c>
      <c r="B12" s="35">
        <v>2</v>
      </c>
      <c r="C12" s="35">
        <v>3</v>
      </c>
      <c r="D12" s="35">
        <v>4</v>
      </c>
      <c r="E12" s="36">
        <v>5</v>
      </c>
      <c r="F12" s="35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5">
        <v>12</v>
      </c>
      <c r="M12" s="35">
        <v>13</v>
      </c>
      <c r="N12" s="35">
        <v>14</v>
      </c>
    </row>
    <row r="13" spans="1:14" ht="21" customHeight="1">
      <c r="A13" s="12">
        <v>1</v>
      </c>
      <c r="B13" s="4" t="s">
        <v>60</v>
      </c>
      <c r="C13" s="11">
        <v>39309</v>
      </c>
      <c r="D13" s="11" t="s">
        <v>61</v>
      </c>
      <c r="E13" s="7">
        <v>2</v>
      </c>
      <c r="F13" s="37">
        <f>G13+H13</f>
        <v>152.7</v>
      </c>
      <c r="G13" s="37">
        <v>30</v>
      </c>
      <c r="H13" s="37">
        <v>122.7</v>
      </c>
      <c r="I13" s="33">
        <v>2</v>
      </c>
      <c r="J13" s="33">
        <v>1</v>
      </c>
      <c r="K13" s="33">
        <v>1</v>
      </c>
      <c r="L13" s="5">
        <v>171.2</v>
      </c>
      <c r="M13" s="60">
        <f>5859181.5/1000</f>
        <v>5859.1815</v>
      </c>
      <c r="N13" s="27" t="s">
        <v>165</v>
      </c>
    </row>
    <row r="14" spans="1:14" ht="25.5" customHeight="1">
      <c r="A14" s="12">
        <v>2</v>
      </c>
      <c r="B14" s="4" t="s">
        <v>62</v>
      </c>
      <c r="C14" s="11">
        <v>39345</v>
      </c>
      <c r="D14" s="11" t="s">
        <v>63</v>
      </c>
      <c r="E14" s="5">
        <v>4</v>
      </c>
      <c r="F14" s="25">
        <v>96.3</v>
      </c>
      <c r="G14" s="25"/>
      <c r="H14" s="25">
        <v>96.3</v>
      </c>
      <c r="I14" s="5">
        <v>2</v>
      </c>
      <c r="J14" s="5"/>
      <c r="K14" s="5">
        <v>2</v>
      </c>
      <c r="L14" s="5">
        <v>96.3</v>
      </c>
      <c r="M14" s="58">
        <f>3530957/1000</f>
        <v>3530.957</v>
      </c>
      <c r="N14" s="27" t="s">
        <v>165</v>
      </c>
    </row>
    <row r="15" spans="1:14" ht="21" customHeight="1">
      <c r="A15" s="12">
        <v>3</v>
      </c>
      <c r="B15" s="4" t="s">
        <v>64</v>
      </c>
      <c r="C15" s="11">
        <v>39345</v>
      </c>
      <c r="D15" s="11" t="s">
        <v>65</v>
      </c>
      <c r="E15" s="5">
        <v>22</v>
      </c>
      <c r="F15" s="25">
        <v>304</v>
      </c>
      <c r="G15" s="25">
        <v>263</v>
      </c>
      <c r="H15" s="25">
        <v>41</v>
      </c>
      <c r="I15" s="5">
        <v>9</v>
      </c>
      <c r="J15" s="5">
        <v>8</v>
      </c>
      <c r="K15" s="5">
        <v>1</v>
      </c>
      <c r="L15" s="5">
        <v>371.7</v>
      </c>
      <c r="M15" s="58">
        <f>14167750.7/1000</f>
        <v>14167.750699999999</v>
      </c>
      <c r="N15" s="27" t="s">
        <v>165</v>
      </c>
    </row>
    <row r="16" spans="1:14" ht="21" customHeight="1">
      <c r="A16" s="12">
        <v>4</v>
      </c>
      <c r="B16" s="4" t="s">
        <v>66</v>
      </c>
      <c r="C16" s="11">
        <v>40116</v>
      </c>
      <c r="D16" s="11" t="s">
        <v>67</v>
      </c>
      <c r="E16" s="5">
        <v>26</v>
      </c>
      <c r="F16" s="25">
        <v>249.6</v>
      </c>
      <c r="G16" s="25">
        <v>249.6</v>
      </c>
      <c r="H16" s="25"/>
      <c r="I16" s="5">
        <v>9</v>
      </c>
      <c r="J16" s="5">
        <v>9</v>
      </c>
      <c r="K16" s="5"/>
      <c r="L16" s="5">
        <v>359</v>
      </c>
      <c r="M16" s="58">
        <f>14152818/1000</f>
        <v>14152.818</v>
      </c>
      <c r="N16" s="27" t="s">
        <v>165</v>
      </c>
    </row>
    <row r="17" spans="1:14" ht="21" customHeight="1">
      <c r="A17" s="12">
        <v>5</v>
      </c>
      <c r="B17" s="4" t="s">
        <v>68</v>
      </c>
      <c r="C17" s="11">
        <v>39345</v>
      </c>
      <c r="D17" s="11" t="s">
        <v>69</v>
      </c>
      <c r="E17" s="5">
        <v>6</v>
      </c>
      <c r="F17" s="25">
        <v>142.6</v>
      </c>
      <c r="G17" s="25">
        <v>47.5</v>
      </c>
      <c r="H17" s="25">
        <v>95.1</v>
      </c>
      <c r="I17" s="5">
        <v>4</v>
      </c>
      <c r="J17" s="5">
        <v>1</v>
      </c>
      <c r="K17" s="5">
        <v>3</v>
      </c>
      <c r="L17" s="5">
        <v>155.6</v>
      </c>
      <c r="M17" s="58">
        <f>6185316.7/1000</f>
        <v>6185.3167</v>
      </c>
      <c r="N17" s="27" t="s">
        <v>165</v>
      </c>
    </row>
    <row r="18" spans="1:14" ht="21" customHeight="1">
      <c r="A18" s="12">
        <v>6</v>
      </c>
      <c r="B18" s="4" t="s">
        <v>70</v>
      </c>
      <c r="C18" s="11">
        <v>39345</v>
      </c>
      <c r="D18" s="11" t="s">
        <v>71</v>
      </c>
      <c r="E18" s="5">
        <v>37</v>
      </c>
      <c r="F18" s="25">
        <v>425</v>
      </c>
      <c r="G18" s="25">
        <v>164.1</v>
      </c>
      <c r="H18" s="25">
        <v>260.9</v>
      </c>
      <c r="I18" s="5">
        <v>10</v>
      </c>
      <c r="J18" s="5">
        <v>5</v>
      </c>
      <c r="K18" s="5">
        <v>5</v>
      </c>
      <c r="L18" s="5">
        <v>444.4</v>
      </c>
      <c r="M18" s="58">
        <f>16521445.8/1000</f>
        <v>16521.4458</v>
      </c>
      <c r="N18" s="27" t="s">
        <v>165</v>
      </c>
    </row>
    <row r="19" spans="1:14" ht="21" customHeight="1">
      <c r="A19" s="12">
        <v>7</v>
      </c>
      <c r="B19" s="13" t="s">
        <v>72</v>
      </c>
      <c r="C19" s="14">
        <v>39345</v>
      </c>
      <c r="D19" s="14" t="s">
        <v>73</v>
      </c>
      <c r="E19" s="7">
        <v>16</v>
      </c>
      <c r="F19" s="25">
        <f>SUM(G19:H19)</f>
        <v>192.41</v>
      </c>
      <c r="G19" s="25">
        <v>100.41</v>
      </c>
      <c r="H19" s="25">
        <v>92</v>
      </c>
      <c r="I19" s="5">
        <v>8</v>
      </c>
      <c r="J19" s="5">
        <v>4</v>
      </c>
      <c r="K19" s="5">
        <v>4</v>
      </c>
      <c r="L19" s="5">
        <v>221.22</v>
      </c>
      <c r="M19" s="58">
        <f>9345550.36/1000</f>
        <v>9345.55036</v>
      </c>
      <c r="N19" s="27" t="s">
        <v>165</v>
      </c>
    </row>
    <row r="20" spans="1:14" ht="21" customHeight="1">
      <c r="A20" s="12">
        <v>8</v>
      </c>
      <c r="B20" s="13" t="s">
        <v>74</v>
      </c>
      <c r="C20" s="14">
        <v>39381</v>
      </c>
      <c r="D20" s="14" t="s">
        <v>75</v>
      </c>
      <c r="E20" s="7">
        <v>15</v>
      </c>
      <c r="F20" s="25">
        <v>214.2</v>
      </c>
      <c r="G20" s="25">
        <v>77.2</v>
      </c>
      <c r="H20" s="25">
        <v>137</v>
      </c>
      <c r="I20" s="5">
        <v>10</v>
      </c>
      <c r="J20" s="5">
        <v>4</v>
      </c>
      <c r="K20" s="5">
        <v>6</v>
      </c>
      <c r="L20" s="5">
        <v>273.9</v>
      </c>
      <c r="M20" s="58">
        <f>11588470.9/1000</f>
        <v>11588.4709</v>
      </c>
      <c r="N20" s="27" t="s">
        <v>165</v>
      </c>
    </row>
    <row r="21" spans="1:14" ht="21" customHeight="1">
      <c r="A21" s="12">
        <v>9</v>
      </c>
      <c r="B21" s="10" t="s">
        <v>78</v>
      </c>
      <c r="C21" s="15">
        <v>39395</v>
      </c>
      <c r="D21" s="22" t="s">
        <v>79</v>
      </c>
      <c r="E21" s="8">
        <v>39</v>
      </c>
      <c r="F21" s="31">
        <v>512.4</v>
      </c>
      <c r="G21" s="31">
        <v>211</v>
      </c>
      <c r="H21" s="31">
        <v>301.4</v>
      </c>
      <c r="I21" s="8">
        <v>13</v>
      </c>
      <c r="J21" s="8">
        <v>5</v>
      </c>
      <c r="K21" s="8">
        <v>8</v>
      </c>
      <c r="L21" s="8">
        <v>533</v>
      </c>
      <c r="M21" s="58">
        <f>20407998/1000</f>
        <v>20407.998</v>
      </c>
      <c r="N21" s="27" t="s">
        <v>165</v>
      </c>
    </row>
    <row r="22" spans="1:14" s="1" customFormat="1" ht="21" customHeight="1">
      <c r="A22" s="12">
        <v>10</v>
      </c>
      <c r="B22" s="10" t="s">
        <v>76</v>
      </c>
      <c r="C22" s="15">
        <v>39421</v>
      </c>
      <c r="D22" s="22" t="s">
        <v>77</v>
      </c>
      <c r="E22" s="7">
        <v>14</v>
      </c>
      <c r="F22" s="25">
        <v>172.4</v>
      </c>
      <c r="G22" s="25">
        <v>122.6</v>
      </c>
      <c r="H22" s="25">
        <v>49.8</v>
      </c>
      <c r="I22" s="5">
        <v>6</v>
      </c>
      <c r="J22" s="5">
        <v>5</v>
      </c>
      <c r="K22" s="5">
        <v>1</v>
      </c>
      <c r="L22" s="5">
        <v>179.4</v>
      </c>
      <c r="M22" s="58">
        <f>7471395.9/1000</f>
        <v>7471.3959</v>
      </c>
      <c r="N22" s="23" t="s">
        <v>165</v>
      </c>
    </row>
    <row r="23" spans="1:14" ht="21" customHeight="1">
      <c r="A23" s="12">
        <v>11</v>
      </c>
      <c r="B23" s="4" t="s">
        <v>80</v>
      </c>
      <c r="C23" s="11">
        <v>39442</v>
      </c>
      <c r="D23" s="11" t="s">
        <v>81</v>
      </c>
      <c r="E23" s="7">
        <v>63</v>
      </c>
      <c r="F23" s="25">
        <f>G23+H23</f>
        <v>441.6</v>
      </c>
      <c r="G23" s="25">
        <v>343.7</v>
      </c>
      <c r="H23" s="25">
        <v>97.9</v>
      </c>
      <c r="I23" s="5">
        <v>15</v>
      </c>
      <c r="J23" s="5">
        <v>11</v>
      </c>
      <c r="K23" s="5">
        <v>4</v>
      </c>
      <c r="L23" s="5">
        <v>518</v>
      </c>
      <c r="M23" s="58">
        <f>21153357.3/1000</f>
        <v>21153.3573</v>
      </c>
      <c r="N23" s="23" t="s">
        <v>165</v>
      </c>
    </row>
    <row r="24" spans="1:14" ht="21" customHeight="1">
      <c r="A24" s="12">
        <v>12</v>
      </c>
      <c r="B24" s="23" t="s">
        <v>85</v>
      </c>
      <c r="C24" s="15">
        <v>40116</v>
      </c>
      <c r="D24" s="39" t="s">
        <v>102</v>
      </c>
      <c r="E24" s="7">
        <v>9</v>
      </c>
      <c r="F24" s="25">
        <v>97.5</v>
      </c>
      <c r="G24" s="25">
        <v>97.5</v>
      </c>
      <c r="H24" s="25"/>
      <c r="I24" s="5">
        <v>2</v>
      </c>
      <c r="J24" s="5">
        <v>2</v>
      </c>
      <c r="K24" s="5"/>
      <c r="L24" s="5">
        <v>121</v>
      </c>
      <c r="M24" s="58">
        <f>4030510/1000</f>
        <v>4030.51</v>
      </c>
      <c r="N24" s="23" t="s">
        <v>165</v>
      </c>
    </row>
    <row r="25" spans="1:14" s="1" customFormat="1" ht="21" customHeight="1">
      <c r="A25" s="12">
        <v>13</v>
      </c>
      <c r="B25" s="23" t="s">
        <v>83</v>
      </c>
      <c r="C25" s="108" t="s">
        <v>13</v>
      </c>
      <c r="D25" s="111"/>
      <c r="E25" s="7">
        <v>3</v>
      </c>
      <c r="F25" s="25">
        <v>37.6</v>
      </c>
      <c r="G25" s="25"/>
      <c r="H25" s="25">
        <v>37.6</v>
      </c>
      <c r="I25" s="5">
        <v>1</v>
      </c>
      <c r="J25" s="5"/>
      <c r="K25" s="5">
        <v>1</v>
      </c>
      <c r="L25" s="5">
        <v>37.6</v>
      </c>
      <c r="M25" s="58">
        <f>1609881.6/1000</f>
        <v>1609.8816000000002</v>
      </c>
      <c r="N25" s="23" t="s">
        <v>165</v>
      </c>
    </row>
    <row r="26" spans="1:14" ht="21" customHeight="1">
      <c r="A26" s="12">
        <v>14</v>
      </c>
      <c r="B26" s="23" t="s">
        <v>84</v>
      </c>
      <c r="C26" s="108" t="s">
        <v>13</v>
      </c>
      <c r="D26" s="112"/>
      <c r="E26" s="7">
        <v>4</v>
      </c>
      <c r="F26" s="25">
        <v>30.3</v>
      </c>
      <c r="G26" s="25"/>
      <c r="H26" s="25">
        <v>30.3</v>
      </c>
      <c r="I26" s="5">
        <v>1</v>
      </c>
      <c r="J26" s="5"/>
      <c r="K26" s="5">
        <v>1</v>
      </c>
      <c r="L26" s="5">
        <v>30.3</v>
      </c>
      <c r="M26" s="58">
        <f>1297324.8/1000</f>
        <v>1297.3248</v>
      </c>
      <c r="N26" s="23" t="s">
        <v>165</v>
      </c>
    </row>
    <row r="27" spans="1:14" ht="21" customHeight="1">
      <c r="A27" s="12">
        <v>15</v>
      </c>
      <c r="B27" s="23" t="s">
        <v>86</v>
      </c>
      <c r="C27" s="108" t="s">
        <v>13</v>
      </c>
      <c r="D27" s="112"/>
      <c r="E27" s="7">
        <v>5</v>
      </c>
      <c r="F27" s="25">
        <v>32.4</v>
      </c>
      <c r="G27" s="25">
        <v>32.4</v>
      </c>
      <c r="H27" s="25"/>
      <c r="I27" s="5">
        <v>2</v>
      </c>
      <c r="J27" s="5">
        <v>2</v>
      </c>
      <c r="K27" s="5"/>
      <c r="L27" s="5">
        <v>53</v>
      </c>
      <c r="M27" s="58">
        <f>2302388/1000</f>
        <v>2302.388</v>
      </c>
      <c r="N27" s="23" t="s">
        <v>165</v>
      </c>
    </row>
    <row r="28" spans="1:14" ht="21" customHeight="1">
      <c r="A28" s="12">
        <v>16</v>
      </c>
      <c r="B28" s="23" t="s">
        <v>87</v>
      </c>
      <c r="C28" s="108" t="s">
        <v>13</v>
      </c>
      <c r="D28" s="112"/>
      <c r="E28" s="7">
        <v>2</v>
      </c>
      <c r="F28" s="25">
        <v>41.7</v>
      </c>
      <c r="G28" s="25">
        <v>41.7</v>
      </c>
      <c r="H28" s="25"/>
      <c r="I28" s="5">
        <v>1</v>
      </c>
      <c r="J28" s="5">
        <v>1</v>
      </c>
      <c r="K28" s="5"/>
      <c r="L28" s="5">
        <v>48.5</v>
      </c>
      <c r="M28" s="58">
        <f>1772044.5/1000</f>
        <v>1772.0445</v>
      </c>
      <c r="N28" s="23" t="s">
        <v>165</v>
      </c>
    </row>
    <row r="29" spans="1:14" ht="24" customHeight="1">
      <c r="A29" s="12">
        <v>17</v>
      </c>
      <c r="B29" s="10" t="s">
        <v>89</v>
      </c>
      <c r="C29" s="108" t="s">
        <v>13</v>
      </c>
      <c r="D29" s="112"/>
      <c r="E29" s="7">
        <v>8</v>
      </c>
      <c r="F29" s="25">
        <v>90.9</v>
      </c>
      <c r="G29" s="25">
        <v>90.9</v>
      </c>
      <c r="H29" s="25"/>
      <c r="I29" s="5">
        <v>2</v>
      </c>
      <c r="J29" s="5">
        <v>2</v>
      </c>
      <c r="K29" s="5"/>
      <c r="L29" s="5">
        <v>121</v>
      </c>
      <c r="M29" s="58">
        <f>4030510/1000</f>
        <v>4030.51</v>
      </c>
      <c r="N29" s="23" t="s">
        <v>165</v>
      </c>
    </row>
    <row r="30" spans="1:14" ht="21" customHeight="1">
      <c r="A30" s="12">
        <v>18</v>
      </c>
      <c r="B30" s="23" t="s">
        <v>90</v>
      </c>
      <c r="C30" s="108" t="s">
        <v>13</v>
      </c>
      <c r="D30" s="112"/>
      <c r="E30" s="7">
        <v>10</v>
      </c>
      <c r="F30" s="25">
        <v>92.7</v>
      </c>
      <c r="G30" s="25">
        <v>92.7</v>
      </c>
      <c r="H30" s="25"/>
      <c r="I30" s="5">
        <v>2</v>
      </c>
      <c r="J30" s="5">
        <v>2</v>
      </c>
      <c r="K30" s="5"/>
      <c r="L30" s="5">
        <v>97</v>
      </c>
      <c r="M30" s="58">
        <f>3544089/1000</f>
        <v>3544.089</v>
      </c>
      <c r="N30" s="23" t="s">
        <v>165</v>
      </c>
    </row>
    <row r="31" spans="1:14" s="1" customFormat="1" ht="21" customHeight="1">
      <c r="A31" s="12">
        <v>19</v>
      </c>
      <c r="B31" s="4" t="s">
        <v>105</v>
      </c>
      <c r="C31" s="108" t="s">
        <v>13</v>
      </c>
      <c r="D31" s="111"/>
      <c r="E31" s="7">
        <v>4</v>
      </c>
      <c r="F31" s="25">
        <v>20.5</v>
      </c>
      <c r="G31" s="25">
        <v>20.5</v>
      </c>
      <c r="H31" s="25"/>
      <c r="I31" s="5">
        <v>1</v>
      </c>
      <c r="J31" s="5">
        <v>1</v>
      </c>
      <c r="K31" s="5"/>
      <c r="L31" s="5">
        <v>20.5</v>
      </c>
      <c r="M31" s="58">
        <f>911696.5/1000</f>
        <v>911.6965</v>
      </c>
      <c r="N31" s="23" t="s">
        <v>165</v>
      </c>
    </row>
    <row r="32" spans="1:14" ht="19.5" customHeight="1">
      <c r="A32" s="6"/>
      <c r="B32" s="6" t="s">
        <v>5</v>
      </c>
      <c r="C32" s="113"/>
      <c r="D32" s="113"/>
      <c r="E32" s="34">
        <f>SUM(E13:E31)</f>
        <v>289</v>
      </c>
      <c r="F32" s="34">
        <f aca="true" t="shared" si="0" ref="F32:M32">SUM(F13:F31)</f>
        <v>3346.81</v>
      </c>
      <c r="G32" s="34">
        <f t="shared" si="0"/>
        <v>1984.8100000000002</v>
      </c>
      <c r="H32" s="34">
        <f t="shared" si="0"/>
        <v>1362</v>
      </c>
      <c r="I32" s="34">
        <f t="shared" si="0"/>
        <v>100</v>
      </c>
      <c r="J32" s="34">
        <f t="shared" si="0"/>
        <v>63</v>
      </c>
      <c r="K32" s="34">
        <f t="shared" si="0"/>
        <v>37</v>
      </c>
      <c r="L32" s="34">
        <f t="shared" si="0"/>
        <v>3852.62</v>
      </c>
      <c r="M32" s="61">
        <f t="shared" si="0"/>
        <v>149882.68656</v>
      </c>
      <c r="N32" s="63">
        <f>150000-M32</f>
        <v>117.31343999999808</v>
      </c>
    </row>
    <row r="33" spans="13:14" ht="12.75">
      <c r="M33" s="87">
        <f>M32+N32</f>
        <v>150000</v>
      </c>
      <c r="N33" s="88"/>
    </row>
    <row r="34" ht="12.75">
      <c r="M34" s="32"/>
    </row>
  </sheetData>
  <mergeCells count="28">
    <mergeCell ref="A4:M4"/>
    <mergeCell ref="G1:N1"/>
    <mergeCell ref="G2:N2"/>
    <mergeCell ref="G3:N3"/>
    <mergeCell ref="A5:M5"/>
    <mergeCell ref="A6:M6"/>
    <mergeCell ref="A8:A11"/>
    <mergeCell ref="B8:B11"/>
    <mergeCell ref="C8:D11"/>
    <mergeCell ref="E8:E11"/>
    <mergeCell ref="F8:H8"/>
    <mergeCell ref="I8:K8"/>
    <mergeCell ref="L8:L11"/>
    <mergeCell ref="M8:M11"/>
    <mergeCell ref="F9:F11"/>
    <mergeCell ref="G9:H10"/>
    <mergeCell ref="I9:I11"/>
    <mergeCell ref="J9:K10"/>
    <mergeCell ref="N8:N11"/>
    <mergeCell ref="M33:N33"/>
    <mergeCell ref="C25:D25"/>
    <mergeCell ref="C26:D26"/>
    <mergeCell ref="C27:D27"/>
    <mergeCell ref="C32:D32"/>
    <mergeCell ref="C28:D28"/>
    <mergeCell ref="C29:D29"/>
    <mergeCell ref="C30:D30"/>
    <mergeCell ref="C31:D31"/>
  </mergeCells>
  <printOptions/>
  <pageMargins left="0.42" right="0.33" top="0.61" bottom="0.37" header="0.41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60" workbookViewId="0" topLeftCell="A1">
      <selection activeCell="B16" sqref="B16"/>
    </sheetView>
  </sheetViews>
  <sheetFormatPr defaultColWidth="9.140625" defaultRowHeight="12.75"/>
  <cols>
    <col min="1" max="1" width="4.57421875" style="0" customWidth="1"/>
    <col min="2" max="2" width="37.57421875" style="0" customWidth="1"/>
    <col min="3" max="3" width="20.57421875" style="0" customWidth="1"/>
    <col min="4" max="4" width="18.57421875" style="0" customWidth="1"/>
  </cols>
  <sheetData>
    <row r="1" spans="2:7" ht="20.25" customHeight="1">
      <c r="B1" s="80"/>
      <c r="C1" s="85" t="s">
        <v>58</v>
      </c>
      <c r="D1" s="100"/>
      <c r="E1" s="100"/>
      <c r="F1" s="80"/>
      <c r="G1" s="80"/>
    </row>
    <row r="2" spans="2:7" ht="18.75" customHeight="1">
      <c r="B2" s="80"/>
      <c r="C2" s="85" t="s">
        <v>57</v>
      </c>
      <c r="D2" s="100"/>
      <c r="E2" s="100"/>
      <c r="F2" s="80"/>
      <c r="G2" s="80"/>
    </row>
    <row r="3" spans="2:7" ht="19.5" customHeight="1">
      <c r="B3" s="79"/>
      <c r="C3" s="85" t="s">
        <v>210</v>
      </c>
      <c r="D3" s="96"/>
      <c r="E3" s="96"/>
      <c r="F3" s="79"/>
      <c r="G3" s="79"/>
    </row>
    <row r="4" spans="2:7" ht="13.5" customHeight="1">
      <c r="B4" s="79"/>
      <c r="C4" s="68"/>
      <c r="D4" s="79"/>
      <c r="E4" s="79"/>
      <c r="F4" s="79"/>
      <c r="G4" s="79"/>
    </row>
    <row r="5" spans="1:5" ht="15.75" customHeight="1">
      <c r="A5" s="119" t="s">
        <v>169</v>
      </c>
      <c r="B5" s="96"/>
      <c r="C5" s="96"/>
      <c r="D5" s="96"/>
      <c r="E5" s="96"/>
    </row>
    <row r="6" spans="1:5" ht="15.75" customHeight="1">
      <c r="A6" s="119" t="s">
        <v>170</v>
      </c>
      <c r="B6" s="96"/>
      <c r="C6" s="96"/>
      <c r="D6" s="96"/>
      <c r="E6" s="96"/>
    </row>
    <row r="7" spans="2:5" ht="15">
      <c r="B7" s="67"/>
      <c r="C7" s="69"/>
      <c r="D7" s="69"/>
      <c r="E7" s="69"/>
    </row>
    <row r="8" spans="1:5" ht="36" customHeight="1">
      <c r="A8" s="114" t="s">
        <v>0</v>
      </c>
      <c r="B8" s="114" t="s">
        <v>171</v>
      </c>
      <c r="C8" s="114" t="s">
        <v>172</v>
      </c>
      <c r="D8" s="114"/>
      <c r="E8" s="121" t="s">
        <v>164</v>
      </c>
    </row>
    <row r="9" spans="1:5" ht="54.75" customHeight="1">
      <c r="A9" s="120"/>
      <c r="B9" s="120"/>
      <c r="C9" s="18" t="s">
        <v>173</v>
      </c>
      <c r="D9" s="18" t="s">
        <v>174</v>
      </c>
      <c r="E9" s="120"/>
    </row>
    <row r="10" spans="1:5" ht="15.75" customHeight="1">
      <c r="A10" s="46">
        <v>1</v>
      </c>
      <c r="B10" s="46">
        <v>2</v>
      </c>
      <c r="C10" s="46">
        <v>3</v>
      </c>
      <c r="D10" s="46">
        <v>4</v>
      </c>
      <c r="E10" s="70">
        <v>5</v>
      </c>
    </row>
    <row r="11" spans="1:5" ht="36" customHeight="1">
      <c r="A11" s="46">
        <v>1</v>
      </c>
      <c r="B11" s="46" t="s">
        <v>175</v>
      </c>
      <c r="C11" s="71" t="s">
        <v>176</v>
      </c>
      <c r="D11" s="72" t="s">
        <v>177</v>
      </c>
      <c r="E11" s="73" t="s">
        <v>165</v>
      </c>
    </row>
    <row r="12" spans="1:5" ht="36" customHeight="1">
      <c r="A12" s="74">
        <v>2</v>
      </c>
      <c r="B12" s="74" t="s">
        <v>178</v>
      </c>
      <c r="C12" s="74" t="s">
        <v>179</v>
      </c>
      <c r="D12" s="74" t="s">
        <v>180</v>
      </c>
      <c r="E12" s="75" t="s">
        <v>165</v>
      </c>
    </row>
    <row r="13" spans="1:5" ht="36" customHeight="1">
      <c r="A13" s="74">
        <v>3</v>
      </c>
      <c r="B13" s="74" t="s">
        <v>181</v>
      </c>
      <c r="C13" s="76" t="s">
        <v>182</v>
      </c>
      <c r="D13" s="46" t="s">
        <v>183</v>
      </c>
      <c r="E13" s="75" t="s">
        <v>165</v>
      </c>
    </row>
    <row r="14" spans="1:5" ht="36" customHeight="1">
      <c r="A14" s="46">
        <v>4</v>
      </c>
      <c r="B14" s="74" t="s">
        <v>184</v>
      </c>
      <c r="C14" s="76" t="s">
        <v>185</v>
      </c>
      <c r="D14" s="46" t="s">
        <v>186</v>
      </c>
      <c r="E14" s="75" t="s">
        <v>165</v>
      </c>
    </row>
    <row r="15" spans="1:5" ht="36" customHeight="1">
      <c r="A15" s="74">
        <v>5</v>
      </c>
      <c r="B15" s="74" t="s">
        <v>187</v>
      </c>
      <c r="C15" s="76" t="s">
        <v>188</v>
      </c>
      <c r="D15" s="46" t="s">
        <v>189</v>
      </c>
      <c r="E15" s="75" t="s">
        <v>165</v>
      </c>
    </row>
    <row r="16" spans="1:5" ht="36" customHeight="1">
      <c r="A16" s="74">
        <v>6</v>
      </c>
      <c r="B16" s="77" t="s">
        <v>211</v>
      </c>
      <c r="C16" s="76" t="s">
        <v>205</v>
      </c>
      <c r="D16" s="46" t="s">
        <v>198</v>
      </c>
      <c r="E16" s="75" t="s">
        <v>165</v>
      </c>
    </row>
    <row r="17" spans="1:5" ht="36" customHeight="1">
      <c r="A17" s="46">
        <v>7</v>
      </c>
      <c r="B17" s="77" t="s">
        <v>202</v>
      </c>
      <c r="C17" s="76" t="s">
        <v>203</v>
      </c>
      <c r="D17" s="46" t="s">
        <v>204</v>
      </c>
      <c r="E17" s="75" t="s">
        <v>165</v>
      </c>
    </row>
    <row r="18" spans="1:5" ht="36" customHeight="1">
      <c r="A18" s="74">
        <v>8</v>
      </c>
      <c r="B18" s="74" t="s">
        <v>190</v>
      </c>
      <c r="C18" s="71" t="s">
        <v>191</v>
      </c>
      <c r="D18" s="72" t="s">
        <v>192</v>
      </c>
      <c r="E18" s="75" t="s">
        <v>165</v>
      </c>
    </row>
    <row r="19" spans="1:5" ht="36" customHeight="1">
      <c r="A19" s="74">
        <v>9</v>
      </c>
      <c r="B19" s="77" t="s">
        <v>193</v>
      </c>
      <c r="C19" s="76" t="s">
        <v>194</v>
      </c>
      <c r="D19" s="46" t="s">
        <v>195</v>
      </c>
      <c r="E19" s="75" t="s">
        <v>165</v>
      </c>
    </row>
    <row r="20" spans="1:5" ht="36" customHeight="1">
      <c r="A20" s="46">
        <v>10</v>
      </c>
      <c r="B20" s="74" t="s">
        <v>196</v>
      </c>
      <c r="C20" s="76" t="s">
        <v>197</v>
      </c>
      <c r="D20" s="46" t="s">
        <v>198</v>
      </c>
      <c r="E20" s="75" t="s">
        <v>165</v>
      </c>
    </row>
    <row r="21" spans="1:5" ht="36" customHeight="1">
      <c r="A21" s="74">
        <v>11</v>
      </c>
      <c r="B21" s="74" t="s">
        <v>199</v>
      </c>
      <c r="C21" s="76" t="s">
        <v>200</v>
      </c>
      <c r="D21" s="46" t="s">
        <v>201</v>
      </c>
      <c r="E21" s="75" t="s">
        <v>165</v>
      </c>
    </row>
    <row r="22" spans="1:5" ht="15.75">
      <c r="A22" s="118" t="s">
        <v>5</v>
      </c>
      <c r="B22" s="118"/>
      <c r="C22" s="118"/>
      <c r="D22" s="118"/>
      <c r="E22" s="78">
        <v>4462</v>
      </c>
    </row>
  </sheetData>
  <mergeCells count="10">
    <mergeCell ref="C3:E3"/>
    <mergeCell ref="C2:E2"/>
    <mergeCell ref="C1:E1"/>
    <mergeCell ref="A22:D22"/>
    <mergeCell ref="A5:E5"/>
    <mergeCell ref="A6:E6"/>
    <mergeCell ref="A8:A9"/>
    <mergeCell ref="B8:B9"/>
    <mergeCell ref="C8:D8"/>
    <mergeCell ref="E8:E9"/>
  </mergeCells>
  <printOptions/>
  <pageMargins left="0.56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Пацуков</dc:creator>
  <cp:keywords/>
  <dc:description/>
  <cp:lastModifiedBy>Витковская</cp:lastModifiedBy>
  <cp:lastPrinted>2010-09-23T03:01:43Z</cp:lastPrinted>
  <dcterms:created xsi:type="dcterms:W3CDTF">2008-02-29T06:01:48Z</dcterms:created>
  <dcterms:modified xsi:type="dcterms:W3CDTF">2010-10-05T05:41:29Z</dcterms:modified>
  <cp:category/>
  <cp:version/>
  <cp:contentType/>
  <cp:contentStatus/>
</cp:coreProperties>
</file>