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5" activeTab="3"/>
  </bookViews>
  <sheets>
    <sheet name="РЗТ 2010" sheetId="1" r:id="rId1"/>
    <sheet name="ИК 2011" sheetId="2" r:id="rId2"/>
    <sheet name="РЗТ 2012" sheetId="3" r:id="rId3"/>
    <sheet name="Пустые участки 2009-2012" sheetId="4" r:id="rId4"/>
  </sheets>
  <definedNames>
    <definedName name="_xlnm.Print_Area" localSheetId="2">'РЗТ 2012'!$A$1:$K$16</definedName>
  </definedNames>
  <calcPr fullCalcOnLoad="1"/>
</workbook>
</file>

<file path=xl/sharedStrings.xml><?xml version="1.0" encoding="utf-8"?>
<sst xmlns="http://schemas.openxmlformats.org/spreadsheetml/2006/main" count="307" uniqueCount="202">
  <si>
    <t>Перечень земельных участков, подлежащих торгам (аукцион) в 2010 году</t>
  </si>
  <si>
    <t>№ п/п</t>
  </si>
  <si>
    <t>Адрес земельного участка</t>
  </si>
  <si>
    <t>Площадь земельного участка, кв.м</t>
  </si>
  <si>
    <t>Разрешенное использование</t>
  </si>
  <si>
    <t>Ориентировочно кадастровая оценка                    ( руб.)</t>
  </si>
  <si>
    <t>Цена з/у в собственность в ценах 2009 года</t>
  </si>
  <si>
    <t>Расходы муниципалитета по оформлению земельных участков в ценах 2009 года, руб.*</t>
  </si>
  <si>
    <t>ул. Кулева,  24 (70:21:0200022)</t>
  </si>
  <si>
    <t>О-5                   7960,74</t>
  </si>
  <si>
    <t>адм.здание</t>
  </si>
  <si>
    <t>ул. Б.Подгорная, 51  (70:21:0100051)</t>
  </si>
  <si>
    <t>ОЖИ               8850,06</t>
  </si>
  <si>
    <t>ул. Северный городок, 67  (70:21:0100054)</t>
  </si>
  <si>
    <t>Ж-1                 2310,37</t>
  </si>
  <si>
    <t>жил.здание</t>
  </si>
  <si>
    <t>ул. Войкова,12  (70:21:0100056)</t>
  </si>
  <si>
    <t xml:space="preserve"> Жилое зд. /офис</t>
  </si>
  <si>
    <t>ул. Сибирская, 1 б   (70:21:0200004)</t>
  </si>
  <si>
    <t>ЖИ-2   2837,35/8453,82</t>
  </si>
  <si>
    <t>Жилое зд. / адм. зд.</t>
  </si>
  <si>
    <t>2372025/ 7067394</t>
  </si>
  <si>
    <t>Водопроводная ул., 6  (70:21:0100043)</t>
  </si>
  <si>
    <t>ОЖ                  2059,61</t>
  </si>
  <si>
    <t>Советская ул., 31  (70:21:0200002)</t>
  </si>
  <si>
    <t>Приречная ул., 41а   (70:21:0200028)</t>
  </si>
  <si>
    <t>ОЖ                  1912,88</t>
  </si>
  <si>
    <t>Иркутский тракт ул., 88  (70:21:0100031)</t>
  </si>
  <si>
    <t>Ж-1     7407,69/1890,03</t>
  </si>
  <si>
    <t>Офис / жилое зд.</t>
  </si>
  <si>
    <t>4303868/ 1098107</t>
  </si>
  <si>
    <t>ул. Больничная, 8 б   (70:21:0100053)</t>
  </si>
  <si>
    <t>Магазин / офис</t>
  </si>
  <si>
    <t>18025154/ 10374906</t>
  </si>
  <si>
    <t>Ж-1                  2535,95</t>
  </si>
  <si>
    <t>М.Горького ул., 58 (70:21:0200008)</t>
  </si>
  <si>
    <t>ЖИ-1               2979,16</t>
  </si>
  <si>
    <t>Итого:</t>
  </si>
  <si>
    <t>адм.здание/жил.здание</t>
  </si>
  <si>
    <t>Перечень земельных участков, выставленных под развитие застроенной территории в 2010 году</t>
  </si>
  <si>
    <t>Адреса домов, подлежащих расселению, в составе участка</t>
  </si>
  <si>
    <t>Тер. зона</t>
  </si>
  <si>
    <t>Стоимость права на заключение договора о развитии застроенной территории, руб.</t>
  </si>
  <si>
    <t>Адрес дома</t>
  </si>
  <si>
    <t>Количество квартир</t>
  </si>
  <si>
    <t>S квартир, кв.м.</t>
  </si>
  <si>
    <t>Рыночная стоимость квартир, руб.</t>
  </si>
  <si>
    <t>О-1</t>
  </si>
  <si>
    <t>ОИ-1</t>
  </si>
  <si>
    <t>ул. Советская, 58-64</t>
  </si>
  <si>
    <t>ОЖ</t>
  </si>
  <si>
    <t>Ж-1</t>
  </si>
  <si>
    <t>ул. Киевская,139/1,139,141</t>
  </si>
  <si>
    <t>ул. Киевская,139</t>
  </si>
  <si>
    <t>ул. Киевская,141</t>
  </si>
  <si>
    <t>Адрес объекта</t>
  </si>
  <si>
    <t>Площадь з/у, кв.м.</t>
  </si>
  <si>
    <t>Разреш. использование</t>
  </si>
  <si>
    <t>Ожидаемые доходы</t>
  </si>
  <si>
    <t>административное здание</t>
  </si>
  <si>
    <t>ЖИ-2</t>
  </si>
  <si>
    <t>ул. Алтайская, 3 (70:21:0200003)</t>
  </si>
  <si>
    <t>ЖИ-1</t>
  </si>
  <si>
    <t>Перечень земельных участков, подлежащих торгам (аукцион) в 2011 году</t>
  </si>
  <si>
    <t xml:space="preserve">ул. Белинского, 46  (70:21:0200016) </t>
  </si>
  <si>
    <t>ЖИ-2                        8850,06/2623,19</t>
  </si>
  <si>
    <t>8062405/2966828</t>
  </si>
  <si>
    <t>Перечень объектов, подлежащих восстановлению посредством проведения инвестиционного конкурса в 2011 году</t>
  </si>
  <si>
    <t>ул. Гоголя, 14/6</t>
  </si>
  <si>
    <t>Перечень земельных участков, подлежащих торгам (аукцион) в 2012 году</t>
  </si>
  <si>
    <t>пер. Ботанический, 4/1    (70:21:0200027)</t>
  </si>
  <si>
    <t>24506789/6250560</t>
  </si>
  <si>
    <t>ул. Крымская, 58 (70:21:0100025)</t>
  </si>
  <si>
    <t>21563873/6021904</t>
  </si>
  <si>
    <t>ул. Энтузиастов, 22, 22/1 (70:21:0100095)</t>
  </si>
  <si>
    <t>Ж-3</t>
  </si>
  <si>
    <t>22403979/6221972</t>
  </si>
  <si>
    <t>20089636/5582929</t>
  </si>
  <si>
    <t>ул. Карпова, 3       (70:21:0200020)</t>
  </si>
  <si>
    <t>24419215/7328730</t>
  </si>
  <si>
    <t>пр. Ленина, 210б (70:21:0100035)</t>
  </si>
  <si>
    <t>29067891/7689553</t>
  </si>
  <si>
    <t>ул. Трифонова, 1 (70:21:0200008)</t>
  </si>
  <si>
    <t>5026834/1692163</t>
  </si>
  <si>
    <t>ул. Энергетиков, 2 (70:21:0200028)</t>
  </si>
  <si>
    <t>8541207/2188335</t>
  </si>
  <si>
    <t>ул. Аркадия Иванова, 16б (70:21:0200020)</t>
  </si>
  <si>
    <t>15639272/4693681</t>
  </si>
  <si>
    <t>Перечень земельных участков, выставленных под развитие застроенной территории в 2012 году</t>
  </si>
  <si>
    <t>ОИ-2</t>
  </si>
  <si>
    <t>Красный пер. 6</t>
  </si>
  <si>
    <t>ОЖИ</t>
  </si>
  <si>
    <t>Тургенева пер., 14</t>
  </si>
  <si>
    <t>Механический пер., 4</t>
  </si>
  <si>
    <t>Вершинина ул., 27/9</t>
  </si>
  <si>
    <t>Советская ул., 96</t>
  </si>
  <si>
    <t>М.Подгорная ул., 12</t>
  </si>
  <si>
    <t>Комсомольская ул., 9 (с. Тимирязево)</t>
  </si>
  <si>
    <t>Пушкина ул., 5</t>
  </si>
  <si>
    <t>Техническая ул., 13</t>
  </si>
  <si>
    <t>ул. Советская, 78 (ТЭЗ)</t>
  </si>
  <si>
    <t>Расходы муниципалитета по оформлению з/у, руб в ценах 2009 года.*</t>
  </si>
  <si>
    <t>Число жителей, зарегистрированных в аварийном многоквартирном доме</t>
  </si>
  <si>
    <t>пр. Кирова, 9</t>
  </si>
  <si>
    <t>пр. Кирова, 9а</t>
  </si>
  <si>
    <t>ул. Советская, 58</t>
  </si>
  <si>
    <t>ул. Советская, 60</t>
  </si>
  <si>
    <t>ул. Советская, 62</t>
  </si>
  <si>
    <t>ул. Советская, 64</t>
  </si>
  <si>
    <t>Площадь помещений, кв.м</t>
  </si>
  <si>
    <t>ул. Тверская, 66</t>
  </si>
  <si>
    <t>пр. Кирова,9,9а</t>
  </si>
  <si>
    <t>ул.Сибирская, 83, 83/2</t>
  </si>
  <si>
    <t>ул. Техническая, 9     (70:21:0100054)</t>
  </si>
  <si>
    <t>13154505/4010802</t>
  </si>
  <si>
    <t>пр. Ленина, 200/1, 200/2, 200/3 (70:21:0100036)</t>
  </si>
  <si>
    <t>ул. Дзержинского, 5/1, 7 (70:21:0200010)</t>
  </si>
  <si>
    <t>Ж-1               14197,73/8171,92</t>
  </si>
  <si>
    <t>ул. Водяная, 41/1 (70:21:0100048)</t>
  </si>
  <si>
    <t>жил.здание/адм.здание</t>
  </si>
  <si>
    <t>ОЖ              2730,07/8850</t>
  </si>
  <si>
    <t>пр. Фрунзе, 19 (70:21:0200009)</t>
  </si>
  <si>
    <t>ОЖИ    2921,86/8850,05</t>
  </si>
  <si>
    <t>1373274/4159524</t>
  </si>
  <si>
    <t>ул. М. Горького, 25а (70:21:0200008)</t>
  </si>
  <si>
    <t>Ж-1        2979,16/8850,06</t>
  </si>
  <si>
    <t>2576973/7655302</t>
  </si>
  <si>
    <t>10383254/3491186</t>
  </si>
  <si>
    <t>ул. Карташова, 20 (70:21:0200016)</t>
  </si>
  <si>
    <t>ул. Болотный, 10, 10/1 (70:21:0100059)</t>
  </si>
  <si>
    <t>ул. Болотный, 9 (70:21:0100061)</t>
  </si>
  <si>
    <t>ул. Болотный, 13 (70:21:0100061)</t>
  </si>
  <si>
    <t>ул. Загорная, 27 (70:21:0100059)</t>
  </si>
  <si>
    <t>пер. Горшковский, 17 (70:21:0100061)</t>
  </si>
  <si>
    <t>ЖИ-1      8850,06/2979,16</t>
  </si>
  <si>
    <t>ул. Красноармейская, 104 (70:21:0200024)</t>
  </si>
  <si>
    <t>ЖИ-2   8074,54/2440,33</t>
  </si>
  <si>
    <t>8575161/2591630</t>
  </si>
  <si>
    <t>22585353/7602816</t>
  </si>
  <si>
    <t>ЖИ-1      8850,06/2957,30</t>
  </si>
  <si>
    <t>14974302/5003752</t>
  </si>
  <si>
    <t>36869350/12594235</t>
  </si>
  <si>
    <t>ЖИ-1 8850,06/2957,30</t>
  </si>
  <si>
    <t>11513928/3847447</t>
  </si>
  <si>
    <t>ЖИ-1  8850,06/2957,30</t>
  </si>
  <si>
    <t>43462645/14523300</t>
  </si>
  <si>
    <t>48834631/16681466</t>
  </si>
  <si>
    <t>ЖИ-1  8850,06/3023,10</t>
  </si>
  <si>
    <t>ОЖ     7521,53/1905,07</t>
  </si>
  <si>
    <t>7498965/1899355</t>
  </si>
  <si>
    <t>ЖИ-1   8850,06/2957,30</t>
  </si>
  <si>
    <t>7673002/2563779</t>
  </si>
  <si>
    <t>ул. Первомайская, 173 (70:21:0100014)</t>
  </si>
  <si>
    <t>ул. Косарева, 15, 21 (70:21:0200025)</t>
  </si>
  <si>
    <t>ОЖ  7641,07/2245,78</t>
  </si>
  <si>
    <t>20340528/5978266</t>
  </si>
  <si>
    <t>ул. Б. Подгорная, 222 (70:21:0100013)</t>
  </si>
  <si>
    <t>ОЖ 7492,51/2062,76</t>
  </si>
  <si>
    <t>7769733/2139082</t>
  </si>
  <si>
    <t>ЖИ-2  8850,06/2623,19</t>
  </si>
  <si>
    <t>8575708/2541871</t>
  </si>
  <si>
    <t>пер. Моторный, 4, 4а (70:21:0200025)</t>
  </si>
  <si>
    <t>Ж-1  7641,07/2245,78</t>
  </si>
  <si>
    <t>30747666/9037019</t>
  </si>
  <si>
    <t>ЖИ-1  8673,1/2716,22</t>
  </si>
  <si>
    <t>10581182/3313788</t>
  </si>
  <si>
    <t>28880412/9476892</t>
  </si>
  <si>
    <t>26010630/8145944</t>
  </si>
  <si>
    <t>Ж-1  7577,48/2310,37</t>
  </si>
  <si>
    <t>Ж-1 7489,85/1910,33</t>
  </si>
  <si>
    <t>Ж-1  7560,71/2102,62</t>
  </si>
  <si>
    <t>Ж-3 7319,17/2032,66</t>
  </si>
  <si>
    <t>ОЖ 7782,38/2553,73</t>
  </si>
  <si>
    <t>ОЖ  8850,06/2459,44</t>
  </si>
  <si>
    <t>ЖИ-2  8069,8/2421,92</t>
  </si>
  <si>
    <t>ОЖ  7683,82/2032,66</t>
  </si>
  <si>
    <t>ЖИ-1 8850,06/2979,16</t>
  </si>
  <si>
    <t>ОЖ 7466,09/1912,88</t>
  </si>
  <si>
    <t>ЖИ-2 8069,8/2421,92</t>
  </si>
  <si>
    <t>ЖИ-1 8673,1/2716,22</t>
  </si>
  <si>
    <t>П-4                        8850,06</t>
  </si>
  <si>
    <t>ул. М.Джалиля, 42, ул. М. Горького, 47 (70:21:0200014)</t>
  </si>
  <si>
    <t>Территориальная зона                 _______________  УПКС (руб/кв.м)</t>
  </si>
  <si>
    <t>Территориальная зона                 _______________   УПКС (руб/кв.м)</t>
  </si>
  <si>
    <t>Территориальная зона                 _______________    УПКС (руб/кв.м)</t>
  </si>
  <si>
    <t>ул. Гоголя, 50, 50/1 (70:21:0200010)</t>
  </si>
  <si>
    <t>ул. Свердлова, 4 (70:21:0100061)</t>
  </si>
  <si>
    <t>7965054/2661570</t>
  </si>
  <si>
    <t>ул. Шишкова, 13/1 (70:21:0100061)</t>
  </si>
  <si>
    <t>ул. Студенческий городок, 11 (70:21:0200021)</t>
  </si>
  <si>
    <t>ул. Б. Подгорная, 87</t>
  </si>
  <si>
    <t>пер. Островского, 18</t>
  </si>
  <si>
    <t>ул. Гоголя, 16</t>
  </si>
  <si>
    <t xml:space="preserve">ЖИ-1                 </t>
  </si>
  <si>
    <t>пер. Горшковский, 16/1 (70:21:0100061)</t>
  </si>
  <si>
    <t>к постановлению администрации города Томска</t>
  </si>
  <si>
    <t>№__________ от "_____"__________2010 года</t>
  </si>
  <si>
    <t xml:space="preserve">Приложение 2  </t>
  </si>
  <si>
    <t xml:space="preserve">Приложение 4  </t>
  </si>
  <si>
    <t xml:space="preserve">Приложение 6  </t>
  </si>
  <si>
    <t xml:space="preserve">Приложение 7  </t>
  </si>
  <si>
    <t>29.04.2010 № 384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</si>
</sst>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_р_._-;\-* #,##0_р_._-;_-* \-_р_._-;_-@_-"/>
    <numFmt numFmtId="166" formatCode="#,##0.0_р_."/>
    <numFmt numFmtId="167" formatCode="#,##0.00_р_."/>
    <numFmt numFmtId="168" formatCode="#,##0&quot;р.&quot;"/>
    <numFmt numFmtId="169" formatCode="_(* #,##0.00_);_(* \(#,##0.00\);_(* &quot;-&quot;??_);_(@_)"/>
    <numFmt numFmtId="170" formatCode="#,##0.000_р_."/>
    <numFmt numFmtId="171" formatCode="#,##0.0000_р_."/>
  </numFmts>
  <fonts count="1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9" fillId="0" borderId="14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8" fillId="0" borderId="0" xfId="20" applyFont="1" applyFill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первые дома Шатурному" xfId="17"/>
    <cellStyle name="Обычный_программа для 185фз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E3" sqref="E3:K3"/>
    </sheetView>
  </sheetViews>
  <sheetFormatPr defaultColWidth="9.00390625" defaultRowHeight="12.75"/>
  <cols>
    <col min="1" max="1" width="3.875" style="0" customWidth="1"/>
    <col min="2" max="2" width="26.25390625" style="0" customWidth="1"/>
    <col min="3" max="3" width="11.875" style="0" customWidth="1"/>
    <col min="4" max="4" width="20.125" style="9" customWidth="1"/>
    <col min="5" max="5" width="10.25390625" style="0" customWidth="1"/>
    <col min="6" max="6" width="7.00390625" style="0" customWidth="1"/>
    <col min="7" max="7" width="9.875" style="0" customWidth="1"/>
    <col min="8" max="8" width="12.00390625" style="0" customWidth="1"/>
    <col min="9" max="9" width="7.25390625" style="0" customWidth="1"/>
    <col min="10" max="10" width="11.125" style="0" customWidth="1"/>
    <col min="11" max="11" width="12.375" style="0" customWidth="1"/>
    <col min="12" max="12" width="11.25390625" style="9" customWidth="1"/>
  </cols>
  <sheetData>
    <row r="1" spans="8:11" ht="15">
      <c r="H1" s="106" t="s">
        <v>197</v>
      </c>
      <c r="I1" s="106"/>
      <c r="J1" s="106"/>
      <c r="K1" s="106"/>
    </row>
    <row r="2" spans="5:11" ht="18.75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4.25" customHeight="1">
      <c r="E3" s="106" t="s">
        <v>201</v>
      </c>
      <c r="F3" s="107"/>
      <c r="G3" s="107"/>
      <c r="H3" s="107"/>
      <c r="I3" s="107"/>
      <c r="J3" s="107"/>
      <c r="K3" s="107"/>
    </row>
    <row r="4" spans="5:11" ht="14.25" customHeight="1">
      <c r="E4" s="89"/>
      <c r="F4" s="9"/>
      <c r="G4" s="9"/>
      <c r="H4" s="9"/>
      <c r="I4" s="9"/>
      <c r="J4" s="9"/>
      <c r="K4" s="9"/>
    </row>
    <row r="5" spans="1:11" ht="34.5" customHeight="1">
      <c r="A5" s="108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2.75" customHeight="1">
      <c r="A6" s="102" t="s">
        <v>1</v>
      </c>
      <c r="B6" s="102" t="s">
        <v>2</v>
      </c>
      <c r="C6" s="99" t="s">
        <v>3</v>
      </c>
      <c r="D6" s="102" t="s">
        <v>40</v>
      </c>
      <c r="E6" s="102"/>
      <c r="F6" s="102"/>
      <c r="G6" s="102"/>
      <c r="H6" s="102"/>
      <c r="I6" s="99" t="s">
        <v>41</v>
      </c>
      <c r="J6" s="99" t="s">
        <v>42</v>
      </c>
      <c r="K6" s="99" t="s">
        <v>101</v>
      </c>
    </row>
    <row r="7" spans="1:11" ht="131.25" customHeight="1">
      <c r="A7" s="102"/>
      <c r="B7" s="102"/>
      <c r="C7" s="99"/>
      <c r="D7" s="24" t="s">
        <v>43</v>
      </c>
      <c r="E7" s="33" t="s">
        <v>44</v>
      </c>
      <c r="F7" s="33" t="s">
        <v>45</v>
      </c>
      <c r="G7" s="33" t="s">
        <v>102</v>
      </c>
      <c r="H7" s="33" t="s">
        <v>46</v>
      </c>
      <c r="I7" s="99"/>
      <c r="J7" s="99"/>
      <c r="K7" s="99"/>
    </row>
    <row r="8" spans="1:11" ht="18.75" customHeight="1">
      <c r="A8" s="100">
        <v>1</v>
      </c>
      <c r="B8" s="100" t="s">
        <v>111</v>
      </c>
      <c r="C8" s="100">
        <v>2379.82</v>
      </c>
      <c r="D8" s="39" t="s">
        <v>103</v>
      </c>
      <c r="E8" s="28">
        <v>5</v>
      </c>
      <c r="F8" s="97">
        <v>609.1</v>
      </c>
      <c r="G8" s="28">
        <v>21</v>
      </c>
      <c r="H8" s="98">
        <f aca="true" t="shared" si="0" ref="H8:H15">F8*45000*1.5</f>
        <v>41114250</v>
      </c>
      <c r="I8" s="97" t="s">
        <v>47</v>
      </c>
      <c r="J8" s="105">
        <v>100000</v>
      </c>
      <c r="K8" s="104">
        <v>16700</v>
      </c>
    </row>
    <row r="9" spans="1:11" ht="18.75" customHeight="1">
      <c r="A9" s="100"/>
      <c r="B9" s="100"/>
      <c r="C9" s="100"/>
      <c r="D9" s="39" t="s">
        <v>104</v>
      </c>
      <c r="E9" s="28">
        <v>12</v>
      </c>
      <c r="F9" s="97"/>
      <c r="G9" s="28">
        <v>34</v>
      </c>
      <c r="H9" s="98"/>
      <c r="I9" s="97"/>
      <c r="J9" s="105"/>
      <c r="K9" s="104"/>
    </row>
    <row r="10" spans="1:11" ht="18.75" customHeight="1">
      <c r="A10" s="100">
        <v>2</v>
      </c>
      <c r="B10" s="101" t="s">
        <v>49</v>
      </c>
      <c r="C10" s="103">
        <v>2423</v>
      </c>
      <c r="D10" s="39" t="s">
        <v>105</v>
      </c>
      <c r="E10" s="28">
        <v>6</v>
      </c>
      <c r="F10" s="97">
        <v>701.4</v>
      </c>
      <c r="G10" s="28">
        <v>17</v>
      </c>
      <c r="H10" s="98">
        <f t="shared" si="0"/>
        <v>47344500</v>
      </c>
      <c r="I10" s="97" t="s">
        <v>50</v>
      </c>
      <c r="J10" s="98">
        <v>100000</v>
      </c>
      <c r="K10" s="104">
        <v>16700</v>
      </c>
    </row>
    <row r="11" spans="1:11" ht="18.75" customHeight="1">
      <c r="A11" s="100"/>
      <c r="B11" s="101"/>
      <c r="C11" s="103"/>
      <c r="D11" s="39" t="s">
        <v>106</v>
      </c>
      <c r="E11" s="28">
        <v>5</v>
      </c>
      <c r="F11" s="97"/>
      <c r="G11" s="28">
        <v>20</v>
      </c>
      <c r="H11" s="98"/>
      <c r="I11" s="97"/>
      <c r="J11" s="98"/>
      <c r="K11" s="104"/>
    </row>
    <row r="12" spans="1:11" ht="18.75" customHeight="1">
      <c r="A12" s="100"/>
      <c r="B12" s="101"/>
      <c r="C12" s="103"/>
      <c r="D12" s="39" t="s">
        <v>107</v>
      </c>
      <c r="E12" s="28">
        <v>7</v>
      </c>
      <c r="F12" s="97"/>
      <c r="G12" s="28">
        <v>20</v>
      </c>
      <c r="H12" s="98"/>
      <c r="I12" s="97"/>
      <c r="J12" s="98"/>
      <c r="K12" s="104"/>
    </row>
    <row r="13" spans="1:11" ht="18.75" customHeight="1">
      <c r="A13" s="100"/>
      <c r="B13" s="101"/>
      <c r="C13" s="103"/>
      <c r="D13" s="39" t="s">
        <v>108</v>
      </c>
      <c r="E13" s="28">
        <v>10</v>
      </c>
      <c r="F13" s="97"/>
      <c r="G13" s="28">
        <v>30</v>
      </c>
      <c r="H13" s="98"/>
      <c r="I13" s="97"/>
      <c r="J13" s="98"/>
      <c r="K13" s="104"/>
    </row>
    <row r="14" spans="1:11" ht="18.75" customHeight="1">
      <c r="A14" s="100">
        <v>3</v>
      </c>
      <c r="B14" s="100" t="s">
        <v>52</v>
      </c>
      <c r="C14" s="101">
        <v>3380.5</v>
      </c>
      <c r="D14" s="39" t="s">
        <v>53</v>
      </c>
      <c r="E14" s="28">
        <v>11</v>
      </c>
      <c r="F14" s="28">
        <v>361.5</v>
      </c>
      <c r="G14" s="28">
        <v>44</v>
      </c>
      <c r="H14" s="68">
        <f t="shared" si="0"/>
        <v>24401250</v>
      </c>
      <c r="I14" s="97" t="s">
        <v>50</v>
      </c>
      <c r="J14" s="98">
        <v>182000</v>
      </c>
      <c r="K14" s="104">
        <v>16700</v>
      </c>
    </row>
    <row r="15" spans="1:11" ht="18.75" customHeight="1">
      <c r="A15" s="100"/>
      <c r="B15" s="100"/>
      <c r="C15" s="101"/>
      <c r="D15" s="39" t="s">
        <v>54</v>
      </c>
      <c r="E15" s="28">
        <v>13</v>
      </c>
      <c r="F15" s="28">
        <v>363.1</v>
      </c>
      <c r="G15" s="28">
        <v>48</v>
      </c>
      <c r="H15" s="68">
        <f t="shared" si="0"/>
        <v>24509250.000000004</v>
      </c>
      <c r="I15" s="97"/>
      <c r="J15" s="98"/>
      <c r="K15" s="104"/>
    </row>
    <row r="16" spans="1:11" ht="18.75" customHeight="1">
      <c r="A16" s="38">
        <v>4</v>
      </c>
      <c r="B16" s="42" t="s">
        <v>96</v>
      </c>
      <c r="C16" s="39">
        <v>1705.84</v>
      </c>
      <c r="D16" s="42" t="s">
        <v>96</v>
      </c>
      <c r="E16" s="39">
        <v>2</v>
      </c>
      <c r="F16" s="39">
        <v>56.1</v>
      </c>
      <c r="G16" s="39">
        <v>3</v>
      </c>
      <c r="H16" s="40">
        <f>F16*45000*1.5</f>
        <v>3786750</v>
      </c>
      <c r="I16" s="39" t="s">
        <v>91</v>
      </c>
      <c r="J16" s="40">
        <f>C16*6000-H16-500000</f>
        <v>5948290</v>
      </c>
      <c r="K16" s="36">
        <v>16700</v>
      </c>
    </row>
    <row r="17" spans="1:11" ht="18.75" customHeight="1">
      <c r="A17" s="38">
        <v>5</v>
      </c>
      <c r="B17" s="38" t="s">
        <v>190</v>
      </c>
      <c r="C17" s="39">
        <v>566.11</v>
      </c>
      <c r="D17" s="38" t="s">
        <v>190</v>
      </c>
      <c r="E17" s="28">
        <v>5</v>
      </c>
      <c r="F17" s="28">
        <v>158.8</v>
      </c>
      <c r="G17" s="28">
        <v>0</v>
      </c>
      <c r="H17" s="40">
        <f>F17*45000*1.5</f>
        <v>10719000.000000002</v>
      </c>
      <c r="I17" s="28" t="s">
        <v>91</v>
      </c>
      <c r="J17" s="68">
        <v>100000</v>
      </c>
      <c r="K17" s="36">
        <v>16700</v>
      </c>
    </row>
    <row r="18" spans="1:11" ht="18.75" customHeight="1">
      <c r="A18" s="38">
        <v>6</v>
      </c>
      <c r="B18" s="38" t="s">
        <v>191</v>
      </c>
      <c r="C18" s="39">
        <v>475.92</v>
      </c>
      <c r="D18" s="38" t="s">
        <v>191</v>
      </c>
      <c r="E18" s="28">
        <v>6</v>
      </c>
      <c r="F18" s="28">
        <v>178.6</v>
      </c>
      <c r="G18" s="28">
        <v>0</v>
      </c>
      <c r="H18" s="40">
        <f>F18*45000*1.5</f>
        <v>12055500</v>
      </c>
      <c r="I18" s="28" t="s">
        <v>91</v>
      </c>
      <c r="J18" s="68">
        <v>100000</v>
      </c>
      <c r="K18" s="36">
        <v>16700</v>
      </c>
    </row>
    <row r="19" spans="1:11" ht="18.75" customHeight="1">
      <c r="A19" s="76"/>
      <c r="B19" s="29" t="s">
        <v>37</v>
      </c>
      <c r="C19" s="81">
        <f>SUM(C8:C18)</f>
        <v>10931.19</v>
      </c>
      <c r="D19" s="81"/>
      <c r="E19" s="81">
        <f aca="true" t="shared" si="1" ref="E19:K19">SUM(E8:E18)</f>
        <v>82</v>
      </c>
      <c r="F19" s="81">
        <f t="shared" si="1"/>
        <v>2428.6</v>
      </c>
      <c r="G19" s="81">
        <f t="shared" si="1"/>
        <v>237</v>
      </c>
      <c r="H19" s="81">
        <f t="shared" si="1"/>
        <v>163930500</v>
      </c>
      <c r="I19" s="81"/>
      <c r="J19" s="81">
        <f t="shared" si="1"/>
        <v>6530290</v>
      </c>
      <c r="K19" s="81">
        <f t="shared" si="1"/>
        <v>100200</v>
      </c>
    </row>
    <row r="20" spans="1:12" ht="12.75">
      <c r="A20" s="25"/>
      <c r="B20" s="25"/>
      <c r="C20" s="74"/>
      <c r="D20" s="74"/>
      <c r="E20" s="74"/>
      <c r="F20" s="74"/>
      <c r="G20" s="74"/>
      <c r="H20" s="75"/>
      <c r="I20" s="75"/>
      <c r="J20" s="75"/>
      <c r="K20" s="75"/>
      <c r="L20" s="26"/>
    </row>
    <row r="21" spans="1:12" ht="12.75">
      <c r="A21" s="25"/>
      <c r="B21" s="25"/>
      <c r="C21" s="25"/>
      <c r="D21" s="26"/>
      <c r="E21" s="25"/>
      <c r="F21" s="25"/>
      <c r="G21" s="43"/>
      <c r="H21" s="25"/>
      <c r="I21" s="25"/>
      <c r="J21" s="25"/>
      <c r="K21" s="25"/>
      <c r="L21" s="26"/>
    </row>
    <row r="22" spans="5:12" ht="12.75">
      <c r="E22" s="27"/>
      <c r="F22" s="25"/>
      <c r="G22" s="25"/>
      <c r="H22" s="25"/>
      <c r="I22" s="25"/>
      <c r="J22" s="25"/>
      <c r="K22" s="25"/>
      <c r="L22" s="26"/>
    </row>
    <row r="23" spans="5:12" ht="12.75">
      <c r="E23" s="27"/>
      <c r="F23" s="25"/>
      <c r="G23" s="25"/>
      <c r="H23" s="25"/>
      <c r="I23" s="25"/>
      <c r="J23" s="25"/>
      <c r="K23" s="25"/>
      <c r="L23" s="26"/>
    </row>
    <row r="24" spans="5:12" ht="12.75">
      <c r="E24" s="27"/>
      <c r="F24" s="25"/>
      <c r="G24" s="25"/>
      <c r="H24" s="25"/>
      <c r="I24" s="25"/>
      <c r="J24" s="25"/>
      <c r="K24" s="25"/>
      <c r="L24" s="26"/>
    </row>
    <row r="25" spans="5:12" ht="12.75">
      <c r="E25" s="27"/>
      <c r="F25" s="25"/>
      <c r="G25" s="25"/>
      <c r="H25" s="25"/>
      <c r="I25" s="25"/>
      <c r="J25" s="25"/>
      <c r="K25" s="25"/>
      <c r="L25" s="26"/>
    </row>
    <row r="26" spans="1:12" ht="12.75">
      <c r="A26" s="25"/>
      <c r="B26" s="25"/>
      <c r="C26" s="25"/>
      <c r="D26" s="26"/>
      <c r="E26" s="25"/>
      <c r="F26" s="25"/>
      <c r="G26" s="25"/>
      <c r="H26" s="25"/>
      <c r="I26" s="25"/>
      <c r="J26" s="25"/>
      <c r="K26" s="25"/>
      <c r="L26" s="26"/>
    </row>
    <row r="27" spans="1:12" ht="12.75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1"/>
    </row>
  </sheetData>
  <sheetProtection selectLockedCells="1" selectUnlockedCells="1"/>
  <mergeCells count="33">
    <mergeCell ref="H1:K1"/>
    <mergeCell ref="E2:K2"/>
    <mergeCell ref="E3:K3"/>
    <mergeCell ref="A5:K5"/>
    <mergeCell ref="J14:J15"/>
    <mergeCell ref="K14:K15"/>
    <mergeCell ref="J6:J7"/>
    <mergeCell ref="K6:K7"/>
    <mergeCell ref="K8:K9"/>
    <mergeCell ref="J8:J9"/>
    <mergeCell ref="J10:J13"/>
    <mergeCell ref="K10:K13"/>
    <mergeCell ref="B10:B13"/>
    <mergeCell ref="C8:C9"/>
    <mergeCell ref="B8:B9"/>
    <mergeCell ref="A8:A9"/>
    <mergeCell ref="C10:C13"/>
    <mergeCell ref="A10:A13"/>
    <mergeCell ref="I6:I7"/>
    <mergeCell ref="A14:A15"/>
    <mergeCell ref="B14:B15"/>
    <mergeCell ref="C14:C15"/>
    <mergeCell ref="I14:I15"/>
    <mergeCell ref="A6:A7"/>
    <mergeCell ref="B6:B7"/>
    <mergeCell ref="C6:C7"/>
    <mergeCell ref="D6:H6"/>
    <mergeCell ref="F8:F9"/>
    <mergeCell ref="F10:F13"/>
    <mergeCell ref="H10:H13"/>
    <mergeCell ref="I8:I9"/>
    <mergeCell ref="H8:H9"/>
    <mergeCell ref="I10:I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3" sqref="A3:G3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375" style="0" customWidth="1"/>
    <col min="4" max="4" width="12.625" style="0" customWidth="1"/>
    <col min="5" max="5" width="12.00390625" style="0" customWidth="1"/>
    <col min="6" max="6" width="18.00390625" style="0" customWidth="1"/>
    <col min="7" max="7" width="11.375" style="0" customWidth="1"/>
  </cols>
  <sheetData>
    <row r="1" spans="4:7" ht="18.75" customHeight="1">
      <c r="D1" s="106" t="s">
        <v>198</v>
      </c>
      <c r="E1" s="106"/>
      <c r="F1" s="106"/>
      <c r="G1" s="106"/>
    </row>
    <row r="2" spans="1:7" ht="18.75" customHeight="1">
      <c r="A2" s="106" t="s">
        <v>195</v>
      </c>
      <c r="B2" s="107"/>
      <c r="C2" s="107"/>
      <c r="D2" s="107"/>
      <c r="E2" s="107"/>
      <c r="F2" s="107"/>
      <c r="G2" s="107"/>
    </row>
    <row r="3" spans="1:7" ht="18.75" customHeight="1">
      <c r="A3" s="106" t="s">
        <v>201</v>
      </c>
      <c r="B3" s="107"/>
      <c r="C3" s="107"/>
      <c r="D3" s="107"/>
      <c r="E3" s="107"/>
      <c r="F3" s="107"/>
      <c r="G3" s="107"/>
    </row>
    <row r="4" spans="1:7" ht="16.5" customHeight="1">
      <c r="A4" s="89"/>
      <c r="B4" s="9"/>
      <c r="C4" s="9"/>
      <c r="D4" s="9"/>
      <c r="E4" s="9"/>
      <c r="F4" s="9"/>
      <c r="G4" s="9"/>
    </row>
    <row r="5" spans="1:7" ht="60" customHeight="1">
      <c r="A5" s="110" t="s">
        <v>67</v>
      </c>
      <c r="B5" s="110"/>
      <c r="C5" s="110"/>
      <c r="D5" s="110"/>
      <c r="E5" s="110"/>
      <c r="F5" s="110"/>
      <c r="G5" s="110"/>
    </row>
    <row r="6" spans="1:7" ht="38.25">
      <c r="A6" s="24" t="s">
        <v>1</v>
      </c>
      <c r="B6" s="24" t="s">
        <v>55</v>
      </c>
      <c r="C6" s="24" t="s">
        <v>56</v>
      </c>
      <c r="D6" s="24" t="s">
        <v>109</v>
      </c>
      <c r="E6" s="24" t="s">
        <v>41</v>
      </c>
      <c r="F6" s="24" t="s">
        <v>57</v>
      </c>
      <c r="G6" s="24" t="s">
        <v>58</v>
      </c>
    </row>
    <row r="7" spans="1:7" s="13" customFormat="1" ht="25.5">
      <c r="A7" s="38">
        <v>1</v>
      </c>
      <c r="B7" s="69" t="s">
        <v>68</v>
      </c>
      <c r="C7" s="69">
        <v>512</v>
      </c>
      <c r="D7" s="48">
        <v>152.7</v>
      </c>
      <c r="E7" s="69" t="s">
        <v>60</v>
      </c>
      <c r="F7" s="38" t="s">
        <v>59</v>
      </c>
      <c r="G7" s="36">
        <f aca="true" t="shared" si="0" ref="G7:G12">45000*1.5*D7</f>
        <v>10307250</v>
      </c>
    </row>
    <row r="8" spans="1:8" s="13" customFormat="1" ht="25.5">
      <c r="A8" s="38">
        <v>2</v>
      </c>
      <c r="B8" s="38" t="s">
        <v>61</v>
      </c>
      <c r="C8" s="38">
        <v>738</v>
      </c>
      <c r="D8" s="38">
        <v>94.3</v>
      </c>
      <c r="E8" s="38" t="s">
        <v>62</v>
      </c>
      <c r="F8" s="38" t="s">
        <v>59</v>
      </c>
      <c r="G8" s="36">
        <f t="shared" si="0"/>
        <v>6365250</v>
      </c>
      <c r="H8" s="61"/>
    </row>
    <row r="9" spans="1:8" s="13" customFormat="1" ht="25.5">
      <c r="A9" s="38">
        <v>3</v>
      </c>
      <c r="B9" s="38" t="s">
        <v>110</v>
      </c>
      <c r="C9" s="38">
        <v>745</v>
      </c>
      <c r="D9" s="38">
        <v>396.7</v>
      </c>
      <c r="E9" s="38" t="s">
        <v>50</v>
      </c>
      <c r="F9" s="38" t="s">
        <v>59</v>
      </c>
      <c r="G9" s="36">
        <f t="shared" si="0"/>
        <v>26777250</v>
      </c>
      <c r="H9" s="61"/>
    </row>
    <row r="10" spans="1:8" s="13" customFormat="1" ht="25.5">
      <c r="A10" s="38">
        <v>4</v>
      </c>
      <c r="B10" s="55" t="s">
        <v>16</v>
      </c>
      <c r="C10" s="55">
        <v>1057</v>
      </c>
      <c r="D10" s="48">
        <v>142.5</v>
      </c>
      <c r="E10" s="38" t="s">
        <v>91</v>
      </c>
      <c r="F10" s="55" t="s">
        <v>17</v>
      </c>
      <c r="G10" s="36">
        <f t="shared" si="0"/>
        <v>9618750</v>
      </c>
      <c r="H10" s="61"/>
    </row>
    <row r="11" spans="1:8" s="13" customFormat="1" ht="25.5">
      <c r="A11" s="38">
        <v>5</v>
      </c>
      <c r="B11" s="55" t="s">
        <v>24</v>
      </c>
      <c r="C11" s="55">
        <v>757.7</v>
      </c>
      <c r="D11" s="48">
        <v>59.4</v>
      </c>
      <c r="E11" s="38" t="s">
        <v>48</v>
      </c>
      <c r="F11" s="38" t="s">
        <v>59</v>
      </c>
      <c r="G11" s="36">
        <f t="shared" si="0"/>
        <v>4009500</v>
      </c>
      <c r="H11" s="61"/>
    </row>
    <row r="12" spans="1:8" s="13" customFormat="1" ht="25.5">
      <c r="A12" s="38">
        <v>6</v>
      </c>
      <c r="B12" s="55" t="s">
        <v>192</v>
      </c>
      <c r="C12" s="55">
        <v>690</v>
      </c>
      <c r="D12" s="48">
        <v>15.7</v>
      </c>
      <c r="E12" s="48" t="s">
        <v>60</v>
      </c>
      <c r="F12" s="38" t="s">
        <v>59</v>
      </c>
      <c r="G12" s="36">
        <f t="shared" si="0"/>
        <v>1059750</v>
      </c>
      <c r="H12" s="61"/>
    </row>
    <row r="13" spans="1:7" s="13" customFormat="1" ht="12.75">
      <c r="A13" s="77"/>
      <c r="B13" s="29" t="s">
        <v>37</v>
      </c>
      <c r="C13" s="78">
        <f>SUM(C7:C12)</f>
        <v>4499.7</v>
      </c>
      <c r="D13" s="78">
        <f>SUM(D7:D12)</f>
        <v>861.3000000000001</v>
      </c>
      <c r="E13" s="78"/>
      <c r="F13" s="78"/>
      <c r="G13" s="80">
        <f>SUM(G7:G12)</f>
        <v>58137750</v>
      </c>
    </row>
    <row r="14" s="13" customFormat="1" ht="12.75"/>
  </sheetData>
  <sheetProtection selectLockedCells="1" selectUnlockedCells="1"/>
  <mergeCells count="4">
    <mergeCell ref="A5:G5"/>
    <mergeCell ref="D1:G1"/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workbookViewId="0" topLeftCell="A1">
      <selection activeCell="H17" sqref="H17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9.75390625" style="0" customWidth="1"/>
    <col min="4" max="4" width="22.125" style="0" customWidth="1"/>
    <col min="5" max="5" width="9.00390625" style="0" customWidth="1"/>
    <col min="6" max="6" width="10.625" style="0" customWidth="1"/>
    <col min="7" max="7" width="11.00390625" style="0" customWidth="1"/>
    <col min="8" max="8" width="11.625" style="0" customWidth="1"/>
    <col min="9" max="9" width="8.375" style="0" customWidth="1"/>
    <col min="10" max="10" width="12.00390625" style="0" customWidth="1"/>
    <col min="11" max="11" width="11.125" style="0" customWidth="1"/>
    <col min="12" max="12" width="11.25390625" style="0" customWidth="1"/>
  </cols>
  <sheetData>
    <row r="1" spans="8:12" ht="18" customHeight="1">
      <c r="H1" s="106" t="s">
        <v>199</v>
      </c>
      <c r="I1" s="106"/>
      <c r="J1" s="106"/>
      <c r="K1" s="106"/>
      <c r="L1" s="23"/>
    </row>
    <row r="2" spans="5:11" ht="18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8" customHeight="1">
      <c r="E3" s="111" t="s">
        <v>196</v>
      </c>
      <c r="F3" s="112"/>
      <c r="G3" s="112"/>
      <c r="H3" s="112"/>
      <c r="I3" s="112"/>
      <c r="J3" s="112"/>
      <c r="K3" s="112"/>
    </row>
    <row r="4" spans="5:11" ht="18" customHeight="1">
      <c r="E4" s="90"/>
      <c r="F4" s="91"/>
      <c r="G4" s="91"/>
      <c r="H4" s="91"/>
      <c r="I4" s="91"/>
      <c r="J4" s="91"/>
      <c r="K4" s="91"/>
    </row>
    <row r="5" spans="1:12" ht="28.5" customHeight="1">
      <c r="A5" s="108" t="s">
        <v>88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32"/>
    </row>
    <row r="6" spans="1:11" ht="12.75" customHeight="1">
      <c r="A6" s="116" t="s">
        <v>1</v>
      </c>
      <c r="B6" s="116" t="s">
        <v>2</v>
      </c>
      <c r="C6" s="113" t="s">
        <v>3</v>
      </c>
      <c r="D6" s="117" t="s">
        <v>40</v>
      </c>
      <c r="E6" s="117"/>
      <c r="F6" s="117"/>
      <c r="G6" s="117"/>
      <c r="H6" s="117"/>
      <c r="I6" s="113" t="s">
        <v>41</v>
      </c>
      <c r="J6" s="115" t="s">
        <v>42</v>
      </c>
      <c r="K6" s="115" t="s">
        <v>101</v>
      </c>
    </row>
    <row r="7" spans="1:15" ht="180.75" customHeight="1">
      <c r="A7" s="117"/>
      <c r="B7" s="117"/>
      <c r="C7" s="114"/>
      <c r="D7" s="1" t="s">
        <v>43</v>
      </c>
      <c r="E7" s="22" t="s">
        <v>44</v>
      </c>
      <c r="F7" s="22" t="s">
        <v>45</v>
      </c>
      <c r="G7" s="22" t="s">
        <v>102</v>
      </c>
      <c r="H7" s="22" t="s">
        <v>46</v>
      </c>
      <c r="I7" s="114"/>
      <c r="J7" s="113"/>
      <c r="K7" s="113"/>
      <c r="M7" s="12"/>
      <c r="N7" s="118"/>
      <c r="O7" s="15"/>
    </row>
    <row r="8" spans="1:15" ht="20.25" customHeight="1">
      <c r="A8" s="7">
        <v>1</v>
      </c>
      <c r="B8" s="18" t="s">
        <v>90</v>
      </c>
      <c r="C8" s="2">
        <v>1213</v>
      </c>
      <c r="D8" s="18" t="s">
        <v>90</v>
      </c>
      <c r="E8" s="2">
        <v>10</v>
      </c>
      <c r="F8" s="2">
        <v>270.9</v>
      </c>
      <c r="G8" s="2">
        <v>23</v>
      </c>
      <c r="H8" s="3">
        <f aca="true" t="shared" si="0" ref="H8:H15">F8*45000*1.5</f>
        <v>18285749.999999996</v>
      </c>
      <c r="I8" s="2" t="s">
        <v>91</v>
      </c>
      <c r="J8" s="3">
        <v>100000</v>
      </c>
      <c r="K8" s="16">
        <v>16700</v>
      </c>
      <c r="M8" s="10"/>
      <c r="N8" s="118"/>
      <c r="O8" s="15"/>
    </row>
    <row r="9" spans="1:15" ht="20.25" customHeight="1">
      <c r="A9" s="7">
        <v>2</v>
      </c>
      <c r="B9" s="17" t="s">
        <v>92</v>
      </c>
      <c r="C9" s="2">
        <v>761</v>
      </c>
      <c r="D9" s="17" t="s">
        <v>92</v>
      </c>
      <c r="E9" s="2">
        <v>2</v>
      </c>
      <c r="F9" s="2">
        <v>91.8</v>
      </c>
      <c r="G9" s="2">
        <v>12</v>
      </c>
      <c r="H9" s="3">
        <f t="shared" si="0"/>
        <v>6196500</v>
      </c>
      <c r="I9" s="2" t="s">
        <v>75</v>
      </c>
      <c r="J9" s="3">
        <v>100000</v>
      </c>
      <c r="K9" s="16">
        <v>16700</v>
      </c>
      <c r="M9" s="10"/>
      <c r="N9" s="118"/>
      <c r="O9" s="15"/>
    </row>
    <row r="10" spans="1:15" ht="20.25" customHeight="1">
      <c r="A10" s="7">
        <v>3</v>
      </c>
      <c r="B10" s="63" t="s">
        <v>93</v>
      </c>
      <c r="C10" s="6">
        <v>4366</v>
      </c>
      <c r="D10" s="63" t="s">
        <v>93</v>
      </c>
      <c r="E10" s="6">
        <v>25</v>
      </c>
      <c r="F10" s="6">
        <v>814.5</v>
      </c>
      <c r="G10" s="6">
        <v>68</v>
      </c>
      <c r="H10" s="41">
        <f t="shared" si="0"/>
        <v>54978750</v>
      </c>
      <c r="I10" s="6" t="s">
        <v>50</v>
      </c>
      <c r="J10" s="41">
        <v>100000</v>
      </c>
      <c r="K10" s="30">
        <v>16700</v>
      </c>
      <c r="M10" s="10"/>
      <c r="N10" s="118"/>
      <c r="O10" s="15"/>
    </row>
    <row r="11" spans="1:15" ht="20.25" customHeight="1">
      <c r="A11" s="7">
        <v>4</v>
      </c>
      <c r="B11" s="42" t="s">
        <v>94</v>
      </c>
      <c r="C11" s="39">
        <v>12152</v>
      </c>
      <c r="D11" s="42" t="s">
        <v>94</v>
      </c>
      <c r="E11" s="39">
        <v>14</v>
      </c>
      <c r="F11" s="39">
        <v>394.7</v>
      </c>
      <c r="G11" s="39">
        <v>42</v>
      </c>
      <c r="H11" s="40">
        <f t="shared" si="0"/>
        <v>26642250</v>
      </c>
      <c r="I11" s="39" t="s">
        <v>60</v>
      </c>
      <c r="J11" s="40">
        <f>C11*6000-H11-500000</f>
        <v>45769750</v>
      </c>
      <c r="K11" s="36">
        <v>16700</v>
      </c>
      <c r="M11" s="10"/>
      <c r="N11" s="14"/>
      <c r="O11" s="15"/>
    </row>
    <row r="12" spans="1:15" ht="20.25" customHeight="1">
      <c r="A12" s="7">
        <v>5</v>
      </c>
      <c r="B12" s="42" t="s">
        <v>95</v>
      </c>
      <c r="C12" s="39">
        <v>669</v>
      </c>
      <c r="D12" s="42" t="s">
        <v>95</v>
      </c>
      <c r="E12" s="39">
        <v>5</v>
      </c>
      <c r="F12" s="39">
        <v>131.2</v>
      </c>
      <c r="G12" s="39">
        <v>7</v>
      </c>
      <c r="H12" s="40">
        <f t="shared" si="0"/>
        <v>8855999.999999998</v>
      </c>
      <c r="I12" s="39" t="s">
        <v>50</v>
      </c>
      <c r="J12" s="40">
        <v>100000</v>
      </c>
      <c r="K12" s="36">
        <v>16700</v>
      </c>
      <c r="M12" s="10"/>
      <c r="N12" s="14"/>
      <c r="O12" s="15"/>
    </row>
    <row r="13" spans="1:11" ht="28.5" customHeight="1">
      <c r="A13" s="7">
        <v>6</v>
      </c>
      <c r="B13" s="64" t="s">
        <v>97</v>
      </c>
      <c r="C13" s="60">
        <v>3190</v>
      </c>
      <c r="D13" s="64" t="s">
        <v>97</v>
      </c>
      <c r="E13" s="60">
        <v>33</v>
      </c>
      <c r="F13" s="60">
        <v>805.5</v>
      </c>
      <c r="G13" s="60">
        <v>35</v>
      </c>
      <c r="H13" s="65">
        <f t="shared" si="0"/>
        <v>54371250</v>
      </c>
      <c r="I13" s="60" t="s">
        <v>50</v>
      </c>
      <c r="J13" s="66">
        <v>100000</v>
      </c>
      <c r="K13" s="67">
        <v>16700</v>
      </c>
    </row>
    <row r="14" spans="1:11" ht="21" customHeight="1">
      <c r="A14" s="7">
        <v>7</v>
      </c>
      <c r="B14" s="42" t="s">
        <v>98</v>
      </c>
      <c r="C14" s="39">
        <v>1937</v>
      </c>
      <c r="D14" s="42" t="s">
        <v>98</v>
      </c>
      <c r="E14" s="39">
        <v>4</v>
      </c>
      <c r="F14" s="39">
        <v>127.75</v>
      </c>
      <c r="G14" s="39">
        <v>12</v>
      </c>
      <c r="H14" s="40">
        <f t="shared" si="0"/>
        <v>8623125</v>
      </c>
      <c r="I14" s="39" t="s">
        <v>89</v>
      </c>
      <c r="J14" s="40">
        <f>C14*6000-H14-500000</f>
        <v>2498875</v>
      </c>
      <c r="K14" s="36">
        <v>16700</v>
      </c>
    </row>
    <row r="15" spans="1:11" ht="21" customHeight="1">
      <c r="A15" s="7">
        <v>8</v>
      </c>
      <c r="B15" s="42" t="s">
        <v>99</v>
      </c>
      <c r="C15" s="39">
        <v>2964</v>
      </c>
      <c r="D15" s="42" t="s">
        <v>99</v>
      </c>
      <c r="E15" s="39">
        <v>10</v>
      </c>
      <c r="F15" s="39">
        <v>377.2</v>
      </c>
      <c r="G15" s="39">
        <v>3</v>
      </c>
      <c r="H15" s="40">
        <f t="shared" si="0"/>
        <v>25461000</v>
      </c>
      <c r="I15" s="39" t="s">
        <v>51</v>
      </c>
      <c r="J15" s="40">
        <v>100000</v>
      </c>
      <c r="K15" s="36">
        <v>16700</v>
      </c>
    </row>
    <row r="16" spans="1:11" ht="21" customHeight="1">
      <c r="A16" s="39"/>
      <c r="B16" s="29" t="s">
        <v>37</v>
      </c>
      <c r="C16" s="54">
        <f>SUM(C8:C15)</f>
        <v>27252</v>
      </c>
      <c r="D16" s="54"/>
      <c r="E16" s="54">
        <f>SUM(E8:E15)</f>
        <v>103</v>
      </c>
      <c r="F16" s="54">
        <f>SUM(F8:F15)</f>
        <v>3013.55</v>
      </c>
      <c r="G16" s="54">
        <f>SUM(G8:G15)</f>
        <v>202</v>
      </c>
      <c r="H16" s="54">
        <f>SUM(H8:H15)</f>
        <v>203414625</v>
      </c>
      <c r="I16" s="54"/>
      <c r="J16" s="54">
        <f>SUM(J8:J15)</f>
        <v>48868625</v>
      </c>
      <c r="K16" s="54">
        <f>SUM(K8:K15)</f>
        <v>133600</v>
      </c>
    </row>
    <row r="17" ht="12.75">
      <c r="B17" s="8"/>
    </row>
    <row r="18" ht="12.75" customHeight="1"/>
  </sheetData>
  <sheetProtection selectLockedCells="1" selectUnlockedCells="1"/>
  <mergeCells count="12">
    <mergeCell ref="N7:N10"/>
    <mergeCell ref="K6:K7"/>
    <mergeCell ref="H1:K1"/>
    <mergeCell ref="E2:K2"/>
    <mergeCell ref="E3:K3"/>
    <mergeCell ref="I6:I7"/>
    <mergeCell ref="A5:K5"/>
    <mergeCell ref="J6:J7"/>
    <mergeCell ref="A6:A7"/>
    <mergeCell ref="B6:B7"/>
    <mergeCell ref="C6:C7"/>
    <mergeCell ref="D6:H6"/>
  </mergeCells>
  <printOptions/>
  <pageMargins left="0.7479166666666667" right="0.7479166666666667" top="0.48" bottom="0.68" header="0.28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1">
      <selection activeCell="E3" sqref="E3:H3"/>
    </sheetView>
  </sheetViews>
  <sheetFormatPr defaultColWidth="9.00390625" defaultRowHeight="12.75"/>
  <cols>
    <col min="1" max="1" width="4.875" style="0" customWidth="1"/>
    <col min="2" max="2" width="26.125" style="0" customWidth="1"/>
    <col min="3" max="3" width="9.375" style="0" customWidth="1"/>
    <col min="4" max="4" width="16.625" style="0" customWidth="1"/>
    <col min="5" max="5" width="22.875" style="0" customWidth="1"/>
    <col min="6" max="6" width="21.375" style="0" customWidth="1"/>
    <col min="7" max="7" width="13.25390625" style="0" customWidth="1"/>
    <col min="8" max="8" width="16.25390625" style="0" customWidth="1"/>
  </cols>
  <sheetData>
    <row r="1" spans="6:8" ht="21" customHeight="1">
      <c r="F1" s="106" t="s">
        <v>200</v>
      </c>
      <c r="G1" s="106"/>
      <c r="H1" s="122"/>
    </row>
    <row r="2" spans="3:8" ht="21" customHeight="1">
      <c r="C2" s="9"/>
      <c r="D2" s="9"/>
      <c r="E2" s="106" t="s">
        <v>195</v>
      </c>
      <c r="F2" s="107"/>
      <c r="G2" s="107"/>
      <c r="H2" s="107"/>
    </row>
    <row r="3" spans="3:8" ht="21" customHeight="1">
      <c r="C3" s="9"/>
      <c r="D3" s="9"/>
      <c r="E3" s="111" t="s">
        <v>201</v>
      </c>
      <c r="F3" s="112"/>
      <c r="G3" s="112"/>
      <c r="H3" s="112"/>
    </row>
    <row r="4" spans="3:8" ht="14.25" customHeight="1">
      <c r="C4" s="9"/>
      <c r="D4" s="9"/>
      <c r="E4" s="92"/>
      <c r="F4" s="93"/>
      <c r="G4" s="93"/>
      <c r="H4" s="93"/>
    </row>
    <row r="5" spans="1:8" ht="36" customHeight="1">
      <c r="A5" s="94" t="s">
        <v>0</v>
      </c>
      <c r="B5" s="94"/>
      <c r="C5" s="94"/>
      <c r="D5" s="94"/>
      <c r="E5" s="94"/>
      <c r="F5" s="94"/>
      <c r="G5" s="94"/>
      <c r="H5" s="94"/>
    </row>
    <row r="6" spans="1:8" ht="12.75" customHeight="1">
      <c r="A6" s="95" t="s">
        <v>1</v>
      </c>
      <c r="B6" s="95" t="s">
        <v>2</v>
      </c>
      <c r="C6" s="119" t="s">
        <v>3</v>
      </c>
      <c r="D6" s="95" t="s">
        <v>182</v>
      </c>
      <c r="E6" s="119" t="s">
        <v>4</v>
      </c>
      <c r="F6" s="119" t="s">
        <v>5</v>
      </c>
      <c r="G6" s="119" t="s">
        <v>6</v>
      </c>
      <c r="H6" s="119" t="s">
        <v>7</v>
      </c>
    </row>
    <row r="7" spans="1:8" ht="91.5" customHeight="1">
      <c r="A7" s="96"/>
      <c r="B7" s="96"/>
      <c r="C7" s="120"/>
      <c r="D7" s="96"/>
      <c r="E7" s="120"/>
      <c r="F7" s="120"/>
      <c r="G7" s="120"/>
      <c r="H7" s="120"/>
    </row>
    <row r="8" spans="1:8" ht="29.25" customHeight="1">
      <c r="A8" s="35">
        <v>1</v>
      </c>
      <c r="B8" s="35" t="s">
        <v>8</v>
      </c>
      <c r="C8" s="35">
        <v>1658</v>
      </c>
      <c r="D8" s="35" t="s">
        <v>9</v>
      </c>
      <c r="E8" s="35" t="s">
        <v>10</v>
      </c>
      <c r="F8" s="35">
        <v>13198907</v>
      </c>
      <c r="G8" s="50">
        <f>6000*C8</f>
        <v>9948000</v>
      </c>
      <c r="H8" s="35">
        <v>196700</v>
      </c>
    </row>
    <row r="9" spans="1:8" ht="29.25" customHeight="1">
      <c r="A9" s="35">
        <v>2</v>
      </c>
      <c r="B9" s="35" t="s">
        <v>18</v>
      </c>
      <c r="C9" s="35">
        <v>836</v>
      </c>
      <c r="D9" s="35" t="s">
        <v>19</v>
      </c>
      <c r="E9" s="35" t="s">
        <v>20</v>
      </c>
      <c r="F9" s="35" t="s">
        <v>21</v>
      </c>
      <c r="G9" s="50">
        <f>6000*C9</f>
        <v>5016000</v>
      </c>
      <c r="H9" s="35">
        <v>196700</v>
      </c>
    </row>
    <row r="10" spans="1:8" ht="29.25" customHeight="1">
      <c r="A10" s="35">
        <v>3</v>
      </c>
      <c r="B10" s="35" t="s">
        <v>22</v>
      </c>
      <c r="C10" s="35">
        <v>3621</v>
      </c>
      <c r="D10" s="35" t="s">
        <v>23</v>
      </c>
      <c r="E10" s="35" t="s">
        <v>15</v>
      </c>
      <c r="F10" s="35">
        <v>7457848</v>
      </c>
      <c r="G10" s="50">
        <f>2931.62*C10</f>
        <v>10615396.02</v>
      </c>
      <c r="H10" s="35">
        <v>196700</v>
      </c>
    </row>
    <row r="11" spans="1:8" ht="29.25" customHeight="1">
      <c r="A11" s="35">
        <v>4</v>
      </c>
      <c r="B11" s="35" t="s">
        <v>25</v>
      </c>
      <c r="C11" s="35">
        <v>1000</v>
      </c>
      <c r="D11" s="35" t="s">
        <v>26</v>
      </c>
      <c r="E11" s="35" t="s">
        <v>15</v>
      </c>
      <c r="F11" s="35">
        <v>1912880</v>
      </c>
      <c r="G11" s="50">
        <f>1000*C11</f>
        <v>1000000</v>
      </c>
      <c r="H11" s="35">
        <v>196700</v>
      </c>
    </row>
    <row r="12" spans="1:8" ht="29.25" customHeight="1">
      <c r="A12" s="35">
        <v>5</v>
      </c>
      <c r="B12" s="35" t="s">
        <v>27</v>
      </c>
      <c r="C12" s="35">
        <v>581</v>
      </c>
      <c r="D12" s="35" t="s">
        <v>28</v>
      </c>
      <c r="E12" s="35" t="s">
        <v>29</v>
      </c>
      <c r="F12" s="35" t="s">
        <v>30</v>
      </c>
      <c r="G12" s="50">
        <f>2000*C12</f>
        <v>1162000</v>
      </c>
      <c r="H12" s="35">
        <v>196700</v>
      </c>
    </row>
    <row r="13" spans="1:8" ht="29.25" customHeight="1">
      <c r="A13" s="35">
        <v>6</v>
      </c>
      <c r="B13" s="35" t="s">
        <v>31</v>
      </c>
      <c r="C13" s="35">
        <v>1269.58</v>
      </c>
      <c r="D13" s="35" t="s">
        <v>117</v>
      </c>
      <c r="E13" s="35" t="s">
        <v>32</v>
      </c>
      <c r="F13" s="35" t="s">
        <v>33</v>
      </c>
      <c r="G13" s="50">
        <f>4646*C13</f>
        <v>5898468.68</v>
      </c>
      <c r="H13" s="35">
        <v>196700</v>
      </c>
    </row>
    <row r="14" spans="1:8" ht="29.25" customHeight="1">
      <c r="A14" s="35">
        <v>7</v>
      </c>
      <c r="B14" s="55" t="s">
        <v>112</v>
      </c>
      <c r="C14" s="55">
        <v>5130</v>
      </c>
      <c r="D14" s="35" t="s">
        <v>34</v>
      </c>
      <c r="E14" s="35" t="s">
        <v>15</v>
      </c>
      <c r="F14" s="50">
        <v>13009423</v>
      </c>
      <c r="G14" s="50">
        <f>6000*C14</f>
        <v>30780000</v>
      </c>
      <c r="H14" s="35">
        <v>196700</v>
      </c>
    </row>
    <row r="15" spans="1:8" ht="29.25" customHeight="1">
      <c r="A15" s="35">
        <v>8</v>
      </c>
      <c r="B15" s="55" t="s">
        <v>35</v>
      </c>
      <c r="C15" s="55">
        <v>1580</v>
      </c>
      <c r="D15" s="35" t="s">
        <v>36</v>
      </c>
      <c r="E15" s="35" t="s">
        <v>15</v>
      </c>
      <c r="F15" s="50">
        <v>4707072.8</v>
      </c>
      <c r="G15" s="50">
        <f>5000*C15</f>
        <v>7900000</v>
      </c>
      <c r="H15" s="35">
        <v>196700</v>
      </c>
    </row>
    <row r="16" spans="1:8" ht="29.25" customHeight="1">
      <c r="A16" s="35">
        <v>9</v>
      </c>
      <c r="B16" s="55" t="s">
        <v>121</v>
      </c>
      <c r="C16" s="55">
        <v>470</v>
      </c>
      <c r="D16" s="35" t="s">
        <v>122</v>
      </c>
      <c r="E16" s="35" t="s">
        <v>119</v>
      </c>
      <c r="F16" s="35" t="s">
        <v>123</v>
      </c>
      <c r="G16" s="50">
        <f>C16*7000</f>
        <v>3290000</v>
      </c>
      <c r="H16" s="35">
        <v>196700</v>
      </c>
    </row>
    <row r="17" spans="1:8" ht="29.25" customHeight="1">
      <c r="A17" s="35">
        <v>10</v>
      </c>
      <c r="B17" s="55" t="s">
        <v>124</v>
      </c>
      <c r="C17" s="55">
        <v>865</v>
      </c>
      <c r="D17" s="35" t="s">
        <v>125</v>
      </c>
      <c r="E17" s="35" t="s">
        <v>119</v>
      </c>
      <c r="F17" s="35" t="s">
        <v>126</v>
      </c>
      <c r="G17" s="50">
        <f>C17*4000</f>
        <v>3460000</v>
      </c>
      <c r="H17" s="35">
        <v>196700</v>
      </c>
    </row>
    <row r="18" spans="1:8" ht="29.25" customHeight="1">
      <c r="A18" s="35">
        <v>11</v>
      </c>
      <c r="B18" s="38" t="s">
        <v>156</v>
      </c>
      <c r="C18" s="38">
        <v>1037</v>
      </c>
      <c r="D18" s="39" t="s">
        <v>157</v>
      </c>
      <c r="E18" s="39" t="s">
        <v>38</v>
      </c>
      <c r="F18" s="48" t="s">
        <v>158</v>
      </c>
      <c r="G18" s="68">
        <f>C18*3000</f>
        <v>3111000</v>
      </c>
      <c r="H18" s="35">
        <v>196700</v>
      </c>
    </row>
    <row r="19" spans="1:8" ht="14.25" customHeight="1">
      <c r="A19" s="34"/>
      <c r="B19" s="56" t="s">
        <v>37</v>
      </c>
      <c r="C19" s="57">
        <f>SUM(C8:C18)</f>
        <v>18047.58</v>
      </c>
      <c r="D19" s="57"/>
      <c r="E19" s="57"/>
      <c r="F19" s="57"/>
      <c r="G19" s="57">
        <f>SUM(G8:G18)</f>
        <v>82180864.7</v>
      </c>
      <c r="H19" s="57">
        <f>SUM(H8:H18)</f>
        <v>2163700</v>
      </c>
    </row>
    <row r="20" spans="1:8" ht="36.75" customHeight="1">
      <c r="A20" s="124" t="s">
        <v>63</v>
      </c>
      <c r="B20" s="124"/>
      <c r="C20" s="124"/>
      <c r="D20" s="124"/>
      <c r="E20" s="124"/>
      <c r="F20" s="124"/>
      <c r="G20" s="124"/>
      <c r="H20" s="124"/>
    </row>
    <row r="21" spans="1:8" ht="36" customHeight="1">
      <c r="A21" s="121" t="s">
        <v>1</v>
      </c>
      <c r="B21" s="121" t="s">
        <v>2</v>
      </c>
      <c r="C21" s="114" t="s">
        <v>3</v>
      </c>
      <c r="D21" s="121" t="s">
        <v>184</v>
      </c>
      <c r="E21" s="114" t="s">
        <v>4</v>
      </c>
      <c r="F21" s="114" t="s">
        <v>5</v>
      </c>
      <c r="G21" s="114" t="s">
        <v>6</v>
      </c>
      <c r="H21" s="114" t="s">
        <v>7</v>
      </c>
    </row>
    <row r="22" spans="1:8" ht="78" customHeight="1">
      <c r="A22" s="121"/>
      <c r="B22" s="121"/>
      <c r="C22" s="114"/>
      <c r="D22" s="121"/>
      <c r="E22" s="114"/>
      <c r="F22" s="114"/>
      <c r="G22" s="114"/>
      <c r="H22" s="114"/>
    </row>
    <row r="23" spans="1:8" ht="30.75" customHeight="1">
      <c r="A23" s="7">
        <v>1</v>
      </c>
      <c r="B23" s="7" t="s">
        <v>64</v>
      </c>
      <c r="C23" s="2">
        <v>1131</v>
      </c>
      <c r="D23" s="2" t="s">
        <v>65</v>
      </c>
      <c r="E23" s="2" t="s">
        <v>38</v>
      </c>
      <c r="F23" s="3" t="s">
        <v>66</v>
      </c>
      <c r="G23" s="49">
        <f>6000*C23</f>
        <v>6786000</v>
      </c>
      <c r="H23" s="4">
        <v>196700</v>
      </c>
    </row>
    <row r="24" spans="1:8" ht="30.75" customHeight="1">
      <c r="A24" s="7">
        <v>2</v>
      </c>
      <c r="B24" s="46" t="s">
        <v>129</v>
      </c>
      <c r="C24" s="46">
        <v>5518</v>
      </c>
      <c r="D24" s="47" t="s">
        <v>147</v>
      </c>
      <c r="E24" s="6" t="s">
        <v>38</v>
      </c>
      <c r="F24" s="53" t="s">
        <v>146</v>
      </c>
      <c r="G24" s="28">
        <f aca="true" t="shared" si="0" ref="G24:G29">C24*6000</f>
        <v>33108000</v>
      </c>
      <c r="H24" s="51">
        <v>196700</v>
      </c>
    </row>
    <row r="25" spans="1:8" ht="30.75" customHeight="1">
      <c r="A25" s="31">
        <v>3</v>
      </c>
      <c r="B25" s="46" t="s">
        <v>130</v>
      </c>
      <c r="C25" s="46">
        <v>4911</v>
      </c>
      <c r="D25" s="47" t="s">
        <v>144</v>
      </c>
      <c r="E25" s="6" t="s">
        <v>38</v>
      </c>
      <c r="F25" s="53" t="s">
        <v>145</v>
      </c>
      <c r="G25" s="28">
        <f t="shared" si="0"/>
        <v>29466000</v>
      </c>
      <c r="H25" s="52">
        <v>196700</v>
      </c>
    </row>
    <row r="26" spans="1:8" ht="30.75" customHeight="1">
      <c r="A26" s="7">
        <v>4</v>
      </c>
      <c r="B26" s="46" t="s">
        <v>131</v>
      </c>
      <c r="C26" s="46">
        <v>1301</v>
      </c>
      <c r="D26" s="47" t="s">
        <v>142</v>
      </c>
      <c r="E26" s="6" t="s">
        <v>38</v>
      </c>
      <c r="F26" s="58" t="s">
        <v>143</v>
      </c>
      <c r="G26" s="59">
        <f t="shared" si="0"/>
        <v>7806000</v>
      </c>
      <c r="H26" s="52">
        <v>196700</v>
      </c>
    </row>
    <row r="27" spans="1:8" ht="30.75" customHeight="1">
      <c r="A27" s="7">
        <v>5</v>
      </c>
      <c r="B27" s="38" t="s">
        <v>132</v>
      </c>
      <c r="C27" s="38">
        <v>4166</v>
      </c>
      <c r="D27" s="39" t="s">
        <v>147</v>
      </c>
      <c r="E27" s="39" t="s">
        <v>38</v>
      </c>
      <c r="F27" s="48" t="s">
        <v>141</v>
      </c>
      <c r="G27" s="28">
        <f t="shared" si="0"/>
        <v>24996000</v>
      </c>
      <c r="H27" s="35">
        <v>196700</v>
      </c>
    </row>
    <row r="28" spans="1:8" ht="30.75" customHeight="1">
      <c r="A28" s="31">
        <v>6</v>
      </c>
      <c r="B28" s="38" t="s">
        <v>133</v>
      </c>
      <c r="C28" s="38">
        <v>1692</v>
      </c>
      <c r="D28" s="39" t="s">
        <v>139</v>
      </c>
      <c r="E28" s="39" t="s">
        <v>38</v>
      </c>
      <c r="F28" s="48" t="s">
        <v>140</v>
      </c>
      <c r="G28" s="28">
        <f t="shared" si="0"/>
        <v>10152000</v>
      </c>
      <c r="H28" s="35">
        <v>196700</v>
      </c>
    </row>
    <row r="29" spans="1:8" ht="30.75" customHeight="1">
      <c r="A29" s="7">
        <v>7</v>
      </c>
      <c r="B29" s="38" t="s">
        <v>181</v>
      </c>
      <c r="C29" s="38">
        <v>2552</v>
      </c>
      <c r="D29" s="39" t="s">
        <v>134</v>
      </c>
      <c r="E29" s="39" t="s">
        <v>38</v>
      </c>
      <c r="F29" s="48" t="s">
        <v>138</v>
      </c>
      <c r="G29" s="28">
        <f t="shared" si="0"/>
        <v>15312000</v>
      </c>
      <c r="H29" s="35">
        <v>196700</v>
      </c>
    </row>
    <row r="30" spans="1:8" ht="30.75" customHeight="1">
      <c r="A30" s="7">
        <v>8</v>
      </c>
      <c r="B30" s="38" t="s">
        <v>135</v>
      </c>
      <c r="C30" s="38">
        <v>1062</v>
      </c>
      <c r="D30" s="39" t="s">
        <v>136</v>
      </c>
      <c r="E30" s="39" t="s">
        <v>38</v>
      </c>
      <c r="F30" s="48" t="s">
        <v>137</v>
      </c>
      <c r="G30" s="28">
        <f>C30*7000</f>
        <v>7434000</v>
      </c>
      <c r="H30" s="35">
        <v>196700</v>
      </c>
    </row>
    <row r="31" spans="1:8" ht="30.75" customHeight="1">
      <c r="A31" s="31">
        <v>9</v>
      </c>
      <c r="B31" s="38" t="s">
        <v>152</v>
      </c>
      <c r="C31" s="38">
        <v>997</v>
      </c>
      <c r="D31" s="39" t="s">
        <v>148</v>
      </c>
      <c r="E31" s="39" t="s">
        <v>38</v>
      </c>
      <c r="F31" s="48" t="s">
        <v>149</v>
      </c>
      <c r="G31" s="28">
        <f>C31*2500</f>
        <v>2492500</v>
      </c>
      <c r="H31" s="35">
        <v>196700</v>
      </c>
    </row>
    <row r="32" spans="1:8" ht="30.75" customHeight="1">
      <c r="A32" s="7">
        <v>10</v>
      </c>
      <c r="B32" s="38" t="s">
        <v>188</v>
      </c>
      <c r="C32" s="38">
        <v>867</v>
      </c>
      <c r="D32" s="39" t="s">
        <v>150</v>
      </c>
      <c r="E32" s="39" t="s">
        <v>38</v>
      </c>
      <c r="F32" s="48" t="s">
        <v>151</v>
      </c>
      <c r="G32" s="28">
        <f>C32*6000</f>
        <v>5202000</v>
      </c>
      <c r="H32" s="35">
        <v>196700</v>
      </c>
    </row>
    <row r="33" spans="1:8" ht="30.75" customHeight="1">
      <c r="A33" s="7">
        <v>11</v>
      </c>
      <c r="B33" s="38" t="s">
        <v>153</v>
      </c>
      <c r="C33" s="38">
        <v>2662</v>
      </c>
      <c r="D33" s="39" t="s">
        <v>154</v>
      </c>
      <c r="E33" s="39" t="s">
        <v>38</v>
      </c>
      <c r="F33" s="48" t="s">
        <v>155</v>
      </c>
      <c r="G33" s="28">
        <f>C33*7000</f>
        <v>18634000</v>
      </c>
      <c r="H33" s="35">
        <v>196700</v>
      </c>
    </row>
    <row r="34" spans="1:8" ht="30.75" customHeight="1">
      <c r="A34" s="31">
        <v>12</v>
      </c>
      <c r="B34" s="38" t="s">
        <v>128</v>
      </c>
      <c r="C34" s="38">
        <v>969</v>
      </c>
      <c r="D34" s="39" t="s">
        <v>159</v>
      </c>
      <c r="E34" s="39" t="s">
        <v>38</v>
      </c>
      <c r="F34" s="48" t="s">
        <v>160</v>
      </c>
      <c r="G34" s="28">
        <f>C34*7000</f>
        <v>6783000</v>
      </c>
      <c r="H34" s="35">
        <v>196700</v>
      </c>
    </row>
    <row r="35" spans="1:8" ht="30.75" customHeight="1">
      <c r="A35" s="7">
        <v>13</v>
      </c>
      <c r="B35" s="38" t="s">
        <v>161</v>
      </c>
      <c r="C35" s="38">
        <v>4024</v>
      </c>
      <c r="D35" s="38" t="s">
        <v>162</v>
      </c>
      <c r="E35" s="38" t="s">
        <v>38</v>
      </c>
      <c r="F35" s="48" t="s">
        <v>163</v>
      </c>
      <c r="G35" s="48">
        <f>C35*7000</f>
        <v>28168000</v>
      </c>
      <c r="H35" s="55">
        <v>196700</v>
      </c>
    </row>
    <row r="36" spans="1:8" ht="30.75" customHeight="1">
      <c r="A36" s="7">
        <v>14</v>
      </c>
      <c r="B36" s="55" t="s">
        <v>118</v>
      </c>
      <c r="C36" s="55">
        <v>3947</v>
      </c>
      <c r="D36" s="55" t="s">
        <v>120</v>
      </c>
      <c r="E36" s="55" t="s">
        <v>119</v>
      </c>
      <c r="F36" s="55" t="s">
        <v>127</v>
      </c>
      <c r="G36" s="70">
        <f>5000*C36</f>
        <v>19735000</v>
      </c>
      <c r="H36" s="55">
        <v>196700</v>
      </c>
    </row>
    <row r="37" spans="1:8" ht="30.75" customHeight="1">
      <c r="A37" s="31">
        <v>15</v>
      </c>
      <c r="B37" s="7" t="s">
        <v>70</v>
      </c>
      <c r="C37" s="7">
        <v>3272</v>
      </c>
      <c r="D37" s="31" t="s">
        <v>169</v>
      </c>
      <c r="E37" s="7" t="s">
        <v>38</v>
      </c>
      <c r="F37" s="16" t="s">
        <v>71</v>
      </c>
      <c r="G37" s="87">
        <f>C37*1000</f>
        <v>3272000</v>
      </c>
      <c r="H37" s="88">
        <v>196700</v>
      </c>
    </row>
    <row r="38" spans="1:8" ht="30.75" customHeight="1">
      <c r="A38" s="7">
        <v>16</v>
      </c>
      <c r="B38" s="35" t="s">
        <v>11</v>
      </c>
      <c r="C38" s="35">
        <v>440</v>
      </c>
      <c r="D38" s="35" t="s">
        <v>12</v>
      </c>
      <c r="E38" s="35" t="s">
        <v>10</v>
      </c>
      <c r="F38" s="35">
        <v>3894026</v>
      </c>
      <c r="G38" s="50">
        <f>6000*C38</f>
        <v>2640000</v>
      </c>
      <c r="H38" s="35">
        <v>196700</v>
      </c>
    </row>
    <row r="39" spans="1:8" ht="30.75" customHeight="1">
      <c r="A39" s="7">
        <v>17</v>
      </c>
      <c r="B39" s="71" t="s">
        <v>13</v>
      </c>
      <c r="C39" s="71">
        <v>1277</v>
      </c>
      <c r="D39" s="71" t="s">
        <v>14</v>
      </c>
      <c r="E39" s="71" t="s">
        <v>15</v>
      </c>
      <c r="F39" s="71">
        <v>2950342</v>
      </c>
      <c r="G39" s="72">
        <f>3000*C39</f>
        <v>3831000</v>
      </c>
      <c r="H39" s="71">
        <v>196700</v>
      </c>
    </row>
    <row r="40" spans="1:8" s="13" customFormat="1" ht="30.75" customHeight="1">
      <c r="A40" s="31">
        <v>18</v>
      </c>
      <c r="B40" s="55" t="s">
        <v>194</v>
      </c>
      <c r="C40" s="55">
        <v>3035.4</v>
      </c>
      <c r="D40" s="55" t="s">
        <v>193</v>
      </c>
      <c r="E40" s="79" t="s">
        <v>15</v>
      </c>
      <c r="F40" s="55">
        <f>2957.3*C40</f>
        <v>8976588.42</v>
      </c>
      <c r="G40" s="70">
        <f>6000*C40</f>
        <v>18212400</v>
      </c>
      <c r="H40" s="79">
        <v>196700</v>
      </c>
    </row>
    <row r="41" spans="1:8" ht="18.75" customHeight="1">
      <c r="A41" s="35"/>
      <c r="B41" s="73" t="s">
        <v>37</v>
      </c>
      <c r="C41" s="54">
        <f>SUM(C23:C40)</f>
        <v>43823.4</v>
      </c>
      <c r="D41" s="54"/>
      <c r="E41" s="54"/>
      <c r="F41" s="54"/>
      <c r="G41" s="54">
        <f>SUM(G23:G40)</f>
        <v>244029900</v>
      </c>
      <c r="H41" s="54">
        <f>SUM(H23:H40)</f>
        <v>3540600</v>
      </c>
    </row>
    <row r="42" spans="1:8" ht="33" customHeight="1">
      <c r="A42" s="123" t="s">
        <v>69</v>
      </c>
      <c r="B42" s="123"/>
      <c r="C42" s="123"/>
      <c r="D42" s="123"/>
      <c r="E42" s="123"/>
      <c r="F42" s="123"/>
      <c r="G42" s="123"/>
      <c r="H42" s="123"/>
    </row>
    <row r="43" spans="1:8" ht="63" customHeight="1">
      <c r="A43" s="121" t="s">
        <v>1</v>
      </c>
      <c r="B43" s="121" t="s">
        <v>2</v>
      </c>
      <c r="C43" s="114" t="s">
        <v>3</v>
      </c>
      <c r="D43" s="121" t="s">
        <v>183</v>
      </c>
      <c r="E43" s="114" t="s">
        <v>4</v>
      </c>
      <c r="F43" s="114" t="s">
        <v>5</v>
      </c>
      <c r="G43" s="114" t="s">
        <v>6</v>
      </c>
      <c r="H43" s="114" t="s">
        <v>7</v>
      </c>
    </row>
    <row r="44" spans="1:8" ht="53.25" customHeight="1">
      <c r="A44" s="121"/>
      <c r="B44" s="121"/>
      <c r="C44" s="114"/>
      <c r="D44" s="121"/>
      <c r="E44" s="114"/>
      <c r="F44" s="114"/>
      <c r="G44" s="114"/>
      <c r="H44" s="114"/>
    </row>
    <row r="45" spans="1:8" ht="30" customHeight="1">
      <c r="A45" s="7">
        <v>1</v>
      </c>
      <c r="B45" s="7" t="s">
        <v>113</v>
      </c>
      <c r="C45" s="7">
        <v>1736</v>
      </c>
      <c r="D45" s="6" t="s">
        <v>168</v>
      </c>
      <c r="E45" s="2" t="s">
        <v>38</v>
      </c>
      <c r="F45" s="16" t="s">
        <v>114</v>
      </c>
      <c r="G45" s="84">
        <f>5000*C45</f>
        <v>8680000</v>
      </c>
      <c r="H45" s="4">
        <v>196700</v>
      </c>
    </row>
    <row r="46" spans="1:8" ht="30" customHeight="1">
      <c r="A46" s="7">
        <v>2</v>
      </c>
      <c r="B46" s="7" t="s">
        <v>72</v>
      </c>
      <c r="C46" s="7">
        <v>2864</v>
      </c>
      <c r="D46" s="6" t="s">
        <v>170</v>
      </c>
      <c r="E46" s="2" t="s">
        <v>38</v>
      </c>
      <c r="F46" s="3" t="s">
        <v>73</v>
      </c>
      <c r="G46" s="84">
        <f>C46*2500</f>
        <v>7160000</v>
      </c>
      <c r="H46" s="4">
        <v>196700</v>
      </c>
    </row>
    <row r="47" spans="1:8" ht="30" customHeight="1">
      <c r="A47" s="7">
        <v>3</v>
      </c>
      <c r="B47" s="7" t="s">
        <v>74</v>
      </c>
      <c r="C47" s="7">
        <v>3061</v>
      </c>
      <c r="D47" s="31" t="s">
        <v>171</v>
      </c>
      <c r="E47" s="7" t="s">
        <v>38</v>
      </c>
      <c r="F47" s="16" t="s">
        <v>76</v>
      </c>
      <c r="G47" s="84">
        <f>C47*700</f>
        <v>2142700</v>
      </c>
      <c r="H47" s="4">
        <v>196700</v>
      </c>
    </row>
    <row r="48" spans="1:8" ht="30" customHeight="1">
      <c r="A48" s="7">
        <v>4</v>
      </c>
      <c r="B48" s="7" t="s">
        <v>115</v>
      </c>
      <c r="C48" s="7">
        <v>3711</v>
      </c>
      <c r="D48" s="31" t="s">
        <v>172</v>
      </c>
      <c r="E48" s="7" t="s">
        <v>38</v>
      </c>
      <c r="F48" s="16" t="s">
        <v>166</v>
      </c>
      <c r="G48" s="84">
        <f>C48*5000</f>
        <v>18555000</v>
      </c>
      <c r="H48" s="4">
        <v>196700</v>
      </c>
    </row>
    <row r="49" spans="1:8" ht="30" customHeight="1">
      <c r="A49" s="7">
        <v>5</v>
      </c>
      <c r="B49" s="7" t="s">
        <v>189</v>
      </c>
      <c r="C49" s="7">
        <v>2270</v>
      </c>
      <c r="D49" s="31" t="s">
        <v>173</v>
      </c>
      <c r="E49" s="7" t="s">
        <v>38</v>
      </c>
      <c r="F49" s="87" t="s">
        <v>77</v>
      </c>
      <c r="G49" s="84">
        <f>C49*6000</f>
        <v>13620000</v>
      </c>
      <c r="H49" s="4">
        <v>196700</v>
      </c>
    </row>
    <row r="50" spans="1:8" ht="30" customHeight="1">
      <c r="A50" s="7">
        <v>6</v>
      </c>
      <c r="B50" s="7" t="s">
        <v>78</v>
      </c>
      <c r="C50" s="7">
        <v>3026</v>
      </c>
      <c r="D50" s="31" t="s">
        <v>174</v>
      </c>
      <c r="E50" s="7" t="s">
        <v>38</v>
      </c>
      <c r="F50" s="86" t="s">
        <v>79</v>
      </c>
      <c r="G50" s="84">
        <f>C50*5000</f>
        <v>15130000</v>
      </c>
      <c r="H50" s="4">
        <v>196700</v>
      </c>
    </row>
    <row r="51" spans="1:8" ht="30" customHeight="1">
      <c r="A51" s="7">
        <v>7</v>
      </c>
      <c r="B51" s="7" t="s">
        <v>80</v>
      </c>
      <c r="C51" s="7">
        <v>3783</v>
      </c>
      <c r="D51" s="31" t="s">
        <v>175</v>
      </c>
      <c r="E51" s="7" t="s">
        <v>38</v>
      </c>
      <c r="F51" s="86" t="s">
        <v>81</v>
      </c>
      <c r="G51" s="84">
        <f>C51*5000</f>
        <v>18915000</v>
      </c>
      <c r="H51" s="4">
        <v>196700</v>
      </c>
    </row>
    <row r="52" spans="1:8" ht="30" customHeight="1">
      <c r="A52" s="7">
        <v>8</v>
      </c>
      <c r="B52" s="7" t="s">
        <v>82</v>
      </c>
      <c r="C52" s="7">
        <v>568</v>
      </c>
      <c r="D52" s="31" t="s">
        <v>176</v>
      </c>
      <c r="E52" s="7" t="s">
        <v>38</v>
      </c>
      <c r="F52" s="86" t="s">
        <v>83</v>
      </c>
      <c r="G52" s="84">
        <f>C52*5000</f>
        <v>2840000</v>
      </c>
      <c r="H52" s="4">
        <v>196700</v>
      </c>
    </row>
    <row r="53" spans="1:8" ht="30" customHeight="1">
      <c r="A53" s="7">
        <v>9</v>
      </c>
      <c r="B53" s="7" t="s">
        <v>84</v>
      </c>
      <c r="C53" s="7">
        <v>1144</v>
      </c>
      <c r="D53" s="31" t="s">
        <v>177</v>
      </c>
      <c r="E53" s="7" t="s">
        <v>38</v>
      </c>
      <c r="F53" s="85" t="s">
        <v>85</v>
      </c>
      <c r="G53" s="84">
        <f>C53*1000</f>
        <v>1144000</v>
      </c>
      <c r="H53" s="4">
        <v>196700</v>
      </c>
    </row>
    <row r="54" spans="1:8" ht="30" customHeight="1">
      <c r="A54" s="7">
        <v>10</v>
      </c>
      <c r="B54" s="38" t="s">
        <v>86</v>
      </c>
      <c r="C54" s="38">
        <v>1938</v>
      </c>
      <c r="D54" s="38" t="s">
        <v>178</v>
      </c>
      <c r="E54" s="38" t="s">
        <v>38</v>
      </c>
      <c r="F54" s="48" t="s">
        <v>87</v>
      </c>
      <c r="G54" s="68">
        <f>6000*C54</f>
        <v>11628000</v>
      </c>
      <c r="H54" s="35">
        <v>196700</v>
      </c>
    </row>
    <row r="55" spans="1:8" ht="30" customHeight="1">
      <c r="A55" s="7">
        <v>11</v>
      </c>
      <c r="B55" s="38" t="s">
        <v>116</v>
      </c>
      <c r="C55" s="38">
        <v>2999</v>
      </c>
      <c r="D55" s="38" t="s">
        <v>179</v>
      </c>
      <c r="E55" s="38" t="s">
        <v>38</v>
      </c>
      <c r="F55" s="82" t="s">
        <v>167</v>
      </c>
      <c r="G55" s="68">
        <f>7000*C55</f>
        <v>20993000</v>
      </c>
      <c r="H55" s="35">
        <v>196700</v>
      </c>
    </row>
    <row r="56" spans="1:8" s="13" customFormat="1" ht="30" customHeight="1">
      <c r="A56" s="7">
        <v>12</v>
      </c>
      <c r="B56" s="38" t="s">
        <v>100</v>
      </c>
      <c r="C56" s="38">
        <v>1604</v>
      </c>
      <c r="D56" s="38" t="s">
        <v>180</v>
      </c>
      <c r="E56" s="38" t="s">
        <v>10</v>
      </c>
      <c r="F56" s="48">
        <v>14195496</v>
      </c>
      <c r="G56" s="83">
        <f>6000*C56</f>
        <v>9624000</v>
      </c>
      <c r="H56" s="35">
        <v>196700</v>
      </c>
    </row>
    <row r="57" spans="1:8" s="13" customFormat="1" ht="30" customHeight="1">
      <c r="A57" s="7">
        <v>13</v>
      </c>
      <c r="B57" s="38" t="s">
        <v>185</v>
      </c>
      <c r="C57" s="38">
        <v>1220</v>
      </c>
      <c r="D57" s="39" t="s">
        <v>164</v>
      </c>
      <c r="E57" s="39" t="s">
        <v>38</v>
      </c>
      <c r="F57" s="48" t="s">
        <v>165</v>
      </c>
      <c r="G57" s="28">
        <f>C57*7000</f>
        <v>8540000</v>
      </c>
      <c r="H57" s="35">
        <v>196700</v>
      </c>
    </row>
    <row r="58" spans="1:8" s="13" customFormat="1" ht="30" customHeight="1">
      <c r="A58" s="7">
        <v>14</v>
      </c>
      <c r="B58" s="38" t="s">
        <v>186</v>
      </c>
      <c r="C58" s="38">
        <v>900</v>
      </c>
      <c r="D58" s="39" t="s">
        <v>150</v>
      </c>
      <c r="E58" s="39" t="s">
        <v>38</v>
      </c>
      <c r="F58" s="48" t="s">
        <v>187</v>
      </c>
      <c r="G58" s="28">
        <f>C58*6000</f>
        <v>5400000</v>
      </c>
      <c r="H58" s="35">
        <v>196700</v>
      </c>
    </row>
    <row r="59" spans="1:8" s="13" customFormat="1" ht="24" customHeight="1">
      <c r="A59" s="37"/>
      <c r="B59" s="29" t="s">
        <v>37</v>
      </c>
      <c r="C59" s="62">
        <f>SUM(C45:C58)</f>
        <v>30824</v>
      </c>
      <c r="D59" s="62"/>
      <c r="E59" s="62"/>
      <c r="F59" s="62"/>
      <c r="G59" s="62">
        <f>SUM(G45:G58)</f>
        <v>144371700</v>
      </c>
      <c r="H59" s="62">
        <f>SUM(H45:H58)</f>
        <v>2753800</v>
      </c>
    </row>
    <row r="60" s="13" customFormat="1" ht="12.75"/>
    <row r="61" spans="1:9" s="13" customFormat="1" ht="12.75">
      <c r="A61" s="44"/>
      <c r="B61" s="44"/>
      <c r="C61" s="44"/>
      <c r="D61" s="44"/>
      <c r="E61" s="43"/>
      <c r="F61" s="44"/>
      <c r="G61" s="45"/>
      <c r="H61" s="19"/>
      <c r="I61" s="44"/>
    </row>
    <row r="62" spans="5:8" ht="12.75">
      <c r="E62" s="5"/>
      <c r="F62" s="20"/>
      <c r="G62" s="20"/>
      <c r="H62" s="21"/>
    </row>
  </sheetData>
  <sheetProtection selectLockedCells="1" selectUnlockedCells="1"/>
  <mergeCells count="30">
    <mergeCell ref="F1:H1"/>
    <mergeCell ref="E2:H2"/>
    <mergeCell ref="E3:H3"/>
    <mergeCell ref="A42:H42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  <mergeCell ref="A43:A44"/>
    <mergeCell ref="B43:B44"/>
    <mergeCell ref="C43:C44"/>
    <mergeCell ref="D43:D44"/>
    <mergeCell ref="E43:E44"/>
    <mergeCell ref="F43:F44"/>
    <mergeCell ref="G43:G44"/>
    <mergeCell ref="H43:H4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8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Малькова</cp:lastModifiedBy>
  <cp:lastPrinted>2010-04-28T10:03:09Z</cp:lastPrinted>
  <dcterms:created xsi:type="dcterms:W3CDTF">2010-05-06T04:09:20Z</dcterms:created>
  <dcterms:modified xsi:type="dcterms:W3CDTF">2010-05-06T04:17:01Z</dcterms:modified>
  <cp:category/>
  <cp:version/>
  <cp:contentType/>
  <cp:contentStatus/>
</cp:coreProperties>
</file>