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_FilterDatabase" localSheetId="0" hidden="1">'прил.'!$C$1:$C$187</definedName>
    <definedName name="_xlnm.Print_Titles" localSheetId="0">'прил.'!$10:$13</definedName>
    <definedName name="_xlnm.Print_Area" localSheetId="0">'прил.'!$A$1:$K$193</definedName>
  </definedNames>
  <calcPr fullCalcOnLoad="1"/>
</workbook>
</file>

<file path=xl/sharedStrings.xml><?xml version="1.0" encoding="utf-8"?>
<sst xmlns="http://schemas.openxmlformats.org/spreadsheetml/2006/main" count="383" uniqueCount="173">
  <si>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</si>
  <si>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</si>
  <si>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</si>
  <si>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</si>
  <si>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</si>
  <si>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</si>
  <si>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</si>
  <si>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</si>
  <si>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</si>
  <si>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Строительство ул.Говорова на участке от ул. 79 Гв.Дивизии до ул.Старо-Деповская</t>
  </si>
  <si>
    <t>ПИР</t>
  </si>
  <si>
    <t>СМР</t>
  </si>
  <si>
    <t>Строительство транспортной развязки с ж.д. Тайга-Томск на 76 км</t>
  </si>
  <si>
    <t>Реконструкция автомобильной дороги от ул.Мичурина до Кузовлевского тракта в направлении ТНХК (в том числе реконструкция путепровода через ж/д пути)</t>
  </si>
  <si>
    <t>Строительство линии скоростного трамвая г. Томск - г.Северск.</t>
  </si>
  <si>
    <t xml:space="preserve">Строительство ул.Нарановича </t>
  </si>
  <si>
    <t>Строительство ул.Обручева от ул.Беринга до ул.Клюева</t>
  </si>
  <si>
    <t>Строительство автомобильной дороги Академгородок (ТВЗ) – Аэропорт (Богашево) на участке Томск-Аэропорт</t>
  </si>
  <si>
    <t>Строительство левобережной объездной дороги г.Томска в Томской области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</si>
  <si>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</si>
  <si>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центрального мостового перехода г.Томска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</si>
  <si>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</si>
  <si>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</si>
  <si>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</si>
  <si>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</si>
  <si>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</si>
  <si>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</si>
  <si>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Реконструкция ул.Советской от пл.Батенькова до пр.Кирова</t>
  </si>
  <si>
    <t>Строительство набережной р. Ушайки от Каменного моста до магазина "1000 мелочей"</t>
  </si>
  <si>
    <t>Расширение и восстановление набережной р. Ушайки (на участке выше и ниже устья р. Ушайки от 50 до 200 метров)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</si>
  <si>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</si>
  <si>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</si>
  <si>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</si>
  <si>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</si>
  <si>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</si>
  <si>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</si>
  <si>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</si>
  <si>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</si>
  <si>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</si>
  <si>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Бердской на участке от пр. Ленина до ул. Пролетарской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</si>
  <si>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</si>
  <si>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</si>
  <si>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</si>
  <si>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Писемского 1 очередь</t>
  </si>
  <si>
    <t>Капитальный ремонт проспекта Ленина на участке от ул. Нахимова до ул. Д. Ключевской в г. Томске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</si>
  <si>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</si>
  <si>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</si>
  <si>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</si>
  <si>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</si>
  <si>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</si>
  <si>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</si>
  <si>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</si>
  <si>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</si>
  <si>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</si>
  <si>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</si>
  <si>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</si>
  <si>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</si>
  <si>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</si>
  <si>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</si>
  <si>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</si>
  <si>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</si>
  <si>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</si>
  <si>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</si>
  <si>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</si>
  <si>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</si>
  <si>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</si>
  <si>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</si>
  <si>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</si>
  <si>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</si>
  <si>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</si>
  <si>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</si>
  <si>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надземного пешеходного перехода по Иркутскому тракту в районе Октябрьского рынка</t>
  </si>
  <si>
    <t>Надземный пешеходный переход по пр. Мира в районе поликлиники № 10</t>
  </si>
  <si>
    <t>Строительство участка Малого транспортного кольца от развязки на подходах к Центральному мостовому переходу через р. Томь (на правом берегу р. Томь до) до ул. Мичурина (в том числе строительство автомобильной дороги от Смирновского переезда в направлении Томск-Северск)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</si>
  <si>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</si>
  <si>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</si>
  <si>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</si>
  <si>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надземных пешеходных переходов:
- по Иркутском тракту в районе ул.Лазарева;
- по Иркутском тракту в районе ул.Суворова;
- по пр.Мира в районе пересечения с ул.Смирнова;
- по Иркутском тракту в районе пересечения с ул.1-ая Рабочая (ДОСААФ) (3 входных узла);
- по пр.Фрунзе в районе Губернаторского рынка;
- о ул.Новосибирской в районе дома №39.</t>
  </si>
  <si>
    <t>Строительство подземных пешеходных переходов:
- на пересечении ул.Пушкина - ул.Яковлева (4 входа);
- по ул.Клюева в районе дома №4</t>
  </si>
  <si>
    <t>Строительство "Большого" транспортного кольца</t>
  </si>
  <si>
    <t>Строительство Правобережной дороги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</si>
  <si>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</si>
  <si>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</si>
  <si>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Строительство транспортной развязки у пос. Лоскутово (65 км ж/д Тайга-Томск)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</si>
  <si>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</si>
  <si>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</si>
  <si>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</si>
  <si>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</si>
  <si>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</si>
  <si>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</si>
  <si>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</si>
  <si>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</si>
  <si>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</si>
  <si>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</si>
  <si>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</si>
  <si>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</si>
  <si>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</si>
  <si>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</si>
  <si>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</si>
  <si>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</si>
  <si>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Приложение № 1</t>
  </si>
  <si>
    <t>"Развитие улично-дорожной сети муниципального</t>
  </si>
  <si>
    <t>образования "Город Томск" на 2013 - 2016 годы"</t>
  </si>
  <si>
    <t>Перечень основных меоприятий</t>
  </si>
  <si>
    <t>Протяженность, км</t>
  </si>
  <si>
    <t>Строительство участка Малого транспортного кольца: ул. Ю. Ковалева от ул. Мичурина до ул. Кольцевой</t>
  </si>
  <si>
    <t>из них:</t>
  </si>
  <si>
    <t>2015 (10 шт)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</si>
  <si>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</si>
  <si>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</si>
  <si>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</si>
  <si>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пр.Фрунзе от пр.Ленина до ул.Елизаровых.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</si>
  <si>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</si>
  <si>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</si>
  <si>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</si>
  <si>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Положительное заключение о достоверности определения сметной стоимости от02.04.2013 № 6-2-1-0160-13, от 22.04.2013 № 6-2-1-0434-13. Стоимость СМР определена в ценах соответствующих лет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</si>
  <si>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</si>
  <si>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</si>
  <si>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транспортно-пешеходной связи МКР ИЖС "Залесье" и п. Степановка по ул. Рябиновой до пер. Азиатского</t>
  </si>
  <si>
    <t>областной бюджет (прогноз)</t>
  </si>
  <si>
    <t>Федеральный бюджет (прогноз)</t>
  </si>
  <si>
    <t>Строительство тротуаров по улицам Кутузова, Асиновская, Алеутская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</si>
  <si>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(23 шт.)</t>
  </si>
  <si>
    <t>Реконструкция пер.Плеханова от пр.Ленина до ул.Красноармейской.</t>
  </si>
  <si>
    <t>Реконструкция ул.Лебедева от ул.Красноармейской до ул.Колхозной.</t>
  </si>
  <si>
    <t>Стоимость СМР определена в прогнозных ценах 2014 года</t>
  </si>
  <si>
    <t>Строительство жилвых улиц Б.Хабарова, Архитектоов, К.Лыгина микрорайона № 9 жилого района "Восточный" в г. Томске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</si>
  <si>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</si>
  <si>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</si>
  <si>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</si>
  <si>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</si>
  <si>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</si>
  <si>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</si>
  <si>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</si>
  <si>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</si>
  <si>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</si>
  <si>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</si>
  <si>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</si>
  <si>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</si>
  <si>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</si>
  <si>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</si>
  <si>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</si>
  <si>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</si>
  <si>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</si>
  <si>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</si>
  <si>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</si>
  <si>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</si>
  <si>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</si>
  <si>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</si>
  <si>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</si>
  <si>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</si>
  <si>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</si>
  <si>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</si>
  <si>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</si>
  <si>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Реконструкция ул. Лебедева от ул. Л. Толстого до ул. Красноармейской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</si>
  <si>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</si>
  <si>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</si>
  <si>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В настоящее время осуществляется корректировка проектной документации. Стоимость строительно-монтажных работ будет определена после получения положительного заключения государственной экспертизы. Данный объект планируется построить в рамках ФЦП "Повышение безопасности дорожного движения в 2013-2020 годах"</t>
  </si>
  <si>
    <t>На завершение работ по разработке проектной документации</t>
  </si>
  <si>
    <t>Строительство ул. Ю. Ковалева от ул. Обручева до ул. Герасименко</t>
  </si>
  <si>
    <t>Стоимость строительно-монтажных работ ориентировочно составляет 16 298 862,0 тыс. руб. и будет определена после получения положительного заключения государственной экспертизы. В соответствии с проектом продолжительность работ равна 5 годам. В программу включены затраты на первые три года строительства.</t>
  </si>
  <si>
    <t xml:space="preserve">Стоимость строительно-монтажных работ ориентировочно составляет 2 017 900,0 тыс. руб. на основании технико-экономического обоснования инвестиций. 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</si>
  <si>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</si>
  <si>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</si>
  <si>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</si>
  <si>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</si>
  <si>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Строительство "Томских набережных"</t>
  </si>
  <si>
    <t>Снос сооружения - виадук ( пешеходного перехода) по ул. Новосибирская, 39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</si>
  <si>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</si>
  <si>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к городской долгосрочной целевой программе</t>
  </si>
  <si>
    <t>городской долгосрочной целевой программы "Развитие улично-дорожной сети муниципального образования "Город Томск" на 2013 - 2016 годы"</t>
  </si>
  <si>
    <t>2014 (13 шт)</t>
  </si>
  <si>
    <t xml:space="preserve"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г., из расчета 25 % средства местного бюджета, 75% средства  областного бюджета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</si>
</sst>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8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165" fontId="31" fillId="22" borderId="10" xfId="0" applyNumberFormat="1" applyFont="1" applyFill="1" applyBorder="1" applyAlignment="1">
      <alignment horizontal="center" vertical="center" wrapText="1"/>
    </xf>
    <xf numFmtId="165" fontId="31" fillId="4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zoomScale="80" zoomScaleNormal="80" zoomScaleSheetLayoutView="70" zoomScalePageLayoutView="0" workbookViewId="0" topLeftCell="C1">
      <selection activeCell="E8" sqref="E8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8" width="23.125" style="1" customWidth="1"/>
    <col min="9" max="9" width="21.875" style="1" customWidth="1"/>
    <col min="10" max="10" width="21.25390625" style="1" customWidth="1"/>
    <col min="11" max="11" width="47.75390625" style="1" customWidth="1"/>
    <col min="12" max="12" width="19.00390625" style="1" customWidth="1"/>
    <col min="13" max="16384" width="9.125" style="1" customWidth="1"/>
  </cols>
  <sheetData>
    <row r="1" ht="15">
      <c r="J1" s="1" t="s">
        <v>100</v>
      </c>
    </row>
    <row r="2" ht="15">
      <c r="J2" s="1" t="s">
        <v>169</v>
      </c>
    </row>
    <row r="3" ht="15">
      <c r="J3" s="1" t="s">
        <v>101</v>
      </c>
    </row>
    <row r="4" ht="15">
      <c r="J4" s="1" t="s">
        <v>102</v>
      </c>
    </row>
    <row r="6" spans="1:11" ht="15">
      <c r="A6" s="9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 t="s">
        <v>170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10" spans="1:11" ht="15.75" customHeight="1">
      <c r="A10" s="67" t="s">
        <v>0</v>
      </c>
      <c r="B10" s="67" t="s">
        <v>1</v>
      </c>
      <c r="C10" s="59" t="s">
        <v>104</v>
      </c>
      <c r="D10" s="67" t="s">
        <v>2</v>
      </c>
      <c r="E10" s="67" t="s">
        <v>3</v>
      </c>
      <c r="F10" s="67" t="s">
        <v>4</v>
      </c>
      <c r="G10" s="68" t="s">
        <v>5</v>
      </c>
      <c r="H10" s="69"/>
      <c r="I10" s="69"/>
      <c r="J10" s="69"/>
      <c r="K10" s="56" t="s">
        <v>65</v>
      </c>
    </row>
    <row r="11" spans="1:11" ht="29.25" customHeight="1">
      <c r="A11" s="67"/>
      <c r="B11" s="67"/>
      <c r="C11" s="60"/>
      <c r="D11" s="67"/>
      <c r="E11" s="67"/>
      <c r="F11" s="67"/>
      <c r="G11" s="67" t="s">
        <v>6</v>
      </c>
      <c r="H11" s="56" t="s">
        <v>7</v>
      </c>
      <c r="I11" s="56"/>
      <c r="J11" s="56"/>
      <c r="K11" s="56"/>
    </row>
    <row r="12" spans="1:11" ht="51.75" customHeight="1">
      <c r="A12" s="67"/>
      <c r="B12" s="67"/>
      <c r="C12" s="60"/>
      <c r="D12" s="67"/>
      <c r="E12" s="67"/>
      <c r="F12" s="67"/>
      <c r="G12" s="67"/>
      <c r="H12" s="12" t="s">
        <v>8</v>
      </c>
      <c r="I12" s="12" t="s">
        <v>119</v>
      </c>
      <c r="J12" s="12" t="s">
        <v>120</v>
      </c>
      <c r="K12" s="56"/>
    </row>
    <row r="13" spans="1:11" ht="15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13</v>
      </c>
      <c r="J13" s="2">
        <v>18</v>
      </c>
      <c r="K13" s="5">
        <v>23</v>
      </c>
    </row>
    <row r="14" spans="1:11" ht="15.75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45.75" customHeight="1">
      <c r="A15" s="2">
        <v>1</v>
      </c>
      <c r="B15" s="3" t="s">
        <v>12</v>
      </c>
      <c r="C15" s="3">
        <v>1.5</v>
      </c>
      <c r="D15" s="4">
        <v>1</v>
      </c>
      <c r="E15" s="3" t="s">
        <v>10</v>
      </c>
      <c r="F15" s="2">
        <v>2013</v>
      </c>
      <c r="G15" s="38">
        <f aca="true" t="shared" si="0" ref="G15:G69">H15+I15+J15</f>
        <v>12000</v>
      </c>
      <c r="H15" s="38">
        <v>12000</v>
      </c>
      <c r="I15" s="38">
        <v>0</v>
      </c>
      <c r="J15" s="38">
        <v>0</v>
      </c>
      <c r="K15" s="6" t="s">
        <v>66</v>
      </c>
    </row>
    <row r="16" spans="1:11" ht="87" customHeight="1">
      <c r="A16" s="2">
        <v>2</v>
      </c>
      <c r="B16" s="5" t="s">
        <v>114</v>
      </c>
      <c r="C16" s="5"/>
      <c r="D16" s="4">
        <v>1</v>
      </c>
      <c r="E16" s="5" t="s">
        <v>10</v>
      </c>
      <c r="F16" s="5">
        <v>2013</v>
      </c>
      <c r="G16" s="44">
        <f t="shared" si="0"/>
        <v>368.7</v>
      </c>
      <c r="H16" s="38">
        <v>368.7</v>
      </c>
      <c r="I16" s="38">
        <v>0</v>
      </c>
      <c r="J16" s="38">
        <v>0</v>
      </c>
      <c r="K16" s="6"/>
    </row>
    <row r="17" spans="1:11" ht="56.25" customHeight="1" hidden="1">
      <c r="A17" s="70">
        <v>3</v>
      </c>
      <c r="B17" s="48" t="s">
        <v>168</v>
      </c>
      <c r="C17" s="48"/>
      <c r="D17" s="54">
        <v>1</v>
      </c>
      <c r="E17" s="5" t="s">
        <v>10</v>
      </c>
      <c r="F17" s="5">
        <v>2013</v>
      </c>
      <c r="G17" s="44">
        <f t="shared" si="0"/>
        <v>0</v>
      </c>
      <c r="H17" s="38">
        <v>0</v>
      </c>
      <c r="I17" s="38">
        <v>0</v>
      </c>
      <c r="J17" s="38">
        <v>0</v>
      </c>
      <c r="K17" s="6" t="s">
        <v>138</v>
      </c>
    </row>
    <row r="18" spans="1:11" ht="56.25" customHeight="1">
      <c r="A18" s="71"/>
      <c r="B18" s="50"/>
      <c r="C18" s="50"/>
      <c r="D18" s="55"/>
      <c r="E18" s="5" t="s">
        <v>11</v>
      </c>
      <c r="F18" s="5">
        <v>2014</v>
      </c>
      <c r="G18" s="38">
        <f t="shared" si="0"/>
        <v>1304.8000000000002</v>
      </c>
      <c r="H18" s="38">
        <v>230.4</v>
      </c>
      <c r="I18" s="38">
        <v>1074.4</v>
      </c>
      <c r="J18" s="38">
        <v>0</v>
      </c>
      <c r="K18" s="6" t="s">
        <v>139</v>
      </c>
    </row>
    <row r="19" spans="1:11" ht="52.5" customHeight="1">
      <c r="A19" s="21">
        <v>4</v>
      </c>
      <c r="B19" s="20" t="s">
        <v>16</v>
      </c>
      <c r="C19" s="21">
        <v>1.625</v>
      </c>
      <c r="D19" s="35">
        <v>1</v>
      </c>
      <c r="E19" s="5" t="s">
        <v>11</v>
      </c>
      <c r="F19" s="5">
        <v>2014</v>
      </c>
      <c r="G19" s="38">
        <f t="shared" si="0"/>
        <v>200752.8</v>
      </c>
      <c r="H19" s="38">
        <v>50188.2</v>
      </c>
      <c r="I19" s="38">
        <v>150564.6</v>
      </c>
      <c r="J19" s="38">
        <v>0</v>
      </c>
      <c r="K19" s="6" t="s">
        <v>133</v>
      </c>
    </row>
    <row r="20" spans="1:11" ht="50.25" customHeight="1">
      <c r="A20" s="2">
        <v>5</v>
      </c>
      <c r="B20" s="3" t="s">
        <v>131</v>
      </c>
      <c r="C20" s="3"/>
      <c r="D20" s="4">
        <v>1</v>
      </c>
      <c r="E20" s="3" t="s">
        <v>11</v>
      </c>
      <c r="F20" s="2">
        <v>2014</v>
      </c>
      <c r="G20" s="38">
        <f t="shared" si="0"/>
        <v>47000</v>
      </c>
      <c r="H20" s="38">
        <v>11750</v>
      </c>
      <c r="I20" s="38">
        <v>35250</v>
      </c>
      <c r="J20" s="38">
        <v>0</v>
      </c>
      <c r="K20" s="6" t="s">
        <v>132</v>
      </c>
    </row>
    <row r="21" spans="1:11" ht="38.25" customHeight="1">
      <c r="A21" s="56">
        <v>6</v>
      </c>
      <c r="B21" s="48" t="s">
        <v>18</v>
      </c>
      <c r="C21" s="48">
        <v>11.3</v>
      </c>
      <c r="D21" s="54">
        <v>1</v>
      </c>
      <c r="E21" s="5" t="s">
        <v>11</v>
      </c>
      <c r="F21" s="5">
        <v>2014</v>
      </c>
      <c r="G21" s="38">
        <f t="shared" si="0"/>
        <v>559374</v>
      </c>
      <c r="H21" s="38">
        <v>139843.5</v>
      </c>
      <c r="I21" s="38">
        <v>419530.5</v>
      </c>
      <c r="J21" s="38">
        <v>0</v>
      </c>
      <c r="K21" s="51" t="s">
        <v>172</v>
      </c>
    </row>
    <row r="22" spans="1:11" ht="37.5" customHeight="1">
      <c r="A22" s="56"/>
      <c r="B22" s="49"/>
      <c r="C22" s="49"/>
      <c r="D22" s="58"/>
      <c r="E22" s="5" t="s">
        <v>11</v>
      </c>
      <c r="F22" s="5">
        <v>2015</v>
      </c>
      <c r="G22" s="38">
        <f t="shared" si="0"/>
        <v>508001.6</v>
      </c>
      <c r="H22" s="38">
        <v>127000.4</v>
      </c>
      <c r="I22" s="38">
        <v>381001.2</v>
      </c>
      <c r="J22" s="38">
        <v>0</v>
      </c>
      <c r="K22" s="52"/>
    </row>
    <row r="23" spans="1:11" ht="43.5" customHeight="1">
      <c r="A23" s="56"/>
      <c r="B23" s="50"/>
      <c r="C23" s="50"/>
      <c r="D23" s="55"/>
      <c r="E23" s="5" t="s">
        <v>11</v>
      </c>
      <c r="F23" s="5">
        <v>2016</v>
      </c>
      <c r="G23" s="38">
        <f t="shared" si="0"/>
        <v>508001.6</v>
      </c>
      <c r="H23" s="38">
        <v>127000.4</v>
      </c>
      <c r="I23" s="38">
        <v>381001.2</v>
      </c>
      <c r="J23" s="38">
        <v>0</v>
      </c>
      <c r="K23" s="53"/>
    </row>
    <row r="24" spans="1:11" ht="77.25" customHeight="1">
      <c r="A24" s="5">
        <v>7</v>
      </c>
      <c r="B24" s="20" t="s">
        <v>21</v>
      </c>
      <c r="C24" s="21">
        <v>1.707</v>
      </c>
      <c r="D24" s="35">
        <v>1</v>
      </c>
      <c r="E24" s="5" t="s">
        <v>11</v>
      </c>
      <c r="F24" s="5">
        <v>2014</v>
      </c>
      <c r="G24" s="38">
        <f t="shared" si="0"/>
        <v>80109.1</v>
      </c>
      <c r="H24" s="38">
        <v>20027.3</v>
      </c>
      <c r="I24" s="38">
        <v>60081.8</v>
      </c>
      <c r="J24" s="38">
        <v>0</v>
      </c>
      <c r="K24" s="6" t="s">
        <v>156</v>
      </c>
    </row>
    <row r="25" spans="1:11" ht="97.5" customHeight="1">
      <c r="A25" s="5">
        <v>8</v>
      </c>
      <c r="B25" s="20" t="s">
        <v>23</v>
      </c>
      <c r="C25" s="21">
        <v>1.4</v>
      </c>
      <c r="D25" s="35">
        <v>1</v>
      </c>
      <c r="E25" s="5" t="s">
        <v>11</v>
      </c>
      <c r="F25" s="5">
        <v>2014</v>
      </c>
      <c r="G25" s="38">
        <f t="shared" si="0"/>
        <v>266134.4</v>
      </c>
      <c r="H25" s="38">
        <v>66533.6</v>
      </c>
      <c r="I25" s="38">
        <v>199600.8</v>
      </c>
      <c r="J25" s="38">
        <v>0</v>
      </c>
      <c r="K25" s="6" t="s">
        <v>156</v>
      </c>
    </row>
    <row r="26" spans="1:11" ht="49.5" customHeight="1">
      <c r="A26" s="5">
        <v>9</v>
      </c>
      <c r="B26" s="20" t="s">
        <v>15</v>
      </c>
      <c r="C26" s="20">
        <v>0.46</v>
      </c>
      <c r="D26" s="35">
        <v>1</v>
      </c>
      <c r="E26" s="5" t="s">
        <v>11</v>
      </c>
      <c r="F26" s="5">
        <v>2014</v>
      </c>
      <c r="G26" s="38">
        <f t="shared" si="0"/>
        <v>14159.4</v>
      </c>
      <c r="H26" s="38">
        <v>3539.9</v>
      </c>
      <c r="I26" s="38">
        <v>10619.5</v>
      </c>
      <c r="J26" s="38">
        <v>0</v>
      </c>
      <c r="K26" s="6" t="s">
        <v>134</v>
      </c>
    </row>
    <row r="27" spans="1:11" ht="66" customHeight="1">
      <c r="A27" s="5">
        <v>10</v>
      </c>
      <c r="B27" s="5" t="s">
        <v>33</v>
      </c>
      <c r="C27" s="5">
        <v>0.5</v>
      </c>
      <c r="D27" s="4">
        <v>1</v>
      </c>
      <c r="E27" s="5" t="s">
        <v>11</v>
      </c>
      <c r="F27" s="5">
        <v>2014</v>
      </c>
      <c r="G27" s="38">
        <f t="shared" si="0"/>
        <v>34663.5</v>
      </c>
      <c r="H27" s="38">
        <v>8665.9</v>
      </c>
      <c r="I27" s="38">
        <v>25997.6</v>
      </c>
      <c r="J27" s="38">
        <v>0</v>
      </c>
      <c r="K27" s="6" t="s">
        <v>134</v>
      </c>
    </row>
    <row r="28" spans="1:11" ht="66" customHeight="1">
      <c r="A28" s="5">
        <v>11</v>
      </c>
      <c r="B28" s="5" t="s">
        <v>126</v>
      </c>
      <c r="C28" s="5">
        <v>0.67265</v>
      </c>
      <c r="D28" s="4">
        <v>1</v>
      </c>
      <c r="E28" s="5" t="s">
        <v>11</v>
      </c>
      <c r="F28" s="5">
        <v>2014</v>
      </c>
      <c r="G28" s="38">
        <f t="shared" si="0"/>
        <v>81774.1</v>
      </c>
      <c r="H28" s="38">
        <v>20443.5</v>
      </c>
      <c r="I28" s="38">
        <v>61330.6</v>
      </c>
      <c r="J28" s="38">
        <v>0</v>
      </c>
      <c r="K28" s="6" t="s">
        <v>135</v>
      </c>
    </row>
    <row r="29" spans="1:11" ht="66" customHeight="1">
      <c r="A29" s="5">
        <v>12</v>
      </c>
      <c r="B29" s="5" t="s">
        <v>127</v>
      </c>
      <c r="C29" s="5">
        <v>0.63</v>
      </c>
      <c r="D29" s="4">
        <v>1</v>
      </c>
      <c r="E29" s="5" t="s">
        <v>11</v>
      </c>
      <c r="F29" s="5">
        <v>2014</v>
      </c>
      <c r="G29" s="38">
        <f t="shared" si="0"/>
        <v>80292.8</v>
      </c>
      <c r="H29" s="38">
        <v>20073.2</v>
      </c>
      <c r="I29" s="38">
        <v>60219.6</v>
      </c>
      <c r="J29" s="38">
        <v>0</v>
      </c>
      <c r="K29" s="6" t="s">
        <v>135</v>
      </c>
    </row>
    <row r="30" spans="1:11" ht="66" customHeight="1">
      <c r="A30" s="5">
        <v>13</v>
      </c>
      <c r="B30" s="5" t="s">
        <v>128</v>
      </c>
      <c r="C30" s="5">
        <v>1.4</v>
      </c>
      <c r="D30" s="4">
        <v>1</v>
      </c>
      <c r="E30" s="5" t="s">
        <v>11</v>
      </c>
      <c r="F30" s="5">
        <v>2014</v>
      </c>
      <c r="G30" s="38">
        <f t="shared" si="0"/>
        <v>172056</v>
      </c>
      <c r="H30" s="38">
        <v>43014</v>
      </c>
      <c r="I30" s="38">
        <v>129042</v>
      </c>
      <c r="J30" s="38">
        <v>0</v>
      </c>
      <c r="K30" s="6" t="s">
        <v>135</v>
      </c>
    </row>
    <row r="31" spans="1:11" ht="56.25" customHeight="1">
      <c r="A31" s="5">
        <v>14</v>
      </c>
      <c r="B31" s="5" t="s">
        <v>22</v>
      </c>
      <c r="C31" s="5">
        <v>2</v>
      </c>
      <c r="D31" s="4">
        <v>1</v>
      </c>
      <c r="E31" s="5" t="s">
        <v>11</v>
      </c>
      <c r="F31" s="5">
        <v>2014</v>
      </c>
      <c r="G31" s="38">
        <f t="shared" si="0"/>
        <v>65049.3</v>
      </c>
      <c r="H31" s="38">
        <v>16262.3</v>
      </c>
      <c r="I31" s="38">
        <v>48787</v>
      </c>
      <c r="J31" s="38">
        <v>0</v>
      </c>
      <c r="K31" s="6" t="s">
        <v>125</v>
      </c>
    </row>
    <row r="32" spans="1:11" ht="102" customHeight="1">
      <c r="A32" s="5">
        <v>15</v>
      </c>
      <c r="B32" s="5" t="s">
        <v>71</v>
      </c>
      <c r="C32" s="5">
        <v>0.04</v>
      </c>
      <c r="D32" s="4">
        <v>1</v>
      </c>
      <c r="E32" s="5" t="s">
        <v>11</v>
      </c>
      <c r="F32" s="5">
        <v>2014</v>
      </c>
      <c r="G32" s="38">
        <f>H32+I32+J32</f>
        <v>47396.1</v>
      </c>
      <c r="H32" s="38">
        <v>0</v>
      </c>
      <c r="I32" s="38">
        <v>0</v>
      </c>
      <c r="J32" s="38">
        <v>47396.1</v>
      </c>
      <c r="K32" s="6" t="s">
        <v>157</v>
      </c>
    </row>
    <row r="33" spans="1:11" ht="106.5" customHeight="1">
      <c r="A33" s="5">
        <v>16</v>
      </c>
      <c r="B33" s="5" t="s">
        <v>72</v>
      </c>
      <c r="C33" s="5">
        <v>0.04</v>
      </c>
      <c r="D33" s="4">
        <v>1</v>
      </c>
      <c r="E33" s="5" t="s">
        <v>11</v>
      </c>
      <c r="F33" s="5">
        <v>2014</v>
      </c>
      <c r="G33" s="38">
        <f>H33+I33+J33</f>
        <v>32586.4</v>
      </c>
      <c r="H33" s="38">
        <v>0</v>
      </c>
      <c r="I33" s="38">
        <v>0</v>
      </c>
      <c r="J33" s="38">
        <v>32586.4</v>
      </c>
      <c r="K33" s="6" t="s">
        <v>157</v>
      </c>
    </row>
    <row r="34" spans="1:11" ht="41.25" customHeight="1">
      <c r="A34" s="5">
        <v>17</v>
      </c>
      <c r="B34" s="5" t="s">
        <v>167</v>
      </c>
      <c r="C34" s="20"/>
      <c r="D34" s="34">
        <v>1</v>
      </c>
      <c r="E34" s="5" t="s">
        <v>11</v>
      </c>
      <c r="F34" s="5">
        <v>2014</v>
      </c>
      <c r="G34" s="38">
        <f>H34+I34+J34</f>
        <v>617</v>
      </c>
      <c r="H34" s="38">
        <v>617</v>
      </c>
      <c r="I34" s="38">
        <v>0</v>
      </c>
      <c r="J34" s="38">
        <v>0</v>
      </c>
      <c r="K34" s="37"/>
    </row>
    <row r="35" spans="1:11" ht="77.25" customHeight="1">
      <c r="A35" s="5">
        <v>18</v>
      </c>
      <c r="B35" s="5" t="s">
        <v>19</v>
      </c>
      <c r="C35" s="5">
        <v>0.04</v>
      </c>
      <c r="D35" s="4">
        <v>1</v>
      </c>
      <c r="E35" s="5" t="s">
        <v>10</v>
      </c>
      <c r="F35" s="2">
        <v>2014</v>
      </c>
      <c r="G35" s="38">
        <f>H35+I35+J35</f>
        <v>4000</v>
      </c>
      <c r="H35" s="38">
        <v>4000</v>
      </c>
      <c r="I35" s="38">
        <v>0</v>
      </c>
      <c r="J35" s="38">
        <v>0</v>
      </c>
      <c r="K35" s="6" t="s">
        <v>158</v>
      </c>
    </row>
    <row r="36" spans="1:11" ht="139.5" customHeight="1">
      <c r="A36" s="5">
        <v>19</v>
      </c>
      <c r="B36" s="5" t="s">
        <v>77</v>
      </c>
      <c r="C36" s="5"/>
      <c r="D36" s="4">
        <v>1</v>
      </c>
      <c r="E36" s="5" t="s">
        <v>10</v>
      </c>
      <c r="F36" s="5">
        <v>2014</v>
      </c>
      <c r="G36" s="38">
        <f>H36+I36+J36</f>
        <v>25600</v>
      </c>
      <c r="H36" s="38">
        <v>6400</v>
      </c>
      <c r="I36" s="38">
        <v>19200</v>
      </c>
      <c r="J36" s="38">
        <v>0</v>
      </c>
      <c r="K36" s="6" t="s">
        <v>66</v>
      </c>
    </row>
    <row r="37" spans="1:11" ht="38.25" customHeight="1">
      <c r="A37" s="56">
        <v>20</v>
      </c>
      <c r="B37" s="56" t="s">
        <v>27</v>
      </c>
      <c r="C37" s="48">
        <v>3.5</v>
      </c>
      <c r="D37" s="54">
        <v>1</v>
      </c>
      <c r="E37" s="5" t="s">
        <v>10</v>
      </c>
      <c r="F37" s="5">
        <v>2014</v>
      </c>
      <c r="G37" s="38">
        <f t="shared" si="0"/>
        <v>6200</v>
      </c>
      <c r="H37" s="38">
        <v>6200</v>
      </c>
      <c r="I37" s="38">
        <v>0</v>
      </c>
      <c r="J37" s="38">
        <v>0</v>
      </c>
      <c r="K37" s="51" t="s">
        <v>136</v>
      </c>
    </row>
    <row r="38" spans="1:11" ht="42.75" customHeight="1">
      <c r="A38" s="56"/>
      <c r="B38" s="56"/>
      <c r="C38" s="50"/>
      <c r="D38" s="55"/>
      <c r="E38" s="5" t="s">
        <v>11</v>
      </c>
      <c r="F38" s="5">
        <v>2015</v>
      </c>
      <c r="G38" s="38">
        <f t="shared" si="0"/>
        <v>312572.4</v>
      </c>
      <c r="H38" s="38">
        <v>78143.1</v>
      </c>
      <c r="I38" s="38">
        <v>234429.3</v>
      </c>
      <c r="J38" s="38">
        <v>0</v>
      </c>
      <c r="K38" s="53"/>
    </row>
    <row r="39" spans="1:11" ht="45.75" customHeight="1">
      <c r="A39" s="2">
        <v>21</v>
      </c>
      <c r="B39" s="3" t="s">
        <v>129</v>
      </c>
      <c r="C39" s="3"/>
      <c r="D39" s="4">
        <v>1</v>
      </c>
      <c r="E39" s="3" t="s">
        <v>10</v>
      </c>
      <c r="F39" s="2">
        <v>2014</v>
      </c>
      <c r="G39" s="38">
        <f t="shared" si="0"/>
        <v>31821.399999999998</v>
      </c>
      <c r="H39" s="38">
        <v>7955.3</v>
      </c>
      <c r="I39" s="38">
        <v>23866.1</v>
      </c>
      <c r="J39" s="38">
        <v>0</v>
      </c>
      <c r="K39" s="6" t="s">
        <v>130</v>
      </c>
    </row>
    <row r="40" spans="1:11" ht="60.75" customHeight="1">
      <c r="A40" s="2">
        <v>22</v>
      </c>
      <c r="B40" s="3" t="s">
        <v>9</v>
      </c>
      <c r="C40" s="3">
        <v>1.2</v>
      </c>
      <c r="D40" s="4">
        <v>1</v>
      </c>
      <c r="E40" s="3" t="s">
        <v>10</v>
      </c>
      <c r="F40" s="2">
        <v>2014</v>
      </c>
      <c r="G40" s="38">
        <f t="shared" si="0"/>
        <v>12000</v>
      </c>
      <c r="H40" s="38">
        <v>3000</v>
      </c>
      <c r="I40" s="38">
        <v>9000</v>
      </c>
      <c r="J40" s="38">
        <v>0</v>
      </c>
      <c r="K40" s="6" t="s">
        <v>66</v>
      </c>
    </row>
    <row r="41" spans="1:11" ht="73.5" customHeight="1">
      <c r="A41" s="5">
        <v>23</v>
      </c>
      <c r="B41" s="5" t="s">
        <v>28</v>
      </c>
      <c r="C41" s="5">
        <v>0.05</v>
      </c>
      <c r="D41" s="4">
        <v>1</v>
      </c>
      <c r="E41" s="5" t="s">
        <v>10</v>
      </c>
      <c r="F41" s="5">
        <v>2014</v>
      </c>
      <c r="G41" s="38">
        <f t="shared" si="0"/>
        <v>4000</v>
      </c>
      <c r="H41" s="38">
        <v>1000</v>
      </c>
      <c r="I41" s="38">
        <v>3000</v>
      </c>
      <c r="J41" s="38">
        <v>0</v>
      </c>
      <c r="K41" s="6" t="s">
        <v>66</v>
      </c>
    </row>
    <row r="42" spans="1:11" ht="73.5" customHeight="1">
      <c r="A42" s="5">
        <v>24</v>
      </c>
      <c r="B42" s="5" t="s">
        <v>166</v>
      </c>
      <c r="C42" s="5">
        <v>16.5</v>
      </c>
      <c r="D42" s="4">
        <v>1</v>
      </c>
      <c r="E42" s="5" t="s">
        <v>10</v>
      </c>
      <c r="F42" s="5">
        <v>2014</v>
      </c>
      <c r="G42" s="38">
        <f t="shared" si="0"/>
        <v>12000</v>
      </c>
      <c r="H42" s="38">
        <v>3000</v>
      </c>
      <c r="I42" s="38">
        <v>9000</v>
      </c>
      <c r="J42" s="38">
        <v>0</v>
      </c>
      <c r="K42" s="6" t="s">
        <v>66</v>
      </c>
    </row>
    <row r="43" spans="1:11" ht="72" customHeight="1">
      <c r="A43" s="5">
        <v>25</v>
      </c>
      <c r="B43" s="5" t="s">
        <v>29</v>
      </c>
      <c r="C43" s="5"/>
      <c r="D43" s="4">
        <v>1</v>
      </c>
      <c r="E43" s="5" t="s">
        <v>10</v>
      </c>
      <c r="F43" s="5">
        <v>2014</v>
      </c>
      <c r="G43" s="38">
        <f t="shared" si="0"/>
        <v>10000</v>
      </c>
      <c r="H43" s="38">
        <v>2500</v>
      </c>
      <c r="I43" s="38">
        <v>7500</v>
      </c>
      <c r="J43" s="38">
        <v>0</v>
      </c>
      <c r="K43" s="6" t="s">
        <v>66</v>
      </c>
    </row>
    <row r="44" spans="1:11" ht="93" customHeight="1">
      <c r="A44" s="5">
        <v>26</v>
      </c>
      <c r="B44" s="5" t="s">
        <v>117</v>
      </c>
      <c r="C44" s="5"/>
      <c r="D44" s="4">
        <v>1</v>
      </c>
      <c r="E44" s="5" t="s">
        <v>10</v>
      </c>
      <c r="F44" s="5">
        <v>2014</v>
      </c>
      <c r="G44" s="38">
        <f t="shared" si="0"/>
        <v>10000</v>
      </c>
      <c r="H44" s="38">
        <v>2500</v>
      </c>
      <c r="I44" s="38">
        <v>7500</v>
      </c>
      <c r="J44" s="38">
        <v>0</v>
      </c>
      <c r="K44" s="6" t="s">
        <v>66</v>
      </c>
    </row>
    <row r="45" spans="1:11" ht="66.75" customHeight="1">
      <c r="A45" s="5">
        <v>27</v>
      </c>
      <c r="B45" s="5" t="s">
        <v>32</v>
      </c>
      <c r="C45" s="5"/>
      <c r="D45" s="4">
        <v>1</v>
      </c>
      <c r="E45" s="5" t="s">
        <v>10</v>
      </c>
      <c r="F45" s="5">
        <v>2014</v>
      </c>
      <c r="G45" s="38">
        <f t="shared" si="0"/>
        <v>300</v>
      </c>
      <c r="H45" s="38">
        <v>300</v>
      </c>
      <c r="I45" s="38">
        <v>0</v>
      </c>
      <c r="J45" s="38">
        <v>0</v>
      </c>
      <c r="K45" s="6" t="s">
        <v>66</v>
      </c>
    </row>
    <row r="46" spans="1:11" ht="60" customHeight="1">
      <c r="A46" s="2">
        <v>28</v>
      </c>
      <c r="B46" s="3" t="s">
        <v>105</v>
      </c>
      <c r="C46" s="3">
        <v>6.1</v>
      </c>
      <c r="D46" s="4">
        <v>1</v>
      </c>
      <c r="E46" s="3" t="s">
        <v>10</v>
      </c>
      <c r="F46" s="2">
        <v>2014</v>
      </c>
      <c r="G46" s="38">
        <f t="shared" si="0"/>
        <v>50000</v>
      </c>
      <c r="H46" s="38">
        <v>12500</v>
      </c>
      <c r="I46" s="38">
        <v>37500</v>
      </c>
      <c r="J46" s="38">
        <v>0</v>
      </c>
      <c r="K46" s="6" t="s">
        <v>66</v>
      </c>
    </row>
    <row r="47" spans="1:11" ht="60" customHeight="1">
      <c r="A47" s="2">
        <v>29</v>
      </c>
      <c r="B47" s="3" t="s">
        <v>159</v>
      </c>
      <c r="C47" s="3">
        <v>0.322</v>
      </c>
      <c r="D47" s="4">
        <v>1</v>
      </c>
      <c r="E47" s="3" t="s">
        <v>10</v>
      </c>
      <c r="F47" s="2">
        <v>2014</v>
      </c>
      <c r="G47" s="38">
        <f t="shared" si="0"/>
        <v>22000</v>
      </c>
      <c r="H47" s="38">
        <v>5500</v>
      </c>
      <c r="I47" s="38">
        <v>16500</v>
      </c>
      <c r="J47" s="38">
        <v>0</v>
      </c>
      <c r="K47" s="6" t="s">
        <v>66</v>
      </c>
    </row>
    <row r="48" spans="1:11" ht="60" customHeight="1">
      <c r="A48" s="2">
        <v>30</v>
      </c>
      <c r="B48" s="3" t="s">
        <v>142</v>
      </c>
      <c r="C48" s="3">
        <v>0.68</v>
      </c>
      <c r="D48" s="4">
        <v>1</v>
      </c>
      <c r="E48" s="3" t="s">
        <v>10</v>
      </c>
      <c r="F48" s="2">
        <v>2014</v>
      </c>
      <c r="G48" s="38">
        <f t="shared" si="0"/>
        <v>4100</v>
      </c>
      <c r="H48" s="38">
        <v>1025</v>
      </c>
      <c r="I48" s="38">
        <v>3075</v>
      </c>
      <c r="J48" s="38">
        <v>0</v>
      </c>
      <c r="K48" s="6" t="s">
        <v>66</v>
      </c>
    </row>
    <row r="49" spans="1:11" ht="65.25" customHeight="1">
      <c r="A49" s="5">
        <v>31</v>
      </c>
      <c r="B49" s="5" t="s">
        <v>109</v>
      </c>
      <c r="C49" s="5">
        <v>1.5</v>
      </c>
      <c r="D49" s="4">
        <v>1</v>
      </c>
      <c r="E49" s="5" t="s">
        <v>10</v>
      </c>
      <c r="F49" s="5">
        <v>2014</v>
      </c>
      <c r="G49" s="38">
        <f t="shared" si="0"/>
        <v>7000</v>
      </c>
      <c r="H49" s="38">
        <v>1750</v>
      </c>
      <c r="I49" s="38">
        <v>5250</v>
      </c>
      <c r="J49" s="38">
        <v>0</v>
      </c>
      <c r="K49" s="6" t="s">
        <v>66</v>
      </c>
    </row>
    <row r="50" spans="1:11" ht="38.25" customHeight="1">
      <c r="A50" s="5">
        <v>32</v>
      </c>
      <c r="B50" s="5" t="s">
        <v>110</v>
      </c>
      <c r="C50" s="5">
        <v>2.8</v>
      </c>
      <c r="D50" s="4">
        <v>1</v>
      </c>
      <c r="E50" s="5" t="s">
        <v>10</v>
      </c>
      <c r="F50" s="5">
        <v>2014</v>
      </c>
      <c r="G50" s="38">
        <f t="shared" si="0"/>
        <v>10000</v>
      </c>
      <c r="H50" s="38">
        <v>2500</v>
      </c>
      <c r="I50" s="38">
        <v>7500</v>
      </c>
      <c r="J50" s="38">
        <v>0</v>
      </c>
      <c r="K50" s="6" t="s">
        <v>66</v>
      </c>
    </row>
    <row r="51" spans="1:11" ht="63" customHeight="1">
      <c r="A51" s="5">
        <v>33</v>
      </c>
      <c r="B51" s="5" t="s">
        <v>17</v>
      </c>
      <c r="C51" s="5">
        <v>18</v>
      </c>
      <c r="D51" s="4">
        <v>1</v>
      </c>
      <c r="E51" s="5" t="s">
        <v>10</v>
      </c>
      <c r="F51" s="5">
        <v>2014</v>
      </c>
      <c r="G51" s="38">
        <f t="shared" si="0"/>
        <v>160000</v>
      </c>
      <c r="H51" s="38">
        <v>40000</v>
      </c>
      <c r="I51" s="38">
        <v>120000</v>
      </c>
      <c r="J51" s="38">
        <v>0</v>
      </c>
      <c r="K51" s="6" t="s">
        <v>66</v>
      </c>
    </row>
    <row r="52" spans="1:11" ht="57.75" customHeight="1">
      <c r="A52" s="5">
        <v>34</v>
      </c>
      <c r="B52" s="5" t="s">
        <v>24</v>
      </c>
      <c r="C52" s="5">
        <v>2.1</v>
      </c>
      <c r="D52" s="4">
        <v>1</v>
      </c>
      <c r="E52" s="5" t="s">
        <v>10</v>
      </c>
      <c r="F52" s="5">
        <v>2014</v>
      </c>
      <c r="G52" s="38">
        <f t="shared" si="0"/>
        <v>15000</v>
      </c>
      <c r="H52" s="38">
        <v>3750</v>
      </c>
      <c r="I52" s="38">
        <v>11250</v>
      </c>
      <c r="J52" s="38">
        <v>0</v>
      </c>
      <c r="K52" s="6" t="s">
        <v>66</v>
      </c>
    </row>
    <row r="53" spans="1:11" ht="72" customHeight="1">
      <c r="A53" s="5">
        <v>35</v>
      </c>
      <c r="B53" s="5" t="s">
        <v>26</v>
      </c>
      <c r="C53" s="5">
        <v>1.5</v>
      </c>
      <c r="D53" s="4">
        <v>1</v>
      </c>
      <c r="E53" s="5" t="s">
        <v>10</v>
      </c>
      <c r="F53" s="5">
        <v>2014</v>
      </c>
      <c r="G53" s="38">
        <f t="shared" si="0"/>
        <v>6500</v>
      </c>
      <c r="H53" s="38">
        <v>1625</v>
      </c>
      <c r="I53" s="38">
        <v>4875</v>
      </c>
      <c r="J53" s="38">
        <v>0</v>
      </c>
      <c r="K53" s="6" t="s">
        <v>66</v>
      </c>
    </row>
    <row r="54" spans="1:11" ht="47.25" customHeight="1">
      <c r="A54" s="5">
        <v>36</v>
      </c>
      <c r="B54" s="5" t="s">
        <v>112</v>
      </c>
      <c r="C54" s="5">
        <v>6.5</v>
      </c>
      <c r="D54" s="4">
        <v>1</v>
      </c>
      <c r="E54" s="5" t="s">
        <v>10</v>
      </c>
      <c r="F54" s="5">
        <v>2014</v>
      </c>
      <c r="G54" s="38">
        <f t="shared" si="0"/>
        <v>7000</v>
      </c>
      <c r="H54" s="38">
        <v>1750</v>
      </c>
      <c r="I54" s="38">
        <v>5250</v>
      </c>
      <c r="J54" s="38">
        <v>0</v>
      </c>
      <c r="K54" s="6" t="s">
        <v>66</v>
      </c>
    </row>
    <row r="55" spans="1:11" ht="45.75" customHeight="1">
      <c r="A55" s="5">
        <v>37</v>
      </c>
      <c r="B55" s="5" t="s">
        <v>111</v>
      </c>
      <c r="C55" s="5">
        <v>4.1</v>
      </c>
      <c r="D55" s="4">
        <v>1</v>
      </c>
      <c r="E55" s="5" t="s">
        <v>10</v>
      </c>
      <c r="F55" s="5">
        <v>2014</v>
      </c>
      <c r="G55" s="38">
        <f t="shared" si="0"/>
        <v>30000</v>
      </c>
      <c r="H55" s="38">
        <v>7500</v>
      </c>
      <c r="I55" s="38">
        <v>22500</v>
      </c>
      <c r="J55" s="38">
        <v>0</v>
      </c>
      <c r="K55" s="6" t="s">
        <v>66</v>
      </c>
    </row>
    <row r="56" spans="1:11" ht="51" customHeight="1">
      <c r="A56" s="5">
        <v>38</v>
      </c>
      <c r="B56" s="5" t="s">
        <v>113</v>
      </c>
      <c r="C56" s="5">
        <v>0.5</v>
      </c>
      <c r="D56" s="4">
        <v>1</v>
      </c>
      <c r="E56" s="5" t="s">
        <v>10</v>
      </c>
      <c r="F56" s="5">
        <v>2014</v>
      </c>
      <c r="G56" s="38">
        <f t="shared" si="0"/>
        <v>3500</v>
      </c>
      <c r="H56" s="38">
        <v>875</v>
      </c>
      <c r="I56" s="38">
        <v>2625</v>
      </c>
      <c r="J56" s="38">
        <v>0</v>
      </c>
      <c r="K56" s="6" t="s">
        <v>66</v>
      </c>
    </row>
    <row r="57" spans="1:11" ht="58.5" customHeight="1">
      <c r="A57" s="5">
        <v>39</v>
      </c>
      <c r="B57" s="5" t="s">
        <v>118</v>
      </c>
      <c r="C57" s="5"/>
      <c r="D57" s="4">
        <v>1</v>
      </c>
      <c r="E57" s="5" t="s">
        <v>10</v>
      </c>
      <c r="F57" s="5">
        <v>2014</v>
      </c>
      <c r="G57" s="38">
        <f t="shared" si="0"/>
        <v>1500</v>
      </c>
      <c r="H57" s="38">
        <v>375</v>
      </c>
      <c r="I57" s="38">
        <v>1125</v>
      </c>
      <c r="J57" s="38">
        <v>0</v>
      </c>
      <c r="K57" s="6" t="s">
        <v>66</v>
      </c>
    </row>
    <row r="58" spans="1:11" ht="49.5" customHeight="1">
      <c r="A58" s="5">
        <v>40</v>
      </c>
      <c r="B58" s="5" t="s">
        <v>75</v>
      </c>
      <c r="C58" s="5">
        <v>2.5</v>
      </c>
      <c r="D58" s="4">
        <v>1</v>
      </c>
      <c r="E58" s="5" t="s">
        <v>10</v>
      </c>
      <c r="F58" s="5">
        <v>2014</v>
      </c>
      <c r="G58" s="38">
        <f t="shared" si="0"/>
        <v>7000</v>
      </c>
      <c r="H58" s="38">
        <v>1750</v>
      </c>
      <c r="I58" s="38">
        <v>5250</v>
      </c>
      <c r="J58" s="38">
        <v>0</v>
      </c>
      <c r="K58" s="6" t="s">
        <v>66</v>
      </c>
    </row>
    <row r="59" spans="1:11" ht="46.5" customHeight="1">
      <c r="A59" s="5">
        <v>41</v>
      </c>
      <c r="B59" s="5" t="s">
        <v>68</v>
      </c>
      <c r="C59" s="5">
        <v>4</v>
      </c>
      <c r="D59" s="4">
        <v>1</v>
      </c>
      <c r="E59" s="5" t="s">
        <v>10</v>
      </c>
      <c r="F59" s="5">
        <v>2014</v>
      </c>
      <c r="G59" s="38">
        <f t="shared" si="0"/>
        <v>3500</v>
      </c>
      <c r="H59" s="38">
        <v>875</v>
      </c>
      <c r="I59" s="38">
        <v>2625</v>
      </c>
      <c r="J59" s="38">
        <v>0</v>
      </c>
      <c r="K59" s="6" t="s">
        <v>66</v>
      </c>
    </row>
    <row r="60" spans="1:11" ht="87.75" customHeight="1">
      <c r="A60" s="5">
        <v>42</v>
      </c>
      <c r="B60" s="5" t="s">
        <v>69</v>
      </c>
      <c r="C60" s="5">
        <v>3</v>
      </c>
      <c r="D60" s="4">
        <v>1</v>
      </c>
      <c r="E60" s="5" t="s">
        <v>10</v>
      </c>
      <c r="F60" s="5">
        <v>2014</v>
      </c>
      <c r="G60" s="38">
        <f t="shared" si="0"/>
        <v>90000</v>
      </c>
      <c r="H60" s="38">
        <v>22500</v>
      </c>
      <c r="I60" s="38">
        <v>67500</v>
      </c>
      <c r="J60" s="38">
        <v>0</v>
      </c>
      <c r="K60" s="6" t="s">
        <v>66</v>
      </c>
    </row>
    <row r="61" spans="1:11" ht="84" customHeight="1">
      <c r="A61" s="5">
        <v>43</v>
      </c>
      <c r="B61" s="5" t="s">
        <v>78</v>
      </c>
      <c r="C61" s="5"/>
      <c r="D61" s="4">
        <v>1</v>
      </c>
      <c r="E61" s="5" t="s">
        <v>10</v>
      </c>
      <c r="F61" s="5">
        <v>2014</v>
      </c>
      <c r="G61" s="38">
        <f t="shared" si="0"/>
        <v>9000</v>
      </c>
      <c r="H61" s="38">
        <v>2250</v>
      </c>
      <c r="I61" s="38">
        <v>6750</v>
      </c>
      <c r="J61" s="38">
        <v>0</v>
      </c>
      <c r="K61" s="6" t="s">
        <v>66</v>
      </c>
    </row>
    <row r="62" spans="1:11" ht="60" customHeight="1">
      <c r="A62" s="5">
        <v>44</v>
      </c>
      <c r="B62" s="5" t="s">
        <v>93</v>
      </c>
      <c r="C62" s="5">
        <v>0.4</v>
      </c>
      <c r="D62" s="4">
        <v>1</v>
      </c>
      <c r="E62" s="5" t="s">
        <v>10</v>
      </c>
      <c r="F62" s="5">
        <v>2014</v>
      </c>
      <c r="G62" s="38">
        <f t="shared" si="0"/>
        <v>400</v>
      </c>
      <c r="H62" s="38">
        <v>400</v>
      </c>
      <c r="I62" s="38">
        <v>0</v>
      </c>
      <c r="J62" s="38">
        <v>0</v>
      </c>
      <c r="K62" s="6" t="s">
        <v>66</v>
      </c>
    </row>
    <row r="63" spans="1:11" ht="45.75" customHeight="1">
      <c r="A63" s="5">
        <v>45</v>
      </c>
      <c r="B63" s="5" t="s">
        <v>121</v>
      </c>
      <c r="C63" s="5"/>
      <c r="D63" s="4">
        <v>1</v>
      </c>
      <c r="E63" s="5" t="s">
        <v>10</v>
      </c>
      <c r="F63" s="5">
        <v>2014</v>
      </c>
      <c r="G63" s="38">
        <f t="shared" si="0"/>
        <v>3331.7000000000003</v>
      </c>
      <c r="H63" s="38">
        <v>832.9</v>
      </c>
      <c r="I63" s="38">
        <v>2498.8</v>
      </c>
      <c r="J63" s="38">
        <v>0</v>
      </c>
      <c r="K63" s="6" t="s">
        <v>66</v>
      </c>
    </row>
    <row r="64" spans="1:11" ht="45.75" customHeight="1">
      <c r="A64" s="5">
        <v>46</v>
      </c>
      <c r="B64" s="5" t="s">
        <v>140</v>
      </c>
      <c r="C64" s="20"/>
      <c r="D64" s="34">
        <v>1</v>
      </c>
      <c r="E64" s="5" t="s">
        <v>10</v>
      </c>
      <c r="F64" s="5">
        <v>2014</v>
      </c>
      <c r="G64" s="38">
        <f t="shared" si="0"/>
        <v>100</v>
      </c>
      <c r="H64" s="38">
        <v>100</v>
      </c>
      <c r="I64" s="38">
        <v>0</v>
      </c>
      <c r="J64" s="38">
        <v>0</v>
      </c>
      <c r="K64" s="37" t="s">
        <v>141</v>
      </c>
    </row>
    <row r="65" spans="1:11" ht="38.25" customHeight="1">
      <c r="A65" s="66">
        <v>47</v>
      </c>
      <c r="B65" s="67" t="s">
        <v>13</v>
      </c>
      <c r="C65" s="59">
        <v>5.9</v>
      </c>
      <c r="D65" s="54">
        <v>1</v>
      </c>
      <c r="E65" s="3" t="s">
        <v>10</v>
      </c>
      <c r="F65" s="2">
        <v>2014</v>
      </c>
      <c r="G65" s="38">
        <f t="shared" si="0"/>
        <v>8000</v>
      </c>
      <c r="H65" s="38">
        <v>2000</v>
      </c>
      <c r="I65" s="38">
        <v>6000</v>
      </c>
      <c r="J65" s="38">
        <v>0</v>
      </c>
      <c r="K65" s="51" t="s">
        <v>137</v>
      </c>
    </row>
    <row r="66" spans="1:11" ht="41.25" customHeight="1">
      <c r="A66" s="66"/>
      <c r="B66" s="67"/>
      <c r="C66" s="61"/>
      <c r="D66" s="55"/>
      <c r="E66" s="3" t="s">
        <v>11</v>
      </c>
      <c r="F66" s="2">
        <v>2015</v>
      </c>
      <c r="G66" s="38">
        <f t="shared" si="0"/>
        <v>241220.4</v>
      </c>
      <c r="H66" s="38">
        <v>60305.1</v>
      </c>
      <c r="I66" s="38">
        <v>180915.3</v>
      </c>
      <c r="J66" s="38">
        <v>0</v>
      </c>
      <c r="K66" s="53"/>
    </row>
    <row r="67" spans="1:11" ht="41.25" customHeight="1">
      <c r="A67" s="2">
        <v>48</v>
      </c>
      <c r="B67" s="3" t="s">
        <v>147</v>
      </c>
      <c r="C67" s="36">
        <v>1.5</v>
      </c>
      <c r="D67" s="35">
        <v>2</v>
      </c>
      <c r="E67" s="3" t="s">
        <v>10</v>
      </c>
      <c r="F67" s="2">
        <v>2015</v>
      </c>
      <c r="G67" s="38">
        <f t="shared" si="0"/>
        <v>8000</v>
      </c>
      <c r="H67" s="38">
        <v>2000</v>
      </c>
      <c r="I67" s="38">
        <v>6000</v>
      </c>
      <c r="J67" s="38">
        <v>0</v>
      </c>
      <c r="K67" s="6" t="s">
        <v>66</v>
      </c>
    </row>
    <row r="68" spans="1:11" ht="60.75" customHeight="1">
      <c r="A68" s="5">
        <v>49</v>
      </c>
      <c r="B68" s="5" t="s">
        <v>116</v>
      </c>
      <c r="C68" s="5"/>
      <c r="D68" s="4">
        <v>2</v>
      </c>
      <c r="E68" s="5" t="s">
        <v>10</v>
      </c>
      <c r="F68" s="5">
        <v>2015</v>
      </c>
      <c r="G68" s="38">
        <f t="shared" si="0"/>
        <v>12000</v>
      </c>
      <c r="H68" s="38">
        <v>3000</v>
      </c>
      <c r="I68" s="38">
        <v>9000</v>
      </c>
      <c r="J68" s="38">
        <v>0</v>
      </c>
      <c r="K68" s="6" t="s">
        <v>66</v>
      </c>
    </row>
    <row r="69" spans="1:11" ht="58.5" customHeight="1">
      <c r="A69" s="5">
        <v>50</v>
      </c>
      <c r="B69" s="5" t="s">
        <v>108</v>
      </c>
      <c r="C69" s="5">
        <v>3</v>
      </c>
      <c r="D69" s="4">
        <v>2</v>
      </c>
      <c r="E69" s="5" t="s">
        <v>10</v>
      </c>
      <c r="F69" s="5">
        <v>2015</v>
      </c>
      <c r="G69" s="38">
        <f t="shared" si="0"/>
        <v>7000</v>
      </c>
      <c r="H69" s="38">
        <v>1750</v>
      </c>
      <c r="I69" s="38">
        <v>5250</v>
      </c>
      <c r="J69" s="38">
        <v>0</v>
      </c>
      <c r="K69" s="6" t="s">
        <v>66</v>
      </c>
    </row>
    <row r="70" spans="1:11" ht="28.5" customHeight="1">
      <c r="A70" s="48">
        <v>51</v>
      </c>
      <c r="B70" s="48" t="s">
        <v>20</v>
      </c>
      <c r="C70" s="48">
        <v>11</v>
      </c>
      <c r="D70" s="54">
        <v>1</v>
      </c>
      <c r="E70" s="48" t="s">
        <v>11</v>
      </c>
      <c r="F70" s="2">
        <v>2014</v>
      </c>
      <c r="G70" s="38">
        <f aca="true" t="shared" si="1" ref="G70:G92">H70+I70+J70</f>
        <v>3259772.4</v>
      </c>
      <c r="H70" s="38">
        <v>162988.6</v>
      </c>
      <c r="I70" s="38">
        <v>488965.9</v>
      </c>
      <c r="J70" s="38">
        <v>2607817.9</v>
      </c>
      <c r="K70" s="51" t="s">
        <v>160</v>
      </c>
    </row>
    <row r="71" spans="1:11" ht="33.75" customHeight="1">
      <c r="A71" s="49"/>
      <c r="B71" s="49"/>
      <c r="C71" s="49"/>
      <c r="D71" s="58"/>
      <c r="E71" s="49"/>
      <c r="F71" s="2">
        <v>2015</v>
      </c>
      <c r="G71" s="38">
        <f t="shared" si="1"/>
        <v>3259772.4</v>
      </c>
      <c r="H71" s="38">
        <v>162988.6</v>
      </c>
      <c r="I71" s="38">
        <v>488965.9</v>
      </c>
      <c r="J71" s="38">
        <v>2607817.9</v>
      </c>
      <c r="K71" s="52"/>
    </row>
    <row r="72" spans="1:11" ht="30.75" customHeight="1">
      <c r="A72" s="50"/>
      <c r="B72" s="50"/>
      <c r="C72" s="50"/>
      <c r="D72" s="55"/>
      <c r="E72" s="50"/>
      <c r="F72" s="2">
        <v>2016</v>
      </c>
      <c r="G72" s="38">
        <f t="shared" si="1"/>
        <v>3259772.4</v>
      </c>
      <c r="H72" s="38">
        <v>162988.6</v>
      </c>
      <c r="I72" s="38">
        <v>488965.9</v>
      </c>
      <c r="J72" s="38">
        <v>2607817.9</v>
      </c>
      <c r="K72" s="53"/>
    </row>
    <row r="73" spans="1:11" ht="48" customHeight="1">
      <c r="A73" s="5">
        <v>52</v>
      </c>
      <c r="B73" s="5" t="s">
        <v>25</v>
      </c>
      <c r="C73" s="5">
        <v>2.5</v>
      </c>
      <c r="D73" s="4">
        <v>2</v>
      </c>
      <c r="E73" s="5" t="s">
        <v>10</v>
      </c>
      <c r="F73" s="5">
        <v>2015</v>
      </c>
      <c r="G73" s="38">
        <f t="shared" si="1"/>
        <v>12000</v>
      </c>
      <c r="H73" s="38">
        <v>3000</v>
      </c>
      <c r="I73" s="38">
        <v>9000</v>
      </c>
      <c r="J73" s="38">
        <v>0</v>
      </c>
      <c r="K73" s="6" t="s">
        <v>66</v>
      </c>
    </row>
    <row r="74" spans="1:11" ht="44.25" customHeight="1">
      <c r="A74" s="5">
        <v>53</v>
      </c>
      <c r="B74" s="5" t="s">
        <v>123</v>
      </c>
      <c r="C74" s="5">
        <v>2</v>
      </c>
      <c r="D74" s="4">
        <v>2</v>
      </c>
      <c r="E74" s="5" t="s">
        <v>10</v>
      </c>
      <c r="F74" s="5">
        <v>2015</v>
      </c>
      <c r="G74" s="38">
        <f t="shared" si="1"/>
        <v>4500</v>
      </c>
      <c r="H74" s="38">
        <v>1125</v>
      </c>
      <c r="I74" s="38">
        <v>3375</v>
      </c>
      <c r="J74" s="38">
        <v>0</v>
      </c>
      <c r="K74" s="6" t="s">
        <v>66</v>
      </c>
    </row>
    <row r="75" spans="1:11" ht="60.75" customHeight="1">
      <c r="A75" s="5">
        <v>54</v>
      </c>
      <c r="B75" s="5" t="s">
        <v>124</v>
      </c>
      <c r="C75" s="5">
        <v>4.5</v>
      </c>
      <c r="D75" s="4">
        <v>2</v>
      </c>
      <c r="E75" s="5" t="s">
        <v>10</v>
      </c>
      <c r="F75" s="5">
        <v>2015</v>
      </c>
      <c r="G75" s="38">
        <f t="shared" si="1"/>
        <v>6000</v>
      </c>
      <c r="H75" s="38">
        <v>1500</v>
      </c>
      <c r="I75" s="38">
        <v>4500</v>
      </c>
      <c r="J75" s="38">
        <v>0</v>
      </c>
      <c r="K75" s="6" t="s">
        <v>66</v>
      </c>
    </row>
    <row r="76" spans="1:11" ht="57.75" customHeight="1">
      <c r="A76" s="5">
        <v>55</v>
      </c>
      <c r="B76" s="5" t="s">
        <v>30</v>
      </c>
      <c r="C76" s="5">
        <v>2</v>
      </c>
      <c r="D76" s="4">
        <v>2</v>
      </c>
      <c r="E76" s="5" t="s">
        <v>10</v>
      </c>
      <c r="F76" s="5">
        <v>2015</v>
      </c>
      <c r="G76" s="38">
        <f t="shared" si="1"/>
        <v>81000</v>
      </c>
      <c r="H76" s="38">
        <v>20250</v>
      </c>
      <c r="I76" s="38">
        <v>60750</v>
      </c>
      <c r="J76" s="38">
        <v>0</v>
      </c>
      <c r="K76" s="6" t="s">
        <v>66</v>
      </c>
    </row>
    <row r="77" spans="1:11" ht="56.25" customHeight="1">
      <c r="A77" s="5">
        <v>56</v>
      </c>
      <c r="B77" s="5" t="s">
        <v>83</v>
      </c>
      <c r="C77" s="5">
        <v>2</v>
      </c>
      <c r="D77" s="4">
        <v>2</v>
      </c>
      <c r="E77" s="5" t="s">
        <v>10</v>
      </c>
      <c r="F77" s="5">
        <v>2015</v>
      </c>
      <c r="G77" s="38">
        <f t="shared" si="1"/>
        <v>24000</v>
      </c>
      <c r="H77" s="38">
        <v>6000</v>
      </c>
      <c r="I77" s="38">
        <v>18000</v>
      </c>
      <c r="J77" s="38">
        <v>0</v>
      </c>
      <c r="K77" s="6" t="s">
        <v>66</v>
      </c>
    </row>
    <row r="78" spans="1:11" ht="52.5" customHeight="1">
      <c r="A78" s="5">
        <v>57</v>
      </c>
      <c r="B78" s="5" t="s">
        <v>31</v>
      </c>
      <c r="C78" s="5">
        <v>2</v>
      </c>
      <c r="D78" s="4">
        <v>2</v>
      </c>
      <c r="E78" s="5" t="s">
        <v>10</v>
      </c>
      <c r="F78" s="5">
        <v>2015</v>
      </c>
      <c r="G78" s="38">
        <f t="shared" si="1"/>
        <v>75000</v>
      </c>
      <c r="H78" s="38">
        <v>18750</v>
      </c>
      <c r="I78" s="38">
        <v>56250</v>
      </c>
      <c r="J78" s="38">
        <v>0</v>
      </c>
      <c r="K78" s="6" t="s">
        <v>66</v>
      </c>
    </row>
    <row r="79" spans="1:11" ht="54" customHeight="1">
      <c r="A79" s="5">
        <v>58</v>
      </c>
      <c r="B79" s="5" t="s">
        <v>70</v>
      </c>
      <c r="C79" s="5">
        <v>15.7</v>
      </c>
      <c r="D79" s="4">
        <v>2</v>
      </c>
      <c r="E79" s="5" t="s">
        <v>10</v>
      </c>
      <c r="F79" s="5">
        <v>2015</v>
      </c>
      <c r="G79" s="38">
        <f t="shared" si="1"/>
        <v>80000</v>
      </c>
      <c r="H79" s="38">
        <v>20000</v>
      </c>
      <c r="I79" s="38">
        <v>60000</v>
      </c>
      <c r="J79" s="38">
        <v>0</v>
      </c>
      <c r="K79" s="6" t="s">
        <v>66</v>
      </c>
    </row>
    <row r="80" spans="1:11" ht="68.25" customHeight="1">
      <c r="A80" s="5">
        <v>59</v>
      </c>
      <c r="B80" s="5" t="s">
        <v>74</v>
      </c>
      <c r="C80" s="5">
        <v>7.8</v>
      </c>
      <c r="D80" s="4">
        <v>2</v>
      </c>
      <c r="E80" s="5" t="s">
        <v>10</v>
      </c>
      <c r="F80" s="5">
        <v>2015</v>
      </c>
      <c r="G80" s="38">
        <f aca="true" t="shared" si="2" ref="G80:G89">H80+I80+J80</f>
        <v>120000</v>
      </c>
      <c r="H80" s="38">
        <v>30000</v>
      </c>
      <c r="I80" s="38">
        <v>90000</v>
      </c>
      <c r="J80" s="38">
        <v>0</v>
      </c>
      <c r="K80" s="6" t="s">
        <v>66</v>
      </c>
    </row>
    <row r="81" spans="1:11" ht="49.5" customHeight="1">
      <c r="A81" s="5">
        <v>60</v>
      </c>
      <c r="B81" s="5" t="s">
        <v>76</v>
      </c>
      <c r="C81" s="5">
        <v>0.5</v>
      </c>
      <c r="D81" s="4">
        <v>2</v>
      </c>
      <c r="E81" s="5" t="s">
        <v>10</v>
      </c>
      <c r="F81" s="5">
        <v>2015</v>
      </c>
      <c r="G81" s="38">
        <f t="shared" si="2"/>
        <v>3000</v>
      </c>
      <c r="H81" s="38">
        <v>750</v>
      </c>
      <c r="I81" s="38">
        <v>2250</v>
      </c>
      <c r="J81" s="38">
        <v>0</v>
      </c>
      <c r="K81" s="6" t="s">
        <v>66</v>
      </c>
    </row>
    <row r="82" spans="1:11" ht="42" customHeight="1">
      <c r="A82" s="5">
        <v>61</v>
      </c>
      <c r="B82" s="5" t="s">
        <v>80</v>
      </c>
      <c r="C82" s="5">
        <v>7</v>
      </c>
      <c r="D82" s="4">
        <v>2</v>
      </c>
      <c r="E82" s="5" t="s">
        <v>10</v>
      </c>
      <c r="F82" s="5">
        <v>2015</v>
      </c>
      <c r="G82" s="38">
        <f t="shared" si="2"/>
        <v>10000</v>
      </c>
      <c r="H82" s="38">
        <v>2500</v>
      </c>
      <c r="I82" s="38">
        <v>7500</v>
      </c>
      <c r="J82" s="38">
        <v>0</v>
      </c>
      <c r="K82" s="6" t="s">
        <v>66</v>
      </c>
    </row>
    <row r="83" spans="1:11" ht="42.75" customHeight="1">
      <c r="A83" s="5">
        <v>62</v>
      </c>
      <c r="B83" s="5" t="s">
        <v>81</v>
      </c>
      <c r="C83" s="5">
        <v>8.5</v>
      </c>
      <c r="D83" s="4">
        <v>2</v>
      </c>
      <c r="E83" s="5" t="s">
        <v>10</v>
      </c>
      <c r="F83" s="5">
        <v>2015</v>
      </c>
      <c r="G83" s="38">
        <f t="shared" si="2"/>
        <v>20000</v>
      </c>
      <c r="H83" s="38">
        <v>5000</v>
      </c>
      <c r="I83" s="38">
        <v>15000</v>
      </c>
      <c r="J83" s="38">
        <v>0</v>
      </c>
      <c r="K83" s="6" t="s">
        <v>66</v>
      </c>
    </row>
    <row r="84" spans="1:11" ht="60" customHeight="1">
      <c r="A84" s="5">
        <v>63</v>
      </c>
      <c r="B84" s="5" t="s">
        <v>82</v>
      </c>
      <c r="C84" s="5">
        <v>2</v>
      </c>
      <c r="D84" s="4">
        <v>2</v>
      </c>
      <c r="E84" s="5" t="s">
        <v>10</v>
      </c>
      <c r="F84" s="5">
        <v>2015</v>
      </c>
      <c r="G84" s="38">
        <f t="shared" si="2"/>
        <v>60000</v>
      </c>
      <c r="H84" s="38">
        <v>15000</v>
      </c>
      <c r="I84" s="38">
        <v>45000</v>
      </c>
      <c r="J84" s="38">
        <v>0</v>
      </c>
      <c r="K84" s="6" t="s">
        <v>66</v>
      </c>
    </row>
    <row r="85" spans="1:11" ht="60" customHeight="1">
      <c r="A85" s="5">
        <v>64</v>
      </c>
      <c r="B85" s="5" t="s">
        <v>162</v>
      </c>
      <c r="C85" s="20">
        <v>0.6</v>
      </c>
      <c r="D85" s="4">
        <v>2</v>
      </c>
      <c r="E85" s="5" t="s">
        <v>10</v>
      </c>
      <c r="F85" s="5">
        <v>2015</v>
      </c>
      <c r="G85" s="38">
        <f t="shared" si="2"/>
        <v>4000</v>
      </c>
      <c r="H85" s="38">
        <v>1000</v>
      </c>
      <c r="I85" s="38">
        <v>3000</v>
      </c>
      <c r="J85" s="38">
        <v>0</v>
      </c>
      <c r="K85" s="6" t="s">
        <v>66</v>
      </c>
    </row>
    <row r="86" spans="1:11" ht="40.5" customHeight="1">
      <c r="A86" s="66">
        <v>65</v>
      </c>
      <c r="B86" s="67" t="s">
        <v>14</v>
      </c>
      <c r="C86" s="59">
        <v>6.9</v>
      </c>
      <c r="D86" s="57">
        <v>2</v>
      </c>
      <c r="E86" s="3" t="s">
        <v>10</v>
      </c>
      <c r="F86" s="2">
        <v>2015</v>
      </c>
      <c r="G86" s="38">
        <f t="shared" si="2"/>
        <v>20000</v>
      </c>
      <c r="H86" s="38">
        <v>5000</v>
      </c>
      <c r="I86" s="38">
        <v>15000</v>
      </c>
      <c r="J86" s="38">
        <v>0</v>
      </c>
      <c r="K86" s="6" t="s">
        <v>66</v>
      </c>
    </row>
    <row r="87" spans="1:11" ht="61.5" customHeight="1">
      <c r="A87" s="66"/>
      <c r="B87" s="67"/>
      <c r="C87" s="61"/>
      <c r="D87" s="57"/>
      <c r="E87" s="3" t="s">
        <v>11</v>
      </c>
      <c r="F87" s="2">
        <v>2016</v>
      </c>
      <c r="G87" s="38">
        <f t="shared" si="2"/>
        <v>1008950</v>
      </c>
      <c r="H87" s="38">
        <v>252237.5</v>
      </c>
      <c r="I87" s="38">
        <v>756712.5</v>
      </c>
      <c r="J87" s="38">
        <v>0</v>
      </c>
      <c r="K87" s="6" t="s">
        <v>161</v>
      </c>
    </row>
    <row r="88" spans="1:11" ht="48" customHeight="1">
      <c r="A88" s="5">
        <v>66</v>
      </c>
      <c r="B88" s="20" t="s">
        <v>67</v>
      </c>
      <c r="C88" s="21">
        <v>0.4</v>
      </c>
      <c r="D88" s="35">
        <v>3</v>
      </c>
      <c r="E88" s="5" t="s">
        <v>11</v>
      </c>
      <c r="F88" s="5">
        <v>2016</v>
      </c>
      <c r="G88" s="38">
        <f t="shared" si="2"/>
        <v>110000</v>
      </c>
      <c r="H88" s="38">
        <v>27500</v>
      </c>
      <c r="I88" s="38">
        <v>82500</v>
      </c>
      <c r="J88" s="38">
        <v>0</v>
      </c>
      <c r="K88" s="6"/>
    </row>
    <row r="89" spans="1:11" ht="48" customHeight="1">
      <c r="A89" s="5">
        <v>67</v>
      </c>
      <c r="B89" s="20" t="s">
        <v>154</v>
      </c>
      <c r="C89" s="21">
        <v>2.1</v>
      </c>
      <c r="D89" s="35">
        <v>3</v>
      </c>
      <c r="E89" s="5" t="s">
        <v>10</v>
      </c>
      <c r="F89" s="5">
        <v>2016</v>
      </c>
      <c r="G89" s="38">
        <f t="shared" si="2"/>
        <v>8000</v>
      </c>
      <c r="H89" s="38">
        <v>2000</v>
      </c>
      <c r="I89" s="38">
        <v>6000</v>
      </c>
      <c r="J89" s="38">
        <v>0</v>
      </c>
      <c r="K89" s="6" t="s">
        <v>66</v>
      </c>
    </row>
    <row r="90" spans="1:11" ht="156" customHeight="1">
      <c r="A90" s="5">
        <v>68</v>
      </c>
      <c r="B90" s="5" t="s">
        <v>73</v>
      </c>
      <c r="C90" s="5">
        <v>6.5</v>
      </c>
      <c r="D90" s="4">
        <v>3</v>
      </c>
      <c r="E90" s="5" t="s">
        <v>10</v>
      </c>
      <c r="F90" s="5">
        <v>2016</v>
      </c>
      <c r="G90" s="38">
        <f t="shared" si="1"/>
        <v>150000</v>
      </c>
      <c r="H90" s="38">
        <v>37500</v>
      </c>
      <c r="I90" s="38">
        <v>112500</v>
      </c>
      <c r="J90" s="38">
        <v>0</v>
      </c>
      <c r="K90" s="6" t="s">
        <v>66</v>
      </c>
    </row>
    <row r="91" spans="1:11" ht="45.75" customHeight="1">
      <c r="A91" s="5">
        <v>69</v>
      </c>
      <c r="B91" s="5" t="s">
        <v>79</v>
      </c>
      <c r="C91" s="5">
        <v>30</v>
      </c>
      <c r="D91" s="4">
        <v>3</v>
      </c>
      <c r="E91" s="5" t="s">
        <v>10</v>
      </c>
      <c r="F91" s="5">
        <v>2016</v>
      </c>
      <c r="G91" s="38">
        <f t="shared" si="1"/>
        <v>246668.30000000002</v>
      </c>
      <c r="H91" s="38">
        <v>61667.1</v>
      </c>
      <c r="I91" s="38">
        <v>185001.2</v>
      </c>
      <c r="J91" s="38">
        <v>0</v>
      </c>
      <c r="K91" s="6" t="s">
        <v>66</v>
      </c>
    </row>
    <row r="92" spans="1:11" ht="60" customHeight="1">
      <c r="A92" s="5">
        <v>70</v>
      </c>
      <c r="B92" s="5" t="s">
        <v>84</v>
      </c>
      <c r="C92" s="5">
        <v>16.2</v>
      </c>
      <c r="D92" s="4">
        <v>3</v>
      </c>
      <c r="E92" s="5" t="s">
        <v>10</v>
      </c>
      <c r="F92" s="5">
        <v>2016</v>
      </c>
      <c r="G92" s="38">
        <f t="shared" si="1"/>
        <v>80000</v>
      </c>
      <c r="H92" s="38">
        <v>20000</v>
      </c>
      <c r="I92" s="38">
        <v>60000</v>
      </c>
      <c r="J92" s="38">
        <v>0</v>
      </c>
      <c r="K92" s="6" t="s">
        <v>66</v>
      </c>
    </row>
    <row r="93" spans="1:11" s="29" customFormat="1" ht="15.75" customHeight="1">
      <c r="A93" s="64" t="s">
        <v>34</v>
      </c>
      <c r="B93" s="65"/>
      <c r="C93" s="25">
        <f>SUM(C15:C92)</f>
        <v>239.16665</v>
      </c>
      <c r="D93" s="26"/>
      <c r="E93" s="26"/>
      <c r="F93" s="27"/>
      <c r="G93" s="46">
        <f>ROUND(SUM(G15:G92),1)</f>
        <v>15748723</v>
      </c>
      <c r="H93" s="46">
        <f>ROUND(SUM(H15:H92),1)</f>
        <v>1979215.1</v>
      </c>
      <c r="I93" s="39">
        <f>ROUNDUP(SUM(I15:I92),2)</f>
        <v>5866071.7</v>
      </c>
      <c r="J93" s="39">
        <f>ROUND(SUM(J15:J92),1)</f>
        <v>7903436.2</v>
      </c>
      <c r="K93" s="27"/>
    </row>
    <row r="94" spans="1:11" s="17" customFormat="1" ht="15.75" customHeight="1">
      <c r="A94" s="14"/>
      <c r="B94" s="15" t="s">
        <v>106</v>
      </c>
      <c r="C94" s="10"/>
      <c r="D94" s="11"/>
      <c r="E94" s="11"/>
      <c r="F94" s="13">
        <v>2013</v>
      </c>
      <c r="G94" s="45">
        <f>ROUND(G15+G16+G17,1)</f>
        <v>12368.7</v>
      </c>
      <c r="H94" s="45">
        <f>ROUND(H15+H16+H17,1)</f>
        <v>12368.7</v>
      </c>
      <c r="I94" s="40">
        <f>ROUND(I15+I16+I17,1)</f>
        <v>0</v>
      </c>
      <c r="J94" s="40">
        <f>ROUND(J15+J16+J17,1)</f>
        <v>0</v>
      </c>
      <c r="K94" s="16"/>
    </row>
    <row r="95" spans="1:11" s="17" customFormat="1" ht="15.75" customHeight="1">
      <c r="A95" s="14"/>
      <c r="B95" s="15"/>
      <c r="C95" s="10"/>
      <c r="D95" s="11"/>
      <c r="E95" s="11"/>
      <c r="F95" s="13">
        <v>2014</v>
      </c>
      <c r="G95" s="40">
        <f>ROUNDUP(G18+G19+G20+G21+G24+G25+G26+G27+G28+G29+G30+G31+G32+G33+G37+G39+G35+G40+G41+G43+G44+G45+G46+G47+G48+G49+G50+G51+G52+G53+G54+G55+G56+G57+G58+G36+G59+G60+G61+G62+G63+G64+G65+G70+G42+G34,1)</f>
        <v>5496895.2</v>
      </c>
      <c r="H95" s="40">
        <f>ROUNDUP(H18+H19+H20+H21+H24+H25+H26+H27+H28+H29+H30+H31+H32+H33+H37+H39+H35+H40+H41+H43+H44+H45+H46+H47+H48+H49+H50+H51+H52+H53+H54+H55+H56+H57+H58+H36+H59+H60+H61+H62+H63+H64+H65+H70+H42+H34,1)</f>
        <v>710890.6</v>
      </c>
      <c r="I95" s="40">
        <f>ROUNDUP(I18+I19+I20+I21+I24+I25+I26+I27+I28+I29+I30+I31+I32+I33+I37+I39+I35+I40+I41+I43+I44+I45+I46+I47+I48+I49+I50+I51+I52+I53+I54+I55+I56+I57+I58+I36+I59+I60+I61+I62+I63+I64+I65+I70+I42+I34,1)</f>
        <v>2098204.2</v>
      </c>
      <c r="J95" s="40">
        <f>ROUNDUP(J18+J19+J20+J21+J24+J25+J26+J27+J28+J29+J30+J31+J32+J33+J37+J39+J35+J40+J41+J43+J44+J45+J46+J47+J48+J49+J50+J51+J52+J53+J54+J55+J56+J57+J58+J36+J59+J60+J61+J62+J63+J64+J65+J70+J42+J34,1)</f>
        <v>2687800.4</v>
      </c>
      <c r="K95" s="16"/>
    </row>
    <row r="96" spans="1:11" s="17" customFormat="1" ht="15.75" customHeight="1">
      <c r="A96" s="14"/>
      <c r="B96" s="15"/>
      <c r="C96" s="10"/>
      <c r="D96" s="11"/>
      <c r="E96" s="11"/>
      <c r="F96" s="13">
        <v>2015</v>
      </c>
      <c r="G96" s="40">
        <f>ROUND(G22+G66+G68+G69+G73+G74+G75+G76+G77+G78+G79+G80+G81+G82+G83+G84+G86+G38+G67+G71+G85,1)</f>
        <v>4868066.8</v>
      </c>
      <c r="H96" s="40">
        <f>ROUND(H22+H66+H68+H69+H73+H74+H75+H76+H77+H78+H79+H80+H81+H82+H83+H84+H86+H38+H67+H71+H85,1)</f>
        <v>565062.2</v>
      </c>
      <c r="I96" s="40">
        <f>ROUND(I22+I66+I68+I69+I73+I74+I75+I76+I77+I78+I79+I80+I81+I82+I83+I84+I86+I38+I67+I71+I85,1)</f>
        <v>1695186.7</v>
      </c>
      <c r="J96" s="40">
        <f>ROUND(J22+J66+J68+J69+J73+J74+J75+J76+J77+J78+J79+J80+J81+J82+J83+J84+J86+J38+J67+J71+J85,1)</f>
        <v>2607817.9</v>
      </c>
      <c r="K96" s="16"/>
    </row>
    <row r="97" spans="1:11" s="17" customFormat="1" ht="15.75" customHeight="1">
      <c r="A97" s="14"/>
      <c r="B97" s="15"/>
      <c r="C97" s="10"/>
      <c r="D97" s="11"/>
      <c r="E97" s="11"/>
      <c r="F97" s="13">
        <v>2016</v>
      </c>
      <c r="G97" s="40">
        <f>ROUND(G23+G87+G88+G90+G91+G92+G89+G72,1)</f>
        <v>5371392.3</v>
      </c>
      <c r="H97" s="40">
        <f>ROUND(H23+H87+H88+H90+H91+H92+H89+H72,1)</f>
        <v>690893.6</v>
      </c>
      <c r="I97" s="40">
        <f>ROUND(I23+I87+I88+I90+I91+I92+I89+I72,1)</f>
        <v>2072680.8</v>
      </c>
      <c r="J97" s="40">
        <f>ROUND(J23+J87+J88+J90+J91+J92+J89+J72,1)</f>
        <v>2607817.9</v>
      </c>
      <c r="K97" s="16"/>
    </row>
    <row r="98" spans="1:11" s="33" customFormat="1" ht="15.75" customHeight="1">
      <c r="A98" s="62" t="s">
        <v>35</v>
      </c>
      <c r="B98" s="63"/>
      <c r="C98" s="30"/>
      <c r="D98" s="31"/>
      <c r="E98" s="31"/>
      <c r="F98" s="32"/>
      <c r="G98" s="47">
        <f>G15+G16+G17+G37+G39+G35+G40+G41+G43+G44+G45+G46+G47+G48+G49+G50+G51+G52+G53+G54+G55+G56+G57+G58+G36+G59+G60+G61+G62+G63+G64+G65+G67+G68+G69+G73+G74+G75+G76+G77+G78+G79+G80+G81+G82+G83+G84+G86+G89+G90+G91+G92+G85+G42</f>
        <v>1597390.0999999999</v>
      </c>
      <c r="H98" s="47">
        <f>H15+H16+H17+H37+H39+H35+H40+H41+H43+H44+H45+H46+H47+H48+H49+H50+H51+H52+H53+H54+H55+H56+H57+H58+H36+H59+H60+H61+H62+H63+H64+H65+H67+H68+H69+H73+H74+H75+H76+H77+H78+H79+H80+H81+H82+H83+H84+H86+H89+H90+H91+H92+H85+H42</f>
        <v>416874</v>
      </c>
      <c r="I98" s="41">
        <f>I15+I16+I17+I37+I39+I35+I40+I41+I43+I44+I45+I46+I47+I48+I49+I50+I51+I52+I53+I54+I55+I56+I57+I58+I36+I59+I60+I61+I62+I63+I64+I65+I67+I68+I69+I73+I74+I75+I76+I77+I78+I79+I80+I81+I82+I83+I84+I86+I89+I90+I91+I92+I85+I42</f>
        <v>1180516.0999999999</v>
      </c>
      <c r="J98" s="41">
        <f>J15+J16+J17+J37+J39+J35+J40+J41+J43+J44+J45+J46+J47+J48+J49+J50+J51+J52+J53+J54+J55+J56+J57+J58+J36+J59+J60+J61+J62+J63+J64+J65+J67+J68+J69+J73+J74+J75+J76+J77+J78+J79+J80+J81+J82+J83+J84+J86+J89+J90+J91+J92+J85+J42</f>
        <v>0</v>
      </c>
      <c r="K98" s="32"/>
    </row>
    <row r="99" spans="1:11" s="17" customFormat="1" ht="15.75" customHeight="1">
      <c r="A99" s="14"/>
      <c r="B99" s="15" t="s">
        <v>106</v>
      </c>
      <c r="C99" s="10"/>
      <c r="D99" s="11"/>
      <c r="E99" s="11"/>
      <c r="F99" s="13">
        <v>2013</v>
      </c>
      <c r="G99" s="45">
        <f>G15+G16+G17</f>
        <v>12368.7</v>
      </c>
      <c r="H99" s="45">
        <f>H15+H16+H17</f>
        <v>12368.7</v>
      </c>
      <c r="I99" s="40">
        <f>I15+I16+I17</f>
        <v>0</v>
      </c>
      <c r="J99" s="40">
        <f>J15+J16+J17</f>
        <v>0</v>
      </c>
      <c r="K99" s="16"/>
    </row>
    <row r="100" spans="1:11" s="17" customFormat="1" ht="15.75" customHeight="1">
      <c r="A100" s="14"/>
      <c r="B100" s="15"/>
      <c r="C100" s="10"/>
      <c r="D100" s="11"/>
      <c r="E100" s="11"/>
      <c r="F100" s="13">
        <v>2014</v>
      </c>
      <c r="G100" s="40">
        <f>G37+G39+G35+G40+G41+G43+G44+G45+G46+G47+G48+G49+G50+G51+G52+G53+G54+G55+G56+G57+G58+G36+G59+G60+G61+G62+G63+G64+G65+G42</f>
        <v>553853.1</v>
      </c>
      <c r="H100" s="40">
        <f>H37+H39+H35+H40+H41+H43+H44+H45+H46+H47+H48+H49+H50+H51+H52+H53+H54+H55+H56+H57+H58+H36+H59+H60+H61+H62+H63+H64+H65+H42</f>
        <v>146713.19999999998</v>
      </c>
      <c r="I100" s="40">
        <f>I37+I39+I35+I40+I41+I43+I44+I45+I46+I47+I48+I49+I50+I51+I52+I53+I54+I55+I56+I57+I58+I36+I59+I60+I61+I62+I63+I64+I65+I42</f>
        <v>407139.89999999997</v>
      </c>
      <c r="J100" s="40">
        <f>J37+J39+J35+J40+J41+J43+J44+J45+J46+J47+J48+J49+J50+J51+J52+J53+J54+J55+J56+J57+J58+J36+J59+J60+J61+J62+J63+J64+J65+J42</f>
        <v>0</v>
      </c>
      <c r="K100" s="16"/>
    </row>
    <row r="101" spans="1:11" s="17" customFormat="1" ht="15.75" customHeight="1">
      <c r="A101" s="14"/>
      <c r="B101" s="15"/>
      <c r="C101" s="10"/>
      <c r="D101" s="11"/>
      <c r="E101" s="11"/>
      <c r="F101" s="13">
        <v>2015</v>
      </c>
      <c r="G101" s="40">
        <f>G68+G69+G73+G74+G75+G76+G77+G78+G79+G80+G81+G82+G83+G84+G86+G67+G85</f>
        <v>546500</v>
      </c>
      <c r="H101" s="40">
        <f>H68+H69+H73+H74+H75+H76+H77+H78+H79+H80+H81+H82+H83+H84+H86+H67+H85</f>
        <v>136625</v>
      </c>
      <c r="I101" s="40">
        <f>I68+I69+I73+I74+I75+I76+I77+I78+I79+I80+I81+I82+I83+I84+I86+I67+I85</f>
        <v>409875</v>
      </c>
      <c r="J101" s="40">
        <f>J68+J69+J73+J74+J75+J76+J77+J78+J79+J80+J81+J82+J83+J84+J86+J67+J85</f>
        <v>0</v>
      </c>
      <c r="K101" s="16"/>
    </row>
    <row r="102" spans="1:11" s="17" customFormat="1" ht="15.75" customHeight="1">
      <c r="A102" s="14"/>
      <c r="B102" s="15"/>
      <c r="C102" s="10"/>
      <c r="D102" s="11"/>
      <c r="E102" s="11"/>
      <c r="F102" s="13">
        <v>2016</v>
      </c>
      <c r="G102" s="40">
        <f>G90+G91+G92+G89</f>
        <v>484668.30000000005</v>
      </c>
      <c r="H102" s="40">
        <f>H90+H91+H92+H89</f>
        <v>121167.1</v>
      </c>
      <c r="I102" s="40">
        <f>I90+I91+I92+I89</f>
        <v>363501.2</v>
      </c>
      <c r="J102" s="40">
        <f>J90+J91+J92+J89</f>
        <v>0</v>
      </c>
      <c r="K102" s="16"/>
    </row>
    <row r="103" spans="1:11" s="33" customFormat="1" ht="15.75" customHeight="1">
      <c r="A103" s="62" t="s">
        <v>36</v>
      </c>
      <c r="B103" s="63"/>
      <c r="C103" s="30"/>
      <c r="D103" s="31"/>
      <c r="E103" s="31"/>
      <c r="F103" s="32"/>
      <c r="G103" s="41">
        <f>ROUND(G19+G20+G21+G22+G23+G24+G25+G26+G27+G28+G29+G30+G31+G32+G33+G38+G66+G87+G88+G18+G70+G71+G72+G34,1)</f>
        <v>14151332.9</v>
      </c>
      <c r="H103" s="41">
        <f>ROUNDDOWN(H19+H20+H21+H22+H23+H24+H25+H26+H27+H28+H29+H30+H31+H32+H33+H38+H66+H87+H88+H18+H70+H71+H72+H34,1)</f>
        <v>1562341.1</v>
      </c>
      <c r="I103" s="41">
        <f>ROUND(I19+I20+I21+I22+I23+I24+I25+I26+I27+I28+I29+I30+I31+I32+I33+I38+I66+I87+I88+I18+I70+I71+I72+I34,1)</f>
        <v>4685555.6</v>
      </c>
      <c r="J103" s="41">
        <f>ROUND(J19+J20+J21+J22+J23+J24+J25+J26+J27+J28+J29+J30+J31+J32+J33+J38+J66+J87+J88+J18+J70+J71+J72+J34,1)</f>
        <v>7903436.2</v>
      </c>
      <c r="K103" s="32"/>
    </row>
    <row r="104" spans="1:11" s="17" customFormat="1" ht="15.75" customHeight="1">
      <c r="A104" s="14"/>
      <c r="B104" s="15" t="s">
        <v>106</v>
      </c>
      <c r="C104" s="10"/>
      <c r="D104" s="11"/>
      <c r="E104" s="11"/>
      <c r="F104" s="13">
        <v>2013</v>
      </c>
      <c r="G104" s="40">
        <v>0</v>
      </c>
      <c r="H104" s="40">
        <v>0</v>
      </c>
      <c r="I104" s="40">
        <v>0</v>
      </c>
      <c r="J104" s="40">
        <v>0</v>
      </c>
      <c r="K104" s="16"/>
    </row>
    <row r="105" spans="1:11" s="17" customFormat="1" ht="15.75" customHeight="1">
      <c r="A105" s="14"/>
      <c r="B105" s="15"/>
      <c r="C105" s="10"/>
      <c r="D105" s="11"/>
      <c r="E105" s="11"/>
      <c r="F105" s="13">
        <v>2014</v>
      </c>
      <c r="G105" s="40">
        <f>ROUNDUP(G19+G20+G21+G24+G25+G26+G27+G28+G29+G30+G31+G32+G33+G18+G70+G34,1)</f>
        <v>4943042.1</v>
      </c>
      <c r="H105" s="40">
        <f>ROUND(H19+H20+H21+H24+H25+H26+H27+H28+H29+H30+H31+H32+H33+H18+H70+H34,1)</f>
        <v>564177.4</v>
      </c>
      <c r="I105" s="40">
        <f>ROUNDUP(I19+I20+I21+I24+I25+I26+I27+I28+I29+I30+I31+I32+I33+I18+I70+I34,1)</f>
        <v>1691064.3</v>
      </c>
      <c r="J105" s="40">
        <f>ROUND(J19+J20+J21+J24+J25+J26+J27+J28+J29+J30+J31+J32+J33+J18+J70+J34,1)</f>
        <v>2687800.4</v>
      </c>
      <c r="K105" s="16"/>
    </row>
    <row r="106" spans="1:11" s="17" customFormat="1" ht="15.75" customHeight="1">
      <c r="A106" s="14"/>
      <c r="B106" s="15"/>
      <c r="C106" s="10"/>
      <c r="D106" s="11"/>
      <c r="E106" s="11"/>
      <c r="F106" s="13">
        <v>2015</v>
      </c>
      <c r="G106" s="40">
        <f>G22+G38+G66+G71</f>
        <v>4321566.8</v>
      </c>
      <c r="H106" s="40">
        <f>H22+H38+H66+H71</f>
        <v>428437.19999999995</v>
      </c>
      <c r="I106" s="40">
        <f>I22+I38+I66+I71</f>
        <v>1285311.7000000002</v>
      </c>
      <c r="J106" s="40">
        <f>J22+J38+J66+J71</f>
        <v>2607817.9</v>
      </c>
      <c r="K106" s="16"/>
    </row>
    <row r="107" spans="1:11" s="17" customFormat="1" ht="15.75" customHeight="1">
      <c r="A107" s="14"/>
      <c r="B107" s="15"/>
      <c r="C107" s="10"/>
      <c r="D107" s="11"/>
      <c r="E107" s="11"/>
      <c r="F107" s="13">
        <v>2016</v>
      </c>
      <c r="G107" s="40">
        <f>G23+G87+G88+G72</f>
        <v>4886724</v>
      </c>
      <c r="H107" s="40">
        <f>H23+H87+H88+H72</f>
        <v>569726.5</v>
      </c>
      <c r="I107" s="40">
        <f>I23+I87+I88+I72</f>
        <v>1709179.6</v>
      </c>
      <c r="J107" s="40">
        <f>J23+J87+J88+J72</f>
        <v>2607817.9</v>
      </c>
      <c r="K107" s="16"/>
    </row>
    <row r="108" spans="1:11" s="17" customFormat="1" ht="15.75">
      <c r="A108" s="72" t="s">
        <v>38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16"/>
    </row>
    <row r="109" spans="1:11" ht="68.25" customHeight="1">
      <c r="A109" s="2">
        <v>1</v>
      </c>
      <c r="B109" s="3" t="s">
        <v>165</v>
      </c>
      <c r="C109" s="3">
        <v>1.096</v>
      </c>
      <c r="D109" s="4">
        <v>1</v>
      </c>
      <c r="E109" s="3" t="s">
        <v>11</v>
      </c>
      <c r="F109" s="2">
        <v>2013</v>
      </c>
      <c r="G109" s="38">
        <f>H109+I109+J109</f>
        <v>15512</v>
      </c>
      <c r="H109" s="38">
        <v>15512</v>
      </c>
      <c r="I109" s="38">
        <v>0</v>
      </c>
      <c r="J109" s="38">
        <v>0</v>
      </c>
      <c r="K109" s="6" t="s">
        <v>95</v>
      </c>
    </row>
    <row r="110" spans="1:11" ht="31.5" customHeight="1">
      <c r="A110" s="70">
        <v>2</v>
      </c>
      <c r="B110" s="59" t="s">
        <v>99</v>
      </c>
      <c r="C110" s="59">
        <v>1.5</v>
      </c>
      <c r="D110" s="54">
        <v>1</v>
      </c>
      <c r="E110" s="3" t="s">
        <v>11</v>
      </c>
      <c r="F110" s="2">
        <v>2013</v>
      </c>
      <c r="G110" s="38">
        <f>H110+I110+J110</f>
        <v>4420</v>
      </c>
      <c r="H110" s="38">
        <f>4519-99</f>
        <v>4420</v>
      </c>
      <c r="I110" s="38">
        <v>0</v>
      </c>
      <c r="J110" s="38">
        <v>0</v>
      </c>
      <c r="K110" s="51"/>
    </row>
    <row r="111" spans="1:11" ht="15.75">
      <c r="A111" s="71"/>
      <c r="B111" s="61"/>
      <c r="C111" s="61"/>
      <c r="D111" s="55"/>
      <c r="E111" s="24" t="s">
        <v>10</v>
      </c>
      <c r="F111" s="2">
        <v>2013</v>
      </c>
      <c r="G111" s="38">
        <f>H111+I111+J111</f>
        <v>99</v>
      </c>
      <c r="H111" s="38">
        <v>99</v>
      </c>
      <c r="I111" s="38">
        <v>0</v>
      </c>
      <c r="J111" s="38">
        <v>0</v>
      </c>
      <c r="K111" s="53"/>
    </row>
    <row r="112" spans="1:11" ht="25.5" customHeight="1">
      <c r="A112" s="70">
        <v>3</v>
      </c>
      <c r="B112" s="59" t="s">
        <v>164</v>
      </c>
      <c r="C112" s="59">
        <v>1.752</v>
      </c>
      <c r="D112" s="54">
        <v>1</v>
      </c>
      <c r="E112" s="59" t="s">
        <v>11</v>
      </c>
      <c r="F112" s="2">
        <v>2013</v>
      </c>
      <c r="G112" s="38">
        <f aca="true" t="shared" si="3" ref="G112:G156">H112+I112+J112</f>
        <v>4000</v>
      </c>
      <c r="H112" s="38">
        <v>4000</v>
      </c>
      <c r="I112" s="38">
        <v>0</v>
      </c>
      <c r="J112" s="38">
        <v>0</v>
      </c>
      <c r="K112" s="51" t="s">
        <v>89</v>
      </c>
    </row>
    <row r="113" spans="1:11" ht="30" customHeight="1">
      <c r="A113" s="71"/>
      <c r="B113" s="61"/>
      <c r="C113" s="61"/>
      <c r="D113" s="55"/>
      <c r="E113" s="61"/>
      <c r="F113" s="2">
        <v>2014</v>
      </c>
      <c r="G113" s="38">
        <f t="shared" si="3"/>
        <v>46988.33</v>
      </c>
      <c r="H113" s="38">
        <f>45030.93+1957.4*0.25</f>
        <v>45520.28</v>
      </c>
      <c r="I113" s="38">
        <f>1957.4*0.75</f>
        <v>1468.0500000000002</v>
      </c>
      <c r="J113" s="38">
        <v>0</v>
      </c>
      <c r="K113" s="53"/>
    </row>
    <row r="114" spans="1:11" ht="34.5" customHeight="1">
      <c r="A114" s="18">
        <v>4</v>
      </c>
      <c r="B114" s="36" t="s">
        <v>163</v>
      </c>
      <c r="C114" s="36">
        <v>1</v>
      </c>
      <c r="D114" s="35">
        <v>1</v>
      </c>
      <c r="E114" s="36" t="s">
        <v>11</v>
      </c>
      <c r="F114" s="2">
        <v>2014</v>
      </c>
      <c r="G114" s="38">
        <f t="shared" si="3"/>
        <v>17000</v>
      </c>
      <c r="H114" s="38">
        <f>17000*0.25</f>
        <v>4250</v>
      </c>
      <c r="I114" s="38">
        <f>17000*0.75</f>
        <v>12750</v>
      </c>
      <c r="J114" s="38">
        <v>0</v>
      </c>
      <c r="K114" s="43"/>
    </row>
    <row r="115" spans="1:11" ht="51">
      <c r="A115" s="2">
        <v>5</v>
      </c>
      <c r="B115" s="3" t="s">
        <v>41</v>
      </c>
      <c r="C115" s="3">
        <v>0.94</v>
      </c>
      <c r="D115" s="4">
        <v>1</v>
      </c>
      <c r="E115" s="3" t="s">
        <v>11</v>
      </c>
      <c r="F115" s="2">
        <v>2014</v>
      </c>
      <c r="G115" s="38">
        <f t="shared" si="3"/>
        <v>15610.1</v>
      </c>
      <c r="H115" s="38">
        <f>15610.1*0.25</f>
        <v>3902.525</v>
      </c>
      <c r="I115" s="38">
        <f>15610.1*0.75</f>
        <v>11707.575</v>
      </c>
      <c r="J115" s="38">
        <v>0</v>
      </c>
      <c r="K115" s="6" t="s">
        <v>90</v>
      </c>
    </row>
    <row r="116" spans="1:11" ht="51">
      <c r="A116" s="2">
        <v>6</v>
      </c>
      <c r="B116" s="3" t="s">
        <v>40</v>
      </c>
      <c r="C116" s="3">
        <v>0.79</v>
      </c>
      <c r="D116" s="4">
        <v>1</v>
      </c>
      <c r="E116" s="3" t="s">
        <v>11</v>
      </c>
      <c r="F116" s="2">
        <v>2014</v>
      </c>
      <c r="G116" s="38">
        <f t="shared" si="3"/>
        <v>9991.9</v>
      </c>
      <c r="H116" s="38">
        <f>9991.9*0.25</f>
        <v>2497.975</v>
      </c>
      <c r="I116" s="38">
        <f>9991.9*0.75</f>
        <v>7493.924999999999</v>
      </c>
      <c r="J116" s="38">
        <v>0</v>
      </c>
      <c r="K116" s="6" t="s">
        <v>91</v>
      </c>
    </row>
    <row r="117" spans="1:11" ht="56.25" customHeight="1">
      <c r="A117" s="2">
        <v>7</v>
      </c>
      <c r="B117" s="3" t="s">
        <v>39</v>
      </c>
      <c r="C117" s="3">
        <v>0.74</v>
      </c>
      <c r="D117" s="4">
        <v>1</v>
      </c>
      <c r="E117" s="3" t="s">
        <v>11</v>
      </c>
      <c r="F117" s="2">
        <v>2014</v>
      </c>
      <c r="G117" s="38">
        <f t="shared" si="3"/>
        <v>41093.1</v>
      </c>
      <c r="H117" s="38">
        <f>41093.1*0.25</f>
        <v>10273.275</v>
      </c>
      <c r="I117" s="38">
        <f>41093.1*0.75</f>
        <v>30819.824999999997</v>
      </c>
      <c r="J117" s="38">
        <v>0</v>
      </c>
      <c r="K117" s="6" t="s">
        <v>87</v>
      </c>
    </row>
    <row r="118" spans="1:11" ht="57" customHeight="1">
      <c r="A118" s="18">
        <v>8</v>
      </c>
      <c r="B118" s="24" t="s">
        <v>42</v>
      </c>
      <c r="C118" s="23">
        <v>1.5</v>
      </c>
      <c r="D118" s="35">
        <v>1</v>
      </c>
      <c r="E118" s="3" t="s">
        <v>11</v>
      </c>
      <c r="F118" s="2">
        <v>2014</v>
      </c>
      <c r="G118" s="38">
        <f t="shared" si="3"/>
        <v>69180.4</v>
      </c>
      <c r="H118" s="38">
        <f>69180.4*0.25</f>
        <v>17295.1</v>
      </c>
      <c r="I118" s="38">
        <f>69180.4*0.75</f>
        <v>51885.299999999996</v>
      </c>
      <c r="J118" s="38">
        <v>0</v>
      </c>
      <c r="K118" s="22" t="s">
        <v>88</v>
      </c>
    </row>
    <row r="119" spans="1:11" ht="51">
      <c r="A119" s="2">
        <v>9</v>
      </c>
      <c r="B119" s="24" t="s">
        <v>43</v>
      </c>
      <c r="C119" s="23">
        <v>1.4</v>
      </c>
      <c r="D119" s="35">
        <v>1</v>
      </c>
      <c r="E119" s="3" t="s">
        <v>11</v>
      </c>
      <c r="F119" s="2">
        <v>2014</v>
      </c>
      <c r="G119" s="38">
        <f t="shared" si="3"/>
        <v>48040.1</v>
      </c>
      <c r="H119" s="38">
        <f>48040.1*0.25</f>
        <v>12010.025</v>
      </c>
      <c r="I119" s="38">
        <f>48040.1*0.75</f>
        <v>36030.075</v>
      </c>
      <c r="J119" s="38">
        <v>0</v>
      </c>
      <c r="K119" s="6" t="s">
        <v>86</v>
      </c>
    </row>
    <row r="120" spans="1:11" ht="51">
      <c r="A120" s="2">
        <v>10</v>
      </c>
      <c r="B120" s="3" t="s">
        <v>92</v>
      </c>
      <c r="C120" s="3">
        <v>0.4</v>
      </c>
      <c r="D120" s="4">
        <v>1</v>
      </c>
      <c r="E120" s="3" t="s">
        <v>11</v>
      </c>
      <c r="F120" s="2">
        <v>2014</v>
      </c>
      <c r="G120" s="38">
        <f aca="true" t="shared" si="4" ref="G120:G126">H120+I120+J120</f>
        <v>3996</v>
      </c>
      <c r="H120" s="38">
        <f>3996*0.25</f>
        <v>999</v>
      </c>
      <c r="I120" s="38">
        <f>3996*0.75</f>
        <v>2997</v>
      </c>
      <c r="J120" s="38">
        <v>0</v>
      </c>
      <c r="K120" s="6" t="s">
        <v>94</v>
      </c>
    </row>
    <row r="121" spans="1:11" ht="38.25" customHeight="1">
      <c r="A121" s="2">
        <v>11</v>
      </c>
      <c r="B121" s="24" t="s">
        <v>45</v>
      </c>
      <c r="C121" s="23"/>
      <c r="D121" s="35">
        <v>1</v>
      </c>
      <c r="E121" s="3" t="s">
        <v>11</v>
      </c>
      <c r="F121" s="2">
        <v>2014</v>
      </c>
      <c r="G121" s="38">
        <f t="shared" si="4"/>
        <v>300000</v>
      </c>
      <c r="H121" s="38">
        <f>300000*0.25</f>
        <v>75000</v>
      </c>
      <c r="I121" s="38">
        <f>300000*0.75</f>
        <v>225000</v>
      </c>
      <c r="J121" s="38">
        <v>0</v>
      </c>
      <c r="K121" s="6"/>
    </row>
    <row r="122" spans="1:11" ht="18.75" customHeight="1">
      <c r="A122" s="70">
        <v>12</v>
      </c>
      <c r="B122" s="59" t="s">
        <v>44</v>
      </c>
      <c r="C122" s="59">
        <v>5.4</v>
      </c>
      <c r="D122" s="54">
        <v>1</v>
      </c>
      <c r="E122" s="3" t="s">
        <v>11</v>
      </c>
      <c r="F122" s="2">
        <v>2014</v>
      </c>
      <c r="G122" s="38">
        <f t="shared" si="4"/>
        <v>195337.99</v>
      </c>
      <c r="H122" s="38">
        <v>48834.5</v>
      </c>
      <c r="I122" s="38">
        <v>146503.49</v>
      </c>
      <c r="J122" s="38">
        <v>0</v>
      </c>
      <c r="K122" s="51" t="s">
        <v>115</v>
      </c>
    </row>
    <row r="123" spans="1:11" ht="15.75" customHeight="1">
      <c r="A123" s="73"/>
      <c r="B123" s="60"/>
      <c r="C123" s="60"/>
      <c r="D123" s="58"/>
      <c r="E123" s="3" t="s">
        <v>11</v>
      </c>
      <c r="F123" s="2">
        <v>2015</v>
      </c>
      <c r="G123" s="38">
        <f t="shared" si="4"/>
        <v>418023.3</v>
      </c>
      <c r="H123" s="38">
        <v>104505.82</v>
      </c>
      <c r="I123" s="38">
        <v>313517.48</v>
      </c>
      <c r="J123" s="38">
        <v>0</v>
      </c>
      <c r="K123" s="52"/>
    </row>
    <row r="124" spans="1:11" ht="19.5" customHeight="1">
      <c r="A124" s="71"/>
      <c r="B124" s="61"/>
      <c r="C124" s="61"/>
      <c r="D124" s="55"/>
      <c r="E124" s="3" t="s">
        <v>11</v>
      </c>
      <c r="F124" s="2">
        <v>2016</v>
      </c>
      <c r="G124" s="38">
        <f t="shared" si="4"/>
        <v>447284.93</v>
      </c>
      <c r="H124" s="38">
        <v>111821.23</v>
      </c>
      <c r="I124" s="38">
        <v>335463.7</v>
      </c>
      <c r="J124" s="38">
        <v>0</v>
      </c>
      <c r="K124" s="53"/>
    </row>
    <row r="125" spans="1:11" ht="35.25" customHeight="1">
      <c r="A125" s="66">
        <v>13</v>
      </c>
      <c r="B125" s="56" t="s">
        <v>46</v>
      </c>
      <c r="C125" s="48">
        <v>1.75</v>
      </c>
      <c r="D125" s="57">
        <v>1</v>
      </c>
      <c r="E125" s="5" t="s">
        <v>10</v>
      </c>
      <c r="F125" s="2">
        <v>2014</v>
      </c>
      <c r="G125" s="38">
        <f t="shared" si="4"/>
        <v>6000</v>
      </c>
      <c r="H125" s="38">
        <v>6000</v>
      </c>
      <c r="I125" s="38">
        <v>0</v>
      </c>
      <c r="J125" s="38">
        <v>0</v>
      </c>
      <c r="K125" s="51" t="s">
        <v>85</v>
      </c>
    </row>
    <row r="126" spans="1:11" ht="45" customHeight="1">
      <c r="A126" s="66"/>
      <c r="B126" s="56"/>
      <c r="C126" s="50"/>
      <c r="D126" s="57"/>
      <c r="E126" s="5" t="s">
        <v>11</v>
      </c>
      <c r="F126" s="2">
        <v>2014</v>
      </c>
      <c r="G126" s="38">
        <f t="shared" si="4"/>
        <v>145319.7</v>
      </c>
      <c r="H126" s="38">
        <f>145319.7*0.25</f>
        <v>36329.925</v>
      </c>
      <c r="I126" s="38">
        <f>145319.7*0.75</f>
        <v>108989.77500000001</v>
      </c>
      <c r="J126" s="38">
        <v>0</v>
      </c>
      <c r="K126" s="53"/>
    </row>
    <row r="127" spans="1:11" ht="37.5" customHeight="1">
      <c r="A127" s="48">
        <v>14</v>
      </c>
      <c r="B127" s="48" t="s">
        <v>122</v>
      </c>
      <c r="C127" s="48"/>
      <c r="D127" s="54">
        <v>1</v>
      </c>
      <c r="E127" s="48" t="s">
        <v>10</v>
      </c>
      <c r="F127" s="5" t="s">
        <v>171</v>
      </c>
      <c r="G127" s="38">
        <f t="shared" si="3"/>
        <v>4000</v>
      </c>
      <c r="H127" s="38">
        <v>4000</v>
      </c>
      <c r="I127" s="38">
        <v>0</v>
      </c>
      <c r="J127" s="38">
        <v>0</v>
      </c>
      <c r="K127" s="51" t="s">
        <v>98</v>
      </c>
    </row>
    <row r="128" spans="1:11" ht="37.5" customHeight="1">
      <c r="A128" s="50"/>
      <c r="B128" s="50"/>
      <c r="C128" s="50"/>
      <c r="D128" s="55"/>
      <c r="E128" s="50"/>
      <c r="F128" s="5" t="s">
        <v>107</v>
      </c>
      <c r="G128" s="38">
        <f t="shared" si="3"/>
        <v>3800</v>
      </c>
      <c r="H128" s="38">
        <v>3800</v>
      </c>
      <c r="I128" s="38">
        <v>0</v>
      </c>
      <c r="J128" s="38">
        <v>0</v>
      </c>
      <c r="K128" s="53"/>
    </row>
    <row r="129" spans="1:11" ht="38.25">
      <c r="A129" s="5">
        <v>15</v>
      </c>
      <c r="B129" s="5" t="s">
        <v>96</v>
      </c>
      <c r="C129" s="5">
        <v>2</v>
      </c>
      <c r="D129" s="4">
        <v>1</v>
      </c>
      <c r="E129" s="5" t="s">
        <v>10</v>
      </c>
      <c r="F129" s="5">
        <v>2014</v>
      </c>
      <c r="G129" s="38">
        <f t="shared" si="3"/>
        <v>2500</v>
      </c>
      <c r="H129" s="38">
        <v>2500</v>
      </c>
      <c r="I129" s="38">
        <v>0</v>
      </c>
      <c r="J129" s="38">
        <v>0</v>
      </c>
      <c r="K129" s="6" t="s">
        <v>97</v>
      </c>
    </row>
    <row r="130" spans="1:11" ht="48" customHeight="1">
      <c r="A130" s="5">
        <v>16</v>
      </c>
      <c r="B130" s="5" t="s">
        <v>61</v>
      </c>
      <c r="C130" s="5"/>
      <c r="D130" s="4">
        <v>1</v>
      </c>
      <c r="E130" s="5" t="s">
        <v>10</v>
      </c>
      <c r="F130" s="5">
        <v>2014</v>
      </c>
      <c r="G130" s="38">
        <f t="shared" si="3"/>
        <v>1000</v>
      </c>
      <c r="H130" s="38">
        <v>1000</v>
      </c>
      <c r="I130" s="38">
        <v>0</v>
      </c>
      <c r="J130" s="38">
        <v>0</v>
      </c>
      <c r="K130" s="6" t="s">
        <v>97</v>
      </c>
    </row>
    <row r="131" spans="1:11" ht="42" customHeight="1">
      <c r="A131" s="5">
        <v>17</v>
      </c>
      <c r="B131" s="5" t="s">
        <v>49</v>
      </c>
      <c r="C131" s="5">
        <v>5.22</v>
      </c>
      <c r="D131" s="4">
        <v>1</v>
      </c>
      <c r="E131" s="5" t="s">
        <v>10</v>
      </c>
      <c r="F131" s="5">
        <v>2014</v>
      </c>
      <c r="G131" s="38">
        <f t="shared" si="3"/>
        <v>5500</v>
      </c>
      <c r="H131" s="38">
        <v>5500</v>
      </c>
      <c r="I131" s="38">
        <v>0</v>
      </c>
      <c r="J131" s="38">
        <v>0</v>
      </c>
      <c r="K131" s="6" t="s">
        <v>97</v>
      </c>
    </row>
    <row r="132" spans="1:11" ht="40.5" customHeight="1">
      <c r="A132" s="5">
        <v>18</v>
      </c>
      <c r="B132" s="5" t="s">
        <v>53</v>
      </c>
      <c r="C132" s="5">
        <v>1.2</v>
      </c>
      <c r="D132" s="4">
        <v>1</v>
      </c>
      <c r="E132" s="5" t="s">
        <v>10</v>
      </c>
      <c r="F132" s="5">
        <v>2014</v>
      </c>
      <c r="G132" s="38">
        <f t="shared" si="3"/>
        <v>7000</v>
      </c>
      <c r="H132" s="38">
        <v>7000</v>
      </c>
      <c r="I132" s="38">
        <v>0</v>
      </c>
      <c r="J132" s="38">
        <v>0</v>
      </c>
      <c r="K132" s="6" t="s">
        <v>97</v>
      </c>
    </row>
    <row r="133" spans="1:11" ht="38.25">
      <c r="A133" s="5">
        <v>19</v>
      </c>
      <c r="B133" s="5" t="s">
        <v>57</v>
      </c>
      <c r="C133" s="5">
        <v>4.9</v>
      </c>
      <c r="D133" s="4">
        <v>1</v>
      </c>
      <c r="E133" s="5" t="s">
        <v>10</v>
      </c>
      <c r="F133" s="5">
        <v>2014</v>
      </c>
      <c r="G133" s="38">
        <f t="shared" si="3"/>
        <v>10000</v>
      </c>
      <c r="H133" s="38">
        <v>10000</v>
      </c>
      <c r="I133" s="38">
        <v>0</v>
      </c>
      <c r="J133" s="38">
        <v>0</v>
      </c>
      <c r="K133" s="6" t="s">
        <v>97</v>
      </c>
    </row>
    <row r="134" spans="1:11" ht="38.25">
      <c r="A134" s="5">
        <v>20</v>
      </c>
      <c r="B134" s="5" t="s">
        <v>58</v>
      </c>
      <c r="C134" s="5">
        <v>4</v>
      </c>
      <c r="D134" s="4">
        <v>1</v>
      </c>
      <c r="E134" s="5" t="s">
        <v>10</v>
      </c>
      <c r="F134" s="5">
        <v>2014</v>
      </c>
      <c r="G134" s="38">
        <f t="shared" si="3"/>
        <v>10000</v>
      </c>
      <c r="H134" s="38">
        <v>10000</v>
      </c>
      <c r="I134" s="38">
        <v>0</v>
      </c>
      <c r="J134" s="38">
        <v>0</v>
      </c>
      <c r="K134" s="6" t="s">
        <v>97</v>
      </c>
    </row>
    <row r="135" spans="1:11" ht="38.25">
      <c r="A135" s="5">
        <v>21</v>
      </c>
      <c r="B135" s="5" t="s">
        <v>143</v>
      </c>
      <c r="C135" s="5">
        <v>0.9</v>
      </c>
      <c r="D135" s="4">
        <v>1</v>
      </c>
      <c r="E135" s="5" t="s">
        <v>10</v>
      </c>
      <c r="F135" s="5">
        <v>2014</v>
      </c>
      <c r="G135" s="38">
        <f t="shared" si="3"/>
        <v>1400</v>
      </c>
      <c r="H135" s="38">
        <v>1400</v>
      </c>
      <c r="I135" s="38">
        <v>0</v>
      </c>
      <c r="J135" s="38">
        <v>0</v>
      </c>
      <c r="K135" s="6" t="s">
        <v>97</v>
      </c>
    </row>
    <row r="136" spans="1:11" ht="38.25">
      <c r="A136" s="5">
        <v>22</v>
      </c>
      <c r="B136" s="5" t="s">
        <v>145</v>
      </c>
      <c r="C136" s="5">
        <v>1.4</v>
      </c>
      <c r="D136" s="4">
        <v>1</v>
      </c>
      <c r="E136" s="5" t="s">
        <v>10</v>
      </c>
      <c r="F136" s="5">
        <v>2014</v>
      </c>
      <c r="G136" s="38">
        <f t="shared" si="3"/>
        <v>1700</v>
      </c>
      <c r="H136" s="38">
        <v>1700</v>
      </c>
      <c r="I136" s="38">
        <v>0</v>
      </c>
      <c r="J136" s="38">
        <v>0</v>
      </c>
      <c r="K136" s="6" t="s">
        <v>97</v>
      </c>
    </row>
    <row r="137" spans="1:11" ht="47.25">
      <c r="A137" s="5">
        <v>23</v>
      </c>
      <c r="B137" s="5" t="s">
        <v>146</v>
      </c>
      <c r="C137" s="5">
        <f>1.3+1.8+1.1+0.7+0.7+0.4+0.7</f>
        <v>6.700000000000001</v>
      </c>
      <c r="D137" s="4">
        <v>1</v>
      </c>
      <c r="E137" s="5" t="s">
        <v>10</v>
      </c>
      <c r="F137" s="5">
        <v>2014</v>
      </c>
      <c r="G137" s="38">
        <f t="shared" si="3"/>
        <v>11000</v>
      </c>
      <c r="H137" s="38">
        <v>11000</v>
      </c>
      <c r="I137" s="38">
        <v>0</v>
      </c>
      <c r="J137" s="38">
        <v>0</v>
      </c>
      <c r="K137" s="6" t="s">
        <v>97</v>
      </c>
    </row>
    <row r="138" spans="1:11" ht="38.25">
      <c r="A138" s="5">
        <v>24</v>
      </c>
      <c r="B138" s="5" t="s">
        <v>148</v>
      </c>
      <c r="C138" s="5">
        <v>1.5</v>
      </c>
      <c r="D138" s="4">
        <v>1</v>
      </c>
      <c r="E138" s="5" t="s">
        <v>10</v>
      </c>
      <c r="F138" s="5">
        <v>2014</v>
      </c>
      <c r="G138" s="38">
        <f t="shared" si="3"/>
        <v>1200</v>
      </c>
      <c r="H138" s="38">
        <v>1200</v>
      </c>
      <c r="I138" s="38">
        <v>0</v>
      </c>
      <c r="J138" s="38">
        <v>0</v>
      </c>
      <c r="K138" s="6" t="s">
        <v>97</v>
      </c>
    </row>
    <row r="139" spans="1:11" ht="38.25">
      <c r="A139" s="5">
        <v>25</v>
      </c>
      <c r="B139" s="5" t="s">
        <v>144</v>
      </c>
      <c r="C139" s="5">
        <v>0.68</v>
      </c>
      <c r="D139" s="4">
        <v>2</v>
      </c>
      <c r="E139" s="5" t="s">
        <v>10</v>
      </c>
      <c r="F139" s="5">
        <v>2015</v>
      </c>
      <c r="G139" s="38">
        <f t="shared" si="3"/>
        <v>1200</v>
      </c>
      <c r="H139" s="38">
        <v>1200</v>
      </c>
      <c r="I139" s="38">
        <v>0</v>
      </c>
      <c r="J139" s="38">
        <v>0</v>
      </c>
      <c r="K139" s="6" t="s">
        <v>97</v>
      </c>
    </row>
    <row r="140" spans="1:11" ht="38.25">
      <c r="A140" s="5">
        <v>26</v>
      </c>
      <c r="B140" s="5" t="s">
        <v>149</v>
      </c>
      <c r="C140" s="5">
        <v>0.22</v>
      </c>
      <c r="D140" s="4">
        <v>2</v>
      </c>
      <c r="E140" s="5" t="s">
        <v>10</v>
      </c>
      <c r="F140" s="5">
        <v>2015</v>
      </c>
      <c r="G140" s="38">
        <f t="shared" si="3"/>
        <v>500</v>
      </c>
      <c r="H140" s="38">
        <v>500</v>
      </c>
      <c r="I140" s="38">
        <v>0</v>
      </c>
      <c r="J140" s="38">
        <v>0</v>
      </c>
      <c r="K140" s="6" t="s">
        <v>97</v>
      </c>
    </row>
    <row r="141" spans="1:11" ht="38.25">
      <c r="A141" s="5">
        <v>27</v>
      </c>
      <c r="B141" s="5" t="s">
        <v>150</v>
      </c>
      <c r="C141" s="5">
        <v>0.7</v>
      </c>
      <c r="D141" s="4">
        <v>2</v>
      </c>
      <c r="E141" s="5" t="s">
        <v>10</v>
      </c>
      <c r="F141" s="5">
        <v>2015</v>
      </c>
      <c r="G141" s="38">
        <f t="shared" si="3"/>
        <v>1000</v>
      </c>
      <c r="H141" s="38">
        <v>1000</v>
      </c>
      <c r="I141" s="38">
        <v>0</v>
      </c>
      <c r="J141" s="38">
        <v>0</v>
      </c>
      <c r="K141" s="6" t="s">
        <v>97</v>
      </c>
    </row>
    <row r="142" spans="1:11" ht="38.25">
      <c r="A142" s="5">
        <v>28</v>
      </c>
      <c r="B142" s="5" t="s">
        <v>151</v>
      </c>
      <c r="C142" s="5">
        <v>0.8</v>
      </c>
      <c r="D142" s="4">
        <v>2</v>
      </c>
      <c r="E142" s="5" t="s">
        <v>10</v>
      </c>
      <c r="F142" s="5">
        <v>2015</v>
      </c>
      <c r="G142" s="38">
        <f t="shared" si="3"/>
        <v>1000</v>
      </c>
      <c r="H142" s="38">
        <v>1000</v>
      </c>
      <c r="I142" s="38">
        <v>0</v>
      </c>
      <c r="J142" s="38">
        <v>0</v>
      </c>
      <c r="K142" s="6" t="s">
        <v>97</v>
      </c>
    </row>
    <row r="143" spans="1:11" ht="38.25">
      <c r="A143" s="5">
        <v>29</v>
      </c>
      <c r="B143" s="5" t="s">
        <v>152</v>
      </c>
      <c r="C143" s="5">
        <v>0.25</v>
      </c>
      <c r="D143" s="4">
        <v>2</v>
      </c>
      <c r="E143" s="5" t="s">
        <v>10</v>
      </c>
      <c r="F143" s="5">
        <v>2015</v>
      </c>
      <c r="G143" s="38">
        <f t="shared" si="3"/>
        <v>500</v>
      </c>
      <c r="H143" s="38">
        <v>500</v>
      </c>
      <c r="I143" s="38">
        <v>0</v>
      </c>
      <c r="J143" s="38">
        <v>0</v>
      </c>
      <c r="K143" s="6" t="s">
        <v>97</v>
      </c>
    </row>
    <row r="144" spans="1:11" ht="38.25">
      <c r="A144" s="5">
        <v>30</v>
      </c>
      <c r="B144" s="5" t="s">
        <v>153</v>
      </c>
      <c r="C144" s="5">
        <v>0.25</v>
      </c>
      <c r="D144" s="4">
        <v>2</v>
      </c>
      <c r="E144" s="5" t="s">
        <v>10</v>
      </c>
      <c r="F144" s="5">
        <v>2015</v>
      </c>
      <c r="G144" s="38">
        <f t="shared" si="3"/>
        <v>500</v>
      </c>
      <c r="H144" s="38">
        <v>500</v>
      </c>
      <c r="I144" s="38">
        <v>0</v>
      </c>
      <c r="J144" s="38">
        <v>0</v>
      </c>
      <c r="K144" s="6" t="s">
        <v>97</v>
      </c>
    </row>
    <row r="145" spans="1:11" ht="38.25">
      <c r="A145" s="5">
        <v>31</v>
      </c>
      <c r="B145" s="5" t="s">
        <v>47</v>
      </c>
      <c r="C145" s="5">
        <v>2.87</v>
      </c>
      <c r="D145" s="4">
        <v>2</v>
      </c>
      <c r="E145" s="5" t="s">
        <v>10</v>
      </c>
      <c r="F145" s="5">
        <v>2015</v>
      </c>
      <c r="G145" s="38">
        <f t="shared" si="3"/>
        <v>3220</v>
      </c>
      <c r="H145" s="38">
        <v>3220</v>
      </c>
      <c r="I145" s="38">
        <v>0</v>
      </c>
      <c r="J145" s="38">
        <v>0</v>
      </c>
      <c r="K145" s="6" t="s">
        <v>97</v>
      </c>
    </row>
    <row r="146" spans="1:11" ht="45" customHeight="1">
      <c r="A146" s="5">
        <v>32</v>
      </c>
      <c r="B146" s="5" t="s">
        <v>48</v>
      </c>
      <c r="C146" s="5">
        <v>1.11</v>
      </c>
      <c r="D146" s="4">
        <v>2</v>
      </c>
      <c r="E146" s="5" t="s">
        <v>10</v>
      </c>
      <c r="F146" s="5">
        <v>2015</v>
      </c>
      <c r="G146" s="38">
        <f t="shared" si="3"/>
        <v>2500</v>
      </c>
      <c r="H146" s="38">
        <v>2500</v>
      </c>
      <c r="I146" s="38">
        <v>0</v>
      </c>
      <c r="J146" s="38">
        <v>0</v>
      </c>
      <c r="K146" s="6" t="s">
        <v>97</v>
      </c>
    </row>
    <row r="147" spans="1:11" ht="49.5" customHeight="1">
      <c r="A147" s="5">
        <v>33</v>
      </c>
      <c r="B147" s="5" t="s">
        <v>50</v>
      </c>
      <c r="C147" s="5">
        <v>1.78</v>
      </c>
      <c r="D147" s="4">
        <v>2</v>
      </c>
      <c r="E147" s="5" t="s">
        <v>10</v>
      </c>
      <c r="F147" s="5">
        <v>2015</v>
      </c>
      <c r="G147" s="38">
        <f t="shared" si="3"/>
        <v>2200</v>
      </c>
      <c r="H147" s="38">
        <v>2200</v>
      </c>
      <c r="I147" s="38">
        <v>0</v>
      </c>
      <c r="J147" s="38">
        <v>0</v>
      </c>
      <c r="K147" s="6" t="s">
        <v>97</v>
      </c>
    </row>
    <row r="148" spans="1:11" ht="45.75" customHeight="1">
      <c r="A148" s="5">
        <v>34</v>
      </c>
      <c r="B148" s="5" t="s">
        <v>51</v>
      </c>
      <c r="C148" s="5">
        <v>2</v>
      </c>
      <c r="D148" s="4">
        <v>2</v>
      </c>
      <c r="E148" s="5" t="s">
        <v>10</v>
      </c>
      <c r="F148" s="5">
        <v>2015</v>
      </c>
      <c r="G148" s="38">
        <f t="shared" si="3"/>
        <v>1800</v>
      </c>
      <c r="H148" s="38">
        <v>1800</v>
      </c>
      <c r="I148" s="38">
        <v>0</v>
      </c>
      <c r="J148" s="38">
        <v>0</v>
      </c>
      <c r="K148" s="6" t="s">
        <v>97</v>
      </c>
    </row>
    <row r="149" spans="1:11" ht="38.25">
      <c r="A149" s="5">
        <v>35</v>
      </c>
      <c r="B149" s="5" t="s">
        <v>52</v>
      </c>
      <c r="C149" s="5">
        <v>2.56</v>
      </c>
      <c r="D149" s="4">
        <v>2</v>
      </c>
      <c r="E149" s="5" t="s">
        <v>10</v>
      </c>
      <c r="F149" s="5">
        <v>2015</v>
      </c>
      <c r="G149" s="38">
        <f t="shared" si="3"/>
        <v>2300</v>
      </c>
      <c r="H149" s="38">
        <v>2300</v>
      </c>
      <c r="I149" s="38">
        <v>0</v>
      </c>
      <c r="J149" s="38">
        <v>0</v>
      </c>
      <c r="K149" s="6" t="s">
        <v>97</v>
      </c>
    </row>
    <row r="150" spans="1:11" ht="38.25">
      <c r="A150" s="5">
        <v>36</v>
      </c>
      <c r="B150" s="5" t="s">
        <v>54</v>
      </c>
      <c r="C150" s="5">
        <v>2.8</v>
      </c>
      <c r="D150" s="4">
        <v>2</v>
      </c>
      <c r="E150" s="5" t="s">
        <v>10</v>
      </c>
      <c r="F150" s="5">
        <v>2015</v>
      </c>
      <c r="G150" s="38">
        <f t="shared" si="3"/>
        <v>2000</v>
      </c>
      <c r="H150" s="38">
        <v>2000</v>
      </c>
      <c r="I150" s="38">
        <v>0</v>
      </c>
      <c r="J150" s="38">
        <v>0</v>
      </c>
      <c r="K150" s="6" t="s">
        <v>97</v>
      </c>
    </row>
    <row r="151" spans="1:11" ht="38.25">
      <c r="A151" s="5">
        <v>37</v>
      </c>
      <c r="B151" s="5" t="s">
        <v>55</v>
      </c>
      <c r="C151" s="5">
        <v>2.3</v>
      </c>
      <c r="D151" s="4">
        <v>2</v>
      </c>
      <c r="E151" s="5" t="s">
        <v>10</v>
      </c>
      <c r="F151" s="5">
        <v>2015</v>
      </c>
      <c r="G151" s="38">
        <f t="shared" si="3"/>
        <v>3100</v>
      </c>
      <c r="H151" s="38">
        <v>3100</v>
      </c>
      <c r="I151" s="38">
        <v>0</v>
      </c>
      <c r="J151" s="38">
        <v>0</v>
      </c>
      <c r="K151" s="6" t="s">
        <v>97</v>
      </c>
    </row>
    <row r="152" spans="1:11" ht="38.25">
      <c r="A152" s="5">
        <v>38</v>
      </c>
      <c r="B152" s="5" t="s">
        <v>56</v>
      </c>
      <c r="C152" s="5">
        <v>2</v>
      </c>
      <c r="D152" s="4">
        <v>2</v>
      </c>
      <c r="E152" s="5" t="s">
        <v>10</v>
      </c>
      <c r="F152" s="5">
        <v>2015</v>
      </c>
      <c r="G152" s="38">
        <f t="shared" si="3"/>
        <v>1900</v>
      </c>
      <c r="H152" s="38">
        <v>1900</v>
      </c>
      <c r="I152" s="38">
        <v>0</v>
      </c>
      <c r="J152" s="38">
        <v>0</v>
      </c>
      <c r="K152" s="6" t="s">
        <v>97</v>
      </c>
    </row>
    <row r="153" spans="1:11" ht="38.25">
      <c r="A153" s="5">
        <v>39</v>
      </c>
      <c r="B153" s="5" t="s">
        <v>59</v>
      </c>
      <c r="C153" s="5">
        <v>1</v>
      </c>
      <c r="D153" s="4">
        <v>2</v>
      </c>
      <c r="E153" s="5" t="s">
        <v>10</v>
      </c>
      <c r="F153" s="5">
        <v>2015</v>
      </c>
      <c r="G153" s="38">
        <f t="shared" si="3"/>
        <v>2500</v>
      </c>
      <c r="H153" s="38">
        <v>2500</v>
      </c>
      <c r="I153" s="38">
        <v>0</v>
      </c>
      <c r="J153" s="38">
        <v>0</v>
      </c>
      <c r="K153" s="6" t="s">
        <v>97</v>
      </c>
    </row>
    <row r="154" spans="1:11" ht="38.25">
      <c r="A154" s="5">
        <v>40</v>
      </c>
      <c r="B154" s="5" t="s">
        <v>60</v>
      </c>
      <c r="C154" s="5">
        <v>2</v>
      </c>
      <c r="D154" s="4">
        <v>2</v>
      </c>
      <c r="E154" s="5" t="s">
        <v>10</v>
      </c>
      <c r="F154" s="5">
        <v>2015</v>
      </c>
      <c r="G154" s="38">
        <f t="shared" si="3"/>
        <v>500</v>
      </c>
      <c r="H154" s="38">
        <v>500</v>
      </c>
      <c r="I154" s="38">
        <v>0</v>
      </c>
      <c r="J154" s="38">
        <v>0</v>
      </c>
      <c r="K154" s="6" t="s">
        <v>97</v>
      </c>
    </row>
    <row r="155" spans="1:11" ht="36" customHeight="1">
      <c r="A155" s="5">
        <v>41</v>
      </c>
      <c r="B155" s="5" t="s">
        <v>62</v>
      </c>
      <c r="C155" s="5">
        <v>1.5</v>
      </c>
      <c r="D155" s="4">
        <v>2</v>
      </c>
      <c r="E155" s="5" t="s">
        <v>10</v>
      </c>
      <c r="F155" s="5">
        <v>2015</v>
      </c>
      <c r="G155" s="38">
        <f t="shared" si="3"/>
        <v>2000</v>
      </c>
      <c r="H155" s="38">
        <v>2000</v>
      </c>
      <c r="I155" s="38">
        <v>0</v>
      </c>
      <c r="J155" s="38">
        <v>0</v>
      </c>
      <c r="K155" s="6" t="s">
        <v>97</v>
      </c>
    </row>
    <row r="156" spans="1:11" ht="36" customHeight="1">
      <c r="A156" s="5">
        <v>42</v>
      </c>
      <c r="B156" s="5" t="s">
        <v>155</v>
      </c>
      <c r="C156" s="5">
        <v>2.8</v>
      </c>
      <c r="D156" s="4">
        <v>3</v>
      </c>
      <c r="E156" s="5" t="s">
        <v>10</v>
      </c>
      <c r="F156" s="5">
        <v>2016</v>
      </c>
      <c r="G156" s="38">
        <f t="shared" si="3"/>
        <v>12000</v>
      </c>
      <c r="H156" s="38">
        <v>12000</v>
      </c>
      <c r="I156" s="38">
        <v>0</v>
      </c>
      <c r="J156" s="38">
        <v>0</v>
      </c>
      <c r="K156" s="6" t="s">
        <v>97</v>
      </c>
    </row>
    <row r="157" spans="1:11" s="29" customFormat="1" ht="15.75" customHeight="1">
      <c r="A157" s="64" t="s">
        <v>63</v>
      </c>
      <c r="B157" s="65"/>
      <c r="C157" s="25">
        <f>SUM(C109:C155)</f>
        <v>70.908</v>
      </c>
      <c r="D157" s="26"/>
      <c r="E157" s="26"/>
      <c r="F157" s="27"/>
      <c r="G157" s="39">
        <f>ROUNDDOWN(SUM(G109:G156),1)</f>
        <v>1887716.8</v>
      </c>
      <c r="H157" s="39">
        <f>ROUNDDOWN(SUM(H109:H156),1)</f>
        <v>603090.6</v>
      </c>
      <c r="I157" s="39">
        <f>ROUND(SUM(I109:I156),1)</f>
        <v>1284626.2</v>
      </c>
      <c r="J157" s="39">
        <f>ROUND(SUM(J109:J156),1)</f>
        <v>0</v>
      </c>
      <c r="K157" s="28"/>
    </row>
    <row r="158" spans="1:11" s="17" customFormat="1" ht="15.75" customHeight="1">
      <c r="A158" s="14"/>
      <c r="B158" s="15" t="s">
        <v>106</v>
      </c>
      <c r="C158" s="10"/>
      <c r="D158" s="11"/>
      <c r="E158" s="11"/>
      <c r="F158" s="13">
        <v>2013</v>
      </c>
      <c r="G158" s="40">
        <f>G109+G110+G112+G111</f>
        <v>24031</v>
      </c>
      <c r="H158" s="40">
        <f>H109+H110+H112+H111</f>
        <v>24031</v>
      </c>
      <c r="I158" s="40">
        <f>I109+I110+I112+I111</f>
        <v>0</v>
      </c>
      <c r="J158" s="40">
        <f>J109+J110+J112+J111</f>
        <v>0</v>
      </c>
      <c r="K158" s="16"/>
    </row>
    <row r="159" spans="1:11" s="17" customFormat="1" ht="15.75" customHeight="1">
      <c r="A159" s="14"/>
      <c r="B159" s="15"/>
      <c r="C159" s="10"/>
      <c r="D159" s="11"/>
      <c r="E159" s="11"/>
      <c r="F159" s="13">
        <v>2014</v>
      </c>
      <c r="G159" s="40">
        <f>G113+G115+G116+G117+G118+G119+G120+G121+G122+G125+G126+G127+G129+G130+G131+G132+G133+G134+G135+G136+G137+G138+G114</f>
        <v>953857.6199999999</v>
      </c>
      <c r="H159" s="40">
        <f>ROUND(H113+H115+H116+H117+H118+H119+H120+H121+H122+H125+H126+H127+H129+H130+H131+H132+H133+H134+H135+H136+H137+H138+H114,1)</f>
        <v>318212.6</v>
      </c>
      <c r="I159" s="40">
        <f>ROUND(I113+I115+I116+I117+I118+I119+I120+I121+I122+I125+I126+I127+I129+I130+I131+I132+I133+I134+I135+I136+I137+I138+I114,1)</f>
        <v>635645</v>
      </c>
      <c r="J159" s="40">
        <f>J113+J115+J116+J117+J118+J119+J120+J121+J122+J125+J126+J127+J129+J130+J131+J132+J133+J134+J135+J136+J137+J138+J114</f>
        <v>0</v>
      </c>
      <c r="K159" s="16"/>
    </row>
    <row r="160" spans="1:11" s="17" customFormat="1" ht="15.75" customHeight="1">
      <c r="A160" s="14"/>
      <c r="B160" s="15"/>
      <c r="C160" s="10"/>
      <c r="D160" s="11"/>
      <c r="E160" s="11"/>
      <c r="F160" s="13">
        <v>2015</v>
      </c>
      <c r="G160" s="40">
        <f>G123+G128+G145+G146+G147+G148+G149+G150+G151+G152+G153+G154+G155+G139+G140+G141+G142+G143+G144</f>
        <v>450543.3</v>
      </c>
      <c r="H160" s="40">
        <f>ROUND(H123+H128+H145+H146+H147+H148+H149+H150+H151+H152+H153+H154+H155+H139+H140+H141+H142+H143+H144,1)</f>
        <v>137025.8</v>
      </c>
      <c r="I160" s="40">
        <f>ROUND(I123+I128+I145+I146+I147+I148+I149+I150+I151+I152+I153+I154+I155+I139+I140+I141+I142+I143+I144,1)</f>
        <v>313517.5</v>
      </c>
      <c r="J160" s="40">
        <f>J123+J128+J145+J146+J147+J148+J149+J150+J151+J152+J153+J154+J155+J139+J140+J141+J142+J143+J144</f>
        <v>0</v>
      </c>
      <c r="K160" s="16"/>
    </row>
    <row r="161" spans="1:11" s="17" customFormat="1" ht="15.75" customHeight="1">
      <c r="A161" s="14"/>
      <c r="B161" s="15"/>
      <c r="C161" s="10"/>
      <c r="D161" s="11"/>
      <c r="E161" s="11"/>
      <c r="F161" s="13">
        <v>2016</v>
      </c>
      <c r="G161" s="40">
        <f>G124+G156</f>
        <v>459284.93</v>
      </c>
      <c r="H161" s="40">
        <f>ROUND(H124+H156,1)</f>
        <v>123821.2</v>
      </c>
      <c r="I161" s="40">
        <f>ROUND(I124+I156,1)</f>
        <v>335463.7</v>
      </c>
      <c r="J161" s="40">
        <f>J124+J156</f>
        <v>0</v>
      </c>
      <c r="K161" s="16"/>
    </row>
    <row r="162" spans="1:11" s="33" customFormat="1" ht="15.75" customHeight="1">
      <c r="A162" s="62" t="s">
        <v>35</v>
      </c>
      <c r="B162" s="63"/>
      <c r="C162" s="30"/>
      <c r="D162" s="31"/>
      <c r="E162" s="31"/>
      <c r="F162" s="32"/>
      <c r="G162" s="41">
        <f>G125+G127+G128+G129+G130+G131+G132+G133+G134+G145+G146+G147+G148+G149+G150+G151+G152+G153+G154+G155+G156+G135+G136+G137+G138+G139+G140+G141+G142+G143+G144+G111</f>
        <v>105919</v>
      </c>
      <c r="H162" s="41">
        <f>H125+H127+H128+H129+H130+H131+H132+H133+H134+H145+H146+H147+H148+H149+H150+H151+H152+H153+H154+H155+H156+H135+H136+H137+H138+H139+H140+H141+H142+H143+H144+H111</f>
        <v>105919</v>
      </c>
      <c r="I162" s="41">
        <f>I125+I127+I128+I129+I130+I131+I132+I133+I134+I145+I146+I147+I148+I149+I150+I151+I152+I153+I154+I155+I156+I135+I136+I137+I138+I139+I140+I141+I142+I143+I144+I111</f>
        <v>0</v>
      </c>
      <c r="J162" s="41">
        <f>J125+J127+J128+J129+J130+J131+J132+J133+J134+J145+J146+J147+J148+J149+J150+J151+J152+J153+J154+J155+J156+J135+J136+J137+J138+J139+J140+J141+J142+J143+J144+J111</f>
        <v>0</v>
      </c>
      <c r="K162" s="32"/>
    </row>
    <row r="163" spans="1:11" s="17" customFormat="1" ht="15.75" customHeight="1">
      <c r="A163" s="14"/>
      <c r="B163" s="15" t="s">
        <v>106</v>
      </c>
      <c r="C163" s="10"/>
      <c r="D163" s="11"/>
      <c r="E163" s="11"/>
      <c r="F163" s="13">
        <v>2013</v>
      </c>
      <c r="G163" s="40">
        <f>G111</f>
        <v>99</v>
      </c>
      <c r="H163" s="40">
        <f>H111</f>
        <v>99</v>
      </c>
      <c r="I163" s="40">
        <v>0</v>
      </c>
      <c r="J163" s="40">
        <v>0</v>
      </c>
      <c r="K163" s="16"/>
    </row>
    <row r="164" spans="1:11" s="17" customFormat="1" ht="15.75" customHeight="1">
      <c r="A164" s="14"/>
      <c r="B164" s="15"/>
      <c r="C164" s="10"/>
      <c r="D164" s="11"/>
      <c r="E164" s="11"/>
      <c r="F164" s="13">
        <v>2014</v>
      </c>
      <c r="G164" s="40">
        <f>G125+G127+G129+G130+G131+G132+G133+G134+G135+G136+G137+G138</f>
        <v>61300</v>
      </c>
      <c r="H164" s="40">
        <f>H125+H127+H129+H130+H131+H132+H133+H134+H135+H136+H137+H138</f>
        <v>61300</v>
      </c>
      <c r="I164" s="40">
        <f>I125+I127+I129+I130+I131+I132+I133+I134+I135+I136+I137+I138</f>
        <v>0</v>
      </c>
      <c r="J164" s="40">
        <f>J125+J127+J129+J130+J131+J132+J133+J134+J135+J136+J137+J138</f>
        <v>0</v>
      </c>
      <c r="K164" s="16"/>
    </row>
    <row r="165" spans="1:11" s="17" customFormat="1" ht="15.75" customHeight="1">
      <c r="A165" s="14"/>
      <c r="B165" s="15"/>
      <c r="C165" s="10"/>
      <c r="D165" s="11"/>
      <c r="E165" s="11"/>
      <c r="F165" s="13">
        <v>2015</v>
      </c>
      <c r="G165" s="40">
        <f>G128+G145+G146+G147+G148+G149+G150+G151+G152+G153+G154+G155+G139+G140+G141+G142+G143+G144</f>
        <v>32520</v>
      </c>
      <c r="H165" s="40">
        <f>H128+H145+H146+H147+H148+H149+H150+H151+H152+H153+H154+H155+H139+H140+H141+H142+H143+H144</f>
        <v>32520</v>
      </c>
      <c r="I165" s="40">
        <f>I128+I145+I146+I147+I148+I149+I150+I151+I152+I153+I154+I155+I139+I140+I141+I142+I143+I144</f>
        <v>0</v>
      </c>
      <c r="J165" s="40">
        <f>J128+J145+J146+J147+J148+J149+J150+J151+J152+J153+J154+J155+J139+J140+J141+J142+J143+J144</f>
        <v>0</v>
      </c>
      <c r="K165" s="16"/>
    </row>
    <row r="166" spans="1:11" s="17" customFormat="1" ht="15.75" customHeight="1">
      <c r="A166" s="14"/>
      <c r="B166" s="15"/>
      <c r="C166" s="10"/>
      <c r="D166" s="11"/>
      <c r="E166" s="11"/>
      <c r="F166" s="13">
        <v>2016</v>
      </c>
      <c r="G166" s="40">
        <f>G156</f>
        <v>12000</v>
      </c>
      <c r="H166" s="40">
        <f>H156</f>
        <v>12000</v>
      </c>
      <c r="I166" s="40">
        <f>I156</f>
        <v>0</v>
      </c>
      <c r="J166" s="40">
        <f>J156</f>
        <v>0</v>
      </c>
      <c r="K166" s="16"/>
    </row>
    <row r="167" spans="1:11" s="33" customFormat="1" ht="15.75" customHeight="1">
      <c r="A167" s="62" t="s">
        <v>36</v>
      </c>
      <c r="B167" s="63"/>
      <c r="C167" s="30"/>
      <c r="D167" s="31"/>
      <c r="E167" s="31"/>
      <c r="F167" s="32"/>
      <c r="G167" s="41">
        <f>ROUNDDOWN(G109+G110+G112+G113+G115+G116+G117+G118+G119+G120+G121+G122+G123+G124+G126+G114,1)</f>
        <v>1781797.8</v>
      </c>
      <c r="H167" s="41">
        <f>ROUNDDOWN(H109+H110+H112+H113+H115+H116+H117+H118+H119+H120+H121+H122+H123+H124+H126+H114,1)</f>
        <v>497171.6</v>
      </c>
      <c r="I167" s="41">
        <f>I109+I110+I112+I113+I115+I116+I117+I118+I119+I120+I121+I122+I123+I124+I126+I114</f>
        <v>1284626.1949999998</v>
      </c>
      <c r="J167" s="41">
        <f>J109+J110+J112+J113+J115+J116+J117+J118+J119+J120+J121+J122+J123+J124+J126+J114</f>
        <v>0</v>
      </c>
      <c r="K167" s="32"/>
    </row>
    <row r="168" spans="1:11" s="17" customFormat="1" ht="15.75" customHeight="1">
      <c r="A168" s="14"/>
      <c r="B168" s="15" t="s">
        <v>106</v>
      </c>
      <c r="C168" s="10"/>
      <c r="D168" s="11"/>
      <c r="E168" s="11"/>
      <c r="F168" s="13">
        <v>2013</v>
      </c>
      <c r="G168" s="40">
        <f>G109+G110+G112</f>
        <v>23932</v>
      </c>
      <c r="H168" s="40">
        <f>H109+H110+H112</f>
        <v>23932</v>
      </c>
      <c r="I168" s="40">
        <f>I109+I110+I112</f>
        <v>0</v>
      </c>
      <c r="J168" s="40">
        <f>J109+J110+J112</f>
        <v>0</v>
      </c>
      <c r="K168" s="16"/>
    </row>
    <row r="169" spans="1:11" s="17" customFormat="1" ht="15.75" customHeight="1">
      <c r="A169" s="14"/>
      <c r="B169" s="15"/>
      <c r="C169" s="10"/>
      <c r="D169" s="11"/>
      <c r="E169" s="11"/>
      <c r="F169" s="13">
        <v>2014</v>
      </c>
      <c r="G169" s="40">
        <f>ROUND(G113+G115+G116+G117+G118+G119+G120+G121+G122+G126+G114,1)</f>
        <v>892557.6</v>
      </c>
      <c r="H169" s="40">
        <f>ROUND(H113+H115+H116+H117+H118+H119+H120+H121+H122+H126+H114,1)</f>
        <v>256912.6</v>
      </c>
      <c r="I169" s="40">
        <f>ROUND(I113+I115+I116+I117+I118+I119+I120+I121+I122+I126+I114,1)</f>
        <v>635645</v>
      </c>
      <c r="J169" s="40">
        <f>J113+J115+J116+J117+J118+J119+J120+J121+J122+J126+J114</f>
        <v>0</v>
      </c>
      <c r="K169" s="16"/>
    </row>
    <row r="170" spans="1:11" s="17" customFormat="1" ht="15.75" customHeight="1">
      <c r="A170" s="14"/>
      <c r="B170" s="15"/>
      <c r="C170" s="10"/>
      <c r="D170" s="11"/>
      <c r="E170" s="11"/>
      <c r="F170" s="13">
        <v>2015</v>
      </c>
      <c r="G170" s="40">
        <f>ROUND(G123,1)</f>
        <v>418023.3</v>
      </c>
      <c r="H170" s="40">
        <f aca="true" t="shared" si="5" ref="G170:J171">H123</f>
        <v>104505.82</v>
      </c>
      <c r="I170" s="40">
        <f t="shared" si="5"/>
        <v>313517.48</v>
      </c>
      <c r="J170" s="40">
        <f t="shared" si="5"/>
        <v>0</v>
      </c>
      <c r="K170" s="16"/>
    </row>
    <row r="171" spans="1:11" s="17" customFormat="1" ht="15.75" customHeight="1">
      <c r="A171" s="14"/>
      <c r="B171" s="15"/>
      <c r="C171" s="10"/>
      <c r="D171" s="11"/>
      <c r="E171" s="11"/>
      <c r="F171" s="13">
        <v>2016</v>
      </c>
      <c r="G171" s="40">
        <f t="shared" si="5"/>
        <v>447284.93</v>
      </c>
      <c r="H171" s="40">
        <f t="shared" si="5"/>
        <v>111821.23</v>
      </c>
      <c r="I171" s="40">
        <f t="shared" si="5"/>
        <v>335463.7</v>
      </c>
      <c r="J171" s="40">
        <f t="shared" si="5"/>
        <v>0</v>
      </c>
      <c r="K171" s="16"/>
    </row>
    <row r="172" spans="1:11" s="29" customFormat="1" ht="15.75" customHeight="1">
      <c r="A172" s="64" t="s">
        <v>64</v>
      </c>
      <c r="B172" s="65"/>
      <c r="C172" s="25">
        <f>C157+C93</f>
        <v>310.07465</v>
      </c>
      <c r="D172" s="26"/>
      <c r="E172" s="26"/>
      <c r="F172" s="27"/>
      <c r="G172" s="39">
        <f aca="true" t="shared" si="6" ref="G172:J186">G93+G157</f>
        <v>17636439.8</v>
      </c>
      <c r="H172" s="39">
        <f t="shared" si="6"/>
        <v>2582305.7</v>
      </c>
      <c r="I172" s="39">
        <f t="shared" si="6"/>
        <v>7150697.9</v>
      </c>
      <c r="J172" s="39">
        <f t="shared" si="6"/>
        <v>7903436.2</v>
      </c>
      <c r="K172" s="27"/>
    </row>
    <row r="173" spans="1:11" s="17" customFormat="1" ht="15.75" customHeight="1">
      <c r="A173" s="14"/>
      <c r="B173" s="15" t="s">
        <v>106</v>
      </c>
      <c r="C173" s="10"/>
      <c r="D173" s="11"/>
      <c r="E173" s="11"/>
      <c r="F173" s="13">
        <v>2013</v>
      </c>
      <c r="G173" s="40">
        <f>G94+G158</f>
        <v>36399.7</v>
      </c>
      <c r="H173" s="40">
        <f t="shared" si="6"/>
        <v>36399.7</v>
      </c>
      <c r="I173" s="40">
        <f t="shared" si="6"/>
        <v>0</v>
      </c>
      <c r="J173" s="40">
        <f t="shared" si="6"/>
        <v>0</v>
      </c>
      <c r="K173" s="16"/>
    </row>
    <row r="174" spans="1:11" s="17" customFormat="1" ht="15.75" customHeight="1">
      <c r="A174" s="14"/>
      <c r="B174" s="15"/>
      <c r="C174" s="10"/>
      <c r="D174" s="11"/>
      <c r="E174" s="11"/>
      <c r="F174" s="13">
        <v>2014</v>
      </c>
      <c r="G174" s="40">
        <f>G95+G159</f>
        <v>6450752.82</v>
      </c>
      <c r="H174" s="40">
        <f t="shared" si="6"/>
        <v>1029103.2</v>
      </c>
      <c r="I174" s="40">
        <f t="shared" si="6"/>
        <v>2733849.2</v>
      </c>
      <c r="J174" s="40">
        <f t="shared" si="6"/>
        <v>2687800.4</v>
      </c>
      <c r="K174" s="16"/>
    </row>
    <row r="175" spans="1:11" s="17" customFormat="1" ht="15.75" customHeight="1">
      <c r="A175" s="14"/>
      <c r="B175" s="15"/>
      <c r="C175" s="10"/>
      <c r="D175" s="11"/>
      <c r="E175" s="11"/>
      <c r="F175" s="13">
        <v>2015</v>
      </c>
      <c r="G175" s="40">
        <f t="shared" si="6"/>
        <v>5318610.1</v>
      </c>
      <c r="H175" s="40">
        <f t="shared" si="6"/>
        <v>702088</v>
      </c>
      <c r="I175" s="40">
        <f t="shared" si="6"/>
        <v>2008704.2</v>
      </c>
      <c r="J175" s="40">
        <f t="shared" si="6"/>
        <v>2607817.9</v>
      </c>
      <c r="K175" s="16"/>
    </row>
    <row r="176" spans="1:11" s="17" customFormat="1" ht="15.75" customHeight="1">
      <c r="A176" s="14"/>
      <c r="B176" s="15"/>
      <c r="C176" s="10"/>
      <c r="D176" s="11"/>
      <c r="E176" s="11"/>
      <c r="F176" s="13">
        <v>2016</v>
      </c>
      <c r="G176" s="40">
        <f t="shared" si="6"/>
        <v>5830677.2299999995</v>
      </c>
      <c r="H176" s="40">
        <f t="shared" si="6"/>
        <v>814714.7999999999</v>
      </c>
      <c r="I176" s="40">
        <f t="shared" si="6"/>
        <v>2408144.5</v>
      </c>
      <c r="J176" s="40">
        <f t="shared" si="6"/>
        <v>2607817.9</v>
      </c>
      <c r="K176" s="16"/>
    </row>
    <row r="177" spans="1:11" s="33" customFormat="1" ht="15.75" customHeight="1">
      <c r="A177" s="62" t="s">
        <v>35</v>
      </c>
      <c r="B177" s="63"/>
      <c r="C177" s="30"/>
      <c r="D177" s="31"/>
      <c r="E177" s="31"/>
      <c r="F177" s="32"/>
      <c r="G177" s="41">
        <f t="shared" si="6"/>
        <v>1703309.0999999999</v>
      </c>
      <c r="H177" s="41">
        <f t="shared" si="6"/>
        <v>522793</v>
      </c>
      <c r="I177" s="41">
        <f t="shared" si="6"/>
        <v>1180516.0999999999</v>
      </c>
      <c r="J177" s="41">
        <f t="shared" si="6"/>
        <v>0</v>
      </c>
      <c r="K177" s="32"/>
    </row>
    <row r="178" spans="1:11" s="17" customFormat="1" ht="15.75" customHeight="1">
      <c r="A178" s="14"/>
      <c r="B178" s="15" t="s">
        <v>106</v>
      </c>
      <c r="C178" s="10"/>
      <c r="D178" s="11"/>
      <c r="E178" s="11"/>
      <c r="F178" s="13">
        <v>2013</v>
      </c>
      <c r="G178" s="42">
        <f t="shared" si="6"/>
        <v>12467.7</v>
      </c>
      <c r="H178" s="42">
        <f>H99+H163</f>
        <v>12467.7</v>
      </c>
      <c r="I178" s="42">
        <f t="shared" si="6"/>
        <v>0</v>
      </c>
      <c r="J178" s="42">
        <f t="shared" si="6"/>
        <v>0</v>
      </c>
      <c r="K178" s="16"/>
    </row>
    <row r="179" spans="1:11" s="17" customFormat="1" ht="15.75" customHeight="1">
      <c r="A179" s="14"/>
      <c r="B179" s="15"/>
      <c r="C179" s="10"/>
      <c r="D179" s="11"/>
      <c r="E179" s="11"/>
      <c r="F179" s="13">
        <v>2014</v>
      </c>
      <c r="G179" s="42">
        <f t="shared" si="6"/>
        <v>615153.1</v>
      </c>
      <c r="H179" s="42">
        <f t="shared" si="6"/>
        <v>208013.19999999998</v>
      </c>
      <c r="I179" s="42">
        <f t="shared" si="6"/>
        <v>407139.89999999997</v>
      </c>
      <c r="J179" s="42">
        <f t="shared" si="6"/>
        <v>0</v>
      </c>
      <c r="K179" s="16"/>
    </row>
    <row r="180" spans="1:11" s="17" customFormat="1" ht="15.75" customHeight="1">
      <c r="A180" s="14"/>
      <c r="B180" s="15"/>
      <c r="C180" s="10"/>
      <c r="D180" s="11"/>
      <c r="E180" s="11"/>
      <c r="F180" s="13">
        <v>2015</v>
      </c>
      <c r="G180" s="42">
        <f t="shared" si="6"/>
        <v>579020</v>
      </c>
      <c r="H180" s="42">
        <f t="shared" si="6"/>
        <v>169145</v>
      </c>
      <c r="I180" s="42">
        <f t="shared" si="6"/>
        <v>409875</v>
      </c>
      <c r="J180" s="42">
        <f t="shared" si="6"/>
        <v>0</v>
      </c>
      <c r="K180" s="16"/>
    </row>
    <row r="181" spans="1:11" s="17" customFormat="1" ht="15.75" customHeight="1">
      <c r="A181" s="14"/>
      <c r="B181" s="15"/>
      <c r="C181" s="10"/>
      <c r="D181" s="11"/>
      <c r="E181" s="11"/>
      <c r="F181" s="13">
        <v>2016</v>
      </c>
      <c r="G181" s="42">
        <f t="shared" si="6"/>
        <v>496668.30000000005</v>
      </c>
      <c r="H181" s="42">
        <f t="shared" si="6"/>
        <v>133167.1</v>
      </c>
      <c r="I181" s="42">
        <f t="shared" si="6"/>
        <v>363501.2</v>
      </c>
      <c r="J181" s="42">
        <f t="shared" si="6"/>
        <v>0</v>
      </c>
      <c r="K181" s="16"/>
    </row>
    <row r="182" spans="1:11" s="33" customFormat="1" ht="15.75" customHeight="1">
      <c r="A182" s="62" t="s">
        <v>36</v>
      </c>
      <c r="B182" s="63"/>
      <c r="C182" s="30"/>
      <c r="D182" s="31"/>
      <c r="E182" s="31"/>
      <c r="F182" s="32"/>
      <c r="G182" s="41">
        <f t="shared" si="6"/>
        <v>15933130.700000001</v>
      </c>
      <c r="H182" s="41">
        <f t="shared" si="6"/>
        <v>2059512.7000000002</v>
      </c>
      <c r="I182" s="41">
        <f t="shared" si="6"/>
        <v>5970181.795</v>
      </c>
      <c r="J182" s="41">
        <f t="shared" si="6"/>
        <v>7903436.2</v>
      </c>
      <c r="K182" s="32"/>
    </row>
    <row r="183" spans="1:11" s="17" customFormat="1" ht="15.75" customHeight="1">
      <c r="A183" s="14"/>
      <c r="B183" s="15" t="s">
        <v>106</v>
      </c>
      <c r="C183" s="10"/>
      <c r="D183" s="11"/>
      <c r="E183" s="11"/>
      <c r="F183" s="13">
        <v>2013</v>
      </c>
      <c r="G183" s="42">
        <f t="shared" si="6"/>
        <v>23932</v>
      </c>
      <c r="H183" s="42">
        <f t="shared" si="6"/>
        <v>23932</v>
      </c>
      <c r="I183" s="42">
        <f t="shared" si="6"/>
        <v>0</v>
      </c>
      <c r="J183" s="42">
        <f t="shared" si="6"/>
        <v>0</v>
      </c>
      <c r="K183" s="16"/>
    </row>
    <row r="184" spans="1:11" s="17" customFormat="1" ht="15.75" customHeight="1">
      <c r="A184" s="14"/>
      <c r="B184" s="15"/>
      <c r="C184" s="10"/>
      <c r="D184" s="11"/>
      <c r="E184" s="11"/>
      <c r="F184" s="13">
        <v>2014</v>
      </c>
      <c r="G184" s="42">
        <f t="shared" si="6"/>
        <v>5835599.699999999</v>
      </c>
      <c r="H184" s="42">
        <f t="shared" si="6"/>
        <v>821090</v>
      </c>
      <c r="I184" s="42">
        <f t="shared" si="6"/>
        <v>2326709.3</v>
      </c>
      <c r="J184" s="42">
        <f t="shared" si="6"/>
        <v>2687800.4</v>
      </c>
      <c r="K184" s="16"/>
    </row>
    <row r="185" spans="1:11" s="17" customFormat="1" ht="15.75" customHeight="1">
      <c r="A185" s="14"/>
      <c r="B185" s="15"/>
      <c r="C185" s="10"/>
      <c r="D185" s="11"/>
      <c r="E185" s="11"/>
      <c r="F185" s="13">
        <v>2015</v>
      </c>
      <c r="G185" s="42">
        <f t="shared" si="6"/>
        <v>4739590.1</v>
      </c>
      <c r="H185" s="42">
        <f t="shared" si="6"/>
        <v>532943.02</v>
      </c>
      <c r="I185" s="42">
        <f t="shared" si="6"/>
        <v>1598829.1800000002</v>
      </c>
      <c r="J185" s="42">
        <f t="shared" si="6"/>
        <v>2607817.9</v>
      </c>
      <c r="K185" s="16"/>
    </row>
    <row r="186" spans="1:11" s="17" customFormat="1" ht="15.75" customHeight="1">
      <c r="A186" s="14"/>
      <c r="B186" s="15"/>
      <c r="C186" s="10"/>
      <c r="D186" s="11"/>
      <c r="E186" s="11"/>
      <c r="F186" s="13">
        <v>2016</v>
      </c>
      <c r="G186" s="42">
        <f t="shared" si="6"/>
        <v>5334008.93</v>
      </c>
      <c r="H186" s="42">
        <f t="shared" si="6"/>
        <v>681547.73</v>
      </c>
      <c r="I186" s="42">
        <f t="shared" si="6"/>
        <v>2044643.3</v>
      </c>
      <c r="J186" s="42">
        <f t="shared" si="6"/>
        <v>2607817.9</v>
      </c>
      <c r="K186" s="16"/>
    </row>
    <row r="187" spans="1:11" ht="15">
      <c r="A187" s="7"/>
      <c r="B187" s="7"/>
      <c r="C187" s="7"/>
      <c r="D187" s="7"/>
      <c r="E187" s="7"/>
      <c r="F187" s="7"/>
      <c r="G187" s="8"/>
      <c r="H187" s="7"/>
      <c r="I187" s="7"/>
      <c r="J187" s="7"/>
      <c r="K187" s="7"/>
    </row>
    <row r="188" ht="15">
      <c r="H188" s="19"/>
    </row>
    <row r="189" ht="15">
      <c r="H189" s="19"/>
    </row>
    <row r="190" ht="15">
      <c r="H190" s="19"/>
    </row>
    <row r="191" ht="15">
      <c r="H191" s="19"/>
    </row>
    <row r="192" ht="15">
      <c r="H192" s="19"/>
    </row>
    <row r="193" ht="15">
      <c r="H193" s="19"/>
    </row>
  </sheetData>
  <sheetProtection/>
  <autoFilter ref="C1:C187"/>
  <mergeCells count="77">
    <mergeCell ref="A110:A111"/>
    <mergeCell ref="B110:B111"/>
    <mergeCell ref="C110:C111"/>
    <mergeCell ref="D110:D111"/>
    <mergeCell ref="K21:K23"/>
    <mergeCell ref="K112:K113"/>
    <mergeCell ref="K127:K128"/>
    <mergeCell ref="K122:K124"/>
    <mergeCell ref="K37:K38"/>
    <mergeCell ref="K65:K66"/>
    <mergeCell ref="K125:K126"/>
    <mergeCell ref="K110:K111"/>
    <mergeCell ref="E127:E128"/>
    <mergeCell ref="A98:B98"/>
    <mergeCell ref="A103:B103"/>
    <mergeCell ref="B127:B128"/>
    <mergeCell ref="A127:A128"/>
    <mergeCell ref="B122:B124"/>
    <mergeCell ref="A125:A126"/>
    <mergeCell ref="C112:C113"/>
    <mergeCell ref="D112:D113"/>
    <mergeCell ref="E112:E113"/>
    <mergeCell ref="C37:C38"/>
    <mergeCell ref="D122:D124"/>
    <mergeCell ref="A108:J108"/>
    <mergeCell ref="A93:B93"/>
    <mergeCell ref="A37:A38"/>
    <mergeCell ref="B37:B38"/>
    <mergeCell ref="A122:A124"/>
    <mergeCell ref="A112:A113"/>
    <mergeCell ref="B112:B113"/>
    <mergeCell ref="D37:D38"/>
    <mergeCell ref="K10:K12"/>
    <mergeCell ref="A14:K14"/>
    <mergeCell ref="F10:F12"/>
    <mergeCell ref="G11:G12"/>
    <mergeCell ref="H11:J11"/>
    <mergeCell ref="A10:A12"/>
    <mergeCell ref="B10:B12"/>
    <mergeCell ref="D10:D12"/>
    <mergeCell ref="C10:C12"/>
    <mergeCell ref="E10:E12"/>
    <mergeCell ref="G10:J10"/>
    <mergeCell ref="A21:A23"/>
    <mergeCell ref="B21:B23"/>
    <mergeCell ref="D21:D23"/>
    <mergeCell ref="C21:C23"/>
    <mergeCell ref="A17:A18"/>
    <mergeCell ref="B17:B18"/>
    <mergeCell ref="C17:C18"/>
    <mergeCell ref="D17:D18"/>
    <mergeCell ref="D86:D87"/>
    <mergeCell ref="A65:A66"/>
    <mergeCell ref="A86:A87"/>
    <mergeCell ref="B86:B87"/>
    <mergeCell ref="D65:D66"/>
    <mergeCell ref="C86:C87"/>
    <mergeCell ref="C65:C66"/>
    <mergeCell ref="B65:B66"/>
    <mergeCell ref="A70:A72"/>
    <mergeCell ref="B70:B72"/>
    <mergeCell ref="A182:B182"/>
    <mergeCell ref="A157:B157"/>
    <mergeCell ref="A162:B162"/>
    <mergeCell ref="A167:B167"/>
    <mergeCell ref="A172:B172"/>
    <mergeCell ref="A177:B177"/>
    <mergeCell ref="E70:E72"/>
    <mergeCell ref="K70:K72"/>
    <mergeCell ref="D127:D128"/>
    <mergeCell ref="B125:B126"/>
    <mergeCell ref="D125:D126"/>
    <mergeCell ref="C125:C126"/>
    <mergeCell ref="C70:C72"/>
    <mergeCell ref="D70:D72"/>
    <mergeCell ref="C122:C124"/>
    <mergeCell ref="C127:C128"/>
  </mergeCells>
  <printOptions/>
  <pageMargins left="0.4" right="0.26" top="0.22" bottom="0.3" header="0.22" footer="0.28"/>
  <pageSetup fitToHeight="12" fitToWidth="1" horizontalDpi="600" verticalDpi="600" orientation="landscape" paperSize="9" scale="57" r:id="rId1"/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Витковская</cp:lastModifiedBy>
  <cp:lastPrinted>2013-09-12T11:07:08Z</cp:lastPrinted>
  <dcterms:created xsi:type="dcterms:W3CDTF">2012-12-12T08:42:07Z</dcterms:created>
  <dcterms:modified xsi:type="dcterms:W3CDTF">2013-09-16T07:19:16Z</dcterms:modified>
  <cp:category/>
  <cp:version/>
  <cp:contentType/>
  <cp:contentStatus/>
</cp:coreProperties>
</file>