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'Лист2'!$4:$9</definedName>
    <definedName name="_xlnm.Print_Area" localSheetId="0">'Лист2'!$A$1:$I$230</definedName>
  </definedNames>
  <calcPr fullCalcOnLoad="1" fullPrecision="0"/>
</workbook>
</file>

<file path=xl/sharedStrings.xml><?xml version="1.0" encoding="utf-8"?>
<sst xmlns="http://schemas.openxmlformats.org/spreadsheetml/2006/main" count="152" uniqueCount="131">
  <si>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</si>
  <si>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</si>
  <si>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</si>
  <si>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</si>
  <si>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</si>
  <si>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</si>
  <si>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</si>
  <si>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</si>
  <si>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</si>
  <si>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</si>
  <si>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</si>
  <si>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</si>
  <si>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</si>
  <si>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</si>
  <si>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</si>
  <si>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 xml:space="preserve">Газификация п. Тимирязево (в том числе мкр. Юбилейный) </t>
  </si>
  <si>
    <t>Газификация п. Штамово, п. Спутник</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</si>
  <si>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</si>
  <si>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</si>
  <si>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</si>
  <si>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</si>
  <si>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</si>
  <si>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</si>
  <si>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</si>
  <si>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</si>
  <si>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</si>
  <si>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</si>
  <si>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</si>
  <si>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</si>
  <si>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</si>
  <si>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</si>
  <si>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</si>
  <si>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</si>
  <si>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</si>
  <si>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</si>
  <si>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</si>
  <si>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</si>
  <si>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</si>
  <si>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</si>
  <si>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</si>
  <si>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</si>
  <si>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</si>
  <si>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</si>
  <si>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</si>
  <si>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</si>
  <si>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</si>
  <si>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</si>
  <si>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</si>
  <si>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</si>
  <si>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</si>
  <si>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</si>
  <si>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</si>
  <si>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</si>
  <si>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</si>
  <si>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</si>
  <si>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</si>
  <si>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</si>
  <si>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</si>
  <si>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</si>
  <si>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</si>
  <si>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</si>
  <si>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</si>
  <si>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</si>
  <si>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</si>
  <si>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</si>
  <si>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</si>
  <si>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</si>
  <si>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</si>
  <si>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</si>
  <si>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</si>
  <si>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</si>
  <si>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</si>
  <si>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</si>
  <si>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</si>
  <si>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</si>
  <si>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</si>
  <si>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</si>
  <si>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</si>
  <si>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</si>
  <si>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</si>
  <si>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</si>
  <si>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</si>
  <si>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</si>
  <si>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</si>
  <si>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</si>
  <si>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</si>
  <si>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</si>
  <si>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</si>
  <si>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</si>
  <si>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</si>
  <si>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</si>
  <si>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</si>
  <si>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</si>
  <si>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Газификация ул. Старо-Карьерный поселок, ул. Юргинская, ул. Сычева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</si>
  <si>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</si>
  <si>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</si>
  <si>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</si>
  <si>
    <t>Приложение № 1
к муниципальной программе 
"Газификация муниципального образования "Город Томск" на 2012 - 2015 годы"</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</si>
  <si>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</si>
  <si>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</si>
  <si>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</si>
  <si>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</si>
  <si>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</si>
  <si>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</si>
  <si>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</si>
  <si>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</si>
  <si>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</si>
  <si>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</si>
  <si>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</si>
  <si>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</si>
  <si>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</si>
  <si>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</si>
  <si>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Погашение кредиторской задолженности за 2013 год</t>
  </si>
  <si>
    <t xml:space="preserve"> В том числе погашение кредиторской задолженности в 2014 годуза счет средств местного бюджета за 2013 год в сумме 3 230,8 тыс.руб.</t>
  </si>
  <si>
    <t>Газоснабжение мкр. ул. Пирусского, ул. Таврическая, ул. Потанина. Наружные газопроводы</t>
  </si>
  <si>
    <t>Газификация п. Лоскутово**</t>
  </si>
  <si>
    <t>Газификация п. Штамово, п. Спутник**</t>
  </si>
  <si>
    <t>Газификация п. Тимирязево (в том числе мкр. Юбилейный)**</t>
  </si>
  <si>
    <t>Газификация п. Кузовлево**</t>
  </si>
  <si>
    <t>Газификация с. Дзержинское (5-11 очередь)**</t>
  </si>
  <si>
    <t>Газификация п. Геологов**</t>
  </si>
  <si>
    <t>Газификация п. Апрель**</t>
  </si>
  <si>
    <t>Газификация п. Аникино**</t>
  </si>
  <si>
    <t>Газификация п. Просторный (реконструкция)**</t>
  </si>
  <si>
    <t>Газификация п. Предтеченск**</t>
  </si>
  <si>
    <t>** В 2013 году были предусмотрены средства областного бюджета в размере 67 993,2 тыс. руб. на разработку проектно-сметной документации, по состоянию на 01.01.2014 г. освоены средства в сумме 31 113,7 тыс. руб. В соответствии с действующим законодательством РФ , в 2014 году предусмотрены средства областного бюджета в размере 36 879,5 тыс. руб. на разработку проектно-сметной документации, как остатки неиспользованных межбюджетных трансфертов, полученных до 2014 года.</t>
  </si>
  <si>
    <t>Мероприятия по замене СУГ (сжиженный газ) на природный г. Томска, Кировский район (р-н ул.Учебная - ул.Тимакова)**</t>
  </si>
  <si>
    <t>Мероприятия по замене СУГ (сжиженный газ) на природный г. Томска, Кировский район (р-н ул.Матросова - ул.Киевская - ул.Усова)**</t>
  </si>
  <si>
    <t>Газификация г. Томск, Кировский район р-н (район ограниченный: ул. Нахимова - ул. А. Беленца - пр. Ленина – береговая линия р. Томь)**</t>
  </si>
  <si>
    <t>Внебюджетные источники
(прогноз)</t>
  </si>
  <si>
    <t>Приложение № 2
к постановлению администрации Города Томска
от 22.12.2014 № 1341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</si>
</sst>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9">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4"/>
      <color indexed="8"/>
      <name val="Times New Roman"/>
      <family val="1"/>
    </font>
    <font>
      <sz val="11"/>
      <color indexed="12"/>
      <name val="Times New Roman"/>
      <family val="1"/>
    </font>
    <font>
      <b/>
      <sz val="11"/>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8"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2">
    <xf numFmtId="0" fontId="0" fillId="0" borderId="0" xfId="0" applyAlignment="1">
      <alignment/>
    </xf>
    <xf numFmtId="166" fontId="5"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Border="1" applyAlignment="1">
      <alignment/>
    </xf>
    <xf numFmtId="164" fontId="4" fillId="0" borderId="0" xfId="0" applyNumberFormat="1" applyFont="1" applyFill="1" applyAlignment="1">
      <alignment/>
    </xf>
    <xf numFmtId="166" fontId="4" fillId="24" borderId="0" xfId="0" applyNumberFormat="1" applyFont="1" applyFill="1" applyAlignment="1">
      <alignment/>
    </xf>
    <xf numFmtId="0" fontId="4" fillId="24" borderId="0" xfId="0" applyFont="1" applyFill="1"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xf>
    <xf numFmtId="0" fontId="27" fillId="0" borderId="0" xfId="0" applyFont="1" applyFill="1" applyAlignment="1">
      <alignment/>
    </xf>
    <xf numFmtId="16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xf>
    <xf numFmtId="0" fontId="4" fillId="0" borderId="0" xfId="0" applyFont="1" applyFill="1" applyAlignment="1">
      <alignment horizontal="left" vertical="top" wrapText="1"/>
    </xf>
    <xf numFmtId="166"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66" fontId="4" fillId="0" borderId="10" xfId="0" applyNumberFormat="1" applyFont="1" applyFill="1" applyBorder="1" applyAlignment="1">
      <alignment horizontal="center"/>
    </xf>
    <xf numFmtId="166" fontId="27" fillId="0" borderId="10"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0" fontId="25" fillId="0" borderId="0" xfId="0" applyFont="1" applyFill="1" applyBorder="1" applyAlignment="1">
      <alignment horizontal="right" vertical="center" wrapText="1"/>
    </xf>
    <xf numFmtId="0" fontId="26" fillId="0" borderId="15"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27" fillId="0" borderId="10" xfId="0" applyNumberFormat="1" applyFont="1" applyFill="1" applyBorder="1" applyAlignment="1">
      <alignment horizontal="center"/>
    </xf>
    <xf numFmtId="0" fontId="27" fillId="0" borderId="10" xfId="0" applyFont="1" applyFill="1" applyBorder="1" applyAlignment="1">
      <alignment horizontal="center"/>
    </xf>
    <xf numFmtId="2" fontId="27" fillId="0" borderId="10" xfId="0" applyNumberFormat="1" applyFont="1" applyFill="1" applyBorder="1" applyAlignment="1">
      <alignment horizontal="center" vertical="center" wrapText="1"/>
    </xf>
    <xf numFmtId="166" fontId="28" fillId="0" borderId="10" xfId="0" applyNumberFormat="1"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2" fontId="4" fillId="0" borderId="16"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0"/>
  <sheetViews>
    <sheetView tabSelected="1" view="pageBreakPreview" zoomScale="75" zoomScaleSheetLayoutView="75" zoomScalePageLayoutView="0" workbookViewId="0" topLeftCell="A1">
      <pane xSplit="3" ySplit="8" topLeftCell="D182" activePane="bottomRight" state="frozen"/>
      <selection pane="topLeft" activeCell="A1" sqref="A1"/>
      <selection pane="topRight" activeCell="D1" sqref="D1"/>
      <selection pane="bottomLeft" activeCell="A8" sqref="A8"/>
      <selection pane="bottomRight" activeCell="A1" sqref="A1:I1"/>
    </sheetView>
  </sheetViews>
  <sheetFormatPr defaultColWidth="9.140625" defaultRowHeight="15"/>
  <cols>
    <col min="1" max="1" width="3.8515625" style="4" customWidth="1"/>
    <col min="2" max="2" width="47.140625" style="4" customWidth="1"/>
    <col min="3" max="3" width="10.421875" style="4" customWidth="1"/>
    <col min="4" max="5" width="18.421875" style="4" customWidth="1"/>
    <col min="6" max="6" width="17.7109375" style="4" customWidth="1"/>
    <col min="7" max="8" width="15.57421875" style="4" customWidth="1"/>
    <col min="9" max="9" width="27.8515625" style="4" customWidth="1"/>
    <col min="10" max="16384" width="9.140625" style="4" customWidth="1"/>
  </cols>
  <sheetData>
    <row r="1" spans="1:9" ht="51.75" customHeight="1">
      <c r="A1" s="40" t="s">
        <v>130</v>
      </c>
      <c r="B1" s="40"/>
      <c r="C1" s="40"/>
      <c r="D1" s="40"/>
      <c r="E1" s="40"/>
      <c r="F1" s="40"/>
      <c r="G1" s="40"/>
      <c r="H1" s="40"/>
      <c r="I1" s="40"/>
    </row>
    <row r="2" spans="1:9" ht="54.75" customHeight="1" hidden="1">
      <c r="A2" s="40" t="s">
        <v>97</v>
      </c>
      <c r="B2" s="40"/>
      <c r="C2" s="40"/>
      <c r="D2" s="40"/>
      <c r="E2" s="40"/>
      <c r="F2" s="40"/>
      <c r="G2" s="40"/>
      <c r="H2" s="40"/>
      <c r="I2" s="40"/>
    </row>
    <row r="3" spans="1:9" s="9" customFormat="1" ht="18.75">
      <c r="A3" s="41" t="s">
        <v>5</v>
      </c>
      <c r="B3" s="41"/>
      <c r="C3" s="41"/>
      <c r="D3" s="41"/>
      <c r="E3" s="41"/>
      <c r="F3" s="41"/>
      <c r="G3" s="41"/>
      <c r="H3" s="41"/>
      <c r="I3" s="41"/>
    </row>
    <row r="4" spans="1:9" ht="15">
      <c r="A4" s="42" t="s">
        <v>1</v>
      </c>
      <c r="B4" s="42" t="s">
        <v>2</v>
      </c>
      <c r="C4" s="42" t="s">
        <v>3</v>
      </c>
      <c r="D4" s="42" t="s">
        <v>4</v>
      </c>
      <c r="E4" s="42"/>
      <c r="F4" s="42"/>
      <c r="G4" s="42"/>
      <c r="H4" s="42"/>
      <c r="I4" s="42" t="s">
        <v>17</v>
      </c>
    </row>
    <row r="5" spans="1:9" ht="11.25" customHeight="1">
      <c r="A5" s="42"/>
      <c r="B5" s="42"/>
      <c r="C5" s="42"/>
      <c r="D5" s="42" t="s">
        <v>96</v>
      </c>
      <c r="E5" s="42"/>
      <c r="F5" s="42" t="s">
        <v>6</v>
      </c>
      <c r="G5" s="42"/>
      <c r="H5" s="42"/>
      <c r="I5" s="42"/>
    </row>
    <row r="6" spans="1:9" ht="10.5" customHeight="1">
      <c r="A6" s="42"/>
      <c r="B6" s="42"/>
      <c r="C6" s="42"/>
      <c r="D6" s="42"/>
      <c r="E6" s="42"/>
      <c r="F6" s="42" t="s">
        <v>7</v>
      </c>
      <c r="G6" s="25" t="s">
        <v>89</v>
      </c>
      <c r="H6" s="25" t="s">
        <v>129</v>
      </c>
      <c r="I6" s="42"/>
    </row>
    <row r="7" spans="1:9" ht="93" customHeight="1">
      <c r="A7" s="42"/>
      <c r="B7" s="42"/>
      <c r="C7" s="42"/>
      <c r="D7" s="13" t="s">
        <v>45</v>
      </c>
      <c r="E7" s="13" t="s">
        <v>95</v>
      </c>
      <c r="F7" s="42"/>
      <c r="G7" s="25"/>
      <c r="H7" s="25"/>
      <c r="I7" s="42"/>
    </row>
    <row r="8" spans="1:9" ht="15">
      <c r="A8" s="13"/>
      <c r="B8" s="13"/>
      <c r="C8" s="13" t="s">
        <v>50</v>
      </c>
      <c r="D8" s="42" t="s">
        <v>46</v>
      </c>
      <c r="E8" s="42"/>
      <c r="F8" s="13" t="s">
        <v>46</v>
      </c>
      <c r="G8" s="13" t="s">
        <v>46</v>
      </c>
      <c r="H8" s="13" t="s">
        <v>46</v>
      </c>
      <c r="I8" s="5"/>
    </row>
    <row r="9" spans="1:9" ht="15">
      <c r="A9" s="14">
        <v>1</v>
      </c>
      <c r="B9" s="14">
        <v>2</v>
      </c>
      <c r="C9" s="14">
        <v>3</v>
      </c>
      <c r="D9" s="14">
        <v>4</v>
      </c>
      <c r="E9" s="14">
        <v>5</v>
      </c>
      <c r="F9" s="14">
        <v>6</v>
      </c>
      <c r="G9" s="14">
        <v>7</v>
      </c>
      <c r="H9" s="14">
        <v>8</v>
      </c>
      <c r="I9" s="14">
        <v>9</v>
      </c>
    </row>
    <row r="10" spans="1:9" ht="15">
      <c r="A10" s="26" t="s">
        <v>9</v>
      </c>
      <c r="B10" s="26"/>
      <c r="C10" s="26"/>
      <c r="D10" s="26"/>
      <c r="E10" s="26"/>
      <c r="F10" s="26"/>
      <c r="G10" s="26"/>
      <c r="H10" s="26"/>
      <c r="I10" s="26"/>
    </row>
    <row r="11" spans="1:9" ht="105.75" customHeight="1">
      <c r="A11" s="18">
        <v>1</v>
      </c>
      <c r="B11" s="18" t="s">
        <v>62</v>
      </c>
      <c r="C11" s="6">
        <v>1.8</v>
      </c>
      <c r="D11" s="22">
        <f>E12</f>
        <v>3033.6</v>
      </c>
      <c r="E11" s="22"/>
      <c r="F11" s="17">
        <v>3033.6</v>
      </c>
      <c r="G11" s="17">
        <v>0</v>
      </c>
      <c r="H11" s="17">
        <v>0</v>
      </c>
      <c r="I11" s="24"/>
    </row>
    <row r="12" spans="1:9" ht="105.75" customHeight="1">
      <c r="A12" s="18"/>
      <c r="B12" s="25"/>
      <c r="C12" s="3" t="s">
        <v>63</v>
      </c>
      <c r="D12" s="2">
        <v>0</v>
      </c>
      <c r="E12" s="2">
        <v>3033.6</v>
      </c>
      <c r="F12" s="17"/>
      <c r="G12" s="17"/>
      <c r="H12" s="17"/>
      <c r="I12" s="24"/>
    </row>
    <row r="13" spans="1:9" ht="15">
      <c r="A13" s="18">
        <v>2</v>
      </c>
      <c r="B13" s="18" t="s">
        <v>53</v>
      </c>
      <c r="C13" s="19">
        <v>12.48</v>
      </c>
      <c r="D13" s="22">
        <f>D14+E14</f>
        <v>5713.5</v>
      </c>
      <c r="E13" s="22"/>
      <c r="F13" s="17">
        <v>0</v>
      </c>
      <c r="G13" s="17">
        <f>D14</f>
        <v>5713.5</v>
      </c>
      <c r="H13" s="17">
        <v>0</v>
      </c>
      <c r="I13" s="24"/>
    </row>
    <row r="14" spans="1:9" ht="15">
      <c r="A14" s="18"/>
      <c r="B14" s="18"/>
      <c r="C14" s="19"/>
      <c r="D14" s="2">
        <v>5713.5</v>
      </c>
      <c r="E14" s="2">
        <v>0</v>
      </c>
      <c r="F14" s="17"/>
      <c r="G14" s="17"/>
      <c r="H14" s="17"/>
      <c r="I14" s="24"/>
    </row>
    <row r="15" spans="1:9" ht="15">
      <c r="A15" s="18">
        <v>3</v>
      </c>
      <c r="B15" s="18" t="s">
        <v>54</v>
      </c>
      <c r="C15" s="19">
        <v>5.28</v>
      </c>
      <c r="D15" s="22">
        <f>D16+E16</f>
        <v>3219.3</v>
      </c>
      <c r="E15" s="22"/>
      <c r="F15" s="17">
        <v>0</v>
      </c>
      <c r="G15" s="17">
        <f>D16</f>
        <v>3219.3</v>
      </c>
      <c r="H15" s="17">
        <v>0</v>
      </c>
      <c r="I15" s="24"/>
    </row>
    <row r="16" spans="1:9" ht="15">
      <c r="A16" s="18"/>
      <c r="B16" s="18"/>
      <c r="C16" s="19"/>
      <c r="D16" s="2">
        <v>3219.3</v>
      </c>
      <c r="E16" s="2">
        <v>0</v>
      </c>
      <c r="F16" s="17"/>
      <c r="G16" s="17"/>
      <c r="H16" s="17"/>
      <c r="I16" s="24"/>
    </row>
    <row r="17" spans="1:9" ht="15">
      <c r="A17" s="18">
        <v>4</v>
      </c>
      <c r="B17" s="18" t="s">
        <v>8</v>
      </c>
      <c r="C17" s="19">
        <v>1.7</v>
      </c>
      <c r="D17" s="22">
        <f>D18+E18</f>
        <v>1789.3</v>
      </c>
      <c r="E17" s="22"/>
      <c r="F17" s="17">
        <v>0</v>
      </c>
      <c r="G17" s="17">
        <f>D18</f>
        <v>1789.3</v>
      </c>
      <c r="H17" s="17">
        <v>0</v>
      </c>
      <c r="I17" s="24"/>
    </row>
    <row r="18" spans="1:9" ht="15">
      <c r="A18" s="18"/>
      <c r="B18" s="18"/>
      <c r="C18" s="19"/>
      <c r="D18" s="2">
        <v>1789.3</v>
      </c>
      <c r="E18" s="2">
        <v>0</v>
      </c>
      <c r="F18" s="17"/>
      <c r="G18" s="17"/>
      <c r="H18" s="17"/>
      <c r="I18" s="24"/>
    </row>
    <row r="19" spans="1:9" ht="15" customHeight="1">
      <c r="A19" s="18">
        <v>5</v>
      </c>
      <c r="B19" s="18" t="s">
        <v>55</v>
      </c>
      <c r="C19" s="19">
        <v>27.04</v>
      </c>
      <c r="D19" s="22">
        <f>D20+E20</f>
        <v>10540.3</v>
      </c>
      <c r="E19" s="22"/>
      <c r="F19" s="17">
        <v>0</v>
      </c>
      <c r="G19" s="17">
        <f>D20</f>
        <v>10540.3</v>
      </c>
      <c r="H19" s="17">
        <v>0</v>
      </c>
      <c r="I19" s="24"/>
    </row>
    <row r="20" spans="1:9" ht="15">
      <c r="A20" s="18"/>
      <c r="B20" s="18"/>
      <c r="C20" s="19"/>
      <c r="D20" s="2">
        <v>10540.3</v>
      </c>
      <c r="E20" s="2">
        <v>0</v>
      </c>
      <c r="F20" s="17"/>
      <c r="G20" s="17"/>
      <c r="H20" s="17"/>
      <c r="I20" s="24"/>
    </row>
    <row r="21" spans="1:9" ht="15" customHeight="1">
      <c r="A21" s="18">
        <v>6</v>
      </c>
      <c r="B21" s="18" t="s">
        <v>56</v>
      </c>
      <c r="C21" s="19">
        <v>11.2</v>
      </c>
      <c r="D21" s="22">
        <f>D22+E22</f>
        <v>1880.1</v>
      </c>
      <c r="E21" s="22"/>
      <c r="F21" s="17">
        <v>0</v>
      </c>
      <c r="G21" s="17">
        <f>D22</f>
        <v>1880.1</v>
      </c>
      <c r="H21" s="17">
        <v>0</v>
      </c>
      <c r="I21" s="24"/>
    </row>
    <row r="22" spans="1:9" ht="15">
      <c r="A22" s="18"/>
      <c r="B22" s="18"/>
      <c r="C22" s="19"/>
      <c r="D22" s="2">
        <v>1880.1</v>
      </c>
      <c r="E22" s="2">
        <v>0</v>
      </c>
      <c r="F22" s="17"/>
      <c r="G22" s="17"/>
      <c r="H22" s="17"/>
      <c r="I22" s="24"/>
    </row>
    <row r="23" spans="1:9" ht="15">
      <c r="A23" s="18">
        <v>7</v>
      </c>
      <c r="B23" s="18" t="s">
        <v>57</v>
      </c>
      <c r="C23" s="19">
        <v>1.92</v>
      </c>
      <c r="D23" s="22">
        <f>D24+E24</f>
        <v>1666.6</v>
      </c>
      <c r="E23" s="22"/>
      <c r="F23" s="17">
        <v>0</v>
      </c>
      <c r="G23" s="17">
        <f>D24</f>
        <v>1666.6</v>
      </c>
      <c r="H23" s="17">
        <v>0</v>
      </c>
      <c r="I23" s="24"/>
    </row>
    <row r="24" spans="1:9" ht="15">
      <c r="A24" s="18"/>
      <c r="B24" s="18"/>
      <c r="C24" s="19"/>
      <c r="D24" s="2">
        <v>1666.6</v>
      </c>
      <c r="E24" s="2">
        <v>0</v>
      </c>
      <c r="F24" s="17"/>
      <c r="G24" s="17"/>
      <c r="H24" s="17"/>
      <c r="I24" s="24"/>
    </row>
    <row r="25" spans="1:9" ht="15">
      <c r="A25" s="18">
        <v>8</v>
      </c>
      <c r="B25" s="18" t="s">
        <v>58</v>
      </c>
      <c r="C25" s="19">
        <v>1.36</v>
      </c>
      <c r="D25" s="22">
        <f>D26+E26</f>
        <v>1412.4</v>
      </c>
      <c r="E25" s="22"/>
      <c r="F25" s="17">
        <v>0</v>
      </c>
      <c r="G25" s="17">
        <f>D26</f>
        <v>1412.4</v>
      </c>
      <c r="H25" s="17">
        <v>0</v>
      </c>
      <c r="I25" s="24"/>
    </row>
    <row r="26" spans="1:9" ht="15">
      <c r="A26" s="18"/>
      <c r="B26" s="18"/>
      <c r="C26" s="19"/>
      <c r="D26" s="2">
        <v>1412.4</v>
      </c>
      <c r="E26" s="2">
        <v>0</v>
      </c>
      <c r="F26" s="17"/>
      <c r="G26" s="17"/>
      <c r="H26" s="17"/>
      <c r="I26" s="24"/>
    </row>
    <row r="27" spans="1:9" ht="37.5" customHeight="1">
      <c r="A27" s="18">
        <v>9</v>
      </c>
      <c r="B27" s="18" t="s">
        <v>59</v>
      </c>
      <c r="C27" s="19">
        <v>25.3</v>
      </c>
      <c r="D27" s="22">
        <f>D28+E28</f>
        <v>11134</v>
      </c>
      <c r="E27" s="22"/>
      <c r="F27" s="17">
        <v>0</v>
      </c>
      <c r="G27" s="17">
        <f>D28</f>
        <v>11134</v>
      </c>
      <c r="H27" s="17">
        <v>0</v>
      </c>
      <c r="I27" s="24"/>
    </row>
    <row r="28" spans="1:9" ht="37.5" customHeight="1">
      <c r="A28" s="18"/>
      <c r="B28" s="18"/>
      <c r="C28" s="19"/>
      <c r="D28" s="2">
        <v>11134</v>
      </c>
      <c r="E28" s="2">
        <v>0</v>
      </c>
      <c r="F28" s="17"/>
      <c r="G28" s="17"/>
      <c r="H28" s="17"/>
      <c r="I28" s="24"/>
    </row>
    <row r="29" spans="1:9" ht="45" customHeight="1">
      <c r="A29" s="18">
        <v>10</v>
      </c>
      <c r="B29" s="18" t="s">
        <v>84</v>
      </c>
      <c r="C29" s="19">
        <v>5.6</v>
      </c>
      <c r="D29" s="22">
        <f>D30+E30</f>
        <v>3999.2</v>
      </c>
      <c r="E29" s="22"/>
      <c r="F29" s="17">
        <v>0</v>
      </c>
      <c r="G29" s="17">
        <f>D30</f>
        <v>3999.2</v>
      </c>
      <c r="H29" s="17">
        <v>0</v>
      </c>
      <c r="I29" s="24"/>
    </row>
    <row r="30" spans="1:9" ht="35.25" customHeight="1">
      <c r="A30" s="18"/>
      <c r="B30" s="18"/>
      <c r="C30" s="19"/>
      <c r="D30" s="2">
        <v>3999.2</v>
      </c>
      <c r="E30" s="2">
        <v>0</v>
      </c>
      <c r="F30" s="17"/>
      <c r="G30" s="17"/>
      <c r="H30" s="17"/>
      <c r="I30" s="24"/>
    </row>
    <row r="31" spans="1:9" ht="30" customHeight="1">
      <c r="A31" s="18">
        <v>11</v>
      </c>
      <c r="B31" s="18" t="s">
        <v>52</v>
      </c>
      <c r="C31" s="19">
        <v>2.52</v>
      </c>
      <c r="D31" s="22">
        <f>D32+E32</f>
        <v>2500.4</v>
      </c>
      <c r="E31" s="22"/>
      <c r="F31" s="17">
        <v>0</v>
      </c>
      <c r="G31" s="17">
        <f>D32</f>
        <v>2500.4</v>
      </c>
      <c r="H31" s="17">
        <v>0</v>
      </c>
      <c r="I31" s="24"/>
    </row>
    <row r="32" spans="1:9" ht="30" customHeight="1">
      <c r="A32" s="18"/>
      <c r="B32" s="18"/>
      <c r="C32" s="19"/>
      <c r="D32" s="2">
        <v>2500.4</v>
      </c>
      <c r="E32" s="2">
        <v>0</v>
      </c>
      <c r="F32" s="17"/>
      <c r="G32" s="17"/>
      <c r="H32" s="17"/>
      <c r="I32" s="24"/>
    </row>
    <row r="33" spans="1:9" ht="15" customHeight="1">
      <c r="A33" s="18">
        <v>12</v>
      </c>
      <c r="B33" s="18" t="s">
        <v>60</v>
      </c>
      <c r="C33" s="19">
        <v>51.32</v>
      </c>
      <c r="D33" s="22">
        <f>D34+E34</f>
        <v>17411.7</v>
      </c>
      <c r="E33" s="22"/>
      <c r="F33" s="17">
        <v>0</v>
      </c>
      <c r="G33" s="17">
        <f>D34</f>
        <v>17411.7</v>
      </c>
      <c r="H33" s="17">
        <v>0</v>
      </c>
      <c r="I33" s="24"/>
    </row>
    <row r="34" spans="1:9" ht="15">
      <c r="A34" s="18"/>
      <c r="B34" s="18"/>
      <c r="C34" s="19"/>
      <c r="D34" s="2">
        <v>17411.7</v>
      </c>
      <c r="E34" s="2">
        <v>0</v>
      </c>
      <c r="F34" s="17"/>
      <c r="G34" s="17"/>
      <c r="H34" s="17"/>
      <c r="I34" s="24"/>
    </row>
    <row r="35" spans="1:9" ht="15" customHeight="1">
      <c r="A35" s="18">
        <v>13</v>
      </c>
      <c r="B35" s="18" t="s">
        <v>16</v>
      </c>
      <c r="C35" s="19">
        <v>2.4</v>
      </c>
      <c r="D35" s="22">
        <f>D36+E36</f>
        <v>2119.6</v>
      </c>
      <c r="E35" s="22"/>
      <c r="F35" s="17">
        <v>0</v>
      </c>
      <c r="G35" s="17">
        <f>D36</f>
        <v>2119.6</v>
      </c>
      <c r="H35" s="17">
        <v>0</v>
      </c>
      <c r="I35" s="24"/>
    </row>
    <row r="36" spans="1:9" ht="15">
      <c r="A36" s="18"/>
      <c r="B36" s="18"/>
      <c r="C36" s="19"/>
      <c r="D36" s="2">
        <v>2119.6</v>
      </c>
      <c r="E36" s="2">
        <v>0</v>
      </c>
      <c r="F36" s="17"/>
      <c r="G36" s="17"/>
      <c r="H36" s="17"/>
      <c r="I36" s="24"/>
    </row>
    <row r="37" spans="1:9" ht="15">
      <c r="A37" s="18">
        <v>14</v>
      </c>
      <c r="B37" s="18" t="s">
        <v>61</v>
      </c>
      <c r="C37" s="19">
        <v>8.9</v>
      </c>
      <c r="D37" s="22">
        <f>D38+E38</f>
        <v>4583.6</v>
      </c>
      <c r="E37" s="22"/>
      <c r="F37" s="17">
        <v>0</v>
      </c>
      <c r="G37" s="17">
        <f>D38</f>
        <v>4583.6</v>
      </c>
      <c r="H37" s="17">
        <v>0</v>
      </c>
      <c r="I37" s="24"/>
    </row>
    <row r="38" spans="1:9" ht="15">
      <c r="A38" s="18"/>
      <c r="B38" s="18"/>
      <c r="C38" s="19"/>
      <c r="D38" s="2">
        <v>4583.6</v>
      </c>
      <c r="E38" s="2">
        <v>0</v>
      </c>
      <c r="F38" s="17"/>
      <c r="G38" s="17"/>
      <c r="H38" s="17"/>
      <c r="I38" s="24"/>
    </row>
    <row r="39" spans="1:9" ht="15">
      <c r="A39" s="18">
        <v>15</v>
      </c>
      <c r="B39" s="18" t="s">
        <v>21</v>
      </c>
      <c r="C39" s="19">
        <v>15.2</v>
      </c>
      <c r="D39" s="22">
        <f>D40+E40</f>
        <v>6440.6</v>
      </c>
      <c r="E39" s="22"/>
      <c r="F39" s="17">
        <v>0</v>
      </c>
      <c r="G39" s="17">
        <f>D40</f>
        <v>6440.6</v>
      </c>
      <c r="H39" s="17">
        <v>0</v>
      </c>
      <c r="I39" s="24"/>
    </row>
    <row r="40" spans="1:9" ht="15">
      <c r="A40" s="18"/>
      <c r="B40" s="18"/>
      <c r="C40" s="19"/>
      <c r="D40" s="2">
        <v>6440.6</v>
      </c>
      <c r="E40" s="2">
        <v>0</v>
      </c>
      <c r="F40" s="17"/>
      <c r="G40" s="17"/>
      <c r="H40" s="17"/>
      <c r="I40" s="24"/>
    </row>
    <row r="41" spans="1:9" ht="36.75" customHeight="1">
      <c r="A41" s="18">
        <v>16</v>
      </c>
      <c r="B41" s="18" t="s">
        <v>30</v>
      </c>
      <c r="C41" s="19">
        <v>5.6</v>
      </c>
      <c r="D41" s="22">
        <f>D42+E42</f>
        <v>3723.4</v>
      </c>
      <c r="E41" s="22"/>
      <c r="F41" s="17">
        <v>0</v>
      </c>
      <c r="G41" s="17">
        <f>D42</f>
        <v>3723.4</v>
      </c>
      <c r="H41" s="17">
        <v>0</v>
      </c>
      <c r="I41" s="20"/>
    </row>
    <row r="42" spans="1:9" ht="36.75" customHeight="1">
      <c r="A42" s="18"/>
      <c r="B42" s="18"/>
      <c r="C42" s="19"/>
      <c r="D42" s="2">
        <v>3723.4</v>
      </c>
      <c r="E42" s="2">
        <v>0</v>
      </c>
      <c r="F42" s="17"/>
      <c r="G42" s="17"/>
      <c r="H42" s="17"/>
      <c r="I42" s="24"/>
    </row>
    <row r="43" spans="1:9" ht="15">
      <c r="A43" s="18">
        <v>17</v>
      </c>
      <c r="B43" s="18" t="s">
        <v>22</v>
      </c>
      <c r="C43" s="19">
        <v>7.16</v>
      </c>
      <c r="D43" s="22">
        <f>D44+E44</f>
        <v>4179.8</v>
      </c>
      <c r="E43" s="22"/>
      <c r="F43" s="17">
        <v>0</v>
      </c>
      <c r="G43" s="17">
        <f>D44</f>
        <v>4179.8</v>
      </c>
      <c r="H43" s="17">
        <v>0</v>
      </c>
      <c r="I43" s="20"/>
    </row>
    <row r="44" spans="1:9" ht="15">
      <c r="A44" s="18"/>
      <c r="B44" s="18"/>
      <c r="C44" s="19"/>
      <c r="D44" s="2">
        <v>4179.8</v>
      </c>
      <c r="E44" s="2">
        <v>0</v>
      </c>
      <c r="F44" s="17"/>
      <c r="G44" s="17"/>
      <c r="H44" s="17"/>
      <c r="I44" s="24"/>
    </row>
    <row r="45" spans="1:9" ht="90.75" customHeight="1">
      <c r="A45" s="18">
        <v>18</v>
      </c>
      <c r="B45" s="18" t="s">
        <v>44</v>
      </c>
      <c r="C45" s="19">
        <v>14</v>
      </c>
      <c r="D45" s="22">
        <f>D46+E46</f>
        <v>6156.2</v>
      </c>
      <c r="E45" s="22"/>
      <c r="F45" s="17">
        <v>0</v>
      </c>
      <c r="G45" s="17">
        <f>D46</f>
        <v>6156.2</v>
      </c>
      <c r="H45" s="17">
        <v>0</v>
      </c>
      <c r="I45" s="24"/>
    </row>
    <row r="46" spans="1:9" ht="102" customHeight="1">
      <c r="A46" s="18"/>
      <c r="B46" s="18"/>
      <c r="C46" s="19"/>
      <c r="D46" s="2">
        <v>6156.2</v>
      </c>
      <c r="E46" s="2">
        <v>0</v>
      </c>
      <c r="F46" s="17"/>
      <c r="G46" s="17"/>
      <c r="H46" s="17"/>
      <c r="I46" s="24"/>
    </row>
    <row r="47" spans="1:9" ht="15">
      <c r="A47" s="27" t="s">
        <v>0</v>
      </c>
      <c r="B47" s="27"/>
      <c r="C47" s="28">
        <f>SUM(C13:C46,C11)</f>
        <v>200.78</v>
      </c>
      <c r="D47" s="22">
        <f>D11+D13+D15+D17+D19+D21+D23+D25+D27+D29+D31+D33+D35+D37+D39+D41+D43+D45</f>
        <v>91503.6</v>
      </c>
      <c r="E47" s="22"/>
      <c r="F47" s="22">
        <f>SUM(F11:F46)</f>
        <v>3033.6</v>
      </c>
      <c r="G47" s="22">
        <f>SUM(G11:G46)</f>
        <v>88470</v>
      </c>
      <c r="H47" s="22">
        <f>SUM(H11:H46)</f>
        <v>0</v>
      </c>
      <c r="I47" s="20"/>
    </row>
    <row r="48" spans="1:9" ht="15">
      <c r="A48" s="27"/>
      <c r="B48" s="27"/>
      <c r="C48" s="28"/>
      <c r="D48" s="1">
        <f>D12+D14+D16+D18+D20+D22+D24+D26+D28+D30+D32+D34+D36+D38+D40+D42+D44+D46</f>
        <v>88470</v>
      </c>
      <c r="E48" s="1">
        <f>SUM(E12)</f>
        <v>3033.6</v>
      </c>
      <c r="F48" s="22"/>
      <c r="G48" s="22"/>
      <c r="H48" s="22"/>
      <c r="I48" s="24"/>
    </row>
    <row r="49" spans="1:9" ht="15">
      <c r="A49" s="26" t="s">
        <v>10</v>
      </c>
      <c r="B49" s="26"/>
      <c r="C49" s="26"/>
      <c r="D49" s="26"/>
      <c r="E49" s="26"/>
      <c r="F49" s="26"/>
      <c r="G49" s="26"/>
      <c r="H49" s="26"/>
      <c r="I49" s="26"/>
    </row>
    <row r="50" spans="1:9" ht="108.75" customHeight="1">
      <c r="A50" s="18">
        <v>1</v>
      </c>
      <c r="B50" s="18" t="s">
        <v>62</v>
      </c>
      <c r="C50" s="6">
        <v>1.5</v>
      </c>
      <c r="D50" s="22">
        <f>D51+E51</f>
        <v>2601.5</v>
      </c>
      <c r="E50" s="22"/>
      <c r="F50" s="17">
        <f>2765-2.5-161</f>
        <v>2601.5</v>
      </c>
      <c r="G50" s="17">
        <v>0</v>
      </c>
      <c r="H50" s="17">
        <v>0</v>
      </c>
      <c r="I50" s="24"/>
    </row>
    <row r="51" spans="1:9" ht="108.75" customHeight="1">
      <c r="A51" s="18"/>
      <c r="B51" s="25"/>
      <c r="C51" s="3" t="s">
        <v>63</v>
      </c>
      <c r="D51" s="2">
        <v>0</v>
      </c>
      <c r="E51" s="2">
        <f>2682.05+82.95-2.5-161</f>
        <v>2601.5</v>
      </c>
      <c r="F51" s="17"/>
      <c r="G51" s="17"/>
      <c r="H51" s="17"/>
      <c r="I51" s="24"/>
    </row>
    <row r="52" spans="1:9" ht="15">
      <c r="A52" s="18">
        <v>2</v>
      </c>
      <c r="B52" s="18" t="s">
        <v>70</v>
      </c>
      <c r="C52" s="19">
        <f>11.33-0.13</f>
        <v>11.2</v>
      </c>
      <c r="D52" s="22">
        <f>D53+E53</f>
        <v>5713.5</v>
      </c>
      <c r="E52" s="22"/>
      <c r="F52" s="17">
        <f>1870-1870</f>
        <v>0</v>
      </c>
      <c r="G52" s="17">
        <f>5713.5</f>
        <v>5713.5</v>
      </c>
      <c r="H52" s="17">
        <v>0</v>
      </c>
      <c r="I52" s="24"/>
    </row>
    <row r="53" spans="1:9" ht="15">
      <c r="A53" s="18"/>
      <c r="B53" s="18"/>
      <c r="C53" s="19"/>
      <c r="D53" s="2">
        <v>5713.5</v>
      </c>
      <c r="E53" s="2">
        <v>0</v>
      </c>
      <c r="F53" s="17"/>
      <c r="G53" s="17"/>
      <c r="H53" s="17"/>
      <c r="I53" s="24"/>
    </row>
    <row r="54" spans="1:9" ht="15">
      <c r="A54" s="18">
        <v>3</v>
      </c>
      <c r="B54" s="18" t="s">
        <v>71</v>
      </c>
      <c r="C54" s="19">
        <v>2.23</v>
      </c>
      <c r="D54" s="22">
        <f>D55+E55</f>
        <v>8800.7</v>
      </c>
      <c r="E54" s="22"/>
      <c r="F54" s="17">
        <f>(273095+5974)/1000</f>
        <v>279.1</v>
      </c>
      <c r="G54" s="17">
        <f>(5188800+113500+3219300)/1000</f>
        <v>8521.6</v>
      </c>
      <c r="H54" s="17">
        <v>0</v>
      </c>
      <c r="I54" s="24"/>
    </row>
    <row r="55" spans="1:9" ht="15">
      <c r="A55" s="18"/>
      <c r="B55" s="18"/>
      <c r="C55" s="19"/>
      <c r="D55" s="2">
        <v>3219.3</v>
      </c>
      <c r="E55" s="2">
        <f>(273095+5974+5188800+113500)/1000</f>
        <v>5581.4</v>
      </c>
      <c r="F55" s="17"/>
      <c r="G55" s="17"/>
      <c r="H55" s="17"/>
      <c r="I55" s="24"/>
    </row>
    <row r="56" spans="1:9" ht="15">
      <c r="A56" s="18">
        <v>4</v>
      </c>
      <c r="B56" s="18" t="s">
        <v>72</v>
      </c>
      <c r="C56" s="19">
        <v>4.44</v>
      </c>
      <c r="D56" s="22">
        <f>D57+E57</f>
        <v>14477.7</v>
      </c>
      <c r="E56" s="22"/>
      <c r="F56" s="17">
        <f>(254737+379684)/1000</f>
        <v>634.4</v>
      </c>
      <c r="G56" s="17">
        <f>(4840000+7214000+1789300)/1000</f>
        <v>13843.3</v>
      </c>
      <c r="H56" s="17">
        <v>0</v>
      </c>
      <c r="I56" s="24"/>
    </row>
    <row r="57" spans="1:9" ht="15">
      <c r="A57" s="18"/>
      <c r="B57" s="18"/>
      <c r="C57" s="19"/>
      <c r="D57" s="2">
        <v>1789.3</v>
      </c>
      <c r="E57" s="2">
        <f>(254737+379684+4840000+7214000)/1000</f>
        <v>12688.4</v>
      </c>
      <c r="F57" s="17"/>
      <c r="G57" s="17"/>
      <c r="H57" s="17"/>
      <c r="I57" s="24"/>
    </row>
    <row r="58" spans="1:9" ht="15">
      <c r="A58" s="18">
        <v>5</v>
      </c>
      <c r="B58" s="18" t="s">
        <v>68</v>
      </c>
      <c r="C58" s="19">
        <v>6.16</v>
      </c>
      <c r="D58" s="22">
        <f>D59+E59</f>
        <v>9133.6</v>
      </c>
      <c r="E58" s="22"/>
      <c r="F58" s="17">
        <f>(452105+4574)/1000</f>
        <v>456.7</v>
      </c>
      <c r="G58" s="17">
        <f>(8590000+86900)/1000</f>
        <v>8676.9</v>
      </c>
      <c r="H58" s="17">
        <v>0</v>
      </c>
      <c r="I58" s="23"/>
    </row>
    <row r="59" spans="1:9" ht="15">
      <c r="A59" s="18"/>
      <c r="B59" s="18"/>
      <c r="C59" s="19"/>
      <c r="D59" s="2">
        <v>0</v>
      </c>
      <c r="E59" s="2">
        <f>F58+G58</f>
        <v>9133.6</v>
      </c>
      <c r="F59" s="17"/>
      <c r="G59" s="17"/>
      <c r="H59" s="17"/>
      <c r="I59" s="24"/>
    </row>
    <row r="60" spans="1:9" ht="15">
      <c r="A60" s="18">
        <v>6</v>
      </c>
      <c r="B60" s="18" t="s">
        <v>73</v>
      </c>
      <c r="C60" s="19">
        <v>2.83</v>
      </c>
      <c r="D60" s="22">
        <f>D61+E61</f>
        <v>6636.5</v>
      </c>
      <c r="E60" s="22"/>
      <c r="F60" s="17">
        <f>(243348+5147)/1000</f>
        <v>248.5</v>
      </c>
      <c r="G60" s="17">
        <f>(4623600+97800+1666600)/1000</f>
        <v>6388</v>
      </c>
      <c r="H60" s="17">
        <v>0</v>
      </c>
      <c r="I60" s="24"/>
    </row>
    <row r="61" spans="1:9" ht="15">
      <c r="A61" s="18"/>
      <c r="B61" s="18"/>
      <c r="C61" s="19"/>
      <c r="D61" s="2">
        <v>1666.6</v>
      </c>
      <c r="E61" s="2">
        <f>(243348+5147+4623600+97800)/1000</f>
        <v>4969.9</v>
      </c>
      <c r="F61" s="17"/>
      <c r="G61" s="17"/>
      <c r="H61" s="17"/>
      <c r="I61" s="24"/>
    </row>
    <row r="62" spans="1:9" ht="15">
      <c r="A62" s="18">
        <v>7</v>
      </c>
      <c r="B62" s="18" t="s">
        <v>74</v>
      </c>
      <c r="C62" s="19">
        <v>1.36</v>
      </c>
      <c r="D62" s="22">
        <f>D63+E63</f>
        <v>1412.4</v>
      </c>
      <c r="E62" s="22"/>
      <c r="F62" s="17">
        <v>0</v>
      </c>
      <c r="G62" s="17">
        <f>1412.4</f>
        <v>1412.4</v>
      </c>
      <c r="H62" s="17">
        <v>0</v>
      </c>
      <c r="I62" s="24"/>
    </row>
    <row r="63" spans="1:10" ht="15">
      <c r="A63" s="18"/>
      <c r="B63" s="18"/>
      <c r="C63" s="19"/>
      <c r="D63" s="2">
        <v>1412.4</v>
      </c>
      <c r="E63" s="2">
        <v>0</v>
      </c>
      <c r="F63" s="17"/>
      <c r="G63" s="17"/>
      <c r="H63" s="17"/>
      <c r="I63" s="24"/>
      <c r="J63" s="10"/>
    </row>
    <row r="64" spans="1:9" ht="29.25" customHeight="1">
      <c r="A64" s="18">
        <v>8</v>
      </c>
      <c r="B64" s="18" t="s">
        <v>75</v>
      </c>
      <c r="C64" s="19">
        <v>9.06</v>
      </c>
      <c r="D64" s="22">
        <f>E65</f>
        <v>25077.9</v>
      </c>
      <c r="E64" s="22"/>
      <c r="F64" s="17">
        <v>1253.9</v>
      </c>
      <c r="G64" s="17">
        <v>23824</v>
      </c>
      <c r="H64" s="17">
        <v>0</v>
      </c>
      <c r="I64" s="24"/>
    </row>
    <row r="65" spans="1:9" ht="30" customHeight="1">
      <c r="A65" s="18"/>
      <c r="B65" s="18"/>
      <c r="C65" s="19"/>
      <c r="D65" s="2">
        <v>0</v>
      </c>
      <c r="E65" s="2">
        <f>F64+G64</f>
        <v>25077.9</v>
      </c>
      <c r="F65" s="17"/>
      <c r="G65" s="17"/>
      <c r="H65" s="17"/>
      <c r="I65" s="24"/>
    </row>
    <row r="66" spans="1:9" ht="15" customHeight="1">
      <c r="A66" s="18">
        <v>9</v>
      </c>
      <c r="B66" s="18" t="s">
        <v>76</v>
      </c>
      <c r="C66" s="19">
        <v>11.2</v>
      </c>
      <c r="D66" s="22">
        <f>D67+E67</f>
        <v>1880.1</v>
      </c>
      <c r="E66" s="22"/>
      <c r="F66" s="17">
        <v>0</v>
      </c>
      <c r="G66" s="17">
        <f>D67</f>
        <v>1880.1</v>
      </c>
      <c r="H66" s="17">
        <v>0</v>
      </c>
      <c r="I66" s="24"/>
    </row>
    <row r="67" spans="1:9" ht="15">
      <c r="A67" s="18"/>
      <c r="B67" s="18"/>
      <c r="C67" s="19"/>
      <c r="D67" s="2">
        <v>1880.1</v>
      </c>
      <c r="E67" s="2">
        <v>0</v>
      </c>
      <c r="F67" s="17"/>
      <c r="G67" s="17"/>
      <c r="H67" s="17"/>
      <c r="I67" s="24"/>
    </row>
    <row r="68" spans="1:9" ht="15" customHeight="1">
      <c r="A68" s="18">
        <v>10</v>
      </c>
      <c r="B68" s="18" t="s">
        <v>77</v>
      </c>
      <c r="C68" s="19">
        <v>27.04</v>
      </c>
      <c r="D68" s="22">
        <f>D69+E69</f>
        <v>10540.3</v>
      </c>
      <c r="E68" s="22"/>
      <c r="F68" s="17">
        <v>0</v>
      </c>
      <c r="G68" s="17">
        <f>D69</f>
        <v>10540.3</v>
      </c>
      <c r="H68" s="17">
        <v>0</v>
      </c>
      <c r="I68" s="24"/>
    </row>
    <row r="69" spans="1:9" ht="15">
      <c r="A69" s="18"/>
      <c r="B69" s="18"/>
      <c r="C69" s="19"/>
      <c r="D69" s="2">
        <v>10540.3</v>
      </c>
      <c r="E69" s="2">
        <v>0</v>
      </c>
      <c r="F69" s="17"/>
      <c r="G69" s="17"/>
      <c r="H69" s="17"/>
      <c r="I69" s="24"/>
    </row>
    <row r="70" spans="1:9" ht="37.5" customHeight="1">
      <c r="A70" s="18">
        <v>11</v>
      </c>
      <c r="B70" s="18" t="s">
        <v>78</v>
      </c>
      <c r="C70" s="19">
        <v>25.3</v>
      </c>
      <c r="D70" s="22">
        <f>D71+E71</f>
        <v>11134</v>
      </c>
      <c r="E70" s="22"/>
      <c r="F70" s="17">
        <v>0</v>
      </c>
      <c r="G70" s="17">
        <f>D71</f>
        <v>11134</v>
      </c>
      <c r="H70" s="17">
        <v>0</v>
      </c>
      <c r="I70" s="24"/>
    </row>
    <row r="71" spans="1:9" ht="37.5" customHeight="1">
      <c r="A71" s="18"/>
      <c r="B71" s="18"/>
      <c r="C71" s="19"/>
      <c r="D71" s="2">
        <v>11134</v>
      </c>
      <c r="E71" s="2">
        <v>0</v>
      </c>
      <c r="F71" s="17"/>
      <c r="G71" s="17"/>
      <c r="H71" s="17"/>
      <c r="I71" s="24"/>
    </row>
    <row r="72" spans="1:9" ht="36" customHeight="1">
      <c r="A72" s="47">
        <v>12</v>
      </c>
      <c r="B72" s="47" t="s">
        <v>79</v>
      </c>
      <c r="C72" s="49">
        <v>5.6</v>
      </c>
      <c r="D72" s="36">
        <f>D73+E73</f>
        <v>3999.2</v>
      </c>
      <c r="E72" s="37"/>
      <c r="F72" s="43">
        <v>0</v>
      </c>
      <c r="G72" s="43">
        <f>D73</f>
        <v>3999.2</v>
      </c>
      <c r="H72" s="43">
        <v>0</v>
      </c>
      <c r="I72" s="45"/>
    </row>
    <row r="73" spans="1:9" ht="45" customHeight="1">
      <c r="A73" s="48"/>
      <c r="B73" s="48"/>
      <c r="C73" s="50"/>
      <c r="D73" s="2">
        <v>3999.2</v>
      </c>
      <c r="E73" s="2">
        <v>0</v>
      </c>
      <c r="F73" s="44"/>
      <c r="G73" s="44"/>
      <c r="H73" s="44"/>
      <c r="I73" s="46"/>
    </row>
    <row r="74" spans="1:9" ht="30" customHeight="1">
      <c r="A74" s="18">
        <v>13</v>
      </c>
      <c r="B74" s="18" t="s">
        <v>80</v>
      </c>
      <c r="C74" s="19">
        <v>2.52</v>
      </c>
      <c r="D74" s="22">
        <f>D75+E75</f>
        <v>2500.4</v>
      </c>
      <c r="E74" s="22"/>
      <c r="F74" s="17">
        <v>0</v>
      </c>
      <c r="G74" s="17">
        <f>D75</f>
        <v>2500.4</v>
      </c>
      <c r="H74" s="17">
        <v>0</v>
      </c>
      <c r="I74" s="24"/>
    </row>
    <row r="75" spans="1:9" ht="30" customHeight="1">
      <c r="A75" s="18"/>
      <c r="B75" s="18"/>
      <c r="C75" s="19"/>
      <c r="D75" s="2">
        <v>2500.4</v>
      </c>
      <c r="E75" s="2">
        <v>0</v>
      </c>
      <c r="F75" s="17"/>
      <c r="G75" s="17"/>
      <c r="H75" s="17"/>
      <c r="I75" s="24"/>
    </row>
    <row r="76" spans="1:9" ht="15" customHeight="1">
      <c r="A76" s="18">
        <v>14</v>
      </c>
      <c r="B76" s="18" t="s">
        <v>81</v>
      </c>
      <c r="C76" s="19">
        <v>51.32</v>
      </c>
      <c r="D76" s="22">
        <f>D77+E77</f>
        <v>17434.9</v>
      </c>
      <c r="E76" s="22"/>
      <c r="F76" s="17">
        <v>0</v>
      </c>
      <c r="G76" s="17">
        <f>D77</f>
        <v>17434.9</v>
      </c>
      <c r="H76" s="17">
        <v>0</v>
      </c>
      <c r="I76" s="24"/>
    </row>
    <row r="77" spans="1:9" ht="15">
      <c r="A77" s="18"/>
      <c r="B77" s="18"/>
      <c r="C77" s="19"/>
      <c r="D77" s="2">
        <f>17411.7+23.2</f>
        <v>17434.9</v>
      </c>
      <c r="E77" s="2">
        <v>0</v>
      </c>
      <c r="F77" s="17"/>
      <c r="G77" s="17"/>
      <c r="H77" s="17"/>
      <c r="I77" s="24"/>
    </row>
    <row r="78" spans="1:9" ht="15" customHeight="1">
      <c r="A78" s="18">
        <v>15</v>
      </c>
      <c r="B78" s="18" t="s">
        <v>82</v>
      </c>
      <c r="C78" s="19">
        <v>2.4</v>
      </c>
      <c r="D78" s="22">
        <f>D79+E79</f>
        <v>2119.6</v>
      </c>
      <c r="E78" s="22"/>
      <c r="F78" s="17">
        <v>0</v>
      </c>
      <c r="G78" s="17">
        <f>D79</f>
        <v>2119.6</v>
      </c>
      <c r="H78" s="17">
        <v>0</v>
      </c>
      <c r="I78" s="24"/>
    </row>
    <row r="79" spans="1:9" ht="15">
      <c r="A79" s="18"/>
      <c r="B79" s="18"/>
      <c r="C79" s="19"/>
      <c r="D79" s="2">
        <v>2119.6</v>
      </c>
      <c r="E79" s="2">
        <v>0</v>
      </c>
      <c r="F79" s="17"/>
      <c r="G79" s="17"/>
      <c r="H79" s="17"/>
      <c r="I79" s="24"/>
    </row>
    <row r="80" spans="1:9" ht="15">
      <c r="A80" s="18">
        <v>16</v>
      </c>
      <c r="B80" s="18" t="s">
        <v>83</v>
      </c>
      <c r="C80" s="19">
        <v>8.9</v>
      </c>
      <c r="D80" s="22">
        <f>D81+E81</f>
        <v>4583.6</v>
      </c>
      <c r="E80" s="22"/>
      <c r="F80" s="17">
        <v>0</v>
      </c>
      <c r="G80" s="17">
        <f>D81</f>
        <v>4583.6</v>
      </c>
      <c r="H80" s="17">
        <v>0</v>
      </c>
      <c r="I80" s="24"/>
    </row>
    <row r="81" spans="1:9" ht="15">
      <c r="A81" s="18"/>
      <c r="B81" s="18"/>
      <c r="C81" s="19"/>
      <c r="D81" s="2">
        <v>4583.6</v>
      </c>
      <c r="E81" s="2">
        <v>0</v>
      </c>
      <c r="F81" s="17"/>
      <c r="G81" s="17"/>
      <c r="H81" s="17"/>
      <c r="I81" s="24"/>
    </row>
    <row r="82" spans="1:9" ht="54.75" customHeight="1">
      <c r="A82" s="18">
        <v>17</v>
      </c>
      <c r="B82" s="18" t="s">
        <v>94</v>
      </c>
      <c r="C82" s="19">
        <v>3</v>
      </c>
      <c r="D82" s="22">
        <f>E83+D83</f>
        <v>2694.1</v>
      </c>
      <c r="E82" s="22"/>
      <c r="F82" s="17">
        <f>135057/1000</f>
        <v>135.1</v>
      </c>
      <c r="G82" s="17">
        <f>(4000000-1441000)/1000</f>
        <v>2559</v>
      </c>
      <c r="H82" s="17">
        <v>0</v>
      </c>
      <c r="I82" s="32" t="s">
        <v>92</v>
      </c>
    </row>
    <row r="83" spans="1:9" ht="68.25" customHeight="1">
      <c r="A83" s="18"/>
      <c r="B83" s="18"/>
      <c r="C83" s="19"/>
      <c r="D83" s="2">
        <v>0</v>
      </c>
      <c r="E83" s="2">
        <f>F82+G82</f>
        <v>2694.1</v>
      </c>
      <c r="F83" s="17"/>
      <c r="G83" s="17"/>
      <c r="H83" s="17"/>
      <c r="I83" s="33"/>
    </row>
    <row r="84" spans="1:9" ht="25.5" customHeight="1">
      <c r="A84" s="18">
        <v>18</v>
      </c>
      <c r="B84" s="18" t="s">
        <v>26</v>
      </c>
      <c r="C84" s="19">
        <v>4.16</v>
      </c>
      <c r="D84" s="22">
        <f>D85+E85</f>
        <v>12900</v>
      </c>
      <c r="E84" s="22"/>
      <c r="F84" s="17">
        <v>0</v>
      </c>
      <c r="G84" s="17">
        <v>0</v>
      </c>
      <c r="H84" s="17">
        <v>12900</v>
      </c>
      <c r="I84" s="18" t="s">
        <v>69</v>
      </c>
    </row>
    <row r="85" spans="1:9" ht="25.5" customHeight="1">
      <c r="A85" s="18"/>
      <c r="B85" s="18"/>
      <c r="C85" s="19"/>
      <c r="D85" s="2">
        <v>0</v>
      </c>
      <c r="E85" s="2">
        <v>12900</v>
      </c>
      <c r="F85" s="17"/>
      <c r="G85" s="17"/>
      <c r="H85" s="17"/>
      <c r="I85" s="18"/>
    </row>
    <row r="86" spans="1:9" ht="25.5" customHeight="1">
      <c r="A86" s="18">
        <v>19</v>
      </c>
      <c r="B86" s="18" t="s">
        <v>27</v>
      </c>
      <c r="C86" s="19">
        <v>6</v>
      </c>
      <c r="D86" s="22">
        <f>D87+E87</f>
        <v>18600</v>
      </c>
      <c r="E86" s="22"/>
      <c r="F86" s="17">
        <v>0</v>
      </c>
      <c r="G86" s="17">
        <v>0</v>
      </c>
      <c r="H86" s="17">
        <v>18600</v>
      </c>
      <c r="I86" s="18" t="s">
        <v>69</v>
      </c>
    </row>
    <row r="87" spans="1:9" ht="25.5" customHeight="1">
      <c r="A87" s="18"/>
      <c r="B87" s="18"/>
      <c r="C87" s="19"/>
      <c r="D87" s="2">
        <v>0</v>
      </c>
      <c r="E87" s="2">
        <v>18600</v>
      </c>
      <c r="F87" s="17"/>
      <c r="G87" s="17"/>
      <c r="H87" s="17"/>
      <c r="I87" s="18"/>
    </row>
    <row r="88" spans="1:10" ht="15">
      <c r="A88" s="27" t="s">
        <v>0</v>
      </c>
      <c r="B88" s="27"/>
      <c r="C88" s="29">
        <f>C86+C84+C64+C60+C58+C56+C54+C50+C82</f>
        <v>39.38</v>
      </c>
      <c r="D88" s="22">
        <f>D89+E89</f>
        <v>162240</v>
      </c>
      <c r="E88" s="22"/>
      <c r="F88" s="22">
        <f>SUM(F50:F87)</f>
        <v>5609.2</v>
      </c>
      <c r="G88" s="22">
        <f>SUM(G50:G87)</f>
        <v>125130.8</v>
      </c>
      <c r="H88" s="22">
        <f>SUM(H50:H87)</f>
        <v>31500</v>
      </c>
      <c r="I88" s="20"/>
      <c r="J88" s="7"/>
    </row>
    <row r="89" spans="1:9" ht="15">
      <c r="A89" s="27"/>
      <c r="B89" s="27"/>
      <c r="C89" s="29"/>
      <c r="D89" s="1">
        <f>D51+D53+D55+D57+D59+D61+D63+D65+D67+D69+D71+D75+D77+D79+D81+D85+D87+D73+D83</f>
        <v>67993.2</v>
      </c>
      <c r="E89" s="1">
        <f>E51+E53+E55+E57+E59+E61+E63+E65+E67+E69+E71+E75+E77+E79+E81+E85+E87+E83</f>
        <v>94246.8</v>
      </c>
      <c r="F89" s="22"/>
      <c r="G89" s="22"/>
      <c r="H89" s="22"/>
      <c r="I89" s="24"/>
    </row>
    <row r="90" spans="1:10" s="12" customFormat="1" ht="15">
      <c r="A90" s="26" t="s">
        <v>11</v>
      </c>
      <c r="B90" s="26"/>
      <c r="C90" s="26"/>
      <c r="D90" s="26"/>
      <c r="E90" s="26"/>
      <c r="F90" s="26"/>
      <c r="G90" s="26"/>
      <c r="H90" s="26"/>
      <c r="I90" s="26"/>
      <c r="J90" s="11"/>
    </row>
    <row r="91" spans="1:9" ht="108.75" customHeight="1">
      <c r="A91" s="18">
        <v>1</v>
      </c>
      <c r="B91" s="18" t="s">
        <v>62</v>
      </c>
      <c r="C91" s="6">
        <v>1.5</v>
      </c>
      <c r="D91" s="22">
        <f>D92+E92</f>
        <v>2601.6</v>
      </c>
      <c r="E91" s="22"/>
      <c r="F91" s="17">
        <v>2601.6</v>
      </c>
      <c r="G91" s="17">
        <v>0</v>
      </c>
      <c r="H91" s="17">
        <v>0</v>
      </c>
      <c r="I91" s="32" t="s">
        <v>112</v>
      </c>
    </row>
    <row r="92" spans="1:9" ht="108.75" customHeight="1">
      <c r="A92" s="18"/>
      <c r="B92" s="25"/>
      <c r="C92" s="3" t="s">
        <v>63</v>
      </c>
      <c r="D92" s="2">
        <v>0</v>
      </c>
      <c r="E92" s="2">
        <v>2601.6</v>
      </c>
      <c r="F92" s="17"/>
      <c r="G92" s="17"/>
      <c r="H92" s="17"/>
      <c r="I92" s="33"/>
    </row>
    <row r="93" spans="1:9" ht="15">
      <c r="A93" s="18">
        <v>2</v>
      </c>
      <c r="B93" s="18" t="s">
        <v>68</v>
      </c>
      <c r="C93" s="19">
        <v>6.16</v>
      </c>
      <c r="D93" s="22">
        <f>D94+E94</f>
        <v>5308.5</v>
      </c>
      <c r="E93" s="22"/>
      <c r="F93" s="17">
        <v>384.2</v>
      </c>
      <c r="G93" s="17">
        <v>4924.3</v>
      </c>
      <c r="H93" s="17">
        <v>0</v>
      </c>
      <c r="I93" s="32" t="s">
        <v>112</v>
      </c>
    </row>
    <row r="94" spans="1:9" ht="15">
      <c r="A94" s="18"/>
      <c r="B94" s="18"/>
      <c r="C94" s="19"/>
      <c r="D94" s="2">
        <v>0</v>
      </c>
      <c r="E94" s="2">
        <f>384.2+4924.3</f>
        <v>5308.5</v>
      </c>
      <c r="F94" s="17"/>
      <c r="G94" s="17"/>
      <c r="H94" s="17"/>
      <c r="I94" s="33"/>
    </row>
    <row r="95" spans="1:9" ht="15" customHeight="1">
      <c r="A95" s="18">
        <v>3</v>
      </c>
      <c r="B95" s="32" t="s">
        <v>124</v>
      </c>
      <c r="C95" s="52">
        <v>2.83</v>
      </c>
      <c r="D95" s="36">
        <f>D96+E96</f>
        <v>4504</v>
      </c>
      <c r="E95" s="37"/>
      <c r="F95" s="17">
        <v>245</v>
      </c>
      <c r="G95" s="38">
        <f>3791.3+467.7</f>
        <v>4259</v>
      </c>
      <c r="H95" s="38">
        <v>0</v>
      </c>
      <c r="I95" s="32" t="s">
        <v>112</v>
      </c>
    </row>
    <row r="96" spans="1:9" ht="15">
      <c r="A96" s="18"/>
      <c r="B96" s="33"/>
      <c r="C96" s="53"/>
      <c r="D96" s="2">
        <v>467.7</v>
      </c>
      <c r="E96" s="2">
        <f>245+3791.3</f>
        <v>4036.3</v>
      </c>
      <c r="F96" s="39"/>
      <c r="G96" s="39"/>
      <c r="H96" s="39"/>
      <c r="I96" s="33"/>
    </row>
    <row r="97" spans="1:9" ht="15">
      <c r="A97" s="18">
        <v>4</v>
      </c>
      <c r="B97" s="18" t="s">
        <v>123</v>
      </c>
      <c r="C97" s="19">
        <v>1.36</v>
      </c>
      <c r="D97" s="22">
        <f>D98+E98</f>
        <v>774.1</v>
      </c>
      <c r="E97" s="22"/>
      <c r="F97" s="17">
        <v>0</v>
      </c>
      <c r="G97" s="17">
        <f>1412.4-638.3</f>
        <v>774.1</v>
      </c>
      <c r="H97" s="17">
        <v>0</v>
      </c>
      <c r="I97" s="24"/>
    </row>
    <row r="98" spans="1:10" ht="15">
      <c r="A98" s="18"/>
      <c r="B98" s="18"/>
      <c r="C98" s="19"/>
      <c r="D98" s="2">
        <f>1412.4-638.3</f>
        <v>774.1</v>
      </c>
      <c r="E98" s="2">
        <v>0</v>
      </c>
      <c r="F98" s="17"/>
      <c r="G98" s="17"/>
      <c r="H98" s="17"/>
      <c r="I98" s="24"/>
      <c r="J98" s="10"/>
    </row>
    <row r="99" spans="1:9" ht="15">
      <c r="A99" s="18">
        <v>5</v>
      </c>
      <c r="B99" s="18" t="s">
        <v>21</v>
      </c>
      <c r="C99" s="19">
        <v>22.44</v>
      </c>
      <c r="D99" s="22">
        <f>D100+E100</f>
        <v>54468.1</v>
      </c>
      <c r="E99" s="22"/>
      <c r="F99" s="17">
        <f>4018.5-102.7</f>
        <v>3915.8</v>
      </c>
      <c r="G99" s="17">
        <v>0</v>
      </c>
      <c r="H99" s="17">
        <v>50552.3</v>
      </c>
      <c r="I99" s="24"/>
    </row>
    <row r="100" spans="1:9" ht="15">
      <c r="A100" s="18"/>
      <c r="B100" s="18"/>
      <c r="C100" s="19"/>
      <c r="D100" s="2">
        <f>4018.5-102.7</f>
        <v>3915.8</v>
      </c>
      <c r="E100" s="2">
        <v>50552.3</v>
      </c>
      <c r="F100" s="17"/>
      <c r="G100" s="17"/>
      <c r="H100" s="17"/>
      <c r="I100" s="24"/>
    </row>
    <row r="101" spans="1:9" ht="36.75" customHeight="1">
      <c r="A101" s="18">
        <v>6</v>
      </c>
      <c r="B101" s="18" t="s">
        <v>30</v>
      </c>
      <c r="C101" s="19">
        <v>5.6</v>
      </c>
      <c r="D101" s="22">
        <f>D102+E102</f>
        <v>30073.7</v>
      </c>
      <c r="E101" s="22"/>
      <c r="F101" s="17">
        <f>2323.2+554.9</f>
        <v>2878.1</v>
      </c>
      <c r="G101" s="17">
        <v>0</v>
      </c>
      <c r="H101" s="17">
        <f>16800+10395.6</f>
        <v>27195.6</v>
      </c>
      <c r="I101" s="20"/>
    </row>
    <row r="102" spans="1:9" ht="36.75" customHeight="1">
      <c r="A102" s="18"/>
      <c r="B102" s="18"/>
      <c r="C102" s="19"/>
      <c r="D102" s="2">
        <f>2323.2+554.9</f>
        <v>2878.1</v>
      </c>
      <c r="E102" s="2">
        <v>27195.6</v>
      </c>
      <c r="F102" s="17"/>
      <c r="G102" s="17"/>
      <c r="H102" s="17"/>
      <c r="I102" s="24"/>
    </row>
    <row r="103" spans="1:9" s="16" customFormat="1" ht="15">
      <c r="A103" s="51">
        <v>7</v>
      </c>
      <c r="B103" s="51" t="s">
        <v>22</v>
      </c>
      <c r="C103" s="57">
        <v>8.33</v>
      </c>
      <c r="D103" s="58">
        <f>D104+E104</f>
        <v>24240.8</v>
      </c>
      <c r="E103" s="58"/>
      <c r="F103" s="35">
        <f>2607.9+2400-121.7-340.2-161.7</f>
        <v>4384.3</v>
      </c>
      <c r="G103" s="35">
        <v>0</v>
      </c>
      <c r="H103" s="35">
        <v>19856.5</v>
      </c>
      <c r="I103" s="55"/>
    </row>
    <row r="104" spans="1:9" s="16" customFormat="1" ht="15">
      <c r="A104" s="51"/>
      <c r="B104" s="51"/>
      <c r="C104" s="57"/>
      <c r="D104" s="15">
        <f>2607.9-340.2</f>
        <v>2267.7</v>
      </c>
      <c r="E104" s="15">
        <f>22134.8-161.7</f>
        <v>21973.1</v>
      </c>
      <c r="F104" s="35"/>
      <c r="G104" s="35"/>
      <c r="H104" s="35"/>
      <c r="I104" s="56"/>
    </row>
    <row r="105" spans="1:9" ht="58.5" customHeight="1">
      <c r="A105" s="18">
        <v>8</v>
      </c>
      <c r="B105" s="18" t="s">
        <v>44</v>
      </c>
      <c r="C105" s="19">
        <f>14-7</f>
        <v>7</v>
      </c>
      <c r="D105" s="22">
        <f>D106+E106</f>
        <v>56124.7</v>
      </c>
      <c r="E105" s="22"/>
      <c r="F105" s="17">
        <f>3841.1-112</f>
        <v>3729.1</v>
      </c>
      <c r="G105" s="17">
        <v>0</v>
      </c>
      <c r="H105" s="17">
        <f>42000+10395.6</f>
        <v>52395.6</v>
      </c>
      <c r="I105" s="24"/>
    </row>
    <row r="106" spans="1:9" ht="71.25" customHeight="1">
      <c r="A106" s="18"/>
      <c r="B106" s="18"/>
      <c r="C106" s="19"/>
      <c r="D106" s="2">
        <f>3841.1-112</f>
        <v>3729.1</v>
      </c>
      <c r="E106" s="2">
        <f>H105</f>
        <v>52395.6</v>
      </c>
      <c r="F106" s="17"/>
      <c r="G106" s="17"/>
      <c r="H106" s="17"/>
      <c r="I106" s="24"/>
    </row>
    <row r="107" spans="1:9" ht="15">
      <c r="A107" s="18">
        <v>9</v>
      </c>
      <c r="B107" s="18" t="s">
        <v>122</v>
      </c>
      <c r="C107" s="19">
        <v>25.66</v>
      </c>
      <c r="D107" s="22">
        <f>D108+E108</f>
        <v>69838.2</v>
      </c>
      <c r="E107" s="22"/>
      <c r="F107" s="17">
        <f>2680.9+1155.8</f>
        <v>3836.7</v>
      </c>
      <c r="G107" s="54">
        <f>50936.9+3643.6+21960.1-9367.2-1171.9</f>
        <v>66001.5</v>
      </c>
      <c r="H107" s="17">
        <v>0</v>
      </c>
      <c r="I107" s="24"/>
    </row>
    <row r="108" spans="1:9" ht="15">
      <c r="A108" s="18"/>
      <c r="B108" s="18"/>
      <c r="C108" s="19"/>
      <c r="D108" s="2">
        <f>5713.5-2069.9</f>
        <v>3643.6</v>
      </c>
      <c r="E108" s="2">
        <f>2680.9+50936.9+21960.1+1155.8-9367.2-1171.9</f>
        <v>66194.6</v>
      </c>
      <c r="F108" s="17"/>
      <c r="G108" s="54"/>
      <c r="H108" s="17"/>
      <c r="I108" s="24"/>
    </row>
    <row r="109" spans="1:9" ht="15">
      <c r="A109" s="18">
        <v>10</v>
      </c>
      <c r="B109" s="32" t="s">
        <v>121</v>
      </c>
      <c r="C109" s="52">
        <v>2.23</v>
      </c>
      <c r="D109" s="36">
        <f>D110+E110</f>
        <v>7736.1</v>
      </c>
      <c r="E109" s="37"/>
      <c r="F109" s="38">
        <f>(273095+5974)/1000</f>
        <v>279.1</v>
      </c>
      <c r="G109" s="38">
        <f>5302.3+2154.7</f>
        <v>7457</v>
      </c>
      <c r="H109" s="38">
        <v>0</v>
      </c>
      <c r="I109" s="59"/>
    </row>
    <row r="110" spans="1:9" ht="15">
      <c r="A110" s="18"/>
      <c r="B110" s="33"/>
      <c r="C110" s="53"/>
      <c r="D110" s="2">
        <f>3219.3-1064.6</f>
        <v>2154.7</v>
      </c>
      <c r="E110" s="2">
        <f>279.1+5302.3</f>
        <v>5581.4</v>
      </c>
      <c r="F110" s="39"/>
      <c r="G110" s="39"/>
      <c r="H110" s="39"/>
      <c r="I110" s="60"/>
    </row>
    <row r="111" spans="1:9" ht="15">
      <c r="A111" s="18">
        <v>11</v>
      </c>
      <c r="B111" s="18" t="s">
        <v>120</v>
      </c>
      <c r="C111" s="19">
        <v>4.44</v>
      </c>
      <c r="D111" s="22">
        <f>D112+E112</f>
        <v>12736.4</v>
      </c>
      <c r="E111" s="22"/>
      <c r="F111" s="17">
        <v>577.5</v>
      </c>
      <c r="G111" s="17">
        <f>10972.5+1186.4</f>
        <v>12158.9</v>
      </c>
      <c r="H111" s="17">
        <v>0</v>
      </c>
      <c r="I111" s="24"/>
    </row>
    <row r="112" spans="1:9" ht="15">
      <c r="A112" s="18"/>
      <c r="B112" s="18"/>
      <c r="C112" s="19"/>
      <c r="D112" s="2">
        <f>1789.3-602.9</f>
        <v>1186.4</v>
      </c>
      <c r="E112" s="2">
        <f>577.5+10972.5</f>
        <v>11550</v>
      </c>
      <c r="F112" s="17"/>
      <c r="G112" s="17"/>
      <c r="H112" s="17"/>
      <c r="I112" s="24"/>
    </row>
    <row r="113" spans="1:9" s="16" customFormat="1" ht="29.25" customHeight="1">
      <c r="A113" s="18">
        <v>12</v>
      </c>
      <c r="B113" s="18" t="s">
        <v>114</v>
      </c>
      <c r="C113" s="19">
        <v>9.06</v>
      </c>
      <c r="D113" s="22">
        <f>E114+D114</f>
        <v>24982.4</v>
      </c>
      <c r="E113" s="22"/>
      <c r="F113" s="17">
        <f>1128.2+121.7+100</f>
        <v>1349.9</v>
      </c>
      <c r="G113" s="17">
        <v>23632.5</v>
      </c>
      <c r="H113" s="17">
        <v>0</v>
      </c>
      <c r="I113" s="24"/>
    </row>
    <row r="114" spans="1:9" s="16" customFormat="1" ht="30" customHeight="1">
      <c r="A114" s="18"/>
      <c r="B114" s="18"/>
      <c r="C114" s="19"/>
      <c r="D114" s="2">
        <v>100</v>
      </c>
      <c r="E114" s="2">
        <f>1128.2+23632.5+121.7</f>
        <v>24882.4</v>
      </c>
      <c r="F114" s="17"/>
      <c r="G114" s="17"/>
      <c r="H114" s="17"/>
      <c r="I114" s="24"/>
    </row>
    <row r="115" spans="1:9" ht="54.75" customHeight="1">
      <c r="A115" s="18">
        <v>13</v>
      </c>
      <c r="B115" s="18" t="s">
        <v>94</v>
      </c>
      <c r="C115" s="19">
        <v>3</v>
      </c>
      <c r="D115" s="22">
        <f>E116+D116</f>
        <v>1401.9</v>
      </c>
      <c r="E115" s="22"/>
      <c r="F115" s="17">
        <v>0</v>
      </c>
      <c r="G115" s="17">
        <v>1401.9</v>
      </c>
      <c r="H115" s="17">
        <v>0</v>
      </c>
      <c r="I115" s="32"/>
    </row>
    <row r="116" spans="1:9" ht="68.25" customHeight="1">
      <c r="A116" s="18"/>
      <c r="B116" s="18"/>
      <c r="C116" s="19"/>
      <c r="D116" s="2">
        <v>0</v>
      </c>
      <c r="E116" s="2">
        <f>F115+G115+H115</f>
        <v>1401.9</v>
      </c>
      <c r="F116" s="17"/>
      <c r="G116" s="17"/>
      <c r="H116" s="17"/>
      <c r="I116" s="33"/>
    </row>
    <row r="117" spans="1:9" ht="15">
      <c r="A117" s="18">
        <v>14</v>
      </c>
      <c r="B117" s="18" t="s">
        <v>119</v>
      </c>
      <c r="C117" s="6">
        <v>10.82</v>
      </c>
      <c r="D117" s="22">
        <f>E118+D118</f>
        <v>37992.4</v>
      </c>
      <c r="E117" s="22"/>
      <c r="F117" s="17">
        <v>0</v>
      </c>
      <c r="G117" s="17">
        <v>5542.4</v>
      </c>
      <c r="H117" s="17">
        <f>30827.5+1622.5</f>
        <v>32450</v>
      </c>
      <c r="I117" s="34"/>
    </row>
    <row r="118" spans="1:9" ht="45">
      <c r="A118" s="18"/>
      <c r="B118" s="18"/>
      <c r="C118" s="3" t="s">
        <v>65</v>
      </c>
      <c r="D118" s="2">
        <f>10540.3-4997.9</f>
        <v>5542.4</v>
      </c>
      <c r="E118" s="2">
        <v>32450</v>
      </c>
      <c r="F118" s="17"/>
      <c r="G118" s="17"/>
      <c r="H118" s="17"/>
      <c r="I118" s="24"/>
    </row>
    <row r="119" spans="1:9" ht="15">
      <c r="A119" s="18">
        <v>15</v>
      </c>
      <c r="B119" s="18" t="s">
        <v>118</v>
      </c>
      <c r="C119" s="19">
        <v>11.2</v>
      </c>
      <c r="D119" s="22">
        <f>D120+E120</f>
        <v>35480.1</v>
      </c>
      <c r="E119" s="22"/>
      <c r="F119" s="17">
        <v>0</v>
      </c>
      <c r="G119" s="17">
        <v>1880.1</v>
      </c>
      <c r="H119" s="17">
        <v>33600</v>
      </c>
      <c r="I119" s="24"/>
    </row>
    <row r="120" spans="1:9" ht="15">
      <c r="A120" s="18"/>
      <c r="B120" s="18"/>
      <c r="C120" s="19"/>
      <c r="D120" s="2">
        <v>1880.1</v>
      </c>
      <c r="E120" s="2">
        <v>33600</v>
      </c>
      <c r="F120" s="17"/>
      <c r="G120" s="17"/>
      <c r="H120" s="17"/>
      <c r="I120" s="24"/>
    </row>
    <row r="121" spans="1:9" ht="39.75" customHeight="1">
      <c r="A121" s="18">
        <v>16</v>
      </c>
      <c r="B121" s="18" t="s">
        <v>128</v>
      </c>
      <c r="C121" s="6">
        <v>10.12</v>
      </c>
      <c r="D121" s="22">
        <f>D122+E122</f>
        <v>36335.4</v>
      </c>
      <c r="E121" s="22"/>
      <c r="F121" s="17">
        <v>0</v>
      </c>
      <c r="G121" s="17">
        <v>5975.4</v>
      </c>
      <c r="H121" s="17">
        <v>30360</v>
      </c>
      <c r="I121" s="24"/>
    </row>
    <row r="122" spans="1:9" ht="46.5" customHeight="1">
      <c r="A122" s="18"/>
      <c r="B122" s="18"/>
      <c r="C122" s="3" t="s">
        <v>90</v>
      </c>
      <c r="D122" s="2">
        <v>5975.4</v>
      </c>
      <c r="E122" s="2">
        <v>30360</v>
      </c>
      <c r="F122" s="17"/>
      <c r="G122" s="17"/>
      <c r="H122" s="17"/>
      <c r="I122" s="24"/>
    </row>
    <row r="123" spans="1:9" ht="46.5" customHeight="1">
      <c r="A123" s="18">
        <v>17</v>
      </c>
      <c r="B123" s="18" t="s">
        <v>127</v>
      </c>
      <c r="C123" s="32">
        <v>5.6</v>
      </c>
      <c r="D123" s="22">
        <f>E124+D124</f>
        <v>18293.3</v>
      </c>
      <c r="E123" s="22"/>
      <c r="F123" s="17">
        <v>0</v>
      </c>
      <c r="G123" s="17">
        <v>1493.3</v>
      </c>
      <c r="H123" s="17">
        <v>16800</v>
      </c>
      <c r="I123" s="24"/>
    </row>
    <row r="124" spans="1:9" ht="46.5" customHeight="1">
      <c r="A124" s="18"/>
      <c r="B124" s="18"/>
      <c r="C124" s="33"/>
      <c r="D124" s="2">
        <v>1493.3</v>
      </c>
      <c r="E124" s="2">
        <v>16800</v>
      </c>
      <c r="F124" s="17"/>
      <c r="G124" s="17"/>
      <c r="H124" s="17"/>
      <c r="I124" s="24"/>
    </row>
    <row r="125" spans="1:9" ht="34.5" customHeight="1">
      <c r="A125" s="18">
        <v>18</v>
      </c>
      <c r="B125" s="18" t="s">
        <v>126</v>
      </c>
      <c r="C125" s="19">
        <v>2.52</v>
      </c>
      <c r="D125" s="22">
        <f>E126+D126</f>
        <v>9278.1</v>
      </c>
      <c r="E125" s="22"/>
      <c r="F125" s="17">
        <v>0</v>
      </c>
      <c r="G125" s="17">
        <v>1718.1</v>
      </c>
      <c r="H125" s="17">
        <v>7560</v>
      </c>
      <c r="I125" s="24"/>
    </row>
    <row r="126" spans="1:9" ht="34.5" customHeight="1">
      <c r="A126" s="18"/>
      <c r="B126" s="18"/>
      <c r="C126" s="19"/>
      <c r="D126" s="2">
        <v>1718.1</v>
      </c>
      <c r="E126" s="2">
        <v>7560</v>
      </c>
      <c r="F126" s="17"/>
      <c r="G126" s="17"/>
      <c r="H126" s="17"/>
      <c r="I126" s="24"/>
    </row>
    <row r="127" spans="1:9" ht="30" customHeight="1">
      <c r="A127" s="18">
        <v>19</v>
      </c>
      <c r="B127" s="18" t="s">
        <v>117</v>
      </c>
      <c r="C127" s="3">
        <v>20.53</v>
      </c>
      <c r="D127" s="22">
        <f>E128+D128</f>
        <v>63797.8</v>
      </c>
      <c r="E127" s="22"/>
      <c r="F127" s="17">
        <v>0</v>
      </c>
      <c r="G127" s="17">
        <f>9155.5-467.7</f>
        <v>8687.8</v>
      </c>
      <c r="H127" s="17">
        <v>55110</v>
      </c>
      <c r="I127" s="24"/>
    </row>
    <row r="128" spans="1:9" ht="42" customHeight="1">
      <c r="A128" s="18"/>
      <c r="B128" s="18"/>
      <c r="C128" s="3" t="s">
        <v>91</v>
      </c>
      <c r="D128" s="2">
        <f>9155.5-467.7</f>
        <v>8687.8</v>
      </c>
      <c r="E128" s="2">
        <v>55110</v>
      </c>
      <c r="F128" s="17"/>
      <c r="G128" s="17"/>
      <c r="H128" s="17"/>
      <c r="I128" s="24"/>
    </row>
    <row r="129" spans="1:9" ht="15">
      <c r="A129" s="18">
        <v>20</v>
      </c>
      <c r="B129" s="18" t="s">
        <v>116</v>
      </c>
      <c r="C129" s="19">
        <v>2.4</v>
      </c>
      <c r="D129" s="22">
        <f>E130+D130</f>
        <v>8389.9</v>
      </c>
      <c r="E129" s="22"/>
      <c r="F129" s="17">
        <v>0</v>
      </c>
      <c r="G129" s="17">
        <v>1189.9</v>
      </c>
      <c r="H129" s="17">
        <v>7200</v>
      </c>
      <c r="I129" s="24"/>
    </row>
    <row r="130" spans="1:9" ht="15">
      <c r="A130" s="18"/>
      <c r="B130" s="18"/>
      <c r="C130" s="19"/>
      <c r="D130" s="2">
        <f>2119.6-929.7</f>
        <v>1189.9</v>
      </c>
      <c r="E130" s="2">
        <v>7200</v>
      </c>
      <c r="F130" s="17"/>
      <c r="G130" s="17"/>
      <c r="H130" s="17"/>
      <c r="I130" s="24"/>
    </row>
    <row r="131" spans="1:9" ht="15">
      <c r="A131" s="18">
        <v>21</v>
      </c>
      <c r="B131" s="18" t="s">
        <v>115</v>
      </c>
      <c r="C131" s="19">
        <v>8.9</v>
      </c>
      <c r="D131" s="22">
        <f>E132+D132</f>
        <v>28876</v>
      </c>
      <c r="E131" s="22"/>
      <c r="F131" s="17">
        <v>0</v>
      </c>
      <c r="G131" s="17">
        <v>2166</v>
      </c>
      <c r="H131" s="17">
        <v>26710</v>
      </c>
      <c r="I131" s="24"/>
    </row>
    <row r="132" spans="1:9" ht="15">
      <c r="A132" s="18"/>
      <c r="B132" s="18"/>
      <c r="C132" s="19"/>
      <c r="D132" s="2">
        <f>4583.6-2417.6</f>
        <v>2166</v>
      </c>
      <c r="E132" s="2">
        <v>26710</v>
      </c>
      <c r="F132" s="17"/>
      <c r="G132" s="17"/>
      <c r="H132" s="17"/>
      <c r="I132" s="24"/>
    </row>
    <row r="133" spans="1:9" ht="15">
      <c r="A133" s="27" t="s">
        <v>0</v>
      </c>
      <c r="B133" s="27"/>
      <c r="C133" s="29">
        <f>C107+C109+C111+C113+C115+C117+C119+C121+C123+C125+C127+C129+C131+C105+C103+C101+C99</f>
        <v>159.85</v>
      </c>
      <c r="D133" s="22">
        <f>D134+E134</f>
        <v>533233.5</v>
      </c>
      <c r="E133" s="22"/>
      <c r="F133" s="22">
        <f>SUM(F91:F132)</f>
        <v>24181.3</v>
      </c>
      <c r="G133" s="22">
        <f>SUM(G91:G132)</f>
        <v>149262.2</v>
      </c>
      <c r="H133" s="22">
        <f>SUM(H91:H132)</f>
        <v>359790</v>
      </c>
      <c r="I133" s="30" t="s">
        <v>113</v>
      </c>
    </row>
    <row r="134" spans="1:9" ht="63.75" customHeight="1">
      <c r="A134" s="27"/>
      <c r="B134" s="27"/>
      <c r="C134" s="29"/>
      <c r="D134" s="1">
        <f>D132+D130+D126+D124+D128+D122+D120+D118+D116+D114+D112+D110+D108+D106+D104+D102+D100+D98+D96+D94+D92</f>
        <v>49770.2</v>
      </c>
      <c r="E134" s="1">
        <f>E132+E130+E126+E124+E128+E122+E120+E118+E116+E114+E112+E110+E108+E106+E104+E102+E100+E98+E96+E94+E92</f>
        <v>483463.3</v>
      </c>
      <c r="F134" s="22"/>
      <c r="G134" s="22"/>
      <c r="H134" s="22"/>
      <c r="I134" s="31"/>
    </row>
    <row r="135" spans="1:9" ht="15">
      <c r="A135" s="26" t="s">
        <v>12</v>
      </c>
      <c r="B135" s="26"/>
      <c r="C135" s="26"/>
      <c r="D135" s="26"/>
      <c r="E135" s="26"/>
      <c r="F135" s="26"/>
      <c r="G135" s="26"/>
      <c r="H135" s="26"/>
      <c r="I135" s="26"/>
    </row>
    <row r="136" spans="1:9" ht="15">
      <c r="A136" s="18">
        <v>1</v>
      </c>
      <c r="B136" s="18" t="s">
        <v>13</v>
      </c>
      <c r="C136" s="6">
        <v>16.22</v>
      </c>
      <c r="D136" s="22">
        <f>D137+E137</f>
        <v>48670</v>
      </c>
      <c r="E136" s="22"/>
      <c r="F136" s="17">
        <v>0</v>
      </c>
      <c r="G136" s="17">
        <v>48670</v>
      </c>
      <c r="H136" s="17">
        <v>0</v>
      </c>
      <c r="I136" s="24"/>
    </row>
    <row r="137" spans="1:9" ht="45">
      <c r="A137" s="18"/>
      <c r="B137" s="18"/>
      <c r="C137" s="3" t="s">
        <v>65</v>
      </c>
      <c r="D137" s="2">
        <v>0</v>
      </c>
      <c r="E137" s="2">
        <v>48670</v>
      </c>
      <c r="F137" s="17"/>
      <c r="G137" s="17"/>
      <c r="H137" s="17"/>
      <c r="I137" s="24"/>
    </row>
    <row r="138" spans="1:9" ht="45.75" customHeight="1">
      <c r="A138" s="18">
        <v>2</v>
      </c>
      <c r="B138" s="18" t="s">
        <v>14</v>
      </c>
      <c r="C138" s="6">
        <v>15.18</v>
      </c>
      <c r="D138" s="22">
        <f>D139+E139</f>
        <v>45540</v>
      </c>
      <c r="E138" s="22"/>
      <c r="F138" s="17">
        <v>0</v>
      </c>
      <c r="G138" s="17">
        <v>45540</v>
      </c>
      <c r="H138" s="17">
        <v>0</v>
      </c>
      <c r="I138" s="24"/>
    </row>
    <row r="139" spans="1:9" ht="45.75" customHeight="1">
      <c r="A139" s="18"/>
      <c r="B139" s="18"/>
      <c r="C139" s="3" t="s">
        <v>66</v>
      </c>
      <c r="D139" s="2">
        <v>0</v>
      </c>
      <c r="E139" s="2">
        <v>45540</v>
      </c>
      <c r="F139" s="17"/>
      <c r="G139" s="17"/>
      <c r="H139" s="17"/>
      <c r="I139" s="24"/>
    </row>
    <row r="140" spans="1:9" ht="15">
      <c r="A140" s="18">
        <v>3</v>
      </c>
      <c r="B140" s="18" t="s">
        <v>15</v>
      </c>
      <c r="C140" s="6">
        <v>30.79</v>
      </c>
      <c r="D140" s="22">
        <f>D141+E141</f>
        <v>82650</v>
      </c>
      <c r="E140" s="22"/>
      <c r="F140" s="17">
        <v>0</v>
      </c>
      <c r="G140" s="17">
        <v>82650</v>
      </c>
      <c r="H140" s="17">
        <v>0</v>
      </c>
      <c r="I140" s="24"/>
    </row>
    <row r="141" spans="1:9" ht="45">
      <c r="A141" s="18"/>
      <c r="B141" s="18"/>
      <c r="C141" s="3" t="s">
        <v>91</v>
      </c>
      <c r="D141" s="2">
        <v>0</v>
      </c>
      <c r="E141" s="2">
        <v>82650</v>
      </c>
      <c r="F141" s="17"/>
      <c r="G141" s="17"/>
      <c r="H141" s="17"/>
      <c r="I141" s="24"/>
    </row>
    <row r="142" spans="1:9" ht="13.5" customHeight="1">
      <c r="A142" s="18">
        <v>4</v>
      </c>
      <c r="B142" s="18" t="s">
        <v>47</v>
      </c>
      <c r="C142" s="19">
        <v>2.84</v>
      </c>
      <c r="D142" s="22">
        <f>D143+E143</f>
        <v>8520</v>
      </c>
      <c r="E142" s="22"/>
      <c r="F142" s="17">
        <v>0</v>
      </c>
      <c r="G142" s="17">
        <v>8520</v>
      </c>
      <c r="H142" s="17">
        <v>0</v>
      </c>
      <c r="I142" s="18" t="s">
        <v>18</v>
      </c>
    </row>
    <row r="143" spans="1:9" ht="13.5" customHeight="1">
      <c r="A143" s="18"/>
      <c r="B143" s="18"/>
      <c r="C143" s="19"/>
      <c r="D143" s="2">
        <v>0</v>
      </c>
      <c r="E143" s="2">
        <v>8520</v>
      </c>
      <c r="F143" s="17"/>
      <c r="G143" s="17"/>
      <c r="H143" s="17"/>
      <c r="I143" s="18"/>
    </row>
    <row r="144" spans="1:9" ht="13.5" customHeight="1">
      <c r="A144" s="18">
        <v>5</v>
      </c>
      <c r="B144" s="18" t="s">
        <v>19</v>
      </c>
      <c r="C144" s="19">
        <v>5.56</v>
      </c>
      <c r="D144" s="22">
        <f>D145+E145</f>
        <v>16680</v>
      </c>
      <c r="E144" s="22"/>
      <c r="F144" s="17">
        <v>0</v>
      </c>
      <c r="G144" s="17">
        <v>16680</v>
      </c>
      <c r="H144" s="17">
        <v>0</v>
      </c>
      <c r="I144" s="18"/>
    </row>
    <row r="145" spans="1:9" ht="13.5" customHeight="1">
      <c r="A145" s="18"/>
      <c r="B145" s="18"/>
      <c r="C145" s="19"/>
      <c r="D145" s="2">
        <v>0</v>
      </c>
      <c r="E145" s="2">
        <v>16680</v>
      </c>
      <c r="F145" s="17"/>
      <c r="G145" s="17"/>
      <c r="H145" s="17"/>
      <c r="I145" s="18"/>
    </row>
    <row r="146" spans="1:9" ht="13.5" customHeight="1">
      <c r="A146" s="18">
        <v>6</v>
      </c>
      <c r="B146" s="18" t="s">
        <v>20</v>
      </c>
      <c r="C146" s="19">
        <v>7.16</v>
      </c>
      <c r="D146" s="22">
        <f>D147+E147</f>
        <v>21480</v>
      </c>
      <c r="E146" s="22"/>
      <c r="F146" s="17">
        <v>0</v>
      </c>
      <c r="G146" s="17">
        <v>21480</v>
      </c>
      <c r="H146" s="17">
        <v>0</v>
      </c>
      <c r="I146" s="18"/>
    </row>
    <row r="147" spans="1:9" ht="13.5" customHeight="1">
      <c r="A147" s="18"/>
      <c r="B147" s="18"/>
      <c r="C147" s="19"/>
      <c r="D147" s="2">
        <v>0</v>
      </c>
      <c r="E147" s="2">
        <v>21480</v>
      </c>
      <c r="F147" s="17"/>
      <c r="G147" s="17"/>
      <c r="H147" s="17"/>
      <c r="I147" s="18"/>
    </row>
    <row r="148" spans="1:9" ht="13.5" customHeight="1">
      <c r="A148" s="18">
        <v>7</v>
      </c>
      <c r="B148" s="18" t="s">
        <v>28</v>
      </c>
      <c r="C148" s="19">
        <v>1.7</v>
      </c>
      <c r="D148" s="22">
        <f>D149+E149</f>
        <v>6120</v>
      </c>
      <c r="E148" s="22"/>
      <c r="F148" s="17">
        <v>0</v>
      </c>
      <c r="G148" s="17">
        <v>6120</v>
      </c>
      <c r="H148" s="17">
        <v>0</v>
      </c>
      <c r="I148" s="52"/>
    </row>
    <row r="149" spans="1:9" ht="13.5" customHeight="1">
      <c r="A149" s="18"/>
      <c r="B149" s="18"/>
      <c r="C149" s="19"/>
      <c r="D149" s="2">
        <v>1020</v>
      </c>
      <c r="E149" s="2">
        <v>5100</v>
      </c>
      <c r="F149" s="17"/>
      <c r="G149" s="17"/>
      <c r="H149" s="17"/>
      <c r="I149" s="61"/>
    </row>
    <row r="150" spans="1:9" ht="13.5" customHeight="1">
      <c r="A150" s="18">
        <v>8</v>
      </c>
      <c r="B150" s="18" t="s">
        <v>29</v>
      </c>
      <c r="C150" s="19">
        <v>4</v>
      </c>
      <c r="D150" s="22">
        <f>D151+E151</f>
        <v>14400</v>
      </c>
      <c r="E150" s="22"/>
      <c r="F150" s="17">
        <v>0</v>
      </c>
      <c r="G150" s="17">
        <v>14400</v>
      </c>
      <c r="H150" s="17">
        <v>0</v>
      </c>
      <c r="I150" s="61"/>
    </row>
    <row r="151" spans="1:9" ht="13.5" customHeight="1">
      <c r="A151" s="18"/>
      <c r="B151" s="18"/>
      <c r="C151" s="19"/>
      <c r="D151" s="2">
        <v>2400</v>
      </c>
      <c r="E151" s="2">
        <v>12000</v>
      </c>
      <c r="F151" s="17"/>
      <c r="G151" s="17"/>
      <c r="H151" s="17"/>
      <c r="I151" s="61"/>
    </row>
    <row r="152" spans="1:9" ht="13.5" customHeight="1">
      <c r="A152" s="18">
        <v>9</v>
      </c>
      <c r="B152" s="18" t="s">
        <v>31</v>
      </c>
      <c r="C152" s="19">
        <v>6.9</v>
      </c>
      <c r="D152" s="22">
        <f>D153+E153</f>
        <v>13800</v>
      </c>
      <c r="E152" s="22"/>
      <c r="F152" s="17">
        <v>0</v>
      </c>
      <c r="G152" s="17">
        <v>13800</v>
      </c>
      <c r="H152" s="17">
        <v>0</v>
      </c>
      <c r="I152" s="61"/>
    </row>
    <row r="153" spans="1:9" ht="13.5" customHeight="1">
      <c r="A153" s="18"/>
      <c r="B153" s="18"/>
      <c r="C153" s="19"/>
      <c r="D153" s="2">
        <v>900</v>
      </c>
      <c r="E153" s="2">
        <v>12900</v>
      </c>
      <c r="F153" s="17"/>
      <c r="G153" s="17"/>
      <c r="H153" s="17"/>
      <c r="I153" s="61"/>
    </row>
    <row r="154" spans="1:9" ht="13.5" customHeight="1">
      <c r="A154" s="18">
        <v>10</v>
      </c>
      <c r="B154" s="18" t="s">
        <v>64</v>
      </c>
      <c r="C154" s="19">
        <v>3</v>
      </c>
      <c r="D154" s="22">
        <f>D155+E155</f>
        <v>10800</v>
      </c>
      <c r="E154" s="22"/>
      <c r="F154" s="17">
        <v>0</v>
      </c>
      <c r="G154" s="17">
        <v>10800</v>
      </c>
      <c r="H154" s="17">
        <v>0</v>
      </c>
      <c r="I154" s="61"/>
    </row>
    <row r="155" spans="1:9" ht="13.5" customHeight="1">
      <c r="A155" s="18"/>
      <c r="B155" s="18"/>
      <c r="C155" s="19"/>
      <c r="D155" s="2">
        <v>1800</v>
      </c>
      <c r="E155" s="2">
        <v>9000</v>
      </c>
      <c r="F155" s="17"/>
      <c r="G155" s="17"/>
      <c r="H155" s="17"/>
      <c r="I155" s="61"/>
    </row>
    <row r="156" spans="1:9" ht="13.5" customHeight="1">
      <c r="A156" s="18">
        <v>11</v>
      </c>
      <c r="B156" s="18" t="s">
        <v>110</v>
      </c>
      <c r="C156" s="19">
        <v>15.5</v>
      </c>
      <c r="D156" s="22">
        <f>D157+E157</f>
        <v>55500</v>
      </c>
      <c r="E156" s="22"/>
      <c r="F156" s="17">
        <v>0</v>
      </c>
      <c r="G156" s="17">
        <v>55500</v>
      </c>
      <c r="H156" s="17">
        <v>0</v>
      </c>
      <c r="I156" s="61"/>
    </row>
    <row r="157" spans="1:9" ht="20.25" customHeight="1">
      <c r="A157" s="18"/>
      <c r="B157" s="18"/>
      <c r="C157" s="19"/>
      <c r="D157" s="2">
        <v>9000</v>
      </c>
      <c r="E157" s="2">
        <v>46500</v>
      </c>
      <c r="F157" s="17"/>
      <c r="G157" s="17"/>
      <c r="H157" s="17"/>
      <c r="I157" s="61"/>
    </row>
    <row r="158" spans="1:9" ht="13.5" customHeight="1">
      <c r="A158" s="18">
        <v>12</v>
      </c>
      <c r="B158" s="18" t="s">
        <v>23</v>
      </c>
      <c r="C158" s="19">
        <v>1.5</v>
      </c>
      <c r="D158" s="22">
        <f>D159+E159</f>
        <v>3000</v>
      </c>
      <c r="E158" s="22"/>
      <c r="F158" s="17">
        <v>0</v>
      </c>
      <c r="G158" s="17">
        <v>3000</v>
      </c>
      <c r="H158" s="17">
        <v>0</v>
      </c>
      <c r="I158" s="61"/>
    </row>
    <row r="159" spans="1:9" ht="13.5" customHeight="1">
      <c r="A159" s="18"/>
      <c r="B159" s="18"/>
      <c r="C159" s="19"/>
      <c r="D159" s="2">
        <v>210</v>
      </c>
      <c r="E159" s="2">
        <v>2790</v>
      </c>
      <c r="F159" s="17"/>
      <c r="G159" s="17"/>
      <c r="H159" s="17"/>
      <c r="I159" s="61"/>
    </row>
    <row r="160" spans="1:9" ht="13.5" customHeight="1">
      <c r="A160" s="18">
        <v>13</v>
      </c>
      <c r="B160" s="18" t="s">
        <v>24</v>
      </c>
      <c r="C160" s="19">
        <v>0.1</v>
      </c>
      <c r="D160" s="22">
        <f>D161+E161</f>
        <v>200</v>
      </c>
      <c r="E160" s="22"/>
      <c r="F160" s="17">
        <v>0</v>
      </c>
      <c r="G160" s="17">
        <v>200</v>
      </c>
      <c r="H160" s="17">
        <v>0</v>
      </c>
      <c r="I160" s="61"/>
    </row>
    <row r="161" spans="1:9" ht="13.5" customHeight="1">
      <c r="A161" s="18"/>
      <c r="B161" s="18"/>
      <c r="C161" s="19"/>
      <c r="D161" s="2">
        <v>10</v>
      </c>
      <c r="E161" s="2">
        <v>190</v>
      </c>
      <c r="F161" s="17"/>
      <c r="G161" s="17"/>
      <c r="H161" s="17"/>
      <c r="I161" s="61"/>
    </row>
    <row r="162" spans="1:9" ht="13.5" customHeight="1">
      <c r="A162" s="18">
        <v>14</v>
      </c>
      <c r="B162" s="18" t="s">
        <v>25</v>
      </c>
      <c r="C162" s="19">
        <v>4.3</v>
      </c>
      <c r="D162" s="22">
        <f>D163+E163</f>
        <v>8600</v>
      </c>
      <c r="E162" s="22"/>
      <c r="F162" s="17">
        <v>0</v>
      </c>
      <c r="G162" s="17">
        <v>8600</v>
      </c>
      <c r="H162" s="17">
        <v>0</v>
      </c>
      <c r="I162" s="61"/>
    </row>
    <row r="163" spans="1:9" ht="13.5" customHeight="1">
      <c r="A163" s="18"/>
      <c r="B163" s="18"/>
      <c r="C163" s="19"/>
      <c r="D163" s="2">
        <v>600</v>
      </c>
      <c r="E163" s="2">
        <v>8000</v>
      </c>
      <c r="F163" s="17"/>
      <c r="G163" s="17"/>
      <c r="H163" s="17"/>
      <c r="I163" s="61"/>
    </row>
    <row r="164" spans="1:9" ht="13.5" customHeight="1">
      <c r="A164" s="18">
        <v>15</v>
      </c>
      <c r="B164" s="18" t="s">
        <v>105</v>
      </c>
      <c r="C164" s="19">
        <v>1.2</v>
      </c>
      <c r="D164" s="22">
        <f>D165+E165</f>
        <v>2400</v>
      </c>
      <c r="E164" s="22"/>
      <c r="F164" s="17">
        <v>0</v>
      </c>
      <c r="G164" s="17">
        <v>2400</v>
      </c>
      <c r="H164" s="17">
        <v>0</v>
      </c>
      <c r="I164" s="61"/>
    </row>
    <row r="165" spans="1:9" ht="13.5" customHeight="1">
      <c r="A165" s="18"/>
      <c r="B165" s="18"/>
      <c r="C165" s="19"/>
      <c r="D165" s="2">
        <v>170</v>
      </c>
      <c r="E165" s="2">
        <v>2230</v>
      </c>
      <c r="F165" s="17"/>
      <c r="G165" s="17"/>
      <c r="H165" s="17"/>
      <c r="I165" s="61"/>
    </row>
    <row r="166" spans="1:9" ht="45.75" customHeight="1">
      <c r="A166" s="18">
        <v>16</v>
      </c>
      <c r="B166" s="18" t="s">
        <v>107</v>
      </c>
      <c r="C166" s="19">
        <v>31.7</v>
      </c>
      <c r="D166" s="22">
        <f>D167+E167</f>
        <v>63440</v>
      </c>
      <c r="E166" s="22"/>
      <c r="F166" s="17">
        <v>0</v>
      </c>
      <c r="G166" s="17">
        <v>63440</v>
      </c>
      <c r="H166" s="17">
        <v>0</v>
      </c>
      <c r="I166" s="61"/>
    </row>
    <row r="167" spans="1:9" ht="45.75" customHeight="1">
      <c r="A167" s="18"/>
      <c r="B167" s="18"/>
      <c r="C167" s="19"/>
      <c r="D167" s="2">
        <v>4440</v>
      </c>
      <c r="E167" s="2">
        <v>59000</v>
      </c>
      <c r="F167" s="17"/>
      <c r="G167" s="17"/>
      <c r="H167" s="17"/>
      <c r="I167" s="61"/>
    </row>
    <row r="168" spans="1:9" ht="45" customHeight="1">
      <c r="A168" s="18">
        <v>17</v>
      </c>
      <c r="B168" s="18" t="s">
        <v>109</v>
      </c>
      <c r="C168" s="19">
        <v>30</v>
      </c>
      <c r="D168" s="22">
        <f>D169+E169</f>
        <v>60000</v>
      </c>
      <c r="E168" s="22"/>
      <c r="F168" s="17">
        <v>0</v>
      </c>
      <c r="G168" s="17">
        <v>60000</v>
      </c>
      <c r="H168" s="17">
        <v>0</v>
      </c>
      <c r="I168" s="61"/>
    </row>
    <row r="169" spans="1:9" ht="45" customHeight="1">
      <c r="A169" s="18"/>
      <c r="B169" s="18"/>
      <c r="C169" s="19"/>
      <c r="D169" s="2">
        <v>4200</v>
      </c>
      <c r="E169" s="2">
        <v>55800</v>
      </c>
      <c r="F169" s="17"/>
      <c r="G169" s="17"/>
      <c r="H169" s="17"/>
      <c r="I169" s="61"/>
    </row>
    <row r="170" spans="1:9" ht="13.5" customHeight="1">
      <c r="A170" s="18">
        <v>18</v>
      </c>
      <c r="B170" s="18" t="s">
        <v>106</v>
      </c>
      <c r="C170" s="19">
        <v>30.2</v>
      </c>
      <c r="D170" s="22">
        <f>D171+E171</f>
        <v>60400</v>
      </c>
      <c r="E170" s="22"/>
      <c r="F170" s="17">
        <v>0</v>
      </c>
      <c r="G170" s="17">
        <v>60400</v>
      </c>
      <c r="H170" s="17">
        <v>0</v>
      </c>
      <c r="I170" s="61"/>
    </row>
    <row r="171" spans="1:9" ht="48" customHeight="1">
      <c r="A171" s="18"/>
      <c r="B171" s="18"/>
      <c r="C171" s="19"/>
      <c r="D171" s="2">
        <v>4200</v>
      </c>
      <c r="E171" s="2">
        <v>56200</v>
      </c>
      <c r="F171" s="17"/>
      <c r="G171" s="17"/>
      <c r="H171" s="17"/>
      <c r="I171" s="61"/>
    </row>
    <row r="172" spans="1:9" ht="13.5" customHeight="1">
      <c r="A172" s="18">
        <v>19</v>
      </c>
      <c r="B172" s="18" t="s">
        <v>93</v>
      </c>
      <c r="C172" s="19">
        <v>2.5</v>
      </c>
      <c r="D172" s="22">
        <f>D173+E173</f>
        <v>9000</v>
      </c>
      <c r="E172" s="22"/>
      <c r="F172" s="17">
        <v>0</v>
      </c>
      <c r="G172" s="17">
        <v>9000</v>
      </c>
      <c r="H172" s="17">
        <v>0</v>
      </c>
      <c r="I172" s="61"/>
    </row>
    <row r="173" spans="1:9" ht="25.5" customHeight="1">
      <c r="A173" s="18"/>
      <c r="B173" s="18"/>
      <c r="C173" s="19"/>
      <c r="D173" s="2">
        <v>1500</v>
      </c>
      <c r="E173" s="2">
        <v>7500</v>
      </c>
      <c r="F173" s="17"/>
      <c r="G173" s="17"/>
      <c r="H173" s="17"/>
      <c r="I173" s="53"/>
    </row>
    <row r="174" spans="1:9" ht="30" customHeight="1">
      <c r="A174" s="18">
        <v>20</v>
      </c>
      <c r="B174" s="18" t="s">
        <v>32</v>
      </c>
      <c r="C174" s="19">
        <v>8.6</v>
      </c>
      <c r="D174" s="22">
        <f>D175+E175</f>
        <v>17200</v>
      </c>
      <c r="E174" s="22"/>
      <c r="F174" s="17">
        <v>0</v>
      </c>
      <c r="G174" s="17">
        <v>17200</v>
      </c>
      <c r="H174" s="17">
        <v>0</v>
      </c>
      <c r="I174" s="24"/>
    </row>
    <row r="175" spans="1:9" ht="30" customHeight="1">
      <c r="A175" s="18"/>
      <c r="B175" s="18"/>
      <c r="C175" s="19"/>
      <c r="D175" s="2">
        <v>1200</v>
      </c>
      <c r="E175" s="2">
        <v>16000</v>
      </c>
      <c r="F175" s="17"/>
      <c r="G175" s="17"/>
      <c r="H175" s="17"/>
      <c r="I175" s="24"/>
    </row>
    <row r="176" spans="1:9" ht="55.5" customHeight="1">
      <c r="A176" s="18">
        <v>21</v>
      </c>
      <c r="B176" s="18" t="s">
        <v>33</v>
      </c>
      <c r="C176" s="19">
        <v>7.4</v>
      </c>
      <c r="D176" s="22">
        <f>D177+E177</f>
        <v>14800</v>
      </c>
      <c r="E176" s="22"/>
      <c r="F176" s="17">
        <v>0</v>
      </c>
      <c r="G176" s="17">
        <v>14800</v>
      </c>
      <c r="H176" s="17">
        <v>0</v>
      </c>
      <c r="I176" s="24"/>
    </row>
    <row r="177" spans="1:9" ht="55.5" customHeight="1">
      <c r="A177" s="18"/>
      <c r="B177" s="18"/>
      <c r="C177" s="19"/>
      <c r="D177" s="2">
        <v>1000</v>
      </c>
      <c r="E177" s="2">
        <v>13800</v>
      </c>
      <c r="F177" s="17"/>
      <c r="G177" s="17"/>
      <c r="H177" s="17"/>
      <c r="I177" s="24"/>
    </row>
    <row r="178" spans="1:9" ht="15">
      <c r="A178" s="18">
        <v>22</v>
      </c>
      <c r="B178" s="18" t="s">
        <v>48</v>
      </c>
      <c r="C178" s="19">
        <v>5.2</v>
      </c>
      <c r="D178" s="22">
        <f>D179+E179</f>
        <v>10400</v>
      </c>
      <c r="E178" s="22"/>
      <c r="F178" s="17">
        <v>0</v>
      </c>
      <c r="G178" s="17">
        <v>10400</v>
      </c>
      <c r="H178" s="17">
        <v>0</v>
      </c>
      <c r="I178" s="24"/>
    </row>
    <row r="179" spans="1:9" ht="15">
      <c r="A179" s="18"/>
      <c r="B179" s="18"/>
      <c r="C179" s="19"/>
      <c r="D179" s="2">
        <v>700</v>
      </c>
      <c r="E179" s="2">
        <v>9700</v>
      </c>
      <c r="F179" s="17"/>
      <c r="G179" s="17"/>
      <c r="H179" s="17"/>
      <c r="I179" s="24"/>
    </row>
    <row r="180" spans="1:9" ht="19.5" customHeight="1">
      <c r="A180" s="18">
        <v>23</v>
      </c>
      <c r="B180" s="18" t="s">
        <v>34</v>
      </c>
      <c r="C180" s="19">
        <v>1.35</v>
      </c>
      <c r="D180" s="22">
        <f>D181+E181</f>
        <v>2700</v>
      </c>
      <c r="E180" s="22"/>
      <c r="F180" s="17">
        <v>0</v>
      </c>
      <c r="G180" s="17">
        <v>2700</v>
      </c>
      <c r="H180" s="17">
        <v>0</v>
      </c>
      <c r="I180" s="24"/>
    </row>
    <row r="181" spans="1:9" ht="19.5" customHeight="1">
      <c r="A181" s="18"/>
      <c r="B181" s="18"/>
      <c r="C181" s="19"/>
      <c r="D181" s="2">
        <v>130</v>
      </c>
      <c r="E181" s="2">
        <v>2570</v>
      </c>
      <c r="F181" s="17"/>
      <c r="G181" s="17"/>
      <c r="H181" s="17"/>
      <c r="I181" s="24"/>
    </row>
    <row r="182" spans="1:9" ht="15">
      <c r="A182" s="18">
        <v>24</v>
      </c>
      <c r="B182" s="18" t="s">
        <v>35</v>
      </c>
      <c r="C182" s="19">
        <v>0.32</v>
      </c>
      <c r="D182" s="22">
        <f>D183+E183</f>
        <v>640</v>
      </c>
      <c r="E182" s="22"/>
      <c r="F182" s="17">
        <v>0</v>
      </c>
      <c r="G182" s="17">
        <v>640</v>
      </c>
      <c r="H182" s="17">
        <v>0</v>
      </c>
      <c r="I182" s="24"/>
    </row>
    <row r="183" spans="1:9" ht="15">
      <c r="A183" s="18"/>
      <c r="B183" s="18"/>
      <c r="C183" s="19"/>
      <c r="D183" s="2">
        <v>20</v>
      </c>
      <c r="E183" s="2">
        <v>620</v>
      </c>
      <c r="F183" s="17"/>
      <c r="G183" s="17"/>
      <c r="H183" s="17"/>
      <c r="I183" s="24"/>
    </row>
    <row r="184" spans="1:9" ht="27.75" customHeight="1">
      <c r="A184" s="18">
        <v>25</v>
      </c>
      <c r="B184" s="18" t="s">
        <v>36</v>
      </c>
      <c r="C184" s="19">
        <v>15</v>
      </c>
      <c r="D184" s="22">
        <f>D185+E185</f>
        <v>86800</v>
      </c>
      <c r="E184" s="22"/>
      <c r="F184" s="17">
        <v>0</v>
      </c>
      <c r="G184" s="17">
        <v>86800</v>
      </c>
      <c r="H184" s="17">
        <v>0</v>
      </c>
      <c r="I184" s="24"/>
    </row>
    <row r="185" spans="1:9" ht="27.75" customHeight="1">
      <c r="A185" s="18"/>
      <c r="B185" s="18"/>
      <c r="C185" s="19"/>
      <c r="D185" s="2">
        <v>6076</v>
      </c>
      <c r="E185" s="2">
        <v>80724</v>
      </c>
      <c r="F185" s="17"/>
      <c r="G185" s="17"/>
      <c r="H185" s="17"/>
      <c r="I185" s="24"/>
    </row>
    <row r="186" spans="1:9" ht="37.5" customHeight="1">
      <c r="A186" s="18">
        <v>26</v>
      </c>
      <c r="B186" s="18" t="s">
        <v>108</v>
      </c>
      <c r="C186" s="19">
        <v>1.5</v>
      </c>
      <c r="D186" s="22">
        <f>D187+E187</f>
        <v>3000</v>
      </c>
      <c r="E186" s="22"/>
      <c r="F186" s="17">
        <v>0</v>
      </c>
      <c r="G186" s="17">
        <v>3000</v>
      </c>
      <c r="H186" s="17">
        <v>0</v>
      </c>
      <c r="I186" s="24"/>
    </row>
    <row r="187" spans="1:9" ht="30" customHeight="1">
      <c r="A187" s="18"/>
      <c r="B187" s="18"/>
      <c r="C187" s="19"/>
      <c r="D187" s="2">
        <v>200</v>
      </c>
      <c r="E187" s="2">
        <v>2800</v>
      </c>
      <c r="F187" s="17"/>
      <c r="G187" s="17"/>
      <c r="H187" s="17"/>
      <c r="I187" s="24"/>
    </row>
    <row r="188" spans="1:9" ht="57" customHeight="1">
      <c r="A188" s="18">
        <v>27</v>
      </c>
      <c r="B188" s="18" t="s">
        <v>100</v>
      </c>
      <c r="C188" s="19">
        <v>25.3</v>
      </c>
      <c r="D188" s="22">
        <f>D189+E189</f>
        <v>50600</v>
      </c>
      <c r="E188" s="22"/>
      <c r="F188" s="17">
        <v>0</v>
      </c>
      <c r="G188" s="17">
        <v>50600</v>
      </c>
      <c r="H188" s="17">
        <v>0</v>
      </c>
      <c r="I188" s="24"/>
    </row>
    <row r="189" spans="1:9" ht="57" customHeight="1">
      <c r="A189" s="18"/>
      <c r="B189" s="18"/>
      <c r="C189" s="19"/>
      <c r="D189" s="2">
        <v>3500</v>
      </c>
      <c r="E189" s="2">
        <v>47100</v>
      </c>
      <c r="F189" s="17"/>
      <c r="G189" s="17"/>
      <c r="H189" s="17"/>
      <c r="I189" s="24"/>
    </row>
    <row r="190" spans="1:9" ht="24.75" customHeight="1">
      <c r="A190" s="18">
        <v>28</v>
      </c>
      <c r="B190" s="18" t="s">
        <v>37</v>
      </c>
      <c r="C190" s="19">
        <v>14.1</v>
      </c>
      <c r="D190" s="22">
        <f>D191+E191</f>
        <v>28200</v>
      </c>
      <c r="E190" s="22"/>
      <c r="F190" s="17">
        <v>0</v>
      </c>
      <c r="G190" s="17">
        <v>28200</v>
      </c>
      <c r="H190" s="17">
        <v>0</v>
      </c>
      <c r="I190" s="24"/>
    </row>
    <row r="191" spans="1:9" ht="33.75" customHeight="1">
      <c r="A191" s="18"/>
      <c r="B191" s="18"/>
      <c r="C191" s="19"/>
      <c r="D191" s="2">
        <v>1800</v>
      </c>
      <c r="E191" s="2">
        <v>26400</v>
      </c>
      <c r="F191" s="17"/>
      <c r="G191" s="17"/>
      <c r="H191" s="17"/>
      <c r="I191" s="24"/>
    </row>
    <row r="192" spans="1:9" ht="35.25" customHeight="1">
      <c r="A192" s="18">
        <v>29</v>
      </c>
      <c r="B192" s="18" t="s">
        <v>101</v>
      </c>
      <c r="C192" s="19">
        <v>1.8</v>
      </c>
      <c r="D192" s="22">
        <f>D193+E193</f>
        <v>3600</v>
      </c>
      <c r="E192" s="22"/>
      <c r="F192" s="17">
        <v>0</v>
      </c>
      <c r="G192" s="17">
        <v>3600</v>
      </c>
      <c r="H192" s="17">
        <v>0</v>
      </c>
      <c r="I192" s="24"/>
    </row>
    <row r="193" spans="1:9" ht="35.25" customHeight="1">
      <c r="A193" s="18"/>
      <c r="B193" s="18"/>
      <c r="C193" s="19"/>
      <c r="D193" s="2">
        <v>200</v>
      </c>
      <c r="E193" s="2">
        <v>3400</v>
      </c>
      <c r="F193" s="17"/>
      <c r="G193" s="17"/>
      <c r="H193" s="17"/>
      <c r="I193" s="24"/>
    </row>
    <row r="194" spans="1:9" ht="39" customHeight="1">
      <c r="A194" s="18">
        <v>30</v>
      </c>
      <c r="B194" s="18" t="s">
        <v>38</v>
      </c>
      <c r="C194" s="19">
        <v>5.3</v>
      </c>
      <c r="D194" s="22">
        <f>D195+E195</f>
        <v>10600</v>
      </c>
      <c r="E194" s="22"/>
      <c r="F194" s="17">
        <v>0</v>
      </c>
      <c r="G194" s="17">
        <v>10600</v>
      </c>
      <c r="H194" s="17">
        <v>0</v>
      </c>
      <c r="I194" s="24"/>
    </row>
    <row r="195" spans="1:9" ht="48.75" customHeight="1">
      <c r="A195" s="18"/>
      <c r="B195" s="18"/>
      <c r="C195" s="19"/>
      <c r="D195" s="2">
        <v>700</v>
      </c>
      <c r="E195" s="2">
        <v>9900</v>
      </c>
      <c r="F195" s="17"/>
      <c r="G195" s="17"/>
      <c r="H195" s="17"/>
      <c r="I195" s="24"/>
    </row>
    <row r="196" spans="1:9" ht="32.25" customHeight="1">
      <c r="A196" s="18">
        <v>31</v>
      </c>
      <c r="B196" s="18" t="s">
        <v>39</v>
      </c>
      <c r="C196" s="19">
        <v>4.3</v>
      </c>
      <c r="D196" s="22">
        <f>D197+E197</f>
        <v>8600</v>
      </c>
      <c r="E196" s="22"/>
      <c r="F196" s="17">
        <v>0</v>
      </c>
      <c r="G196" s="17">
        <v>8600</v>
      </c>
      <c r="H196" s="17">
        <v>0</v>
      </c>
      <c r="I196" s="24"/>
    </row>
    <row r="197" spans="1:9" ht="32.25" customHeight="1">
      <c r="A197" s="18"/>
      <c r="B197" s="18"/>
      <c r="C197" s="19"/>
      <c r="D197" s="2">
        <v>400</v>
      </c>
      <c r="E197" s="2">
        <v>8200</v>
      </c>
      <c r="F197" s="17"/>
      <c r="G197" s="17"/>
      <c r="H197" s="17"/>
      <c r="I197" s="24"/>
    </row>
    <row r="198" spans="1:9" ht="27.75" customHeight="1">
      <c r="A198" s="18">
        <v>32</v>
      </c>
      <c r="B198" s="18" t="s">
        <v>111</v>
      </c>
      <c r="C198" s="19">
        <v>5.1</v>
      </c>
      <c r="D198" s="22">
        <f>D199+E199</f>
        <v>33500</v>
      </c>
      <c r="E198" s="22"/>
      <c r="F198" s="17">
        <v>0</v>
      </c>
      <c r="G198" s="17">
        <v>33500</v>
      </c>
      <c r="H198" s="17">
        <v>0</v>
      </c>
      <c r="I198" s="24"/>
    </row>
    <row r="199" spans="1:9" ht="27.75" customHeight="1">
      <c r="A199" s="18"/>
      <c r="B199" s="18"/>
      <c r="C199" s="19"/>
      <c r="D199" s="2">
        <v>1000</v>
      </c>
      <c r="E199" s="2">
        <v>32500</v>
      </c>
      <c r="F199" s="17"/>
      <c r="G199" s="17"/>
      <c r="H199" s="17"/>
      <c r="I199" s="24"/>
    </row>
    <row r="200" spans="1:9" ht="15">
      <c r="A200" s="18">
        <v>33</v>
      </c>
      <c r="B200" s="18" t="s">
        <v>67</v>
      </c>
      <c r="C200" s="19">
        <v>5.84</v>
      </c>
      <c r="D200" s="22">
        <f>D201+E201</f>
        <v>21020</v>
      </c>
      <c r="E200" s="22"/>
      <c r="F200" s="17">
        <v>0</v>
      </c>
      <c r="G200" s="17">
        <v>21020</v>
      </c>
      <c r="H200" s="17">
        <v>0</v>
      </c>
      <c r="I200" s="24"/>
    </row>
    <row r="201" spans="1:9" ht="15">
      <c r="A201" s="18"/>
      <c r="B201" s="18"/>
      <c r="C201" s="19"/>
      <c r="D201" s="2">
        <v>3500</v>
      </c>
      <c r="E201" s="2">
        <v>17520</v>
      </c>
      <c r="F201" s="17"/>
      <c r="G201" s="17"/>
      <c r="H201" s="17"/>
      <c r="I201" s="24"/>
    </row>
    <row r="202" spans="1:9" ht="15">
      <c r="A202" s="18">
        <v>34</v>
      </c>
      <c r="B202" s="18" t="s">
        <v>40</v>
      </c>
      <c r="C202" s="19">
        <v>2.68</v>
      </c>
      <c r="D202" s="22">
        <f>D203+E203</f>
        <v>9650</v>
      </c>
      <c r="E202" s="22"/>
      <c r="F202" s="17">
        <v>0</v>
      </c>
      <c r="G202" s="17">
        <v>9650</v>
      </c>
      <c r="H202" s="17">
        <v>0</v>
      </c>
      <c r="I202" s="24"/>
    </row>
    <row r="203" spans="1:9" ht="15">
      <c r="A203" s="18"/>
      <c r="B203" s="18"/>
      <c r="C203" s="19"/>
      <c r="D203" s="2">
        <v>1610</v>
      </c>
      <c r="E203" s="2">
        <v>8040</v>
      </c>
      <c r="F203" s="17"/>
      <c r="G203" s="17"/>
      <c r="H203" s="17"/>
      <c r="I203" s="24"/>
    </row>
    <row r="204" spans="1:9" ht="37.5" customHeight="1">
      <c r="A204" s="18">
        <v>35</v>
      </c>
      <c r="B204" s="18" t="s">
        <v>41</v>
      </c>
      <c r="C204" s="19">
        <v>2.6</v>
      </c>
      <c r="D204" s="22">
        <f>D205+E205</f>
        <v>9360</v>
      </c>
      <c r="E204" s="22"/>
      <c r="F204" s="17">
        <v>0</v>
      </c>
      <c r="G204" s="17">
        <v>9360</v>
      </c>
      <c r="H204" s="17">
        <v>0</v>
      </c>
      <c r="I204" s="24"/>
    </row>
    <row r="205" spans="1:9" ht="37.5" customHeight="1">
      <c r="A205" s="18"/>
      <c r="B205" s="18"/>
      <c r="C205" s="19"/>
      <c r="D205" s="2">
        <v>1560</v>
      </c>
      <c r="E205" s="2">
        <v>7800</v>
      </c>
      <c r="F205" s="17"/>
      <c r="G205" s="17"/>
      <c r="H205" s="17"/>
      <c r="I205" s="24"/>
    </row>
    <row r="206" spans="1:9" ht="24" customHeight="1">
      <c r="A206" s="18">
        <v>36</v>
      </c>
      <c r="B206" s="18" t="s">
        <v>42</v>
      </c>
      <c r="C206" s="19">
        <v>2</v>
      </c>
      <c r="D206" s="22">
        <f>D207+E207</f>
        <v>7200</v>
      </c>
      <c r="E206" s="22"/>
      <c r="F206" s="17">
        <v>0</v>
      </c>
      <c r="G206" s="17">
        <v>7200</v>
      </c>
      <c r="H206" s="17">
        <v>0</v>
      </c>
      <c r="I206" s="24"/>
    </row>
    <row r="207" spans="1:9" ht="26.25" customHeight="1">
      <c r="A207" s="18"/>
      <c r="B207" s="18"/>
      <c r="C207" s="19"/>
      <c r="D207" s="2">
        <v>1200</v>
      </c>
      <c r="E207" s="2">
        <v>6000</v>
      </c>
      <c r="F207" s="17"/>
      <c r="G207" s="17"/>
      <c r="H207" s="17"/>
      <c r="I207" s="24"/>
    </row>
    <row r="208" spans="1:9" ht="15.75" customHeight="1">
      <c r="A208" s="18">
        <v>37</v>
      </c>
      <c r="B208" s="18" t="s">
        <v>43</v>
      </c>
      <c r="C208" s="19">
        <v>3</v>
      </c>
      <c r="D208" s="22">
        <f>D209+E209</f>
        <v>10800</v>
      </c>
      <c r="E208" s="22"/>
      <c r="F208" s="17">
        <v>0</v>
      </c>
      <c r="G208" s="17">
        <v>10800</v>
      </c>
      <c r="H208" s="17">
        <v>0</v>
      </c>
      <c r="I208" s="24"/>
    </row>
    <row r="209" spans="1:9" ht="15.75" customHeight="1">
      <c r="A209" s="18"/>
      <c r="B209" s="18"/>
      <c r="C209" s="19"/>
      <c r="D209" s="2">
        <v>1800</v>
      </c>
      <c r="E209" s="2">
        <v>9000</v>
      </c>
      <c r="F209" s="17"/>
      <c r="G209" s="17"/>
      <c r="H209" s="17"/>
      <c r="I209" s="24"/>
    </row>
    <row r="210" spans="1:9" ht="15">
      <c r="A210" s="18">
        <v>38</v>
      </c>
      <c r="B210" s="18" t="s">
        <v>49</v>
      </c>
      <c r="C210" s="19">
        <v>1.5</v>
      </c>
      <c r="D210" s="22">
        <f>D211+E211</f>
        <v>5400</v>
      </c>
      <c r="E210" s="22"/>
      <c r="F210" s="17">
        <v>0</v>
      </c>
      <c r="G210" s="17">
        <v>5400</v>
      </c>
      <c r="H210" s="17">
        <v>0</v>
      </c>
      <c r="I210" s="24"/>
    </row>
    <row r="211" spans="1:9" ht="15">
      <c r="A211" s="18"/>
      <c r="B211" s="18"/>
      <c r="C211" s="19"/>
      <c r="D211" s="2">
        <v>900</v>
      </c>
      <c r="E211" s="2">
        <v>4500</v>
      </c>
      <c r="F211" s="17"/>
      <c r="G211" s="17"/>
      <c r="H211" s="17"/>
      <c r="I211" s="24"/>
    </row>
    <row r="212" spans="1:9" ht="15">
      <c r="A212" s="18">
        <v>39</v>
      </c>
      <c r="B212" s="18" t="s">
        <v>98</v>
      </c>
      <c r="C212" s="19">
        <v>3</v>
      </c>
      <c r="D212" s="22">
        <f>D213+E213</f>
        <v>10800</v>
      </c>
      <c r="E212" s="22"/>
      <c r="F212" s="17">
        <v>0</v>
      </c>
      <c r="G212" s="17">
        <v>10800</v>
      </c>
      <c r="H212" s="17">
        <v>0</v>
      </c>
      <c r="I212" s="24"/>
    </row>
    <row r="213" spans="1:9" ht="15">
      <c r="A213" s="18"/>
      <c r="B213" s="18"/>
      <c r="C213" s="19"/>
      <c r="D213" s="2">
        <v>1800</v>
      </c>
      <c r="E213" s="2">
        <v>9000</v>
      </c>
      <c r="F213" s="17"/>
      <c r="G213" s="17"/>
      <c r="H213" s="17"/>
      <c r="I213" s="24"/>
    </row>
    <row r="214" spans="1:9" ht="15">
      <c r="A214" s="18">
        <v>40</v>
      </c>
      <c r="B214" s="18" t="s">
        <v>99</v>
      </c>
      <c r="C214" s="19">
        <v>5.1</v>
      </c>
      <c r="D214" s="22">
        <f>D215+E215</f>
        <v>33500</v>
      </c>
      <c r="E214" s="22"/>
      <c r="F214" s="17">
        <v>0</v>
      </c>
      <c r="G214" s="17">
        <v>33500</v>
      </c>
      <c r="H214" s="17">
        <v>0</v>
      </c>
      <c r="I214" s="24"/>
    </row>
    <row r="215" spans="1:9" ht="15">
      <c r="A215" s="18"/>
      <c r="B215" s="18"/>
      <c r="C215" s="19"/>
      <c r="D215" s="2">
        <v>1000</v>
      </c>
      <c r="E215" s="2">
        <v>32500</v>
      </c>
      <c r="F215" s="17"/>
      <c r="G215" s="17"/>
      <c r="H215" s="17"/>
      <c r="I215" s="24"/>
    </row>
    <row r="216" spans="1:9" ht="15">
      <c r="A216" s="18">
        <v>41</v>
      </c>
      <c r="B216" s="18" t="s">
        <v>102</v>
      </c>
      <c r="C216" s="19">
        <v>2.6</v>
      </c>
      <c r="D216" s="22">
        <f>D217+E217</f>
        <v>9650</v>
      </c>
      <c r="E216" s="22"/>
      <c r="F216" s="17">
        <v>0</v>
      </c>
      <c r="G216" s="17">
        <v>9650</v>
      </c>
      <c r="H216" s="17">
        <v>0</v>
      </c>
      <c r="I216" s="24"/>
    </row>
    <row r="217" spans="1:9" ht="15">
      <c r="A217" s="18"/>
      <c r="B217" s="18"/>
      <c r="C217" s="19"/>
      <c r="D217" s="2">
        <v>1610</v>
      </c>
      <c r="E217" s="2">
        <v>8040</v>
      </c>
      <c r="F217" s="17"/>
      <c r="G217" s="17"/>
      <c r="H217" s="17"/>
      <c r="I217" s="24"/>
    </row>
    <row r="218" spans="1:9" ht="15">
      <c r="A218" s="18">
        <v>42</v>
      </c>
      <c r="B218" s="18" t="s">
        <v>103</v>
      </c>
      <c r="C218" s="19">
        <v>1.5</v>
      </c>
      <c r="D218" s="22">
        <f>D219+E219</f>
        <v>5400</v>
      </c>
      <c r="E218" s="22"/>
      <c r="F218" s="17">
        <v>0</v>
      </c>
      <c r="G218" s="17">
        <v>5400</v>
      </c>
      <c r="H218" s="17">
        <v>0</v>
      </c>
      <c r="I218" s="24"/>
    </row>
    <row r="219" spans="1:9" ht="15">
      <c r="A219" s="18"/>
      <c r="B219" s="18"/>
      <c r="C219" s="19"/>
      <c r="D219" s="2">
        <v>900</v>
      </c>
      <c r="E219" s="2">
        <v>4500</v>
      </c>
      <c r="F219" s="17"/>
      <c r="G219" s="17"/>
      <c r="H219" s="17"/>
      <c r="I219" s="24"/>
    </row>
    <row r="220" spans="1:9" ht="15">
      <c r="A220" s="18">
        <v>43</v>
      </c>
      <c r="B220" s="18" t="s">
        <v>104</v>
      </c>
      <c r="C220" s="19">
        <v>2</v>
      </c>
      <c r="D220" s="22">
        <f>D221+E221</f>
        <v>7200</v>
      </c>
      <c r="E220" s="22"/>
      <c r="F220" s="17">
        <v>0</v>
      </c>
      <c r="G220" s="17">
        <v>7200</v>
      </c>
      <c r="H220" s="17">
        <v>0</v>
      </c>
      <c r="I220" s="24"/>
    </row>
    <row r="221" spans="1:9" ht="15">
      <c r="A221" s="18"/>
      <c r="B221" s="18"/>
      <c r="C221" s="19"/>
      <c r="D221" s="2">
        <v>1200</v>
      </c>
      <c r="E221" s="2">
        <v>6000</v>
      </c>
      <c r="F221" s="17"/>
      <c r="G221" s="17"/>
      <c r="H221" s="17"/>
      <c r="I221" s="24"/>
    </row>
    <row r="222" spans="1:9" ht="15">
      <c r="A222" s="27" t="s">
        <v>0</v>
      </c>
      <c r="B222" s="27"/>
      <c r="C222" s="29">
        <f>SUM(C142:C221)+C136+C138+C140</f>
        <v>337.44</v>
      </c>
      <c r="D222" s="22">
        <f>D223+E223</f>
        <v>931820</v>
      </c>
      <c r="E222" s="22"/>
      <c r="F222" s="22">
        <f>SUM(F136:F221)</f>
        <v>0</v>
      </c>
      <c r="G222" s="22">
        <f>SUM(G136:G221)</f>
        <v>931820</v>
      </c>
      <c r="H222" s="22">
        <f>SUM(H136:H221)</f>
        <v>0</v>
      </c>
      <c r="I222" s="20"/>
    </row>
    <row r="223" spans="1:9" ht="15">
      <c r="A223" s="27"/>
      <c r="B223" s="27"/>
      <c r="C223" s="29"/>
      <c r="D223" s="1">
        <f>D137+D139+D141+D143+D145+D147+D149+D151+D153+D155+D157+D159+D161+D163+D165+D167+D169+D171+D173+D175+D177+D179+D181+D183+D185+D187+D189+D191+D193+D195+D197+D199+D201+D203+D205+D207+D209+D211+D213+D215+D217+D219+D221</f>
        <v>64456</v>
      </c>
      <c r="E223" s="1">
        <f>E137+E139+E141+E143+E145+E147+E149+E151+E153+E155+E157+E159+E161+E163+E165+E167+E169+E171+E173+E175+E177+E179+E181+E183+E185+E187+E189+E191+E193+E195+E197+E199+E201+E203+E205+E207+E209+E211+E213+E215+E217+E219+E221</f>
        <v>867364</v>
      </c>
      <c r="F223" s="22"/>
      <c r="G223" s="22"/>
      <c r="H223" s="22"/>
      <c r="I223" s="24"/>
    </row>
    <row r="224" spans="1:9" ht="15">
      <c r="A224" s="27" t="s">
        <v>51</v>
      </c>
      <c r="B224" s="27"/>
      <c r="C224" s="28">
        <f>C222+C133+C88+C47</f>
        <v>737.45</v>
      </c>
      <c r="D224" s="22">
        <f>D47+D88+D133+D222</f>
        <v>1718797.1</v>
      </c>
      <c r="E224" s="22"/>
      <c r="F224" s="22">
        <f>F47+F88+F133+F222</f>
        <v>32824.1</v>
      </c>
      <c r="G224" s="22">
        <f>G47+G88+G133+G222</f>
        <v>1294683</v>
      </c>
      <c r="H224" s="22">
        <f>H47+H88+H133+H222</f>
        <v>391290</v>
      </c>
      <c r="I224" s="24"/>
    </row>
    <row r="225" spans="1:9" ht="15">
      <c r="A225" s="27"/>
      <c r="B225" s="27"/>
      <c r="C225" s="28"/>
      <c r="D225" s="1">
        <f>D48+D89+D134+D223</f>
        <v>270689.4</v>
      </c>
      <c r="E225" s="1">
        <f>E48+E89+E134+E223</f>
        <v>1448107.7</v>
      </c>
      <c r="F225" s="22"/>
      <c r="G225" s="22"/>
      <c r="H225" s="22"/>
      <c r="I225" s="24"/>
    </row>
    <row r="226" spans="1:6" ht="15">
      <c r="A226" s="4" t="s">
        <v>85</v>
      </c>
      <c r="D226" s="7"/>
      <c r="E226" s="8"/>
      <c r="F226" s="8"/>
    </row>
    <row r="227" ht="15">
      <c r="A227" s="4" t="s">
        <v>86</v>
      </c>
    </row>
    <row r="228" ht="15">
      <c r="A228" s="4" t="s">
        <v>88</v>
      </c>
    </row>
    <row r="229" ht="15">
      <c r="A229" s="4" t="s">
        <v>87</v>
      </c>
    </row>
    <row r="230" spans="1:8" ht="63.75" customHeight="1">
      <c r="A230" s="21" t="s">
        <v>125</v>
      </c>
      <c r="B230" s="21"/>
      <c r="C230" s="21"/>
      <c r="D230" s="21"/>
      <c r="E230" s="21"/>
      <c r="F230" s="21"/>
      <c r="G230" s="21"/>
      <c r="H230" s="21"/>
    </row>
  </sheetData>
  <sheetProtection/>
  <mergeCells count="839">
    <mergeCell ref="A1:I1"/>
    <mergeCell ref="F172:F173"/>
    <mergeCell ref="G172:G173"/>
    <mergeCell ref="H172:H173"/>
    <mergeCell ref="I148:I173"/>
    <mergeCell ref="F170:F171"/>
    <mergeCell ref="G170:G171"/>
    <mergeCell ref="H170:H171"/>
    <mergeCell ref="F168:F169"/>
    <mergeCell ref="G168:G169"/>
    <mergeCell ref="H168:H169"/>
    <mergeCell ref="A172:A173"/>
    <mergeCell ref="B172:B173"/>
    <mergeCell ref="C172:C173"/>
    <mergeCell ref="D172:E172"/>
    <mergeCell ref="A170:A171"/>
    <mergeCell ref="B170:B171"/>
    <mergeCell ref="C170:C171"/>
    <mergeCell ref="D170:E170"/>
    <mergeCell ref="H164:H165"/>
    <mergeCell ref="A164:A165"/>
    <mergeCell ref="B164:B165"/>
    <mergeCell ref="A168:A169"/>
    <mergeCell ref="B168:B169"/>
    <mergeCell ref="C168:C169"/>
    <mergeCell ref="D168:E168"/>
    <mergeCell ref="F166:F167"/>
    <mergeCell ref="G166:G167"/>
    <mergeCell ref="H166:H167"/>
    <mergeCell ref="A166:A167"/>
    <mergeCell ref="B166:B167"/>
    <mergeCell ref="C166:C167"/>
    <mergeCell ref="D166:E166"/>
    <mergeCell ref="A162:A163"/>
    <mergeCell ref="B162:B163"/>
    <mergeCell ref="C162:C163"/>
    <mergeCell ref="D162:E162"/>
    <mergeCell ref="C164:C165"/>
    <mergeCell ref="D164:E164"/>
    <mergeCell ref="F162:F163"/>
    <mergeCell ref="G162:G163"/>
    <mergeCell ref="F164:F165"/>
    <mergeCell ref="G164:G165"/>
    <mergeCell ref="A160:A161"/>
    <mergeCell ref="B160:B161"/>
    <mergeCell ref="C160:C161"/>
    <mergeCell ref="D160:E160"/>
    <mergeCell ref="C158:C159"/>
    <mergeCell ref="D158:E158"/>
    <mergeCell ref="F160:F161"/>
    <mergeCell ref="G160:G161"/>
    <mergeCell ref="F158:F159"/>
    <mergeCell ref="G158:G159"/>
    <mergeCell ref="F113:F114"/>
    <mergeCell ref="C156:C157"/>
    <mergeCell ref="D156:E156"/>
    <mergeCell ref="C152:C153"/>
    <mergeCell ref="D152:E152"/>
    <mergeCell ref="C154:C155"/>
    <mergeCell ref="D154:E154"/>
    <mergeCell ref="D115:E115"/>
    <mergeCell ref="D117:E117"/>
    <mergeCell ref="F152:F153"/>
    <mergeCell ref="C111:C112"/>
    <mergeCell ref="D111:E111"/>
    <mergeCell ref="F111:F112"/>
    <mergeCell ref="G111:G112"/>
    <mergeCell ref="G152:G153"/>
    <mergeCell ref="D150:E150"/>
    <mergeCell ref="F117:F118"/>
    <mergeCell ref="F115:F116"/>
    <mergeCell ref="G136:G137"/>
    <mergeCell ref="G133:G134"/>
    <mergeCell ref="D142:E142"/>
    <mergeCell ref="F142:F143"/>
    <mergeCell ref="G142:G143"/>
    <mergeCell ref="D138:E138"/>
    <mergeCell ref="H148:H149"/>
    <mergeCell ref="H117:H118"/>
    <mergeCell ref="D123:E123"/>
    <mergeCell ref="G127:G128"/>
    <mergeCell ref="G140:G141"/>
    <mergeCell ref="G117:G118"/>
    <mergeCell ref="F121:F122"/>
    <mergeCell ref="H129:H130"/>
    <mergeCell ref="H136:H137"/>
    <mergeCell ref="F136:F137"/>
    <mergeCell ref="A115:A116"/>
    <mergeCell ref="B115:B116"/>
    <mergeCell ref="B150:B151"/>
    <mergeCell ref="C150:C151"/>
    <mergeCell ref="C119:C120"/>
    <mergeCell ref="C115:C116"/>
    <mergeCell ref="C142:C143"/>
    <mergeCell ref="A144:A145"/>
    <mergeCell ref="B144:B145"/>
    <mergeCell ref="B140:B141"/>
    <mergeCell ref="A113:A114"/>
    <mergeCell ref="B113:B114"/>
    <mergeCell ref="C113:C114"/>
    <mergeCell ref="D113:E113"/>
    <mergeCell ref="I109:I110"/>
    <mergeCell ref="G115:G116"/>
    <mergeCell ref="H115:H116"/>
    <mergeCell ref="I115:I116"/>
    <mergeCell ref="I113:I114"/>
    <mergeCell ref="I111:I112"/>
    <mergeCell ref="H111:H112"/>
    <mergeCell ref="G113:G114"/>
    <mergeCell ref="H113:H114"/>
    <mergeCell ref="F103:F104"/>
    <mergeCell ref="H105:H106"/>
    <mergeCell ref="G105:G106"/>
    <mergeCell ref="I107:I108"/>
    <mergeCell ref="C105:C106"/>
    <mergeCell ref="D105:E105"/>
    <mergeCell ref="F105:F106"/>
    <mergeCell ref="I105:I106"/>
    <mergeCell ref="F99:F100"/>
    <mergeCell ref="I103:I104"/>
    <mergeCell ref="I101:I102"/>
    <mergeCell ref="C101:C102"/>
    <mergeCell ref="D101:E101"/>
    <mergeCell ref="F101:F102"/>
    <mergeCell ref="G101:G102"/>
    <mergeCell ref="H101:H102"/>
    <mergeCell ref="C103:C104"/>
    <mergeCell ref="D103:E103"/>
    <mergeCell ref="D93:E93"/>
    <mergeCell ref="H109:H110"/>
    <mergeCell ref="C107:C108"/>
    <mergeCell ref="D107:E107"/>
    <mergeCell ref="F107:F108"/>
    <mergeCell ref="G107:G108"/>
    <mergeCell ref="C109:C110"/>
    <mergeCell ref="H107:H108"/>
    <mergeCell ref="C99:C100"/>
    <mergeCell ref="D99:E99"/>
    <mergeCell ref="B95:B96"/>
    <mergeCell ref="C95:C96"/>
    <mergeCell ref="D95:E95"/>
    <mergeCell ref="F95:F96"/>
    <mergeCell ref="A127:A128"/>
    <mergeCell ref="B127:B128"/>
    <mergeCell ref="A105:A106"/>
    <mergeCell ref="B105:B106"/>
    <mergeCell ref="A107:A108"/>
    <mergeCell ref="B107:B108"/>
    <mergeCell ref="B109:B110"/>
    <mergeCell ref="A109:A110"/>
    <mergeCell ref="A111:A112"/>
    <mergeCell ref="A123:A124"/>
    <mergeCell ref="B111:B112"/>
    <mergeCell ref="B101:B102"/>
    <mergeCell ref="A99:A100"/>
    <mergeCell ref="B99:B100"/>
    <mergeCell ref="A103:A104"/>
    <mergeCell ref="B103:B104"/>
    <mergeCell ref="A101:A102"/>
    <mergeCell ref="I95:I96"/>
    <mergeCell ref="H93:H94"/>
    <mergeCell ref="A91:A92"/>
    <mergeCell ref="B91:B92"/>
    <mergeCell ref="B93:B94"/>
    <mergeCell ref="C93:C94"/>
    <mergeCell ref="A95:A96"/>
    <mergeCell ref="D91:E91"/>
    <mergeCell ref="F91:F92"/>
    <mergeCell ref="A93:A94"/>
    <mergeCell ref="G99:G100"/>
    <mergeCell ref="I78:I79"/>
    <mergeCell ref="H80:H81"/>
    <mergeCell ref="I80:I81"/>
    <mergeCell ref="H84:H85"/>
    <mergeCell ref="I84:I85"/>
    <mergeCell ref="I82:I83"/>
    <mergeCell ref="I91:I92"/>
    <mergeCell ref="I93:I94"/>
    <mergeCell ref="H95:H96"/>
    <mergeCell ref="H97:H98"/>
    <mergeCell ref="H78:H79"/>
    <mergeCell ref="H88:H89"/>
    <mergeCell ref="G93:G94"/>
    <mergeCell ref="H91:H92"/>
    <mergeCell ref="F84:F85"/>
    <mergeCell ref="G84:G85"/>
    <mergeCell ref="F80:F81"/>
    <mergeCell ref="G80:G81"/>
    <mergeCell ref="F78:F79"/>
    <mergeCell ref="G78:G79"/>
    <mergeCell ref="F76:F77"/>
    <mergeCell ref="G76:G77"/>
    <mergeCell ref="A80:A81"/>
    <mergeCell ref="B80:B81"/>
    <mergeCell ref="C80:C81"/>
    <mergeCell ref="D80:E80"/>
    <mergeCell ref="A76:A77"/>
    <mergeCell ref="B76:B77"/>
    <mergeCell ref="C76:C77"/>
    <mergeCell ref="D76:E76"/>
    <mergeCell ref="F72:F73"/>
    <mergeCell ref="G72:G73"/>
    <mergeCell ref="I72:I73"/>
    <mergeCell ref="A74:A75"/>
    <mergeCell ref="A72:A73"/>
    <mergeCell ref="B72:B73"/>
    <mergeCell ref="C72:C73"/>
    <mergeCell ref="D72:E72"/>
    <mergeCell ref="H74:H75"/>
    <mergeCell ref="G74:G75"/>
    <mergeCell ref="H72:H73"/>
    <mergeCell ref="I76:I77"/>
    <mergeCell ref="I74:I75"/>
    <mergeCell ref="H76:H77"/>
    <mergeCell ref="I68:I69"/>
    <mergeCell ref="A70:A71"/>
    <mergeCell ref="B70:B71"/>
    <mergeCell ref="C70:C71"/>
    <mergeCell ref="D70:E70"/>
    <mergeCell ref="F70:F71"/>
    <mergeCell ref="G70:G71"/>
    <mergeCell ref="I70:I71"/>
    <mergeCell ref="H68:H69"/>
    <mergeCell ref="H70:H71"/>
    <mergeCell ref="F5:H5"/>
    <mergeCell ref="F6:F7"/>
    <mergeCell ref="F64:F65"/>
    <mergeCell ref="G64:G65"/>
    <mergeCell ref="H13:H14"/>
    <mergeCell ref="H21:H22"/>
    <mergeCell ref="F19:F20"/>
    <mergeCell ref="G19:G20"/>
    <mergeCell ref="G21:G22"/>
    <mergeCell ref="H23:H24"/>
    <mergeCell ref="D8:E8"/>
    <mergeCell ref="A10:I10"/>
    <mergeCell ref="C15:C16"/>
    <mergeCell ref="F15:F16"/>
    <mergeCell ref="I11:I12"/>
    <mergeCell ref="G11:G12"/>
    <mergeCell ref="H11:H12"/>
    <mergeCell ref="G15:G16"/>
    <mergeCell ref="I13:I14"/>
    <mergeCell ref="G13:G14"/>
    <mergeCell ref="A2:I2"/>
    <mergeCell ref="A3:I3"/>
    <mergeCell ref="A4:A7"/>
    <mergeCell ref="B4:B7"/>
    <mergeCell ref="C4:C7"/>
    <mergeCell ref="D4:H4"/>
    <mergeCell ref="G6:G7"/>
    <mergeCell ref="H6:H7"/>
    <mergeCell ref="I4:I7"/>
    <mergeCell ref="D5:E6"/>
    <mergeCell ref="I47:I48"/>
    <mergeCell ref="I19:I20"/>
    <mergeCell ref="I27:I28"/>
    <mergeCell ref="I35:I36"/>
    <mergeCell ref="I45:I46"/>
    <mergeCell ref="I37:I38"/>
    <mergeCell ref="I21:I22"/>
    <mergeCell ref="I41:I42"/>
    <mergeCell ref="I29:I30"/>
    <mergeCell ref="I39:I40"/>
    <mergeCell ref="A11:A12"/>
    <mergeCell ref="B11:B12"/>
    <mergeCell ref="D11:E11"/>
    <mergeCell ref="F11:F12"/>
    <mergeCell ref="I52:I53"/>
    <mergeCell ref="D50:E50"/>
    <mergeCell ref="F50:F51"/>
    <mergeCell ref="G50:G51"/>
    <mergeCell ref="G52:G53"/>
    <mergeCell ref="I50:I51"/>
    <mergeCell ref="F52:F53"/>
    <mergeCell ref="H50:H51"/>
    <mergeCell ref="A15:A16"/>
    <mergeCell ref="B15:B16"/>
    <mergeCell ref="G47:G48"/>
    <mergeCell ref="H47:H48"/>
    <mergeCell ref="A47:B48"/>
    <mergeCell ref="C47:C48"/>
    <mergeCell ref="H19:H20"/>
    <mergeCell ref="B19:B20"/>
    <mergeCell ref="C19:C20"/>
    <mergeCell ref="H29:H30"/>
    <mergeCell ref="C52:C53"/>
    <mergeCell ref="D52:E52"/>
    <mergeCell ref="D47:E47"/>
    <mergeCell ref="F47:F48"/>
    <mergeCell ref="A54:A55"/>
    <mergeCell ref="B54:B55"/>
    <mergeCell ref="A52:A53"/>
    <mergeCell ref="B52:B53"/>
    <mergeCell ref="A56:A57"/>
    <mergeCell ref="B56:B57"/>
    <mergeCell ref="C56:C57"/>
    <mergeCell ref="D56:E56"/>
    <mergeCell ref="I56:I57"/>
    <mergeCell ref="D54:E54"/>
    <mergeCell ref="F54:F55"/>
    <mergeCell ref="G54:G55"/>
    <mergeCell ref="H56:H57"/>
    <mergeCell ref="I54:I55"/>
    <mergeCell ref="H54:H55"/>
    <mergeCell ref="D84:E84"/>
    <mergeCell ref="A50:A51"/>
    <mergeCell ref="H66:H67"/>
    <mergeCell ref="I66:I67"/>
    <mergeCell ref="I62:I63"/>
    <mergeCell ref="H60:H61"/>
    <mergeCell ref="D64:E64"/>
    <mergeCell ref="A64:A65"/>
    <mergeCell ref="B64:B65"/>
    <mergeCell ref="C62:C63"/>
    <mergeCell ref="C86:C87"/>
    <mergeCell ref="A84:A85"/>
    <mergeCell ref="B84:B85"/>
    <mergeCell ref="C84:C85"/>
    <mergeCell ref="B86:B87"/>
    <mergeCell ref="F86:F87"/>
    <mergeCell ref="G86:G87"/>
    <mergeCell ref="D109:E109"/>
    <mergeCell ref="F109:F110"/>
    <mergeCell ref="G109:G110"/>
    <mergeCell ref="G91:G92"/>
    <mergeCell ref="G103:G104"/>
    <mergeCell ref="G95:G96"/>
    <mergeCell ref="F93:F94"/>
    <mergeCell ref="G97:G98"/>
    <mergeCell ref="F119:F120"/>
    <mergeCell ref="I86:I87"/>
    <mergeCell ref="A88:B89"/>
    <mergeCell ref="C88:C89"/>
    <mergeCell ref="D88:E88"/>
    <mergeCell ref="F88:F89"/>
    <mergeCell ref="G88:G89"/>
    <mergeCell ref="D86:E86"/>
    <mergeCell ref="H86:H87"/>
    <mergeCell ref="A86:A87"/>
    <mergeCell ref="I117:I118"/>
    <mergeCell ref="I99:I100"/>
    <mergeCell ref="H103:H104"/>
    <mergeCell ref="G121:G122"/>
    <mergeCell ref="H121:H122"/>
    <mergeCell ref="I121:I122"/>
    <mergeCell ref="I119:I120"/>
    <mergeCell ref="G119:G120"/>
    <mergeCell ref="H119:H120"/>
    <mergeCell ref="H99:H100"/>
    <mergeCell ref="A119:A120"/>
    <mergeCell ref="A121:A122"/>
    <mergeCell ref="B121:B122"/>
    <mergeCell ref="D121:E121"/>
    <mergeCell ref="D119:E119"/>
    <mergeCell ref="B119:B120"/>
    <mergeCell ref="B123:B124"/>
    <mergeCell ref="C123:C124"/>
    <mergeCell ref="A125:A126"/>
    <mergeCell ref="B125:B126"/>
    <mergeCell ref="C125:C126"/>
    <mergeCell ref="I123:I124"/>
    <mergeCell ref="F125:F126"/>
    <mergeCell ref="D125:E125"/>
    <mergeCell ref="G123:G124"/>
    <mergeCell ref="H123:H124"/>
    <mergeCell ref="F123:F124"/>
    <mergeCell ref="G125:G126"/>
    <mergeCell ref="H125:H126"/>
    <mergeCell ref="I125:I126"/>
    <mergeCell ref="I127:I128"/>
    <mergeCell ref="A129:A130"/>
    <mergeCell ref="B129:B130"/>
    <mergeCell ref="C129:C130"/>
    <mergeCell ref="D129:E129"/>
    <mergeCell ref="F129:F130"/>
    <mergeCell ref="G129:G130"/>
    <mergeCell ref="H127:H128"/>
    <mergeCell ref="I129:I130"/>
    <mergeCell ref="F127:F128"/>
    <mergeCell ref="C131:C132"/>
    <mergeCell ref="F131:F132"/>
    <mergeCell ref="A131:A132"/>
    <mergeCell ref="D131:E131"/>
    <mergeCell ref="A214:A215"/>
    <mergeCell ref="B214:B215"/>
    <mergeCell ref="C214:C215"/>
    <mergeCell ref="A136:A137"/>
    <mergeCell ref="B136:B137"/>
    <mergeCell ref="A138:A139"/>
    <mergeCell ref="B138:B139"/>
    <mergeCell ref="A212:A213"/>
    <mergeCell ref="C176:C177"/>
    <mergeCell ref="A178:A179"/>
    <mergeCell ref="I131:I132"/>
    <mergeCell ref="I138:I139"/>
    <mergeCell ref="D136:E136"/>
    <mergeCell ref="H144:H145"/>
    <mergeCell ref="G131:G132"/>
    <mergeCell ref="H131:H132"/>
    <mergeCell ref="H133:H134"/>
    <mergeCell ref="I133:I134"/>
    <mergeCell ref="A135:I135"/>
    <mergeCell ref="A140:A141"/>
    <mergeCell ref="B212:B213"/>
    <mergeCell ref="C212:C213"/>
    <mergeCell ref="G212:G213"/>
    <mergeCell ref="D212:E212"/>
    <mergeCell ref="A216:A217"/>
    <mergeCell ref="B216:B217"/>
    <mergeCell ref="C216:C217"/>
    <mergeCell ref="D216:E216"/>
    <mergeCell ref="B178:B179"/>
    <mergeCell ref="D214:E214"/>
    <mergeCell ref="A218:A219"/>
    <mergeCell ref="B218:B219"/>
    <mergeCell ref="C218:C219"/>
    <mergeCell ref="D218:E218"/>
    <mergeCell ref="A182:A183"/>
    <mergeCell ref="A188:A189"/>
    <mergeCell ref="B188:B189"/>
    <mergeCell ref="C188:C189"/>
    <mergeCell ref="I212:I213"/>
    <mergeCell ref="I214:I215"/>
    <mergeCell ref="F212:F213"/>
    <mergeCell ref="G156:G157"/>
    <mergeCell ref="F214:F215"/>
    <mergeCell ref="G214:G215"/>
    <mergeCell ref="H214:H215"/>
    <mergeCell ref="H160:H161"/>
    <mergeCell ref="F156:F157"/>
    <mergeCell ref="H156:H157"/>
    <mergeCell ref="G216:G217"/>
    <mergeCell ref="H152:H153"/>
    <mergeCell ref="H154:H155"/>
    <mergeCell ref="F154:F155"/>
    <mergeCell ref="G154:G155"/>
    <mergeCell ref="H158:H159"/>
    <mergeCell ref="H162:H163"/>
    <mergeCell ref="H190:H191"/>
    <mergeCell ref="H194:H195"/>
    <mergeCell ref="H198:H199"/>
    <mergeCell ref="H220:H221"/>
    <mergeCell ref="I220:I221"/>
    <mergeCell ref="I216:I217"/>
    <mergeCell ref="I218:I219"/>
    <mergeCell ref="H218:H219"/>
    <mergeCell ref="A220:A221"/>
    <mergeCell ref="B220:B221"/>
    <mergeCell ref="F216:F217"/>
    <mergeCell ref="I136:I137"/>
    <mergeCell ref="H142:H143"/>
    <mergeCell ref="I140:I141"/>
    <mergeCell ref="G138:G139"/>
    <mergeCell ref="H138:H139"/>
    <mergeCell ref="I142:I147"/>
    <mergeCell ref="C220:C221"/>
    <mergeCell ref="H140:H141"/>
    <mergeCell ref="D140:E140"/>
    <mergeCell ref="F140:F141"/>
    <mergeCell ref="H216:H217"/>
    <mergeCell ref="D144:E144"/>
    <mergeCell ref="F144:F145"/>
    <mergeCell ref="G144:G145"/>
    <mergeCell ref="G148:G149"/>
    <mergeCell ref="G146:G147"/>
    <mergeCell ref="H178:H179"/>
    <mergeCell ref="C174:C175"/>
    <mergeCell ref="H150:H151"/>
    <mergeCell ref="H212:H213"/>
    <mergeCell ref="D174:E174"/>
    <mergeCell ref="G150:G151"/>
    <mergeCell ref="C178:C179"/>
    <mergeCell ref="D178:E178"/>
    <mergeCell ref="F178:F179"/>
    <mergeCell ref="G178:G179"/>
    <mergeCell ref="H180:H181"/>
    <mergeCell ref="F138:F139"/>
    <mergeCell ref="A133:B134"/>
    <mergeCell ref="C133:C134"/>
    <mergeCell ref="D133:E133"/>
    <mergeCell ref="F133:F134"/>
    <mergeCell ref="C148:C149"/>
    <mergeCell ref="C144:C145"/>
    <mergeCell ref="D148:E148"/>
    <mergeCell ref="F148:F149"/>
    <mergeCell ref="F146:F147"/>
    <mergeCell ref="D146:E146"/>
    <mergeCell ref="C146:C147"/>
    <mergeCell ref="A142:A143"/>
    <mergeCell ref="B142:B143"/>
    <mergeCell ref="A148:A149"/>
    <mergeCell ref="B148:B149"/>
    <mergeCell ref="A174:A175"/>
    <mergeCell ref="B174:B175"/>
    <mergeCell ref="A152:A153"/>
    <mergeCell ref="B152:B153"/>
    <mergeCell ref="A156:A157"/>
    <mergeCell ref="B156:B157"/>
    <mergeCell ref="A154:A155"/>
    <mergeCell ref="B154:B155"/>
    <mergeCell ref="A158:A159"/>
    <mergeCell ref="B158:B159"/>
    <mergeCell ref="A150:A151"/>
    <mergeCell ref="F150:F151"/>
    <mergeCell ref="I174:I175"/>
    <mergeCell ref="F176:F177"/>
    <mergeCell ref="G176:G177"/>
    <mergeCell ref="H176:H177"/>
    <mergeCell ref="F174:F175"/>
    <mergeCell ref="G174:G175"/>
    <mergeCell ref="H174:H175"/>
    <mergeCell ref="I176:I177"/>
    <mergeCell ref="I178:I179"/>
    <mergeCell ref="D176:E176"/>
    <mergeCell ref="A180:A181"/>
    <mergeCell ref="B180:B181"/>
    <mergeCell ref="C180:C181"/>
    <mergeCell ref="D180:E180"/>
    <mergeCell ref="A176:A177"/>
    <mergeCell ref="B176:B177"/>
    <mergeCell ref="F180:F181"/>
    <mergeCell ref="G180:G181"/>
    <mergeCell ref="I180:I181"/>
    <mergeCell ref="D186:E186"/>
    <mergeCell ref="F186:F187"/>
    <mergeCell ref="I182:I183"/>
    <mergeCell ref="G182:G183"/>
    <mergeCell ref="H182:H183"/>
    <mergeCell ref="D182:E182"/>
    <mergeCell ref="F182:F183"/>
    <mergeCell ref="H186:H187"/>
    <mergeCell ref="B184:B185"/>
    <mergeCell ref="C184:C185"/>
    <mergeCell ref="A186:A187"/>
    <mergeCell ref="A184:A185"/>
    <mergeCell ref="C186:C187"/>
    <mergeCell ref="B182:B183"/>
    <mergeCell ref="C182:C183"/>
    <mergeCell ref="B186:B187"/>
    <mergeCell ref="I184:I185"/>
    <mergeCell ref="D184:E184"/>
    <mergeCell ref="F184:F185"/>
    <mergeCell ref="G184:G185"/>
    <mergeCell ref="H184:H185"/>
    <mergeCell ref="G186:G187"/>
    <mergeCell ref="I186:I187"/>
    <mergeCell ref="I190:I191"/>
    <mergeCell ref="D188:E188"/>
    <mergeCell ref="F188:F189"/>
    <mergeCell ref="G188:G189"/>
    <mergeCell ref="H188:H189"/>
    <mergeCell ref="A192:A193"/>
    <mergeCell ref="B192:B193"/>
    <mergeCell ref="C192:C193"/>
    <mergeCell ref="I188:I189"/>
    <mergeCell ref="A190:A191"/>
    <mergeCell ref="B190:B191"/>
    <mergeCell ref="C190:C191"/>
    <mergeCell ref="D190:E190"/>
    <mergeCell ref="F190:F191"/>
    <mergeCell ref="G190:G191"/>
    <mergeCell ref="I194:I195"/>
    <mergeCell ref="D192:E192"/>
    <mergeCell ref="F192:F193"/>
    <mergeCell ref="G192:G193"/>
    <mergeCell ref="H192:H193"/>
    <mergeCell ref="A196:A197"/>
    <mergeCell ref="B196:B197"/>
    <mergeCell ref="C196:C197"/>
    <mergeCell ref="I192:I193"/>
    <mergeCell ref="A194:A195"/>
    <mergeCell ref="B194:B195"/>
    <mergeCell ref="C194:C195"/>
    <mergeCell ref="D194:E194"/>
    <mergeCell ref="F194:F195"/>
    <mergeCell ref="G194:G195"/>
    <mergeCell ref="I198:I199"/>
    <mergeCell ref="D196:E196"/>
    <mergeCell ref="F196:F197"/>
    <mergeCell ref="G196:G197"/>
    <mergeCell ref="H196:H197"/>
    <mergeCell ref="A200:A201"/>
    <mergeCell ref="B200:B201"/>
    <mergeCell ref="C200:C201"/>
    <mergeCell ref="I196:I197"/>
    <mergeCell ref="A198:A199"/>
    <mergeCell ref="B198:B199"/>
    <mergeCell ref="C198:C199"/>
    <mergeCell ref="D198:E198"/>
    <mergeCell ref="F198:F199"/>
    <mergeCell ref="G198:G199"/>
    <mergeCell ref="H202:H203"/>
    <mergeCell ref="I202:I203"/>
    <mergeCell ref="D200:E200"/>
    <mergeCell ref="F200:F201"/>
    <mergeCell ref="G200:G201"/>
    <mergeCell ref="H200:H201"/>
    <mergeCell ref="A204:A205"/>
    <mergeCell ref="B204:B205"/>
    <mergeCell ref="C204:C205"/>
    <mergeCell ref="I200:I201"/>
    <mergeCell ref="A202:A203"/>
    <mergeCell ref="B202:B203"/>
    <mergeCell ref="C202:C203"/>
    <mergeCell ref="D202:E202"/>
    <mergeCell ref="F202:F203"/>
    <mergeCell ref="G202:G203"/>
    <mergeCell ref="G206:G207"/>
    <mergeCell ref="H206:H207"/>
    <mergeCell ref="I206:I207"/>
    <mergeCell ref="D204:E204"/>
    <mergeCell ref="F204:F205"/>
    <mergeCell ref="G204:G205"/>
    <mergeCell ref="H204:H205"/>
    <mergeCell ref="I204:I205"/>
    <mergeCell ref="F206:F207"/>
    <mergeCell ref="H208:H209"/>
    <mergeCell ref="A208:A209"/>
    <mergeCell ref="B208:B209"/>
    <mergeCell ref="C208:C209"/>
    <mergeCell ref="D208:E208"/>
    <mergeCell ref="F208:F209"/>
    <mergeCell ref="G208:G209"/>
    <mergeCell ref="A206:A207"/>
    <mergeCell ref="B206:B207"/>
    <mergeCell ref="C206:C207"/>
    <mergeCell ref="D206:E206"/>
    <mergeCell ref="H222:H223"/>
    <mergeCell ref="I208:I209"/>
    <mergeCell ref="A210:A211"/>
    <mergeCell ref="B210:B211"/>
    <mergeCell ref="C210:C211"/>
    <mergeCell ref="D210:E210"/>
    <mergeCell ref="F210:F211"/>
    <mergeCell ref="G210:G211"/>
    <mergeCell ref="H210:H211"/>
    <mergeCell ref="I210:I211"/>
    <mergeCell ref="I222:I223"/>
    <mergeCell ref="A224:B225"/>
    <mergeCell ref="C224:C225"/>
    <mergeCell ref="A222:B223"/>
    <mergeCell ref="C222:C223"/>
    <mergeCell ref="D222:E222"/>
    <mergeCell ref="F222:F223"/>
    <mergeCell ref="I224:I225"/>
    <mergeCell ref="H224:H225"/>
    <mergeCell ref="D224:E224"/>
    <mergeCell ref="F224:F225"/>
    <mergeCell ref="G224:G225"/>
    <mergeCell ref="G222:G223"/>
    <mergeCell ref="D220:E220"/>
    <mergeCell ref="F220:F221"/>
    <mergeCell ref="G220:G221"/>
    <mergeCell ref="F218:F219"/>
    <mergeCell ref="G218:G219"/>
    <mergeCell ref="D15:E15"/>
    <mergeCell ref="D19:E19"/>
    <mergeCell ref="G41:G42"/>
    <mergeCell ref="G43:G44"/>
    <mergeCell ref="F37:F38"/>
    <mergeCell ref="G37:G38"/>
    <mergeCell ref="F97:F98"/>
    <mergeCell ref="D21:E21"/>
    <mergeCell ref="A13:A14"/>
    <mergeCell ref="B13:B14"/>
    <mergeCell ref="C13:C14"/>
    <mergeCell ref="D13:E13"/>
    <mergeCell ref="F13:F14"/>
    <mergeCell ref="H146:H147"/>
    <mergeCell ref="A146:A147"/>
    <mergeCell ref="B146:B147"/>
    <mergeCell ref="A17:A18"/>
    <mergeCell ref="B17:B18"/>
    <mergeCell ref="C17:C18"/>
    <mergeCell ref="F17:F18"/>
    <mergeCell ref="D17:E17"/>
    <mergeCell ref="A19:A20"/>
    <mergeCell ref="I15:I16"/>
    <mergeCell ref="G17:G18"/>
    <mergeCell ref="H17:H18"/>
    <mergeCell ref="I17:I18"/>
    <mergeCell ref="H15:H16"/>
    <mergeCell ref="G35:G36"/>
    <mergeCell ref="F25:F26"/>
    <mergeCell ref="G25:G26"/>
    <mergeCell ref="F21:F22"/>
    <mergeCell ref="G29:G30"/>
    <mergeCell ref="G33:G34"/>
    <mergeCell ref="F33:F34"/>
    <mergeCell ref="H35:H36"/>
    <mergeCell ref="I31:I32"/>
    <mergeCell ref="B33:B34"/>
    <mergeCell ref="C33:C34"/>
    <mergeCell ref="D33:E33"/>
    <mergeCell ref="G31:G32"/>
    <mergeCell ref="H31:H32"/>
    <mergeCell ref="H33:H34"/>
    <mergeCell ref="I33:I34"/>
    <mergeCell ref="F35:F36"/>
    <mergeCell ref="A33:A34"/>
    <mergeCell ref="D25:E25"/>
    <mergeCell ref="D31:E31"/>
    <mergeCell ref="A31:A32"/>
    <mergeCell ref="B31:B32"/>
    <mergeCell ref="C31:C32"/>
    <mergeCell ref="A27:A28"/>
    <mergeCell ref="B27:B28"/>
    <mergeCell ref="C27:C28"/>
    <mergeCell ref="D29:E29"/>
    <mergeCell ref="A21:A22"/>
    <mergeCell ref="B21:B22"/>
    <mergeCell ref="C21:C22"/>
    <mergeCell ref="A25:A26"/>
    <mergeCell ref="B25:B26"/>
    <mergeCell ref="C25:C26"/>
    <mergeCell ref="A23:A24"/>
    <mergeCell ref="B23:B24"/>
    <mergeCell ref="C23:C24"/>
    <mergeCell ref="H25:H26"/>
    <mergeCell ref="I25:I26"/>
    <mergeCell ref="D23:E23"/>
    <mergeCell ref="G27:G28"/>
    <mergeCell ref="H27:H28"/>
    <mergeCell ref="D27:E27"/>
    <mergeCell ref="F27:F28"/>
    <mergeCell ref="I23:I24"/>
    <mergeCell ref="G23:G24"/>
    <mergeCell ref="F23:F24"/>
    <mergeCell ref="A35:A36"/>
    <mergeCell ref="B35:B36"/>
    <mergeCell ref="C35:C36"/>
    <mergeCell ref="D35:E35"/>
    <mergeCell ref="A29:A30"/>
    <mergeCell ref="B29:B30"/>
    <mergeCell ref="C29:C30"/>
    <mergeCell ref="F31:F32"/>
    <mergeCell ref="F29:F30"/>
    <mergeCell ref="A39:A40"/>
    <mergeCell ref="B39:B40"/>
    <mergeCell ref="B131:B132"/>
    <mergeCell ref="C39:C40"/>
    <mergeCell ref="B45:B46"/>
    <mergeCell ref="C45:C46"/>
    <mergeCell ref="C41:C42"/>
    <mergeCell ref="B41:B42"/>
    <mergeCell ref="A90:I90"/>
    <mergeCell ref="D127:E127"/>
    <mergeCell ref="H43:H44"/>
    <mergeCell ref="I43:I44"/>
    <mergeCell ref="A117:A118"/>
    <mergeCell ref="B117:B118"/>
    <mergeCell ref="F68:F69"/>
    <mergeCell ref="G68:G69"/>
    <mergeCell ref="F62:F63"/>
    <mergeCell ref="G62:G63"/>
    <mergeCell ref="A49:I49"/>
    <mergeCell ref="A43:A44"/>
    <mergeCell ref="G39:G40"/>
    <mergeCell ref="B43:B44"/>
    <mergeCell ref="C43:C44"/>
    <mergeCell ref="D43:E43"/>
    <mergeCell ref="F43:F44"/>
    <mergeCell ref="F45:F46"/>
    <mergeCell ref="H39:H40"/>
    <mergeCell ref="A41:A42"/>
    <mergeCell ref="C37:C38"/>
    <mergeCell ref="D37:E37"/>
    <mergeCell ref="F39:F40"/>
    <mergeCell ref="H41:H42"/>
    <mergeCell ref="H37:H38"/>
    <mergeCell ref="D39:E39"/>
    <mergeCell ref="D41:E41"/>
    <mergeCell ref="F58:F59"/>
    <mergeCell ref="A37:A38"/>
    <mergeCell ref="B37:B38"/>
    <mergeCell ref="H82:H83"/>
    <mergeCell ref="H52:H53"/>
    <mergeCell ref="F82:F83"/>
    <mergeCell ref="G82:G83"/>
    <mergeCell ref="F60:F61"/>
    <mergeCell ref="G60:G61"/>
    <mergeCell ref="F41:F42"/>
    <mergeCell ref="B50:B51"/>
    <mergeCell ref="H45:H46"/>
    <mergeCell ref="D45:E45"/>
    <mergeCell ref="I60:I61"/>
    <mergeCell ref="H58:H59"/>
    <mergeCell ref="G58:G59"/>
    <mergeCell ref="F56:F57"/>
    <mergeCell ref="G56:G57"/>
    <mergeCell ref="D60:E60"/>
    <mergeCell ref="D58:E58"/>
    <mergeCell ref="F74:F75"/>
    <mergeCell ref="A45:A46"/>
    <mergeCell ref="G45:G46"/>
    <mergeCell ref="C54:C55"/>
    <mergeCell ref="A60:A61"/>
    <mergeCell ref="B60:B61"/>
    <mergeCell ref="C60:C61"/>
    <mergeCell ref="C58:C59"/>
    <mergeCell ref="A58:A59"/>
    <mergeCell ref="B58:B59"/>
    <mergeCell ref="H62:H63"/>
    <mergeCell ref="G66:G67"/>
    <mergeCell ref="B66:B67"/>
    <mergeCell ref="C66:C67"/>
    <mergeCell ref="D66:E66"/>
    <mergeCell ref="F66:F67"/>
    <mergeCell ref="C82:C83"/>
    <mergeCell ref="D62:E62"/>
    <mergeCell ref="D82:E82"/>
    <mergeCell ref="C64:C65"/>
    <mergeCell ref="C78:C79"/>
    <mergeCell ref="D78:E78"/>
    <mergeCell ref="C68:C69"/>
    <mergeCell ref="D68:E68"/>
    <mergeCell ref="C74:C75"/>
    <mergeCell ref="D74:E74"/>
    <mergeCell ref="A62:A63"/>
    <mergeCell ref="B62:B63"/>
    <mergeCell ref="A82:A83"/>
    <mergeCell ref="B82:B83"/>
    <mergeCell ref="A78:A79"/>
    <mergeCell ref="B78:B79"/>
    <mergeCell ref="A68:A69"/>
    <mergeCell ref="B68:B69"/>
    <mergeCell ref="A66:A67"/>
    <mergeCell ref="B74:B75"/>
    <mergeCell ref="A230:H230"/>
    <mergeCell ref="D97:E97"/>
    <mergeCell ref="I58:I59"/>
    <mergeCell ref="H64:H65"/>
    <mergeCell ref="I64:I65"/>
    <mergeCell ref="A97:A98"/>
    <mergeCell ref="B97:B98"/>
    <mergeCell ref="C97:C98"/>
    <mergeCell ref="I97:I98"/>
    <mergeCell ref="I88:I89"/>
  </mergeCells>
  <printOptions/>
  <pageMargins left="0.1968503937007874" right="0.1968503937007874" top="0.21" bottom="0.52" header="0.2362204724409449" footer="0.53"/>
  <pageSetup fitToHeight="45" horizontalDpi="600" verticalDpi="600" orientation="landscape" paperSize="9" scale="82" r:id="rId1"/>
  <rowBreaks count="2" manualBreakCount="2">
    <brk id="126" max="8" man="1"/>
    <brk id="1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2014-11-13T04:58:21Z</cp:lastPrinted>
  <dcterms:created xsi:type="dcterms:W3CDTF">2012-01-12T02:35:56Z</dcterms:created>
  <dcterms:modified xsi:type="dcterms:W3CDTF">2014-12-22T05:55:35Z</dcterms:modified>
  <cp:category/>
  <cp:version/>
  <cp:contentType/>
  <cp:contentStatus/>
</cp:coreProperties>
</file>