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'прил.'!$16:$20</definedName>
    <definedName name="_xlnm.Print_Area" localSheetId="0">'прил.'!$A$1:$M$241</definedName>
  </definedNames>
  <calcPr fullCalcOnLoad="1"/>
</workbook>
</file>

<file path=xl/sharedStrings.xml><?xml version="1.0" encoding="utf-8"?>
<sst xmlns="http://schemas.openxmlformats.org/spreadsheetml/2006/main" count="511" uniqueCount="217">
  <si>
    <t>№ п/п</t>
  </si>
  <si>
    <t>Наименование объекта</t>
  </si>
  <si>
    <t>Приоритетность</t>
  </si>
  <si>
    <t>Вид работ</t>
  </si>
  <si>
    <t>Год реализации</t>
  </si>
  <si>
    <t>Стоимость работ, тыс. руб</t>
  </si>
  <si>
    <t>ВСЕГО</t>
  </si>
  <si>
    <t>в том числе за счет средств</t>
  </si>
  <si>
    <t>ПИР</t>
  </si>
  <si>
    <t>СМР</t>
  </si>
  <si>
    <t>Строительство транспортной развязки с ж.д. Тайга-Томск на 76 км</t>
  </si>
  <si>
    <t xml:space="preserve">Строительство ул.Нарановича </t>
  </si>
  <si>
    <t>Строительство ул.Обручева от ул.Беринга до ул.Клюева</t>
  </si>
  <si>
    <t>Строительство ул. Степановской в г. Томске</t>
  </si>
  <si>
    <t>Строительство автомобильной дороги общего пользования № 2, 3, 4а мкр. № 7 жилого района "Восточный"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</si>
  <si>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</si>
  <si>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</si>
  <si>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Реконструкция ул.Красноармейской от ул.Усова до моста через р.Ушайку</t>
  </si>
  <si>
    <t>Реконструкция ул.Яковлева и участка ул.Красноармейской от автодорожного моста через р.Ушайку до ул.Яковлева</t>
  </si>
  <si>
    <t>Строительство набережной р. Ушайки от Каменного моста до магазина "1000 мелочей"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</si>
  <si>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</si>
  <si>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</si>
  <si>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</si>
  <si>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</si>
  <si>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Итого по разделу 1</t>
  </si>
  <si>
    <t>в том числе ПИР</t>
  </si>
  <si>
    <t>в том числе СМР</t>
  </si>
  <si>
    <t>Раздел 1. Строительство и реконструкция объектов улично-дорожной сети</t>
  </si>
  <si>
    <t>Раздел 2. Капитальный ремонт объектов улично-дорожной сети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</si>
  <si>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</si>
  <si>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</si>
  <si>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</si>
  <si>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</si>
  <si>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</si>
  <si>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</si>
  <si>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</si>
  <si>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</si>
  <si>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</si>
  <si>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</si>
  <si>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</si>
  <si>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ул.Красноармейская от ул.Усова до Транспортного кольца.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</si>
  <si>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</si>
  <si>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</si>
  <si>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</si>
  <si>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</si>
  <si>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</si>
  <si>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</si>
  <si>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</si>
  <si>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</si>
  <si>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</si>
  <si>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Итого по разделу 2</t>
  </si>
  <si>
    <t>Всего по разделам 1-2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</si>
  <si>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</si>
  <si>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</si>
  <si>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автодороги в районе ул.Ленская-ул.Игарская-пр.Мира (предположительное название ул.Радужная)</t>
  </si>
  <si>
    <t>Строительство ул. Травяная, ул. Тенистая, ул. Приветливая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</si>
  <si>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</si>
  <si>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Строительство пр. Новаторов от ул. Красноармейская (ул. Яковлева) до ул. Ивановского</t>
  </si>
  <si>
    <t>Надземный пешеходный переход по пр. Мира в районе поликлиники № 10</t>
  </si>
  <si>
    <t>Строительство участка Малого транспортного кольца от пр. Академический до Коларовского тракта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</si>
  <si>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</si>
  <si>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</si>
  <si>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</si>
  <si>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</si>
  <si>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Реконструкция Богашевского тракта от транспортной развязки на свертке в п. Ярское (74 км ж/д Тайга-Томск) до пос. Богашево</t>
  </si>
  <si>
    <t>Положительное заключение государственной экспертизы от 21.05.2007 № 0152-07/ТГЭ-0335. Стоимость СМР определена в ценах II квартала 2007 года.необходимо выполнение корректировки проектной документации</t>
  </si>
  <si>
    <t>Положительное заключение о достоверности определения сметной стоимости от 12.12.2012 № 70-ТО-Э-2012-12-12-712. Стоимость СМР определена в ценах II квартала 2012 года.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</si>
  <si>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</si>
  <si>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18.09.2012 № 6-2-1-0893-12.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</si>
  <si>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</si>
  <si>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</si>
  <si>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</si>
  <si>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Строительство тротуаров по ул. Вершинина на участке от ул. Герцена до пер. Нечевский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</si>
  <si>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</si>
  <si>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Положительное заключение о достоверности определения сметной стоимости от 14.11.2011 № 6-2-1-0729-11. Стоимость СМР определена в ценах III квартала 2012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</si>
  <si>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</si>
  <si>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</si>
  <si>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</si>
  <si>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Капитальный ремонт ул. Красногвардейской
 (по решению суда)</t>
  </si>
  <si>
    <t>"Развитие улично-дорожной сети муниципального</t>
  </si>
  <si>
    <t>образования "Город Томск" на 2013 - 2016 годы"</t>
  </si>
  <si>
    <t>Протяженность, км</t>
  </si>
  <si>
    <t>из них: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</si>
  <si>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</si>
  <si>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</si>
  <si>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</si>
  <si>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ул.Мичурина от ул. Парковая до промышленной зоны.</t>
  </si>
  <si>
    <t>Реконструкция ул.Гоголя от ул.Никитина до ул.Алтайской.</t>
  </si>
  <si>
    <t>Проведение кадастровых работ и работ по формированию земельных участков для строительства и реконструкции объектов улично-дорожной сети и искусственных дорожных сооружений</t>
  </si>
  <si>
    <t>Строительство двух уровневой транспортной развязки на пересечении пр. Комсомольский и ул. Сибирской</t>
  </si>
  <si>
    <t>Строительство транспортной развязки на пересечении ул. Пушкина - ул. Яковлева - ул. Д. Ключевской</t>
  </si>
  <si>
    <t>Строительство тротуаров по улицам Кутузова, Асиновская, Алеутская</t>
  </si>
  <si>
    <t>Стоимость СМР определена в прогнозных ценах 2014 года</t>
  </si>
  <si>
    <t>Строительство жилой улицы А.Крячкова микрорайона № 9 жилого района "Восточный" в г. Томске</t>
  </si>
  <si>
    <t>Строительство жилой улицы П.Федоровского микрорайона № 9 жилого района "Восточный" вг. Томске</t>
  </si>
  <si>
    <t>Строительство ул. Елизаровых от ул. Шевченко до ул. Клюева</t>
  </si>
  <si>
    <t>Потребность в средствах на корректировку проектной документации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</si>
  <si>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</si>
  <si>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Потребность в средствах на завершение строительства объекта</t>
  </si>
  <si>
    <t xml:space="preserve"> Остаток финансирования в ценах 2014 г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</si>
  <si>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</si>
  <si>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 xml:space="preserve">Положительное заключение государственной экспертизы от 12.03.2008 № 70-1-5-0079-08.  Требуется корректировка проекта.
Стоимость СМР определена в прогнозных ценах 2014 года. </t>
  </si>
  <si>
    <t xml:space="preserve">Положительное заключение государственной экспертизы от 03.09.2009 № 70-1-3-0203-09.  Требуется корректировка проекта.
Стоимость СМР определена в прогнозных ценах 2014 года. </t>
  </si>
  <si>
    <t>Средства на корректировку проектной документации</t>
  </si>
  <si>
    <t>Потребость в средствах на осуществление врезки в ливневую канализацию, оформление необходимой документации для ввода объекта в эксплуатацию</t>
  </si>
  <si>
    <t>Реконструкция Октябрьского взвоза</t>
  </si>
  <si>
    <t>Потребность на ввод объекта в эксплуатацию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</si>
  <si>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</si>
  <si>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</si>
  <si>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</si>
  <si>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</si>
  <si>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</si>
  <si>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Строительство ул. Ялтинской от ул. Бердской до пр. Мира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</si>
  <si>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</si>
  <si>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</si>
  <si>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</si>
  <si>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</si>
  <si>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</si>
  <si>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</si>
  <si>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Капитальный ремонт пр. Кирова</t>
  </si>
  <si>
    <t>Строительство ул. Ю. Ковалева от ул. Обручева до ул. Герасименко</t>
  </si>
  <si>
    <t>Реконструкция пер. Нечевский</t>
  </si>
  <si>
    <t>Капитальный ремонт ул. 1-й Вилюйский проезд (по решению суда)</t>
  </si>
  <si>
    <t>Капитальный ремонт ул. Угрюмова (по решению суда)</t>
  </si>
  <si>
    <t>Капитальный ремонт ул. Загорной (по решению суда)</t>
  </si>
  <si>
    <t>Реконструкция улицы Кольцевой в г. Томске - главного въезда на южную площадку особой экономической зоны технико-внедренческого типа</t>
  </si>
  <si>
    <t>Перечень основных мероприятий</t>
  </si>
  <si>
    <t>Остаток финансирования определен исходя из  необеспеченного финансирования за счет средств местного бюджета  по Соглашениям с Томской областью за 2011 год  всумме 960 221,00 тыс. руб., за 2012 год -50 782,229 тыс. руб., остатка сметной стоимости объекта в сумме 564 373,971 тыс. руб. в ценах 2014 г.</t>
  </si>
  <si>
    <t xml:space="preserve">Реконструкция автомобильной дороги от ул.Мичурина до Кузовлевского тракта в направлении ТНХК 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</si>
  <si>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</si>
  <si>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</si>
  <si>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</si>
  <si>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</si>
  <si>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</si>
  <si>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</si>
  <si>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</si>
  <si>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</si>
  <si>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</si>
  <si>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</si>
  <si>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</si>
  <si>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</si>
  <si>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</si>
  <si>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</si>
  <si>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</si>
  <si>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</si>
  <si>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</si>
  <si>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</si>
  <si>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</si>
  <si>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</si>
  <si>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</si>
  <si>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</si>
  <si>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</si>
  <si>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</si>
  <si>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</si>
  <si>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</si>
  <si>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</si>
  <si>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</si>
  <si>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</si>
  <si>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</si>
  <si>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</si>
  <si>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</si>
  <si>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</si>
  <si>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</si>
  <si>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</si>
  <si>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Реконструкция ул. Нефтяной</t>
  </si>
  <si>
    <t>Капитальный ремонт ул. Героев Чубаровцев</t>
  </si>
  <si>
    <t>Капитальный ремонт ул. Пролетарской</t>
  </si>
  <si>
    <t>Строительство ул. Северная от ул. Мира до ул. Совхозная в с. Дзержинское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</si>
  <si>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</si>
  <si>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>областной бюджет</t>
  </si>
  <si>
    <t>Предусмотрено в бюджете</t>
  </si>
  <si>
    <t xml:space="preserve">областной бюджет </t>
  </si>
  <si>
    <t xml:space="preserve">Федеральный бюджет </t>
  </si>
  <si>
    <t xml:space="preserve"> Остаток финансирования определен исходя из  необеспеченного финансирования в рамках заключенных муниципальных контрактов в ценах 2011 г. Проводится корректировка проектной документации, остаток сметной стоимости  будет уточняться..</t>
  </si>
  <si>
    <t>к муниципальной  программе</t>
  </si>
  <si>
    <t>муниципальной программы "Развитие улично-дорожной сети муниципального образования "Город Томск" на 2013 - 2016 годы"</t>
  </si>
  <si>
    <t>Капитальный ремонт пр.Фрунзе от пр.Ленина до ул.Елизаровых.</t>
  </si>
  <si>
    <t>Капитальный ремонт пр. Ленина от ул. Нахимова до ул. Дальне-Ключевской</t>
  </si>
  <si>
    <t>Капитальный ремонт ул. Советской от пр. Кирова до ул. Нахимова</t>
  </si>
  <si>
    <t>Капитальный ремонт пер.Плеханова от пр.Ленина до ул.Красноармейской.</t>
  </si>
  <si>
    <t>Капитальный ремонт ул.Лебедева от ул.Красноармейской до ул.Колхозной.</t>
  </si>
  <si>
    <t>Капитальный ремонт ул.Советской от пл.Батенькова до пр.Кирова</t>
  </si>
  <si>
    <t>ПРОГНОЗ</t>
  </si>
  <si>
    <t>Внебюджетные источники</t>
  </si>
  <si>
    <t xml:space="preserve">Строительство подземного пешеходного перехода:
- на пересечении ул.Пушкина - ул.Яковлева (4 входа)
</t>
  </si>
  <si>
    <t>Строительство подземного пешеходного перехода:
- по ул.Клюева в районе дома №4</t>
  </si>
  <si>
    <t>Строительство улиц в пос. Апрель</t>
  </si>
  <si>
    <t>Строительство улиц в с. Тимирязевское мкр. Юбилейный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</si>
  <si>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</si>
  <si>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</si>
  <si>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Строительство ул.Говорова на участке от ул. 79 Гв.Дивизии до ул.Старо-Деповская</t>
  </si>
  <si>
    <t>Строительство автомобильной дороги Аэропорт - Южный участок ОЭЗ</t>
  </si>
  <si>
    <t>На завершение работ по разработке проектной документации</t>
  </si>
  <si>
    <t>Строительство левобережной объездной автодороги г.Томска в Томской области (вторая очередь строительства)</t>
  </si>
  <si>
    <t>Капитальный ремонт Октябрьского взвоза от ул. Октябрьская до ул. Б. Подгорная (ремонт к 410 лет. г. Томска)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</si>
  <si>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(13 шт.)</t>
  </si>
  <si>
    <t>Консервация объекта, проведение кадастровых работ по составлению межевых планов для раздела земельных участков.</t>
  </si>
  <si>
    <t>Капитальный ремонт ул. Энергетиков</t>
  </si>
  <si>
    <t>Капитальный ремонт ул. Бердской от пр. Ленина до ул. Пролетарской</t>
  </si>
  <si>
    <t>Капитальный ремонт ул. Пос. Каштак</t>
  </si>
  <si>
    <t>Снос сооружения - виадук (пешеходного перехода) по ул. Новосибирская, 39</t>
  </si>
  <si>
    <t xml:space="preserve"> Капитальный ремонт ул. Бердская (на участке от пр. Ленина до ул. Мельничная)</t>
  </si>
  <si>
    <t>Капитальный ремонт ул. Водяная (от строение № 78/1 до строения № 51 по ул. Водяная)</t>
  </si>
  <si>
    <t>Капитальный ремонт тротуаров вдоль линии жилой затройки около школы № 66 по адресам: г. Томск, ул. Сплавная, 56, д. Эушта, ул. Школьная,3</t>
  </si>
  <si>
    <t>Строительство жилых улиц Б.Хабарова, Архитекторов, К.Лыгина микрорайона № 9 жилого района "Восточный" в г. Томске</t>
  </si>
  <si>
    <t>Строительство надземного пешеходного перехода по ул. Краснолармейской (на участке между пл. Транспортной и пл. Южной)</t>
  </si>
  <si>
    <t>Приложение 1</t>
  </si>
  <si>
    <t>Строительство транспортной развязки в 2-х уровнях на пересечении пр. Комсомольского и ул. Пушкина</t>
  </si>
  <si>
    <t>Капитальный ремонт тротуаров по пер. Урожайному от ул. Б. Подгорная до  дома № 27Б</t>
  </si>
  <si>
    <t>Проведение инструментального обследования строительно-монтажных работ</t>
  </si>
  <si>
    <t xml:space="preserve">Выполнение топографо-геодезической (исполнительной) съемки; техническая инвентаризация объекта (сооружений), составление технических планов и паспортов объекта. 
</t>
  </si>
  <si>
    <t>1,625 км. - Работы по объекту выполнены. Дорога открыта для движения</t>
  </si>
  <si>
    <t>2,78 км. - Работы по объекту выполнены. Дорога открыта для движения</t>
  </si>
  <si>
    <t xml:space="preserve"> Остаток финансирования определен исходя из  необеспеченного финансирования в рамках заключенных муниципальных контрактов в ценах 2011 г. Проводится корректировка проектной документации, остаток сметной стоимости  будет уточняться.
Остаток сметной стоимости по объекту составлет 28 109.1 тыс. руб. (Справочно: на выполнение работ по объекту предусмотрены средства областного бюджета в сумме 27 000.0 тыс. руб., в рамках государственной программы "Энергосбережение и повышение энергетической эффективности на территории Томской области на 2010-2012 годы и на перспективу до 2020 года"</t>
  </si>
  <si>
    <t>бюджет МО "Город Томск"</t>
  </si>
  <si>
    <t>Погашение кредиторской задолженности за 2013 год</t>
  </si>
  <si>
    <t>к муницпальной программе
"Развитие улично-дорожной сети муницпального образования "Город Томск" на 2013-2016 годы"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</si>
</sst>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.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.##0.00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b/>
      <sz val="13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4" fillId="0" borderId="10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4" fontId="30" fillId="4" borderId="10" xfId="0" applyNumberFormat="1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horizontal="center" vertical="center" wrapText="1"/>
    </xf>
    <xf numFmtId="165" fontId="30" fillId="4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165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vertical="center" wrapText="1"/>
    </xf>
    <xf numFmtId="0" fontId="30" fillId="7" borderId="12" xfId="0" applyFont="1" applyFill="1" applyBorder="1" applyAlignment="1">
      <alignment vertical="center" wrapText="1"/>
    </xf>
    <xf numFmtId="0" fontId="30" fillId="7" borderId="10" xfId="0" applyFont="1" applyFill="1" applyBorder="1" applyAlignment="1">
      <alignment horizontal="center" vertical="center" wrapText="1"/>
    </xf>
    <xf numFmtId="165" fontId="30" fillId="7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4" fontId="29" fillId="0" borderId="14" xfId="0" applyNumberFormat="1" applyFont="1" applyFill="1" applyBorder="1" applyAlignment="1">
      <alignment vertical="center" wrapText="1"/>
    </xf>
    <xf numFmtId="3" fontId="29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164" fontId="30" fillId="4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8"/>
  <sheetViews>
    <sheetView tabSelected="1" zoomScale="60" zoomScaleNormal="60" zoomScaleSheetLayoutView="70" zoomScalePageLayoutView="0" workbookViewId="0" topLeftCell="A1">
      <pane xSplit="4" ySplit="21" topLeftCell="E22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M16" sqref="M16:M19"/>
    </sheetView>
  </sheetViews>
  <sheetFormatPr defaultColWidth="9.00390625" defaultRowHeight="12.75"/>
  <cols>
    <col min="1" max="1" width="10.25390625" style="1" bestFit="1" customWidth="1"/>
    <col min="2" max="2" width="54.375" style="1" customWidth="1"/>
    <col min="3" max="3" width="11.00390625" style="1" customWidth="1"/>
    <col min="4" max="5" width="11.625" style="1" bestFit="1" customWidth="1"/>
    <col min="6" max="6" width="13.625" style="1" customWidth="1"/>
    <col min="7" max="7" width="23.625" style="1" customWidth="1"/>
    <col min="8" max="9" width="23.125" style="18" customWidth="1"/>
    <col min="10" max="10" width="21.875" style="17" customWidth="1"/>
    <col min="11" max="12" width="21.25390625" style="17" customWidth="1"/>
    <col min="13" max="13" width="47.75390625" style="1" customWidth="1"/>
    <col min="14" max="14" width="19.00390625" style="1" customWidth="1"/>
    <col min="15" max="16384" width="9.125" style="1" customWidth="1"/>
  </cols>
  <sheetData>
    <row r="1" ht="31.5" customHeight="1" hidden="1">
      <c r="K1" s="17" t="s">
        <v>206</v>
      </c>
    </row>
    <row r="2" ht="15" hidden="1">
      <c r="K2" s="17" t="s">
        <v>174</v>
      </c>
    </row>
    <row r="3" ht="15" hidden="1">
      <c r="K3" s="17" t="s">
        <v>79</v>
      </c>
    </row>
    <row r="4" ht="15" hidden="1">
      <c r="K4" s="17" t="s">
        <v>80</v>
      </c>
    </row>
    <row r="5" ht="15" hidden="1"/>
    <row r="6" spans="8:12" ht="31.5" customHeight="1">
      <c r="H6" s="1"/>
      <c r="I6" s="1"/>
      <c r="J6" s="1"/>
      <c r="K6" s="1" t="s">
        <v>206</v>
      </c>
      <c r="L6" s="1"/>
    </row>
    <row r="7" spans="8:13" ht="45" customHeight="1">
      <c r="H7" s="1"/>
      <c r="I7" s="1"/>
      <c r="J7" s="1"/>
      <c r="K7" s="23" t="s">
        <v>216</v>
      </c>
      <c r="L7" s="23"/>
      <c r="M7" s="23"/>
    </row>
    <row r="8" spans="8:12" ht="15">
      <c r="H8" s="1"/>
      <c r="I8" s="1"/>
      <c r="J8" s="1"/>
      <c r="K8" s="1"/>
      <c r="L8" s="1"/>
    </row>
    <row r="9" spans="8:12" ht="15">
      <c r="H9" s="1"/>
      <c r="I9" s="1"/>
      <c r="J9" s="1"/>
      <c r="K9" s="1"/>
      <c r="L9" s="1"/>
    </row>
    <row r="10" spans="8:12" ht="15">
      <c r="H10" s="1"/>
      <c r="I10" s="1"/>
      <c r="J10" s="1"/>
      <c r="K10" s="1"/>
      <c r="L10" s="1"/>
    </row>
    <row r="11" spans="8:12" ht="15">
      <c r="H11" s="1"/>
      <c r="I11" s="1"/>
      <c r="J11" s="1"/>
      <c r="K11" s="1"/>
      <c r="L11" s="1"/>
    </row>
    <row r="12" spans="1:13" ht="15">
      <c r="A12" s="2" t="s">
        <v>126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 t="s">
        <v>175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8:12" ht="15">
      <c r="H14" s="1"/>
      <c r="I14" s="1"/>
      <c r="J14" s="1"/>
      <c r="K14" s="1"/>
      <c r="L14" s="1"/>
    </row>
    <row r="15" spans="8:12" ht="15">
      <c r="H15" s="1"/>
      <c r="I15" s="1"/>
      <c r="J15" s="1"/>
      <c r="K15" s="1"/>
      <c r="L15" s="1"/>
    </row>
    <row r="16" spans="1:13" ht="15.75" customHeight="1">
      <c r="A16" s="21" t="s">
        <v>0</v>
      </c>
      <c r="B16" s="21" t="s">
        <v>1</v>
      </c>
      <c r="C16" s="30" t="s">
        <v>81</v>
      </c>
      <c r="D16" s="21" t="s">
        <v>2</v>
      </c>
      <c r="E16" s="21" t="s">
        <v>3</v>
      </c>
      <c r="F16" s="21" t="s">
        <v>4</v>
      </c>
      <c r="G16" s="36" t="s">
        <v>5</v>
      </c>
      <c r="H16" s="39"/>
      <c r="I16" s="39"/>
      <c r="J16" s="39"/>
      <c r="K16" s="39"/>
      <c r="L16" s="11"/>
      <c r="M16" s="29" t="s">
        <v>52</v>
      </c>
    </row>
    <row r="17" spans="1:13" ht="29.25" customHeight="1">
      <c r="A17" s="21"/>
      <c r="B17" s="21"/>
      <c r="C17" s="32"/>
      <c r="D17" s="21"/>
      <c r="E17" s="21"/>
      <c r="F17" s="21"/>
      <c r="G17" s="21" t="s">
        <v>6</v>
      </c>
      <c r="H17" s="29" t="s">
        <v>7</v>
      </c>
      <c r="I17" s="29"/>
      <c r="J17" s="29"/>
      <c r="K17" s="29"/>
      <c r="L17" s="12"/>
      <c r="M17" s="29"/>
    </row>
    <row r="18" spans="1:13" ht="29.25" customHeight="1">
      <c r="A18" s="21"/>
      <c r="B18" s="21"/>
      <c r="C18" s="32"/>
      <c r="D18" s="21"/>
      <c r="E18" s="21"/>
      <c r="F18" s="21"/>
      <c r="G18" s="21"/>
      <c r="H18" s="36" t="s">
        <v>170</v>
      </c>
      <c r="I18" s="37"/>
      <c r="J18" s="33" t="s">
        <v>182</v>
      </c>
      <c r="K18" s="34"/>
      <c r="L18" s="35"/>
      <c r="M18" s="29"/>
    </row>
    <row r="19" spans="1:13" ht="51.75" customHeight="1">
      <c r="A19" s="21"/>
      <c r="B19" s="21"/>
      <c r="C19" s="32"/>
      <c r="D19" s="21"/>
      <c r="E19" s="21"/>
      <c r="F19" s="21"/>
      <c r="G19" s="21"/>
      <c r="H19" s="10" t="s">
        <v>214</v>
      </c>
      <c r="I19" s="10" t="s">
        <v>169</v>
      </c>
      <c r="J19" s="10" t="s">
        <v>171</v>
      </c>
      <c r="K19" s="10" t="s">
        <v>172</v>
      </c>
      <c r="L19" s="10" t="s">
        <v>183</v>
      </c>
      <c r="M19" s="29"/>
    </row>
    <row r="20" spans="1:13" ht="15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2">
        <v>13</v>
      </c>
    </row>
    <row r="21" spans="1:13" ht="15.75">
      <c r="A21" s="38" t="s">
        <v>27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45.75" customHeight="1">
      <c r="A22" s="22">
        <v>1</v>
      </c>
      <c r="B22" s="30" t="s">
        <v>10</v>
      </c>
      <c r="C22" s="30">
        <v>1.5</v>
      </c>
      <c r="D22" s="26">
        <v>1</v>
      </c>
      <c r="E22" s="9" t="s">
        <v>8</v>
      </c>
      <c r="F22" s="13">
        <v>2013</v>
      </c>
      <c r="G22" s="14">
        <f>H22+J22+K22+I22+L22</f>
        <v>11999.999</v>
      </c>
      <c r="H22" s="14">
        <v>11999.999</v>
      </c>
      <c r="I22" s="14">
        <v>0</v>
      </c>
      <c r="J22" s="14">
        <v>0</v>
      </c>
      <c r="K22" s="14">
        <v>0</v>
      </c>
      <c r="L22" s="14">
        <v>0</v>
      </c>
      <c r="M22" s="15" t="s">
        <v>53</v>
      </c>
    </row>
    <row r="23" spans="1:13" ht="45.75" customHeight="1">
      <c r="A23" s="28"/>
      <c r="B23" s="31"/>
      <c r="C23" s="31"/>
      <c r="D23" s="27"/>
      <c r="E23" s="9" t="s">
        <v>8</v>
      </c>
      <c r="F23" s="13">
        <v>2014</v>
      </c>
      <c r="G23" s="14">
        <f aca="true" t="shared" si="0" ref="G23:G86">H23+J23+K23+I23+L23</f>
        <v>12000</v>
      </c>
      <c r="H23" s="14">
        <v>12000</v>
      </c>
      <c r="I23" s="14">
        <v>0</v>
      </c>
      <c r="J23" s="14">
        <v>0</v>
      </c>
      <c r="K23" s="14">
        <v>0</v>
      </c>
      <c r="L23" s="14">
        <v>0</v>
      </c>
      <c r="M23" s="15" t="s">
        <v>215</v>
      </c>
    </row>
    <row r="24" spans="1:13" ht="34.5" customHeight="1">
      <c r="A24" s="22">
        <v>2</v>
      </c>
      <c r="B24" s="24" t="s">
        <v>88</v>
      </c>
      <c r="C24" s="24"/>
      <c r="D24" s="26">
        <v>1</v>
      </c>
      <c r="E24" s="12" t="s">
        <v>8</v>
      </c>
      <c r="F24" s="12">
        <v>2013</v>
      </c>
      <c r="G24" s="14">
        <f t="shared" si="0"/>
        <v>204.80100000000002</v>
      </c>
      <c r="H24" s="14">
        <f>368.701-70-80-1.5-12.4</f>
        <v>204.80100000000002</v>
      </c>
      <c r="I24" s="14">
        <v>0</v>
      </c>
      <c r="J24" s="14">
        <v>0</v>
      </c>
      <c r="K24" s="14">
        <v>0</v>
      </c>
      <c r="L24" s="14">
        <v>0</v>
      </c>
      <c r="M24" s="15"/>
    </row>
    <row r="25" spans="1:13" ht="42.75" customHeight="1">
      <c r="A25" s="28"/>
      <c r="B25" s="25"/>
      <c r="C25" s="25"/>
      <c r="D25" s="27"/>
      <c r="E25" s="12" t="s">
        <v>8</v>
      </c>
      <c r="F25" s="12">
        <v>2014</v>
      </c>
      <c r="G25" s="14">
        <f t="shared" si="0"/>
        <v>191.9</v>
      </c>
      <c r="H25" s="14">
        <f>57.6+88.7+45.6</f>
        <v>191.9</v>
      </c>
      <c r="I25" s="14">
        <v>0</v>
      </c>
      <c r="J25" s="14">
        <v>0</v>
      </c>
      <c r="K25" s="14">
        <v>0</v>
      </c>
      <c r="L25" s="14">
        <v>0</v>
      </c>
      <c r="M25" s="15" t="s">
        <v>215</v>
      </c>
    </row>
    <row r="26" spans="1:13" ht="39" customHeight="1">
      <c r="A26" s="40">
        <v>3</v>
      </c>
      <c r="B26" s="41" t="s">
        <v>125</v>
      </c>
      <c r="C26" s="41"/>
      <c r="D26" s="42">
        <v>1</v>
      </c>
      <c r="E26" s="43" t="s">
        <v>8</v>
      </c>
      <c r="F26" s="43">
        <v>2013</v>
      </c>
      <c r="G26" s="44">
        <f t="shared" si="0"/>
        <v>2046.3</v>
      </c>
      <c r="H26" s="44">
        <v>2046.3</v>
      </c>
      <c r="I26" s="44">
        <v>0</v>
      </c>
      <c r="J26" s="44">
        <v>0</v>
      </c>
      <c r="K26" s="44">
        <v>0</v>
      </c>
      <c r="L26" s="44">
        <v>0</v>
      </c>
      <c r="M26" s="16" t="s">
        <v>103</v>
      </c>
    </row>
    <row r="27" spans="1:13" ht="39" customHeight="1">
      <c r="A27" s="45"/>
      <c r="B27" s="46"/>
      <c r="C27" s="46"/>
      <c r="D27" s="47"/>
      <c r="E27" s="43" t="s">
        <v>8</v>
      </c>
      <c r="F27" s="43">
        <v>2014</v>
      </c>
      <c r="G27" s="44">
        <f t="shared" si="0"/>
        <v>2059.3</v>
      </c>
      <c r="H27" s="44">
        <v>2059.3</v>
      </c>
      <c r="I27" s="44">
        <v>0</v>
      </c>
      <c r="J27" s="44">
        <v>0</v>
      </c>
      <c r="K27" s="44">
        <v>0</v>
      </c>
      <c r="L27" s="44">
        <v>0</v>
      </c>
      <c r="M27" s="16" t="s">
        <v>215</v>
      </c>
    </row>
    <row r="28" spans="1:13" ht="48.75" customHeight="1">
      <c r="A28" s="48"/>
      <c r="B28" s="49"/>
      <c r="C28" s="49"/>
      <c r="D28" s="50"/>
      <c r="E28" s="43" t="s">
        <v>9</v>
      </c>
      <c r="F28" s="43">
        <v>2015</v>
      </c>
      <c r="G28" s="44">
        <f t="shared" si="0"/>
        <v>1304.8</v>
      </c>
      <c r="H28" s="44">
        <v>0</v>
      </c>
      <c r="I28" s="44">
        <v>0</v>
      </c>
      <c r="J28" s="44">
        <v>0</v>
      </c>
      <c r="K28" s="44">
        <v>0</v>
      </c>
      <c r="L28" s="44">
        <v>1304.8</v>
      </c>
      <c r="M28" s="16" t="s">
        <v>104</v>
      </c>
    </row>
    <row r="29" spans="1:13" ht="92.25" customHeight="1">
      <c r="A29" s="41">
        <v>4</v>
      </c>
      <c r="B29" s="41" t="s">
        <v>12</v>
      </c>
      <c r="C29" s="41"/>
      <c r="D29" s="42">
        <v>1</v>
      </c>
      <c r="E29" s="51" t="s">
        <v>8</v>
      </c>
      <c r="F29" s="51">
        <v>2014</v>
      </c>
      <c r="G29" s="44">
        <f>H29+J29+K29+I29+L29</f>
        <v>526</v>
      </c>
      <c r="H29" s="44">
        <f>700-22.4-151.6</f>
        <v>526</v>
      </c>
      <c r="I29" s="44">
        <v>0</v>
      </c>
      <c r="J29" s="44">
        <v>0</v>
      </c>
      <c r="K29" s="44">
        <v>0</v>
      </c>
      <c r="L29" s="44">
        <v>0</v>
      </c>
      <c r="M29" s="16" t="s">
        <v>210</v>
      </c>
    </row>
    <row r="30" spans="1:13" ht="52.5" customHeight="1">
      <c r="A30" s="46"/>
      <c r="B30" s="46"/>
      <c r="C30" s="46"/>
      <c r="D30" s="47"/>
      <c r="E30" s="43" t="s">
        <v>9</v>
      </c>
      <c r="F30" s="43">
        <v>2014</v>
      </c>
      <c r="G30" s="44">
        <f t="shared" si="0"/>
        <v>42035.3</v>
      </c>
      <c r="H30" s="44">
        <f>70000-27964.7</f>
        <v>42035.3</v>
      </c>
      <c r="I30" s="44">
        <v>0</v>
      </c>
      <c r="J30" s="44">
        <v>0</v>
      </c>
      <c r="K30" s="44">
        <v>0</v>
      </c>
      <c r="L30" s="44">
        <v>0</v>
      </c>
      <c r="M30" s="16" t="s">
        <v>211</v>
      </c>
    </row>
    <row r="31" spans="1:13" ht="52.5" customHeight="1">
      <c r="A31" s="49"/>
      <c r="B31" s="49"/>
      <c r="C31" s="49"/>
      <c r="D31" s="50"/>
      <c r="E31" s="43" t="s">
        <v>9</v>
      </c>
      <c r="F31" s="43">
        <v>2015</v>
      </c>
      <c r="G31" s="44">
        <f>H31+J31+K31+I31+L31</f>
        <v>158717.5</v>
      </c>
      <c r="H31" s="44">
        <v>0</v>
      </c>
      <c r="I31" s="44">
        <v>0</v>
      </c>
      <c r="J31" s="44">
        <v>0</v>
      </c>
      <c r="K31" s="44">
        <v>0</v>
      </c>
      <c r="L31" s="44">
        <f>200752.8-70000+27964.7</f>
        <v>158717.5</v>
      </c>
      <c r="M31" s="16" t="s">
        <v>211</v>
      </c>
    </row>
    <row r="32" spans="1:13" ht="50.25" customHeight="1">
      <c r="A32" s="52">
        <v>5</v>
      </c>
      <c r="B32" s="53" t="s">
        <v>97</v>
      </c>
      <c r="C32" s="53"/>
      <c r="D32" s="54">
        <v>1</v>
      </c>
      <c r="E32" s="53" t="s">
        <v>9</v>
      </c>
      <c r="F32" s="52">
        <v>2015</v>
      </c>
      <c r="G32" s="44">
        <f t="shared" si="0"/>
        <v>47000</v>
      </c>
      <c r="H32" s="44">
        <v>0</v>
      </c>
      <c r="I32" s="44">
        <v>0</v>
      </c>
      <c r="J32" s="44">
        <v>0</v>
      </c>
      <c r="K32" s="44">
        <v>0</v>
      </c>
      <c r="L32" s="44">
        <v>47000</v>
      </c>
      <c r="M32" s="16" t="s">
        <v>98</v>
      </c>
    </row>
    <row r="33" spans="1:13" ht="50.25" customHeight="1">
      <c r="A33" s="41">
        <v>6</v>
      </c>
      <c r="B33" s="41" t="s">
        <v>193</v>
      </c>
      <c r="C33" s="55">
        <v>11.3</v>
      </c>
      <c r="D33" s="42">
        <v>1</v>
      </c>
      <c r="E33" s="56" t="s">
        <v>8</v>
      </c>
      <c r="F33" s="57">
        <v>2014</v>
      </c>
      <c r="G33" s="44">
        <f>H33+J33+K33+I33+L33</f>
        <v>250</v>
      </c>
      <c r="H33" s="44">
        <v>250</v>
      </c>
      <c r="I33" s="44">
        <v>0</v>
      </c>
      <c r="J33" s="44">
        <v>0</v>
      </c>
      <c r="K33" s="44">
        <v>0</v>
      </c>
      <c r="L33" s="44">
        <v>0</v>
      </c>
      <c r="M33" s="58" t="s">
        <v>196</v>
      </c>
    </row>
    <row r="34" spans="1:13" ht="38.25" customHeight="1">
      <c r="A34" s="46"/>
      <c r="B34" s="46"/>
      <c r="C34" s="59"/>
      <c r="D34" s="47"/>
      <c r="E34" s="43" t="s">
        <v>9</v>
      </c>
      <c r="F34" s="43">
        <v>2015</v>
      </c>
      <c r="G34" s="44">
        <f t="shared" si="0"/>
        <v>787688.6</v>
      </c>
      <c r="H34" s="44">
        <v>0</v>
      </c>
      <c r="I34" s="44">
        <v>0</v>
      </c>
      <c r="J34" s="44">
        <v>0</v>
      </c>
      <c r="K34" s="44">
        <v>0</v>
      </c>
      <c r="L34" s="44">
        <v>787688.6</v>
      </c>
      <c r="M34" s="60" t="s">
        <v>127</v>
      </c>
    </row>
    <row r="35" spans="1:13" ht="43.5" customHeight="1">
      <c r="A35" s="49"/>
      <c r="B35" s="49"/>
      <c r="C35" s="61"/>
      <c r="D35" s="50"/>
      <c r="E35" s="43" t="s">
        <v>9</v>
      </c>
      <c r="F35" s="43">
        <v>2016</v>
      </c>
      <c r="G35" s="44">
        <f t="shared" si="0"/>
        <v>787688.6</v>
      </c>
      <c r="H35" s="44">
        <v>0</v>
      </c>
      <c r="I35" s="44">
        <v>0</v>
      </c>
      <c r="J35" s="44">
        <v>0</v>
      </c>
      <c r="K35" s="44">
        <v>0</v>
      </c>
      <c r="L35" s="44">
        <v>787688.6</v>
      </c>
      <c r="M35" s="62"/>
    </row>
    <row r="36" spans="1:13" ht="111.75" customHeight="1">
      <c r="A36" s="41">
        <v>7</v>
      </c>
      <c r="B36" s="41" t="s">
        <v>13</v>
      </c>
      <c r="C36" s="55">
        <v>1.707</v>
      </c>
      <c r="D36" s="42">
        <v>1</v>
      </c>
      <c r="E36" s="41" t="s">
        <v>9</v>
      </c>
      <c r="F36" s="43">
        <v>2014</v>
      </c>
      <c r="G36" s="44">
        <f t="shared" si="0"/>
        <v>25000</v>
      </c>
      <c r="H36" s="44">
        <v>25000</v>
      </c>
      <c r="I36" s="44">
        <v>0</v>
      </c>
      <c r="J36" s="44">
        <v>0</v>
      </c>
      <c r="K36" s="44">
        <v>0</v>
      </c>
      <c r="L36" s="44">
        <v>0</v>
      </c>
      <c r="M36" s="60" t="s">
        <v>213</v>
      </c>
    </row>
    <row r="37" spans="1:13" ht="53.25" customHeight="1">
      <c r="A37" s="49"/>
      <c r="B37" s="49"/>
      <c r="C37" s="61"/>
      <c r="D37" s="50"/>
      <c r="E37" s="49"/>
      <c r="F37" s="43">
        <v>2015</v>
      </c>
      <c r="G37" s="44">
        <f>H37+J37+K37+I37+L37</f>
        <v>55109.100000000006</v>
      </c>
      <c r="H37" s="44">
        <v>0</v>
      </c>
      <c r="I37" s="44">
        <v>0</v>
      </c>
      <c r="J37" s="44">
        <v>0</v>
      </c>
      <c r="K37" s="44">
        <v>0</v>
      </c>
      <c r="L37" s="44">
        <f>80109.1-25000</f>
        <v>55109.100000000006</v>
      </c>
      <c r="M37" s="62"/>
    </row>
    <row r="38" spans="1:13" ht="97.5" customHeight="1">
      <c r="A38" s="41">
        <v>8</v>
      </c>
      <c r="B38" s="41" t="s">
        <v>15</v>
      </c>
      <c r="C38" s="55"/>
      <c r="D38" s="42">
        <v>1</v>
      </c>
      <c r="E38" s="43" t="s">
        <v>9</v>
      </c>
      <c r="F38" s="43">
        <v>2014</v>
      </c>
      <c r="G38" s="44">
        <f t="shared" si="0"/>
        <v>90000</v>
      </c>
      <c r="H38" s="44">
        <v>90000</v>
      </c>
      <c r="I38" s="44">
        <v>0</v>
      </c>
      <c r="J38" s="44">
        <v>0</v>
      </c>
      <c r="K38" s="44">
        <v>0</v>
      </c>
      <c r="L38" s="44">
        <v>0</v>
      </c>
      <c r="M38" s="16" t="s">
        <v>173</v>
      </c>
    </row>
    <row r="39" spans="1:13" ht="47.25" customHeight="1">
      <c r="A39" s="46"/>
      <c r="B39" s="46"/>
      <c r="C39" s="59"/>
      <c r="D39" s="47"/>
      <c r="E39" s="51" t="s">
        <v>8</v>
      </c>
      <c r="F39" s="51">
        <v>2015</v>
      </c>
      <c r="G39" s="44">
        <f>H39+J39+K39+I39+L39</f>
        <v>7485.9</v>
      </c>
      <c r="H39" s="44">
        <v>0</v>
      </c>
      <c r="I39" s="44">
        <v>0</v>
      </c>
      <c r="J39" s="44">
        <v>0</v>
      </c>
      <c r="K39" s="44">
        <v>0</v>
      </c>
      <c r="L39" s="44">
        <v>7485.9</v>
      </c>
      <c r="M39" s="16" t="s">
        <v>96</v>
      </c>
    </row>
    <row r="40" spans="1:13" ht="47.25" customHeight="1">
      <c r="A40" s="49"/>
      <c r="B40" s="49"/>
      <c r="C40" s="61"/>
      <c r="D40" s="50"/>
      <c r="E40" s="51" t="s">
        <v>9</v>
      </c>
      <c r="F40" s="51">
        <v>2015</v>
      </c>
      <c r="G40" s="44">
        <f>H40+J40+K40+I40+L40</f>
        <v>176134.4</v>
      </c>
      <c r="H40" s="44">
        <v>0</v>
      </c>
      <c r="I40" s="44">
        <v>0</v>
      </c>
      <c r="J40" s="44">
        <v>0</v>
      </c>
      <c r="K40" s="44">
        <v>0</v>
      </c>
      <c r="L40" s="44">
        <v>176134.4</v>
      </c>
      <c r="M40" s="16"/>
    </row>
    <row r="41" spans="1:13" ht="49.5" customHeight="1">
      <c r="A41" s="43">
        <v>9</v>
      </c>
      <c r="B41" s="63" t="s">
        <v>11</v>
      </c>
      <c r="C41" s="64">
        <v>0.46</v>
      </c>
      <c r="D41" s="65">
        <v>1</v>
      </c>
      <c r="E41" s="43" t="s">
        <v>9</v>
      </c>
      <c r="F41" s="43">
        <v>2015</v>
      </c>
      <c r="G41" s="44">
        <f t="shared" si="0"/>
        <v>14159.4</v>
      </c>
      <c r="H41" s="44">
        <v>0</v>
      </c>
      <c r="I41" s="44">
        <v>0</v>
      </c>
      <c r="J41" s="44">
        <v>0</v>
      </c>
      <c r="K41" s="44">
        <v>0</v>
      </c>
      <c r="L41" s="44">
        <v>14159.4</v>
      </c>
      <c r="M41" s="16" t="s">
        <v>99</v>
      </c>
    </row>
    <row r="42" spans="1:13" ht="66" customHeight="1">
      <c r="A42" s="43">
        <v>10</v>
      </c>
      <c r="B42" s="43" t="s">
        <v>23</v>
      </c>
      <c r="C42" s="51">
        <v>0.5</v>
      </c>
      <c r="D42" s="54">
        <v>1</v>
      </c>
      <c r="E42" s="43" t="s">
        <v>9</v>
      </c>
      <c r="F42" s="43">
        <v>2015</v>
      </c>
      <c r="G42" s="44">
        <f t="shared" si="0"/>
        <v>34663.5</v>
      </c>
      <c r="H42" s="44">
        <v>0</v>
      </c>
      <c r="I42" s="44">
        <v>0</v>
      </c>
      <c r="J42" s="44">
        <v>0</v>
      </c>
      <c r="K42" s="44">
        <v>0</v>
      </c>
      <c r="L42" s="44">
        <v>34663.5</v>
      </c>
      <c r="M42" s="16" t="s">
        <v>99</v>
      </c>
    </row>
    <row r="43" spans="1:13" ht="66" customHeight="1">
      <c r="A43" s="43">
        <v>11</v>
      </c>
      <c r="B43" s="43" t="s">
        <v>204</v>
      </c>
      <c r="C43" s="51">
        <v>0.67265</v>
      </c>
      <c r="D43" s="54">
        <v>1</v>
      </c>
      <c r="E43" s="43" t="s">
        <v>9</v>
      </c>
      <c r="F43" s="43">
        <v>2015</v>
      </c>
      <c r="G43" s="44">
        <f t="shared" si="0"/>
        <v>81774.1</v>
      </c>
      <c r="H43" s="44">
        <v>0</v>
      </c>
      <c r="I43" s="44">
        <v>0</v>
      </c>
      <c r="J43" s="44">
        <v>0</v>
      </c>
      <c r="K43" s="44">
        <v>0</v>
      </c>
      <c r="L43" s="44">
        <v>81774.1</v>
      </c>
      <c r="M43" s="16" t="s">
        <v>100</v>
      </c>
    </row>
    <row r="44" spans="1:13" ht="66" customHeight="1">
      <c r="A44" s="43">
        <v>12</v>
      </c>
      <c r="B44" s="43" t="s">
        <v>93</v>
      </c>
      <c r="C44" s="51">
        <v>0.63</v>
      </c>
      <c r="D44" s="54">
        <v>1</v>
      </c>
      <c r="E44" s="43" t="s">
        <v>9</v>
      </c>
      <c r="F44" s="43">
        <v>2015</v>
      </c>
      <c r="G44" s="44">
        <f t="shared" si="0"/>
        <v>80292.8</v>
      </c>
      <c r="H44" s="44">
        <v>0</v>
      </c>
      <c r="I44" s="44">
        <v>0</v>
      </c>
      <c r="J44" s="44">
        <v>0</v>
      </c>
      <c r="K44" s="44">
        <v>0</v>
      </c>
      <c r="L44" s="44">
        <v>80292.8</v>
      </c>
      <c r="M44" s="16" t="s">
        <v>100</v>
      </c>
    </row>
    <row r="45" spans="1:13" ht="66" customHeight="1">
      <c r="A45" s="43">
        <v>13</v>
      </c>
      <c r="B45" s="43" t="s">
        <v>94</v>
      </c>
      <c r="C45" s="51">
        <v>1.4</v>
      </c>
      <c r="D45" s="54">
        <v>1</v>
      </c>
      <c r="E45" s="43" t="s">
        <v>9</v>
      </c>
      <c r="F45" s="43">
        <v>2015</v>
      </c>
      <c r="G45" s="44">
        <f t="shared" si="0"/>
        <v>172056</v>
      </c>
      <c r="H45" s="44">
        <v>0</v>
      </c>
      <c r="I45" s="44">
        <v>0</v>
      </c>
      <c r="J45" s="44">
        <v>0</v>
      </c>
      <c r="K45" s="44">
        <v>0</v>
      </c>
      <c r="L45" s="44">
        <v>172056</v>
      </c>
      <c r="M45" s="16" t="s">
        <v>100</v>
      </c>
    </row>
    <row r="46" spans="1:13" ht="56.25" customHeight="1">
      <c r="A46" s="43">
        <v>14</v>
      </c>
      <c r="B46" s="43" t="s">
        <v>14</v>
      </c>
      <c r="C46" s="51">
        <v>2</v>
      </c>
      <c r="D46" s="54">
        <v>1</v>
      </c>
      <c r="E46" s="43" t="s">
        <v>9</v>
      </c>
      <c r="F46" s="43">
        <v>2015</v>
      </c>
      <c r="G46" s="44">
        <f t="shared" si="0"/>
        <v>65049.3</v>
      </c>
      <c r="H46" s="44">
        <v>0</v>
      </c>
      <c r="I46" s="44">
        <v>0</v>
      </c>
      <c r="J46" s="44">
        <v>0</v>
      </c>
      <c r="K46" s="44">
        <v>0</v>
      </c>
      <c r="L46" s="44">
        <v>65049.3</v>
      </c>
      <c r="M46" s="16" t="s">
        <v>92</v>
      </c>
    </row>
    <row r="47" spans="1:13" ht="106.5" customHeight="1">
      <c r="A47" s="43">
        <v>15</v>
      </c>
      <c r="B47" s="43" t="s">
        <v>58</v>
      </c>
      <c r="C47" s="51">
        <v>0.04</v>
      </c>
      <c r="D47" s="54">
        <v>1</v>
      </c>
      <c r="E47" s="43" t="s">
        <v>9</v>
      </c>
      <c r="F47" s="43">
        <v>2015</v>
      </c>
      <c r="G47" s="44">
        <f t="shared" si="0"/>
        <v>74074.3</v>
      </c>
      <c r="H47" s="44">
        <v>0</v>
      </c>
      <c r="I47" s="44">
        <v>0</v>
      </c>
      <c r="J47" s="44">
        <v>0</v>
      </c>
      <c r="K47" s="44">
        <v>0</v>
      </c>
      <c r="L47" s="44">
        <v>74074.3</v>
      </c>
      <c r="M47" s="16" t="s">
        <v>168</v>
      </c>
    </row>
    <row r="48" spans="1:13" ht="42" customHeight="1">
      <c r="A48" s="41">
        <v>16</v>
      </c>
      <c r="B48" s="41" t="s">
        <v>200</v>
      </c>
      <c r="C48" s="55"/>
      <c r="D48" s="66">
        <v>1</v>
      </c>
      <c r="E48" s="51" t="s">
        <v>8</v>
      </c>
      <c r="F48" s="51">
        <v>2015</v>
      </c>
      <c r="G48" s="44">
        <f>H48+J48+K48+I48+L48</f>
        <v>180</v>
      </c>
      <c r="H48" s="44">
        <v>0</v>
      </c>
      <c r="I48" s="44">
        <v>0</v>
      </c>
      <c r="J48" s="44">
        <v>0</v>
      </c>
      <c r="K48" s="44">
        <v>0</v>
      </c>
      <c r="L48" s="44">
        <v>180</v>
      </c>
      <c r="M48" s="58"/>
    </row>
    <row r="49" spans="1:13" ht="41.25" customHeight="1">
      <c r="A49" s="49"/>
      <c r="B49" s="49"/>
      <c r="C49" s="49"/>
      <c r="D49" s="50"/>
      <c r="E49" s="43" t="s">
        <v>9</v>
      </c>
      <c r="F49" s="43">
        <v>2015</v>
      </c>
      <c r="G49" s="44">
        <f t="shared" si="0"/>
        <v>617</v>
      </c>
      <c r="H49" s="44">
        <v>0</v>
      </c>
      <c r="I49" s="44">
        <v>0</v>
      </c>
      <c r="J49" s="44">
        <v>0</v>
      </c>
      <c r="K49" s="44">
        <v>0</v>
      </c>
      <c r="L49" s="44">
        <v>617</v>
      </c>
      <c r="M49" s="58"/>
    </row>
    <row r="50" spans="1:13" ht="93" customHeight="1">
      <c r="A50" s="43">
        <v>17</v>
      </c>
      <c r="B50" s="43" t="s">
        <v>90</v>
      </c>
      <c r="C50" s="51"/>
      <c r="D50" s="67">
        <v>1</v>
      </c>
      <c r="E50" s="51" t="s">
        <v>8</v>
      </c>
      <c r="F50" s="51">
        <v>2015</v>
      </c>
      <c r="G50" s="44">
        <f t="shared" si="0"/>
        <v>9000</v>
      </c>
      <c r="H50" s="44">
        <v>0</v>
      </c>
      <c r="I50" s="44">
        <v>0</v>
      </c>
      <c r="J50" s="44">
        <v>0</v>
      </c>
      <c r="K50" s="44">
        <v>0</v>
      </c>
      <c r="L50" s="44">
        <v>9000</v>
      </c>
      <c r="M50" s="16" t="s">
        <v>53</v>
      </c>
    </row>
    <row r="51" spans="1:13" ht="51" customHeight="1">
      <c r="A51" s="43">
        <v>18</v>
      </c>
      <c r="B51" s="43" t="s">
        <v>87</v>
      </c>
      <c r="C51" s="51">
        <v>0.5</v>
      </c>
      <c r="D51" s="67">
        <v>1</v>
      </c>
      <c r="E51" s="51" t="s">
        <v>8</v>
      </c>
      <c r="F51" s="51">
        <v>2014</v>
      </c>
      <c r="G51" s="44">
        <f t="shared" si="0"/>
        <v>3268.7</v>
      </c>
      <c r="H51" s="44">
        <v>3268.7</v>
      </c>
      <c r="I51" s="44">
        <v>0</v>
      </c>
      <c r="J51" s="44">
        <v>0</v>
      </c>
      <c r="K51" s="44">
        <v>0</v>
      </c>
      <c r="L51" s="44">
        <v>0</v>
      </c>
      <c r="M51" s="16" t="s">
        <v>53</v>
      </c>
    </row>
    <row r="52" spans="1:13" ht="45.75" customHeight="1">
      <c r="A52" s="43">
        <v>19</v>
      </c>
      <c r="B52" s="43" t="s">
        <v>105</v>
      </c>
      <c r="C52" s="64"/>
      <c r="D52" s="68">
        <v>1</v>
      </c>
      <c r="E52" s="51" t="s">
        <v>8</v>
      </c>
      <c r="F52" s="51">
        <v>2014</v>
      </c>
      <c r="G52" s="44">
        <f t="shared" si="0"/>
        <v>98</v>
      </c>
      <c r="H52" s="44">
        <f>100-2</f>
        <v>98</v>
      </c>
      <c r="I52" s="44">
        <v>0</v>
      </c>
      <c r="J52" s="44">
        <v>0</v>
      </c>
      <c r="K52" s="44">
        <v>0</v>
      </c>
      <c r="L52" s="44">
        <v>0</v>
      </c>
      <c r="M52" s="58" t="s">
        <v>106</v>
      </c>
    </row>
    <row r="53" spans="1:13" ht="45.75" customHeight="1">
      <c r="A53" s="40">
        <v>20</v>
      </c>
      <c r="B53" s="69" t="s">
        <v>95</v>
      </c>
      <c r="C53" s="69"/>
      <c r="D53" s="42">
        <v>1</v>
      </c>
      <c r="E53" s="56" t="s">
        <v>8</v>
      </c>
      <c r="F53" s="57">
        <v>2015</v>
      </c>
      <c r="G53" s="44">
        <f t="shared" si="0"/>
        <v>11596.8</v>
      </c>
      <c r="H53" s="44">
        <v>0</v>
      </c>
      <c r="I53" s="44">
        <v>0</v>
      </c>
      <c r="J53" s="44">
        <v>0</v>
      </c>
      <c r="K53" s="44">
        <v>0</v>
      </c>
      <c r="L53" s="44">
        <v>11596.8</v>
      </c>
      <c r="M53" s="16" t="s">
        <v>96</v>
      </c>
    </row>
    <row r="54" spans="1:13" ht="45.75" customHeight="1">
      <c r="A54" s="48"/>
      <c r="B54" s="70"/>
      <c r="C54" s="70"/>
      <c r="D54" s="50"/>
      <c r="E54" s="53" t="s">
        <v>9</v>
      </c>
      <c r="F54" s="52">
        <v>2015</v>
      </c>
      <c r="G54" s="44">
        <f>H54+J54+K54+I54+L54</f>
        <v>18702.4</v>
      </c>
      <c r="H54" s="44">
        <v>0</v>
      </c>
      <c r="I54" s="44">
        <v>0</v>
      </c>
      <c r="J54" s="44">
        <v>0</v>
      </c>
      <c r="K54" s="44">
        <v>0</v>
      </c>
      <c r="L54" s="44">
        <v>18702.4</v>
      </c>
      <c r="M54" s="16" t="s">
        <v>212</v>
      </c>
    </row>
    <row r="55" spans="1:13" ht="60.75" customHeight="1">
      <c r="A55" s="52">
        <v>21</v>
      </c>
      <c r="B55" s="53" t="s">
        <v>190</v>
      </c>
      <c r="C55" s="56">
        <v>2.2</v>
      </c>
      <c r="D55" s="67">
        <v>1</v>
      </c>
      <c r="E55" s="56" t="s">
        <v>8</v>
      </c>
      <c r="F55" s="57">
        <v>2015</v>
      </c>
      <c r="G55" s="44">
        <f t="shared" si="0"/>
        <v>12000</v>
      </c>
      <c r="H55" s="44">
        <v>0</v>
      </c>
      <c r="I55" s="44">
        <v>0</v>
      </c>
      <c r="J55" s="44">
        <v>0</v>
      </c>
      <c r="K55" s="44">
        <v>0</v>
      </c>
      <c r="L55" s="44">
        <v>12000</v>
      </c>
      <c r="M55" s="16" t="s">
        <v>53</v>
      </c>
    </row>
    <row r="56" spans="1:13" ht="73.5" customHeight="1">
      <c r="A56" s="43">
        <v>22</v>
      </c>
      <c r="B56" s="43" t="s">
        <v>19</v>
      </c>
      <c r="C56" s="51">
        <v>0.05</v>
      </c>
      <c r="D56" s="67">
        <v>1</v>
      </c>
      <c r="E56" s="51" t="s">
        <v>8</v>
      </c>
      <c r="F56" s="51">
        <v>2015</v>
      </c>
      <c r="G56" s="44">
        <f t="shared" si="0"/>
        <v>4000</v>
      </c>
      <c r="H56" s="44">
        <v>0</v>
      </c>
      <c r="I56" s="44">
        <v>0</v>
      </c>
      <c r="J56" s="44">
        <v>0</v>
      </c>
      <c r="K56" s="44">
        <v>0</v>
      </c>
      <c r="L56" s="44">
        <v>4000</v>
      </c>
      <c r="M56" s="16" t="s">
        <v>53</v>
      </c>
    </row>
    <row r="57" spans="1:13" ht="66.75" customHeight="1">
      <c r="A57" s="43">
        <v>23</v>
      </c>
      <c r="B57" s="43" t="s">
        <v>22</v>
      </c>
      <c r="C57" s="51"/>
      <c r="D57" s="67">
        <v>1</v>
      </c>
      <c r="E57" s="51" t="s">
        <v>8</v>
      </c>
      <c r="F57" s="51">
        <v>2015</v>
      </c>
      <c r="G57" s="44">
        <f t="shared" si="0"/>
        <v>300</v>
      </c>
      <c r="H57" s="44">
        <v>0</v>
      </c>
      <c r="I57" s="44">
        <v>0</v>
      </c>
      <c r="J57" s="44">
        <v>0</v>
      </c>
      <c r="K57" s="44">
        <v>0</v>
      </c>
      <c r="L57" s="44">
        <v>300</v>
      </c>
      <c r="M57" s="16" t="s">
        <v>53</v>
      </c>
    </row>
    <row r="58" spans="1:13" ht="60" customHeight="1">
      <c r="A58" s="52">
        <v>24</v>
      </c>
      <c r="B58" s="53" t="s">
        <v>120</v>
      </c>
      <c r="C58" s="56">
        <v>0.322</v>
      </c>
      <c r="D58" s="67">
        <v>1</v>
      </c>
      <c r="E58" s="56" t="s">
        <v>8</v>
      </c>
      <c r="F58" s="57">
        <v>2015</v>
      </c>
      <c r="G58" s="44">
        <f t="shared" si="0"/>
        <v>2200</v>
      </c>
      <c r="H58" s="44">
        <v>0</v>
      </c>
      <c r="I58" s="44">
        <v>0</v>
      </c>
      <c r="J58" s="44">
        <v>0</v>
      </c>
      <c r="K58" s="44">
        <v>0</v>
      </c>
      <c r="L58" s="44">
        <v>2200</v>
      </c>
      <c r="M58" s="16" t="s">
        <v>53</v>
      </c>
    </row>
    <row r="59" spans="1:13" ht="60" customHeight="1">
      <c r="A59" s="52">
        <v>25</v>
      </c>
      <c r="B59" s="53" t="s">
        <v>107</v>
      </c>
      <c r="C59" s="56">
        <v>0.68</v>
      </c>
      <c r="D59" s="67">
        <v>1</v>
      </c>
      <c r="E59" s="56" t="s">
        <v>8</v>
      </c>
      <c r="F59" s="57">
        <v>2015</v>
      </c>
      <c r="G59" s="44">
        <f t="shared" si="0"/>
        <v>4100</v>
      </c>
      <c r="H59" s="44">
        <v>0</v>
      </c>
      <c r="I59" s="44">
        <v>0</v>
      </c>
      <c r="J59" s="44">
        <v>0</v>
      </c>
      <c r="K59" s="44">
        <v>0</v>
      </c>
      <c r="L59" s="44">
        <v>4100</v>
      </c>
      <c r="M59" s="16" t="s">
        <v>53</v>
      </c>
    </row>
    <row r="60" spans="1:13" ht="65.25" customHeight="1">
      <c r="A60" s="43">
        <v>26</v>
      </c>
      <c r="B60" s="43" t="s">
        <v>84</v>
      </c>
      <c r="C60" s="51">
        <v>1.5</v>
      </c>
      <c r="D60" s="67">
        <v>1</v>
      </c>
      <c r="E60" s="51" t="s">
        <v>8</v>
      </c>
      <c r="F60" s="51">
        <v>2015</v>
      </c>
      <c r="G60" s="44">
        <f t="shared" si="0"/>
        <v>7000</v>
      </c>
      <c r="H60" s="44">
        <v>0</v>
      </c>
      <c r="I60" s="44">
        <v>0</v>
      </c>
      <c r="J60" s="44">
        <v>0</v>
      </c>
      <c r="K60" s="44">
        <v>0</v>
      </c>
      <c r="L60" s="44">
        <v>7000</v>
      </c>
      <c r="M60" s="16" t="s">
        <v>53</v>
      </c>
    </row>
    <row r="61" spans="1:13" ht="38.25" customHeight="1">
      <c r="A61" s="43">
        <v>27</v>
      </c>
      <c r="B61" s="43" t="s">
        <v>85</v>
      </c>
      <c r="C61" s="51">
        <v>2.8</v>
      </c>
      <c r="D61" s="67">
        <v>1</v>
      </c>
      <c r="E61" s="51" t="s">
        <v>8</v>
      </c>
      <c r="F61" s="51">
        <v>2015</v>
      </c>
      <c r="G61" s="44">
        <f t="shared" si="0"/>
        <v>10000</v>
      </c>
      <c r="H61" s="44">
        <v>0</v>
      </c>
      <c r="I61" s="44">
        <v>0</v>
      </c>
      <c r="J61" s="44">
        <v>0</v>
      </c>
      <c r="K61" s="44">
        <v>0</v>
      </c>
      <c r="L61" s="44">
        <v>10000</v>
      </c>
      <c r="M61" s="16" t="s">
        <v>53</v>
      </c>
    </row>
    <row r="62" spans="1:13" ht="57.75" customHeight="1">
      <c r="A62" s="43">
        <v>28</v>
      </c>
      <c r="B62" s="43" t="s">
        <v>16</v>
      </c>
      <c r="C62" s="51">
        <v>2.1</v>
      </c>
      <c r="D62" s="67">
        <v>1</v>
      </c>
      <c r="E62" s="51" t="s">
        <v>8</v>
      </c>
      <c r="F62" s="51">
        <v>2015</v>
      </c>
      <c r="G62" s="44">
        <f t="shared" si="0"/>
        <v>15000</v>
      </c>
      <c r="H62" s="44">
        <v>0</v>
      </c>
      <c r="I62" s="44">
        <v>0</v>
      </c>
      <c r="J62" s="44">
        <v>0</v>
      </c>
      <c r="K62" s="44">
        <v>0</v>
      </c>
      <c r="L62" s="44">
        <v>15000</v>
      </c>
      <c r="M62" s="16" t="s">
        <v>53</v>
      </c>
    </row>
    <row r="63" spans="1:13" ht="72" customHeight="1">
      <c r="A63" s="43">
        <v>29</v>
      </c>
      <c r="B63" s="43" t="s">
        <v>18</v>
      </c>
      <c r="C63" s="51">
        <v>1.5</v>
      </c>
      <c r="D63" s="67">
        <v>1</v>
      </c>
      <c r="E63" s="51" t="s">
        <v>8</v>
      </c>
      <c r="F63" s="51">
        <v>2015</v>
      </c>
      <c r="G63" s="44">
        <f t="shared" si="0"/>
        <v>6500</v>
      </c>
      <c r="H63" s="44">
        <v>0</v>
      </c>
      <c r="I63" s="44">
        <v>0</v>
      </c>
      <c r="J63" s="44">
        <v>0</v>
      </c>
      <c r="K63" s="44">
        <v>0</v>
      </c>
      <c r="L63" s="44">
        <v>6500</v>
      </c>
      <c r="M63" s="16" t="s">
        <v>53</v>
      </c>
    </row>
    <row r="64" spans="1:13" ht="47.25" customHeight="1">
      <c r="A64" s="43">
        <v>30</v>
      </c>
      <c r="B64" s="43" t="s">
        <v>86</v>
      </c>
      <c r="C64" s="51">
        <v>6.5</v>
      </c>
      <c r="D64" s="67">
        <v>1</v>
      </c>
      <c r="E64" s="51" t="s">
        <v>8</v>
      </c>
      <c r="F64" s="51">
        <v>2015</v>
      </c>
      <c r="G64" s="44">
        <f t="shared" si="0"/>
        <v>7000</v>
      </c>
      <c r="H64" s="44">
        <v>0</v>
      </c>
      <c r="I64" s="44">
        <v>0</v>
      </c>
      <c r="J64" s="44">
        <v>0</v>
      </c>
      <c r="K64" s="44">
        <v>0</v>
      </c>
      <c r="L64" s="44">
        <v>7000</v>
      </c>
      <c r="M64" s="16" t="s">
        <v>53</v>
      </c>
    </row>
    <row r="65" spans="1:13" ht="49.5" customHeight="1">
      <c r="A65" s="43">
        <v>31</v>
      </c>
      <c r="B65" s="43" t="s">
        <v>60</v>
      </c>
      <c r="C65" s="51">
        <v>2.5</v>
      </c>
      <c r="D65" s="67">
        <v>1</v>
      </c>
      <c r="E65" s="51" t="s">
        <v>8</v>
      </c>
      <c r="F65" s="51">
        <v>2015</v>
      </c>
      <c r="G65" s="44">
        <f t="shared" si="0"/>
        <v>7000</v>
      </c>
      <c r="H65" s="44">
        <v>0</v>
      </c>
      <c r="I65" s="44">
        <v>0</v>
      </c>
      <c r="J65" s="44">
        <v>0</v>
      </c>
      <c r="K65" s="44">
        <v>0</v>
      </c>
      <c r="L65" s="44">
        <v>7000</v>
      </c>
      <c r="M65" s="16" t="s">
        <v>53</v>
      </c>
    </row>
    <row r="66" spans="1:13" ht="46.5" customHeight="1">
      <c r="A66" s="43">
        <v>32</v>
      </c>
      <c r="B66" s="43" t="s">
        <v>55</v>
      </c>
      <c r="C66" s="51">
        <v>4</v>
      </c>
      <c r="D66" s="67">
        <v>1</v>
      </c>
      <c r="E66" s="51" t="s">
        <v>8</v>
      </c>
      <c r="F66" s="51">
        <v>2015</v>
      </c>
      <c r="G66" s="44">
        <f t="shared" si="0"/>
        <v>3500</v>
      </c>
      <c r="H66" s="44">
        <v>0</v>
      </c>
      <c r="I66" s="44">
        <v>0</v>
      </c>
      <c r="J66" s="44">
        <v>0</v>
      </c>
      <c r="K66" s="44">
        <v>0</v>
      </c>
      <c r="L66" s="44">
        <v>3500</v>
      </c>
      <c r="M66" s="16" t="s">
        <v>53</v>
      </c>
    </row>
    <row r="67" spans="1:13" ht="87.75" customHeight="1">
      <c r="A67" s="43">
        <v>33</v>
      </c>
      <c r="B67" s="43" t="s">
        <v>56</v>
      </c>
      <c r="C67" s="51">
        <v>3</v>
      </c>
      <c r="D67" s="67">
        <v>1</v>
      </c>
      <c r="E67" s="51" t="s">
        <v>8</v>
      </c>
      <c r="F67" s="51">
        <v>2015</v>
      </c>
      <c r="G67" s="44">
        <f t="shared" si="0"/>
        <v>90000</v>
      </c>
      <c r="H67" s="44">
        <v>0</v>
      </c>
      <c r="I67" s="44">
        <v>0</v>
      </c>
      <c r="J67" s="44">
        <v>0</v>
      </c>
      <c r="K67" s="44">
        <v>0</v>
      </c>
      <c r="L67" s="44">
        <v>90000</v>
      </c>
      <c r="M67" s="16" t="s">
        <v>53</v>
      </c>
    </row>
    <row r="68" spans="1:13" ht="84" customHeight="1">
      <c r="A68" s="43">
        <v>34</v>
      </c>
      <c r="B68" s="43" t="s">
        <v>184</v>
      </c>
      <c r="C68" s="51"/>
      <c r="D68" s="67">
        <v>1</v>
      </c>
      <c r="E68" s="51" t="s">
        <v>8</v>
      </c>
      <c r="F68" s="51">
        <v>2015</v>
      </c>
      <c r="G68" s="44">
        <f t="shared" si="0"/>
        <v>5850</v>
      </c>
      <c r="H68" s="44">
        <v>0</v>
      </c>
      <c r="I68" s="44">
        <v>0</v>
      </c>
      <c r="J68" s="44">
        <v>0</v>
      </c>
      <c r="K68" s="44">
        <v>0</v>
      </c>
      <c r="L68" s="44">
        <v>5850</v>
      </c>
      <c r="M68" s="16" t="s">
        <v>53</v>
      </c>
    </row>
    <row r="69" spans="1:13" ht="84" customHeight="1">
      <c r="A69" s="43">
        <v>35</v>
      </c>
      <c r="B69" s="43" t="s">
        <v>185</v>
      </c>
      <c r="C69" s="51"/>
      <c r="D69" s="67">
        <v>1</v>
      </c>
      <c r="E69" s="51" t="s">
        <v>8</v>
      </c>
      <c r="F69" s="51">
        <v>2015</v>
      </c>
      <c r="G69" s="44">
        <f>H69+J69+K69+I69+L69</f>
        <v>3150</v>
      </c>
      <c r="H69" s="44">
        <v>0</v>
      </c>
      <c r="I69" s="44">
        <v>0</v>
      </c>
      <c r="J69" s="44">
        <v>0</v>
      </c>
      <c r="K69" s="44">
        <v>0</v>
      </c>
      <c r="L69" s="44">
        <v>3150</v>
      </c>
      <c r="M69" s="16" t="s">
        <v>53</v>
      </c>
    </row>
    <row r="70" spans="1:13" ht="45.75" customHeight="1">
      <c r="A70" s="43">
        <v>36</v>
      </c>
      <c r="B70" s="43" t="s">
        <v>91</v>
      </c>
      <c r="C70" s="51"/>
      <c r="D70" s="67">
        <v>1</v>
      </c>
      <c r="E70" s="51" t="s">
        <v>8</v>
      </c>
      <c r="F70" s="51">
        <v>2015</v>
      </c>
      <c r="G70" s="44">
        <f t="shared" si="0"/>
        <v>3331.7</v>
      </c>
      <c r="H70" s="44">
        <v>0</v>
      </c>
      <c r="I70" s="44">
        <v>0</v>
      </c>
      <c r="J70" s="44">
        <v>0</v>
      </c>
      <c r="K70" s="44">
        <v>0</v>
      </c>
      <c r="L70" s="44">
        <v>3331.7</v>
      </c>
      <c r="M70" s="16" t="s">
        <v>53</v>
      </c>
    </row>
    <row r="71" spans="1:13" ht="45.75" customHeight="1">
      <c r="A71" s="43">
        <v>37</v>
      </c>
      <c r="B71" s="43" t="s">
        <v>186</v>
      </c>
      <c r="C71" s="64">
        <v>5</v>
      </c>
      <c r="D71" s="68">
        <v>1</v>
      </c>
      <c r="E71" s="51" t="s">
        <v>8</v>
      </c>
      <c r="F71" s="51">
        <v>2015</v>
      </c>
      <c r="G71" s="44">
        <f t="shared" si="0"/>
        <v>8000</v>
      </c>
      <c r="H71" s="44">
        <v>0</v>
      </c>
      <c r="I71" s="44">
        <v>0</v>
      </c>
      <c r="J71" s="44">
        <v>0</v>
      </c>
      <c r="K71" s="44">
        <v>0</v>
      </c>
      <c r="L71" s="44">
        <v>8000</v>
      </c>
      <c r="M71" s="16" t="s">
        <v>53</v>
      </c>
    </row>
    <row r="72" spans="1:13" ht="45.75" customHeight="1">
      <c r="A72" s="43">
        <v>38</v>
      </c>
      <c r="B72" s="43" t="s">
        <v>164</v>
      </c>
      <c r="C72" s="64">
        <v>0.8</v>
      </c>
      <c r="D72" s="68">
        <v>1</v>
      </c>
      <c r="E72" s="51" t="s">
        <v>8</v>
      </c>
      <c r="F72" s="51">
        <v>2014</v>
      </c>
      <c r="G72" s="44">
        <f t="shared" si="0"/>
        <v>2000</v>
      </c>
      <c r="H72" s="44">
        <v>2000</v>
      </c>
      <c r="I72" s="44">
        <v>0</v>
      </c>
      <c r="J72" s="44">
        <v>0</v>
      </c>
      <c r="K72" s="44">
        <v>0</v>
      </c>
      <c r="L72" s="44">
        <v>0</v>
      </c>
      <c r="M72" s="16" t="s">
        <v>53</v>
      </c>
    </row>
    <row r="73" spans="1:13" ht="38.25" customHeight="1">
      <c r="A73" s="71">
        <v>39</v>
      </c>
      <c r="B73" s="72" t="s">
        <v>128</v>
      </c>
      <c r="C73" s="73">
        <v>5.9</v>
      </c>
      <c r="D73" s="42">
        <v>1</v>
      </c>
      <c r="E73" s="56" t="s">
        <v>8</v>
      </c>
      <c r="F73" s="57">
        <v>2015</v>
      </c>
      <c r="G73" s="44">
        <f t="shared" si="0"/>
        <v>8000</v>
      </c>
      <c r="H73" s="44">
        <v>0</v>
      </c>
      <c r="I73" s="44">
        <v>0</v>
      </c>
      <c r="J73" s="44">
        <v>0</v>
      </c>
      <c r="K73" s="44">
        <v>0</v>
      </c>
      <c r="L73" s="44">
        <v>8000</v>
      </c>
      <c r="M73" s="60" t="s">
        <v>102</v>
      </c>
    </row>
    <row r="74" spans="1:13" ht="41.25" customHeight="1">
      <c r="A74" s="71"/>
      <c r="B74" s="72"/>
      <c r="C74" s="74"/>
      <c r="D74" s="50"/>
      <c r="E74" s="53" t="s">
        <v>9</v>
      </c>
      <c r="F74" s="52">
        <v>2015</v>
      </c>
      <c r="G74" s="44">
        <f t="shared" si="0"/>
        <v>241220.4</v>
      </c>
      <c r="H74" s="44">
        <v>0</v>
      </c>
      <c r="I74" s="44">
        <v>0</v>
      </c>
      <c r="J74" s="44">
        <v>0</v>
      </c>
      <c r="K74" s="44">
        <v>0</v>
      </c>
      <c r="L74" s="44">
        <v>241220.4</v>
      </c>
      <c r="M74" s="62"/>
    </row>
    <row r="75" spans="1:13" ht="63" customHeight="1">
      <c r="A75" s="43">
        <v>40</v>
      </c>
      <c r="B75" s="43" t="s">
        <v>205</v>
      </c>
      <c r="C75" s="43">
        <v>0.4</v>
      </c>
      <c r="D75" s="54">
        <v>1</v>
      </c>
      <c r="E75" s="51" t="s">
        <v>8</v>
      </c>
      <c r="F75" s="51">
        <v>2015</v>
      </c>
      <c r="G75" s="44">
        <f>H75+J75+K75+I75+L75</f>
        <v>4000</v>
      </c>
      <c r="H75" s="44">
        <v>4000</v>
      </c>
      <c r="I75" s="44">
        <v>0</v>
      </c>
      <c r="J75" s="44">
        <v>0</v>
      </c>
      <c r="K75" s="44">
        <v>0</v>
      </c>
      <c r="L75" s="44">
        <v>0</v>
      </c>
      <c r="M75" s="16" t="s">
        <v>192</v>
      </c>
    </row>
    <row r="76" spans="1:13" ht="63" customHeight="1">
      <c r="A76" s="43">
        <v>41</v>
      </c>
      <c r="B76" s="43" t="s">
        <v>191</v>
      </c>
      <c r="C76" s="43">
        <v>15</v>
      </c>
      <c r="D76" s="54">
        <v>1</v>
      </c>
      <c r="E76" s="51" t="s">
        <v>8</v>
      </c>
      <c r="F76" s="51">
        <v>2015</v>
      </c>
      <c r="G76" s="44">
        <f>H76+J76+K76+I76+L76</f>
        <v>100000</v>
      </c>
      <c r="H76" s="44">
        <v>0</v>
      </c>
      <c r="I76" s="44">
        <v>0</v>
      </c>
      <c r="J76" s="44">
        <v>0</v>
      </c>
      <c r="K76" s="44">
        <v>0</v>
      </c>
      <c r="L76" s="44">
        <v>100000</v>
      </c>
      <c r="M76" s="16" t="s">
        <v>53</v>
      </c>
    </row>
    <row r="77" spans="1:13" ht="84" customHeight="1">
      <c r="A77" s="43">
        <v>42</v>
      </c>
      <c r="B77" s="43" t="s">
        <v>131</v>
      </c>
      <c r="C77" s="43"/>
      <c r="D77" s="54">
        <v>1</v>
      </c>
      <c r="E77" s="51" t="s">
        <v>8</v>
      </c>
      <c r="F77" s="51">
        <v>2015</v>
      </c>
      <c r="G77" s="44">
        <f t="shared" si="0"/>
        <v>1000</v>
      </c>
      <c r="H77" s="44">
        <v>1000</v>
      </c>
      <c r="I77" s="44">
        <v>0</v>
      </c>
      <c r="J77" s="44">
        <v>0</v>
      </c>
      <c r="K77" s="44">
        <v>0</v>
      </c>
      <c r="L77" s="44">
        <v>0</v>
      </c>
      <c r="M77" s="16" t="s">
        <v>53</v>
      </c>
    </row>
    <row r="78" spans="1:13" ht="60" customHeight="1">
      <c r="A78" s="43">
        <v>43</v>
      </c>
      <c r="B78" s="43" t="s">
        <v>72</v>
      </c>
      <c r="C78" s="43">
        <v>0.4</v>
      </c>
      <c r="D78" s="54">
        <v>1</v>
      </c>
      <c r="E78" s="51" t="s">
        <v>8</v>
      </c>
      <c r="F78" s="51">
        <v>2015</v>
      </c>
      <c r="G78" s="44">
        <f t="shared" si="0"/>
        <v>368.7</v>
      </c>
      <c r="H78" s="44">
        <v>368.7</v>
      </c>
      <c r="I78" s="44">
        <v>0</v>
      </c>
      <c r="J78" s="44">
        <v>0</v>
      </c>
      <c r="K78" s="44">
        <v>0</v>
      </c>
      <c r="L78" s="44">
        <v>0</v>
      </c>
      <c r="M78" s="16" t="s">
        <v>53</v>
      </c>
    </row>
    <row r="79" spans="1:13" ht="41.25" customHeight="1">
      <c r="A79" s="52">
        <v>44</v>
      </c>
      <c r="B79" s="53" t="s">
        <v>112</v>
      </c>
      <c r="C79" s="75">
        <v>1.5</v>
      </c>
      <c r="D79" s="65">
        <v>2</v>
      </c>
      <c r="E79" s="56" t="s">
        <v>8</v>
      </c>
      <c r="F79" s="57">
        <v>2015</v>
      </c>
      <c r="G79" s="44">
        <f t="shared" si="0"/>
        <v>8000</v>
      </c>
      <c r="H79" s="44">
        <v>0</v>
      </c>
      <c r="I79" s="44">
        <v>0</v>
      </c>
      <c r="J79" s="44">
        <v>0</v>
      </c>
      <c r="K79" s="44">
        <v>0</v>
      </c>
      <c r="L79" s="44">
        <v>8000</v>
      </c>
      <c r="M79" s="16" t="s">
        <v>53</v>
      </c>
    </row>
    <row r="80" spans="1:13" ht="58.5" customHeight="1">
      <c r="A80" s="43">
        <v>45</v>
      </c>
      <c r="B80" s="43" t="s">
        <v>83</v>
      </c>
      <c r="C80" s="43">
        <v>3</v>
      </c>
      <c r="D80" s="54">
        <v>2</v>
      </c>
      <c r="E80" s="51" t="s">
        <v>8</v>
      </c>
      <c r="F80" s="51">
        <v>2015</v>
      </c>
      <c r="G80" s="44">
        <f t="shared" si="0"/>
        <v>7000</v>
      </c>
      <c r="H80" s="44">
        <v>0</v>
      </c>
      <c r="I80" s="44">
        <v>0</v>
      </c>
      <c r="J80" s="44">
        <v>0</v>
      </c>
      <c r="K80" s="44">
        <v>0</v>
      </c>
      <c r="L80" s="44">
        <v>7000</v>
      </c>
      <c r="M80" s="16" t="s">
        <v>53</v>
      </c>
    </row>
    <row r="81" spans="1:13" ht="48" customHeight="1">
      <c r="A81" s="43">
        <v>46</v>
      </c>
      <c r="B81" s="43" t="s">
        <v>17</v>
      </c>
      <c r="C81" s="43">
        <v>2.5</v>
      </c>
      <c r="D81" s="54">
        <v>2</v>
      </c>
      <c r="E81" s="51" t="s">
        <v>8</v>
      </c>
      <c r="F81" s="51">
        <v>2015</v>
      </c>
      <c r="G81" s="44">
        <f t="shared" si="0"/>
        <v>12000</v>
      </c>
      <c r="H81" s="44">
        <v>0</v>
      </c>
      <c r="I81" s="44">
        <v>0</v>
      </c>
      <c r="J81" s="44">
        <v>0</v>
      </c>
      <c r="K81" s="44">
        <v>0</v>
      </c>
      <c r="L81" s="44">
        <v>12000</v>
      </c>
      <c r="M81" s="16" t="s">
        <v>53</v>
      </c>
    </row>
    <row r="82" spans="1:13" ht="57.75" customHeight="1">
      <c r="A82" s="51">
        <v>47</v>
      </c>
      <c r="B82" s="51" t="s">
        <v>20</v>
      </c>
      <c r="C82" s="51">
        <v>2</v>
      </c>
      <c r="D82" s="67">
        <v>2</v>
      </c>
      <c r="E82" s="51" t="s">
        <v>8</v>
      </c>
      <c r="F82" s="51">
        <v>2015</v>
      </c>
      <c r="G82" s="76">
        <f t="shared" si="0"/>
        <v>81000</v>
      </c>
      <c r="H82" s="76">
        <f>7000</f>
        <v>7000</v>
      </c>
      <c r="I82" s="76">
        <v>0</v>
      </c>
      <c r="J82" s="76">
        <v>0</v>
      </c>
      <c r="K82" s="76">
        <v>0</v>
      </c>
      <c r="L82" s="76">
        <f>74000</f>
        <v>74000</v>
      </c>
      <c r="M82" s="16" t="s">
        <v>53</v>
      </c>
    </row>
    <row r="83" spans="1:13" ht="57.75" customHeight="1">
      <c r="A83" s="51">
        <v>48</v>
      </c>
      <c r="B83" s="51" t="s">
        <v>207</v>
      </c>
      <c r="C83" s="51">
        <v>4.713</v>
      </c>
      <c r="D83" s="67">
        <v>2</v>
      </c>
      <c r="E83" s="51" t="s">
        <v>8</v>
      </c>
      <c r="F83" s="51">
        <v>2015</v>
      </c>
      <c r="G83" s="76">
        <f>H83+J83+K83+I83+L83</f>
        <v>5000</v>
      </c>
      <c r="H83" s="76">
        <v>0</v>
      </c>
      <c r="I83" s="76">
        <v>0</v>
      </c>
      <c r="J83" s="76">
        <v>0</v>
      </c>
      <c r="K83" s="76">
        <v>0</v>
      </c>
      <c r="L83" s="76">
        <v>5000</v>
      </c>
      <c r="M83" s="16"/>
    </row>
    <row r="84" spans="1:13" ht="52.5" customHeight="1">
      <c r="A84" s="43">
        <v>49</v>
      </c>
      <c r="B84" s="43" t="s">
        <v>21</v>
      </c>
      <c r="C84" s="43">
        <v>2</v>
      </c>
      <c r="D84" s="54">
        <v>2</v>
      </c>
      <c r="E84" s="51" t="s">
        <v>8</v>
      </c>
      <c r="F84" s="51">
        <v>2015</v>
      </c>
      <c r="G84" s="44">
        <f t="shared" si="0"/>
        <v>75000</v>
      </c>
      <c r="H84" s="44">
        <v>0</v>
      </c>
      <c r="I84" s="44">
        <v>0</v>
      </c>
      <c r="J84" s="44">
        <v>0</v>
      </c>
      <c r="K84" s="44">
        <v>0</v>
      </c>
      <c r="L84" s="44">
        <v>75000</v>
      </c>
      <c r="M84" s="16" t="s">
        <v>53</v>
      </c>
    </row>
    <row r="85" spans="1:13" ht="54" customHeight="1">
      <c r="A85" s="43">
        <v>50</v>
      </c>
      <c r="B85" s="43" t="s">
        <v>57</v>
      </c>
      <c r="C85" s="43">
        <v>15.7</v>
      </c>
      <c r="D85" s="54">
        <v>2</v>
      </c>
      <c r="E85" s="51" t="s">
        <v>8</v>
      </c>
      <c r="F85" s="51">
        <v>2015</v>
      </c>
      <c r="G85" s="44">
        <f t="shared" si="0"/>
        <v>80000</v>
      </c>
      <c r="H85" s="44">
        <v>0</v>
      </c>
      <c r="I85" s="44">
        <v>0</v>
      </c>
      <c r="J85" s="44">
        <v>0</v>
      </c>
      <c r="K85" s="44">
        <v>0</v>
      </c>
      <c r="L85" s="44">
        <v>80000</v>
      </c>
      <c r="M85" s="16" t="s">
        <v>53</v>
      </c>
    </row>
    <row r="86" spans="1:13" ht="68.25" customHeight="1">
      <c r="A86" s="43">
        <v>51</v>
      </c>
      <c r="B86" s="43" t="s">
        <v>59</v>
      </c>
      <c r="C86" s="43">
        <v>7.8</v>
      </c>
      <c r="D86" s="54">
        <v>2</v>
      </c>
      <c r="E86" s="51" t="s">
        <v>8</v>
      </c>
      <c r="F86" s="51">
        <v>2015</v>
      </c>
      <c r="G86" s="44">
        <f t="shared" si="0"/>
        <v>120000</v>
      </c>
      <c r="H86" s="44">
        <v>0</v>
      </c>
      <c r="I86" s="44">
        <v>0</v>
      </c>
      <c r="J86" s="44">
        <v>0</v>
      </c>
      <c r="K86" s="44">
        <v>0</v>
      </c>
      <c r="L86" s="44">
        <v>120000</v>
      </c>
      <c r="M86" s="16" t="s">
        <v>53</v>
      </c>
    </row>
    <row r="87" spans="1:13" ht="49.5" customHeight="1">
      <c r="A87" s="43">
        <v>52</v>
      </c>
      <c r="B87" s="43" t="s">
        <v>61</v>
      </c>
      <c r="C87" s="43">
        <v>0.5</v>
      </c>
      <c r="D87" s="54">
        <v>2</v>
      </c>
      <c r="E87" s="51" t="s">
        <v>8</v>
      </c>
      <c r="F87" s="51">
        <v>2015</v>
      </c>
      <c r="G87" s="44">
        <f aca="true" t="shared" si="1" ref="G87:G97">H87+J87+K87+I87+L87</f>
        <v>3000</v>
      </c>
      <c r="H87" s="44">
        <v>0</v>
      </c>
      <c r="I87" s="44">
        <v>0</v>
      </c>
      <c r="J87" s="44">
        <v>0</v>
      </c>
      <c r="K87" s="44">
        <v>0</v>
      </c>
      <c r="L87" s="44">
        <v>3000</v>
      </c>
      <c r="M87" s="16" t="s">
        <v>53</v>
      </c>
    </row>
    <row r="88" spans="1:13" ht="42.75" customHeight="1">
      <c r="A88" s="43">
        <v>53</v>
      </c>
      <c r="B88" s="43" t="s">
        <v>62</v>
      </c>
      <c r="C88" s="43">
        <v>8.5</v>
      </c>
      <c r="D88" s="54">
        <v>2</v>
      </c>
      <c r="E88" s="51" t="s">
        <v>8</v>
      </c>
      <c r="F88" s="51">
        <v>2015</v>
      </c>
      <c r="G88" s="44">
        <f t="shared" si="1"/>
        <v>20000</v>
      </c>
      <c r="H88" s="44">
        <v>0</v>
      </c>
      <c r="I88" s="44">
        <v>0</v>
      </c>
      <c r="J88" s="44">
        <v>0</v>
      </c>
      <c r="K88" s="44">
        <v>0</v>
      </c>
      <c r="L88" s="44">
        <v>20000</v>
      </c>
      <c r="M88" s="16" t="s">
        <v>53</v>
      </c>
    </row>
    <row r="89" spans="1:13" ht="60" customHeight="1">
      <c r="A89" s="43">
        <v>54</v>
      </c>
      <c r="B89" s="43" t="s">
        <v>63</v>
      </c>
      <c r="C89" s="43">
        <v>2</v>
      </c>
      <c r="D89" s="54">
        <v>2</v>
      </c>
      <c r="E89" s="51" t="s">
        <v>8</v>
      </c>
      <c r="F89" s="51">
        <v>2015</v>
      </c>
      <c r="G89" s="44">
        <f t="shared" si="1"/>
        <v>60000</v>
      </c>
      <c r="H89" s="44">
        <v>0</v>
      </c>
      <c r="I89" s="44">
        <v>0</v>
      </c>
      <c r="J89" s="44">
        <v>0</v>
      </c>
      <c r="K89" s="44">
        <v>0</v>
      </c>
      <c r="L89" s="44">
        <v>60000</v>
      </c>
      <c r="M89" s="16" t="s">
        <v>53</v>
      </c>
    </row>
    <row r="90" spans="1:13" ht="60" customHeight="1">
      <c r="A90" s="43">
        <v>55</v>
      </c>
      <c r="B90" s="43" t="s">
        <v>121</v>
      </c>
      <c r="C90" s="63">
        <v>0.6</v>
      </c>
      <c r="D90" s="54">
        <v>2</v>
      </c>
      <c r="E90" s="51" t="s">
        <v>8</v>
      </c>
      <c r="F90" s="51">
        <v>2015</v>
      </c>
      <c r="G90" s="44">
        <f t="shared" si="1"/>
        <v>4000</v>
      </c>
      <c r="H90" s="44">
        <v>0</v>
      </c>
      <c r="I90" s="44">
        <v>0</v>
      </c>
      <c r="J90" s="44">
        <v>0</v>
      </c>
      <c r="K90" s="44">
        <v>0</v>
      </c>
      <c r="L90" s="44">
        <v>4000</v>
      </c>
      <c r="M90" s="16" t="s">
        <v>53</v>
      </c>
    </row>
    <row r="91" spans="1:13" ht="60" customHeight="1">
      <c r="A91" s="43">
        <v>56</v>
      </c>
      <c r="B91" s="43" t="s">
        <v>151</v>
      </c>
      <c r="C91" s="63">
        <v>3.5</v>
      </c>
      <c r="D91" s="54">
        <v>2</v>
      </c>
      <c r="E91" s="51" t="s">
        <v>8</v>
      </c>
      <c r="F91" s="51">
        <v>2015</v>
      </c>
      <c r="G91" s="44">
        <f t="shared" si="1"/>
        <v>4900</v>
      </c>
      <c r="H91" s="44">
        <v>0</v>
      </c>
      <c r="I91" s="44">
        <v>0</v>
      </c>
      <c r="J91" s="44">
        <v>0</v>
      </c>
      <c r="K91" s="44">
        <v>0</v>
      </c>
      <c r="L91" s="44">
        <v>4900</v>
      </c>
      <c r="M91" s="16" t="s">
        <v>53</v>
      </c>
    </row>
    <row r="92" spans="1:13" ht="60" customHeight="1">
      <c r="A92" s="43">
        <v>57</v>
      </c>
      <c r="B92" s="43" t="s">
        <v>187</v>
      </c>
      <c r="C92" s="63">
        <v>3</v>
      </c>
      <c r="D92" s="54">
        <v>2</v>
      </c>
      <c r="E92" s="51" t="s">
        <v>8</v>
      </c>
      <c r="F92" s="51">
        <v>2015</v>
      </c>
      <c r="G92" s="44">
        <f t="shared" si="1"/>
        <v>2000</v>
      </c>
      <c r="H92" s="44">
        <v>0</v>
      </c>
      <c r="I92" s="44">
        <v>0</v>
      </c>
      <c r="J92" s="44">
        <v>0</v>
      </c>
      <c r="K92" s="44">
        <v>0</v>
      </c>
      <c r="L92" s="44">
        <v>2000</v>
      </c>
      <c r="M92" s="16" t="s">
        <v>53</v>
      </c>
    </row>
    <row r="93" spans="1:13" ht="60" customHeight="1">
      <c r="A93" s="43">
        <v>58</v>
      </c>
      <c r="B93" s="43" t="s">
        <v>167</v>
      </c>
      <c r="C93" s="63">
        <v>0.244</v>
      </c>
      <c r="D93" s="54">
        <v>2</v>
      </c>
      <c r="E93" s="51" t="s">
        <v>8</v>
      </c>
      <c r="F93" s="51">
        <v>2015</v>
      </c>
      <c r="G93" s="44">
        <f t="shared" si="1"/>
        <v>1500</v>
      </c>
      <c r="H93" s="44">
        <v>0</v>
      </c>
      <c r="I93" s="44">
        <v>0</v>
      </c>
      <c r="J93" s="44">
        <v>0</v>
      </c>
      <c r="K93" s="44">
        <v>0</v>
      </c>
      <c r="L93" s="44">
        <v>1500</v>
      </c>
      <c r="M93" s="16" t="s">
        <v>53</v>
      </c>
    </row>
    <row r="94" spans="1:13" ht="48" customHeight="1">
      <c r="A94" s="43">
        <v>59</v>
      </c>
      <c r="B94" s="63" t="s">
        <v>54</v>
      </c>
      <c r="C94" s="51">
        <v>0.4</v>
      </c>
      <c r="D94" s="65">
        <v>3</v>
      </c>
      <c r="E94" s="43" t="s">
        <v>9</v>
      </c>
      <c r="F94" s="43">
        <v>2016</v>
      </c>
      <c r="G94" s="44">
        <f t="shared" si="1"/>
        <v>110000</v>
      </c>
      <c r="H94" s="44">
        <v>0</v>
      </c>
      <c r="I94" s="44">
        <v>0</v>
      </c>
      <c r="J94" s="44">
        <v>0</v>
      </c>
      <c r="K94" s="44">
        <v>0</v>
      </c>
      <c r="L94" s="44">
        <v>110000</v>
      </c>
      <c r="M94" s="16"/>
    </row>
    <row r="95" spans="1:13" ht="60.75" customHeight="1">
      <c r="A95" s="43">
        <v>60</v>
      </c>
      <c r="B95" s="43" t="s">
        <v>89</v>
      </c>
      <c r="C95" s="43"/>
      <c r="D95" s="54">
        <v>2</v>
      </c>
      <c r="E95" s="51" t="s">
        <v>8</v>
      </c>
      <c r="F95" s="51">
        <v>2016</v>
      </c>
      <c r="G95" s="44">
        <f t="shared" si="1"/>
        <v>12368.7</v>
      </c>
      <c r="H95" s="44">
        <v>12368.7</v>
      </c>
      <c r="I95" s="44">
        <v>0</v>
      </c>
      <c r="J95" s="44">
        <v>0</v>
      </c>
      <c r="K95" s="44">
        <v>0</v>
      </c>
      <c r="L95" s="44">
        <v>0</v>
      </c>
      <c r="M95" s="16" t="s">
        <v>53</v>
      </c>
    </row>
    <row r="96" spans="1:13" ht="60" customHeight="1">
      <c r="A96" s="43">
        <v>61</v>
      </c>
      <c r="B96" s="43" t="s">
        <v>64</v>
      </c>
      <c r="C96" s="43">
        <v>16.2</v>
      </c>
      <c r="D96" s="54">
        <v>3</v>
      </c>
      <c r="E96" s="51" t="s">
        <v>8</v>
      </c>
      <c r="F96" s="51">
        <v>2016</v>
      </c>
      <c r="G96" s="44">
        <f t="shared" si="1"/>
        <v>80000</v>
      </c>
      <c r="H96" s="44">
        <v>0</v>
      </c>
      <c r="I96" s="44">
        <v>0</v>
      </c>
      <c r="J96" s="44">
        <v>0</v>
      </c>
      <c r="K96" s="44">
        <v>0</v>
      </c>
      <c r="L96" s="44">
        <v>80000</v>
      </c>
      <c r="M96" s="16" t="s">
        <v>53</v>
      </c>
    </row>
    <row r="97" spans="1:13" ht="60" customHeight="1">
      <c r="A97" s="43">
        <v>62</v>
      </c>
      <c r="B97" s="43" t="s">
        <v>162</v>
      </c>
      <c r="C97" s="43">
        <v>0.873</v>
      </c>
      <c r="D97" s="54">
        <v>3</v>
      </c>
      <c r="E97" s="51" t="s">
        <v>8</v>
      </c>
      <c r="F97" s="51">
        <v>2016</v>
      </c>
      <c r="G97" s="44">
        <f t="shared" si="1"/>
        <v>8024</v>
      </c>
      <c r="H97" s="44">
        <v>0</v>
      </c>
      <c r="I97" s="44">
        <v>0</v>
      </c>
      <c r="J97" s="44">
        <v>0</v>
      </c>
      <c r="K97" s="44">
        <v>0</v>
      </c>
      <c r="L97" s="44">
        <v>8024</v>
      </c>
      <c r="M97" s="16" t="s">
        <v>53</v>
      </c>
    </row>
    <row r="98" spans="1:13" s="8" customFormat="1" ht="15.75" customHeight="1">
      <c r="A98" s="77" t="s">
        <v>24</v>
      </c>
      <c r="B98" s="78"/>
      <c r="C98" s="79">
        <f>SUM(C22:C97)</f>
        <v>150.39164999999997</v>
      </c>
      <c r="D98" s="80"/>
      <c r="E98" s="80"/>
      <c r="F98" s="81"/>
      <c r="G98" s="82">
        <f>ROUNDUP(SUM(G22:G97),1)</f>
        <v>4012288.3</v>
      </c>
      <c r="H98" s="82">
        <f>SUM(H22:H97)</f>
        <v>216417.70000000004</v>
      </c>
      <c r="I98" s="82">
        <f>SUM(I22:I97)</f>
        <v>0</v>
      </c>
      <c r="J98" s="82">
        <f>SUM(J22:J97)</f>
        <v>0</v>
      </c>
      <c r="K98" s="82">
        <f>SUM(K22:K97)</f>
        <v>0</v>
      </c>
      <c r="L98" s="82">
        <f>SUM(L22:L97)</f>
        <v>3795870.599999999</v>
      </c>
      <c r="M98" s="81"/>
    </row>
    <row r="99" spans="1:13" s="3" customFormat="1" ht="15.75" customHeight="1">
      <c r="A99" s="83"/>
      <c r="B99" s="84" t="s">
        <v>82</v>
      </c>
      <c r="C99" s="85"/>
      <c r="D99" s="86"/>
      <c r="E99" s="86"/>
      <c r="F99" s="87">
        <v>2013</v>
      </c>
      <c r="G99" s="88">
        <f aca="true" t="shared" si="2" ref="G99:G112">H99+J99+K99+I99+L99</f>
        <v>14251.099999999999</v>
      </c>
      <c r="H99" s="88">
        <f aca="true" t="shared" si="3" ref="H99:L102">H104+H109</f>
        <v>14251.099999999999</v>
      </c>
      <c r="I99" s="88">
        <f t="shared" si="3"/>
        <v>0</v>
      </c>
      <c r="J99" s="88">
        <f t="shared" si="3"/>
        <v>0</v>
      </c>
      <c r="K99" s="88">
        <f t="shared" si="3"/>
        <v>0</v>
      </c>
      <c r="L99" s="88">
        <f t="shared" si="3"/>
        <v>0</v>
      </c>
      <c r="M99" s="89"/>
    </row>
    <row r="100" spans="1:13" s="3" customFormat="1" ht="15.75" customHeight="1">
      <c r="A100" s="83"/>
      <c r="B100" s="84"/>
      <c r="C100" s="85"/>
      <c r="D100" s="86"/>
      <c r="E100" s="86"/>
      <c r="F100" s="87">
        <v>2014</v>
      </c>
      <c r="G100" s="88">
        <f t="shared" si="2"/>
        <v>177429.19999999998</v>
      </c>
      <c r="H100" s="88">
        <f t="shared" si="3"/>
        <v>177429.19999999998</v>
      </c>
      <c r="I100" s="88">
        <f t="shared" si="3"/>
        <v>0</v>
      </c>
      <c r="J100" s="88">
        <f t="shared" si="3"/>
        <v>0</v>
      </c>
      <c r="K100" s="88">
        <f t="shared" si="3"/>
        <v>0</v>
      </c>
      <c r="L100" s="88">
        <f>L105+L110</f>
        <v>0</v>
      </c>
      <c r="M100" s="89"/>
    </row>
    <row r="101" spans="1:13" s="3" customFormat="1" ht="15.75" customHeight="1">
      <c r="A101" s="83"/>
      <c r="B101" s="84"/>
      <c r="C101" s="85"/>
      <c r="D101" s="86"/>
      <c r="E101" s="86"/>
      <c r="F101" s="87">
        <v>2015</v>
      </c>
      <c r="G101" s="88">
        <f t="shared" si="2"/>
        <v>2822526.7</v>
      </c>
      <c r="H101" s="88">
        <f>H106+H111</f>
        <v>12368.7</v>
      </c>
      <c r="I101" s="88">
        <f t="shared" si="3"/>
        <v>0</v>
      </c>
      <c r="J101" s="88">
        <f t="shared" si="3"/>
        <v>0</v>
      </c>
      <c r="K101" s="88">
        <f t="shared" si="3"/>
        <v>0</v>
      </c>
      <c r="L101" s="88">
        <f t="shared" si="3"/>
        <v>2810158</v>
      </c>
      <c r="M101" s="89"/>
    </row>
    <row r="102" spans="1:13" s="3" customFormat="1" ht="15.75" customHeight="1">
      <c r="A102" s="83"/>
      <c r="B102" s="84"/>
      <c r="C102" s="85"/>
      <c r="D102" s="86"/>
      <c r="E102" s="86"/>
      <c r="F102" s="87">
        <v>2016</v>
      </c>
      <c r="G102" s="88">
        <f t="shared" si="2"/>
        <v>998081.2999999999</v>
      </c>
      <c r="H102" s="88">
        <f t="shared" si="3"/>
        <v>12368.7</v>
      </c>
      <c r="I102" s="88">
        <f t="shared" si="3"/>
        <v>0</v>
      </c>
      <c r="J102" s="88">
        <f t="shared" si="3"/>
        <v>0</v>
      </c>
      <c r="K102" s="88">
        <f t="shared" si="3"/>
        <v>0</v>
      </c>
      <c r="L102" s="88">
        <f t="shared" si="3"/>
        <v>985712.6</v>
      </c>
      <c r="M102" s="89"/>
    </row>
    <row r="103" spans="1:13" s="19" customFormat="1" ht="15.75" customHeight="1">
      <c r="A103" s="90" t="s">
        <v>25</v>
      </c>
      <c r="B103" s="91"/>
      <c r="C103" s="92"/>
      <c r="D103" s="93"/>
      <c r="E103" s="93"/>
      <c r="F103" s="94"/>
      <c r="G103" s="95">
        <f t="shared" si="2"/>
        <v>949000.8</v>
      </c>
      <c r="H103" s="95">
        <f>SUM(H104:H107)</f>
        <v>59382.399999999994</v>
      </c>
      <c r="I103" s="95">
        <f>SUM(I104:I107)</f>
        <v>0</v>
      </c>
      <c r="J103" s="95">
        <f>SUM(J104:J107)</f>
        <v>0</v>
      </c>
      <c r="K103" s="95">
        <f>SUM(K104:K107)</f>
        <v>0</v>
      </c>
      <c r="L103" s="95">
        <f>SUM(L104:L107)</f>
        <v>889618.4</v>
      </c>
      <c r="M103" s="94"/>
    </row>
    <row r="104" spans="1:13" s="3" customFormat="1" ht="15.75" customHeight="1">
      <c r="A104" s="83"/>
      <c r="B104" s="84" t="s">
        <v>82</v>
      </c>
      <c r="C104" s="85"/>
      <c r="D104" s="86"/>
      <c r="E104" s="86"/>
      <c r="F104" s="87">
        <v>2013</v>
      </c>
      <c r="G104" s="88">
        <f t="shared" si="2"/>
        <v>14251.099999999999</v>
      </c>
      <c r="H104" s="88">
        <f>H22+H24+H26</f>
        <v>14251.099999999999</v>
      </c>
      <c r="I104" s="88">
        <f>I22+I24+I26</f>
        <v>0</v>
      </c>
      <c r="J104" s="88">
        <f>J22+J24+J26</f>
        <v>0</v>
      </c>
      <c r="K104" s="88">
        <f>K22+K24+K26</f>
        <v>0</v>
      </c>
      <c r="L104" s="88">
        <f>L22+L24+L26</f>
        <v>0</v>
      </c>
      <c r="M104" s="89"/>
    </row>
    <row r="105" spans="1:13" s="3" customFormat="1" ht="15.75" customHeight="1">
      <c r="A105" s="83"/>
      <c r="B105" s="84"/>
      <c r="C105" s="85"/>
      <c r="D105" s="86"/>
      <c r="E105" s="86"/>
      <c r="F105" s="87">
        <v>2014</v>
      </c>
      <c r="G105" s="88">
        <f t="shared" si="2"/>
        <v>20393.9</v>
      </c>
      <c r="H105" s="88">
        <f>H72+H52+H51+H27+H25+H23+H29+H33</f>
        <v>20393.9</v>
      </c>
      <c r="I105" s="88">
        <f>I72+I52+I51+I27+I25+I23+I29+I33</f>
        <v>0</v>
      </c>
      <c r="J105" s="88">
        <f>J72+J52+J51+J27+J25+J23+J29+J33</f>
        <v>0</v>
      </c>
      <c r="K105" s="88">
        <f>K72+K52+K51+K27+K25+K23+K29+K33</f>
        <v>0</v>
      </c>
      <c r="L105" s="88">
        <f>L72+L52+L51+L27+L25+L23+L29+L33</f>
        <v>0</v>
      </c>
      <c r="M105" s="89"/>
    </row>
    <row r="106" spans="1:13" s="3" customFormat="1" ht="15.75" customHeight="1">
      <c r="A106" s="83"/>
      <c r="B106" s="84"/>
      <c r="C106" s="85"/>
      <c r="D106" s="86"/>
      <c r="E106" s="86"/>
      <c r="F106" s="87">
        <v>2015</v>
      </c>
      <c r="G106" s="88">
        <f t="shared" si="2"/>
        <v>813963.1</v>
      </c>
      <c r="H106" s="88">
        <f>H93+H92+H91+H90+H89+H88+H87+H86+H85+H84+H83+H82+H81+H80+H79+H78+H77+H76+H75+H73+H71+H70+H69+H68+H67+H66+H65+H64+H63+H62+H61+H60+H59+H58+H57+H56+H55+H53+H50+H48+H39</f>
        <v>12368.7</v>
      </c>
      <c r="I106" s="88">
        <f>I93+I92+I91+I90+I89+I88+I87+I86+I85+I84+I83+I82+I81+I80+I79+I78+I77+I76+I75+I73+I71+I70+I69+I68+I67+I66+I65+I64+I63+I62+I61+I60+I59+I58+I57+I56+I55+I53+I50+I48+I39</f>
        <v>0</v>
      </c>
      <c r="J106" s="88">
        <f>J93+J92+J91+J90+J89+J88+J87+J86+J85+J84+J83+J82+J81+J80+J79+J78+J77+J76+J75+J73+J71+J70+J69+J68+J67+J66+J65+J64+J63+J62+J61+J60+J59+J58+J57+J56+J55+J53+J50+J48+J39</f>
        <v>0</v>
      </c>
      <c r="K106" s="88">
        <f>K93+K92+K91+K90+K89+K88+K87+K86+K85+K84+K83+K82+K81+K80+K79+K78+K77+K76+K75+K73+K71+K70+K69+K68+K67+K66+K65+K64+K63+K62+K61+K60+K59+K58+K57+K56+K55+K53+K50+K48+K39</f>
        <v>0</v>
      </c>
      <c r="L106" s="88">
        <f>L93+L92+L91+L90+L89+L88+L87+L86+L85+L84+L83+L82+L81+L80+L79+L78+L77+L76+L75+L73+L71+L70+L69+L68+L67+L66+L65+L64+L63+L62+L61+L60+L59+L58+L57+L56+L55+L53+L50+L48+L39</f>
        <v>801594.4</v>
      </c>
      <c r="M106" s="89"/>
    </row>
    <row r="107" spans="1:13" s="3" customFormat="1" ht="15.75" customHeight="1">
      <c r="A107" s="83"/>
      <c r="B107" s="84"/>
      <c r="C107" s="85"/>
      <c r="D107" s="86"/>
      <c r="E107" s="86"/>
      <c r="F107" s="87">
        <v>2016</v>
      </c>
      <c r="G107" s="88">
        <f t="shared" si="2"/>
        <v>100392.7</v>
      </c>
      <c r="H107" s="88">
        <f>H97+H96+H95</f>
        <v>12368.7</v>
      </c>
      <c r="I107" s="88">
        <f>I97+I96+I95</f>
        <v>0</v>
      </c>
      <c r="J107" s="88">
        <f>J97+J96+J95</f>
        <v>0</v>
      </c>
      <c r="K107" s="88">
        <f>K97+K96+K95</f>
        <v>0</v>
      </c>
      <c r="L107" s="88">
        <f>L97+L96+L95</f>
        <v>88024</v>
      </c>
      <c r="M107" s="89"/>
    </row>
    <row r="108" spans="1:13" s="19" customFormat="1" ht="15.75" customHeight="1">
      <c r="A108" s="90" t="s">
        <v>26</v>
      </c>
      <c r="B108" s="91"/>
      <c r="C108" s="92"/>
      <c r="D108" s="93"/>
      <c r="E108" s="93"/>
      <c r="F108" s="94"/>
      <c r="G108" s="95">
        <f t="shared" si="2"/>
        <v>3063287.4999999995</v>
      </c>
      <c r="H108" s="95">
        <f>SUM(H109:H112)</f>
        <v>157035.3</v>
      </c>
      <c r="I108" s="95">
        <f>SUM(I109:I112)</f>
        <v>0</v>
      </c>
      <c r="J108" s="95">
        <f>SUM(J109:J112)</f>
        <v>0</v>
      </c>
      <c r="K108" s="95">
        <f>SUM(K109:K112)</f>
        <v>0</v>
      </c>
      <c r="L108" s="95">
        <f>SUM(L109:L112)</f>
        <v>2906252.1999999997</v>
      </c>
      <c r="M108" s="94"/>
    </row>
    <row r="109" spans="1:13" s="3" customFormat="1" ht="15.75" customHeight="1">
      <c r="A109" s="83"/>
      <c r="B109" s="84" t="s">
        <v>82</v>
      </c>
      <c r="C109" s="85"/>
      <c r="D109" s="86"/>
      <c r="E109" s="86"/>
      <c r="F109" s="87">
        <v>2013</v>
      </c>
      <c r="G109" s="88">
        <f t="shared" si="2"/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89"/>
    </row>
    <row r="110" spans="1:13" s="3" customFormat="1" ht="15.75" customHeight="1">
      <c r="A110" s="83"/>
      <c r="B110" s="84"/>
      <c r="C110" s="85"/>
      <c r="D110" s="86"/>
      <c r="E110" s="86"/>
      <c r="F110" s="87">
        <v>2014</v>
      </c>
      <c r="G110" s="88">
        <f t="shared" si="2"/>
        <v>157035.3</v>
      </c>
      <c r="H110" s="88">
        <f>H38+H36+H30</f>
        <v>157035.3</v>
      </c>
      <c r="I110" s="88">
        <f>I38+I36+I30</f>
        <v>0</v>
      </c>
      <c r="J110" s="88">
        <f>J38+J36+J30</f>
        <v>0</v>
      </c>
      <c r="K110" s="88">
        <f>K38+K36+K30</f>
        <v>0</v>
      </c>
      <c r="L110" s="88">
        <f>L38+L36+L30</f>
        <v>0</v>
      </c>
      <c r="M110" s="89"/>
    </row>
    <row r="111" spans="1:13" s="3" customFormat="1" ht="15.75" customHeight="1">
      <c r="A111" s="83"/>
      <c r="B111" s="84"/>
      <c r="C111" s="85"/>
      <c r="D111" s="86"/>
      <c r="E111" s="86"/>
      <c r="F111" s="87">
        <v>2015</v>
      </c>
      <c r="G111" s="88">
        <f t="shared" si="2"/>
        <v>2008563.5999999999</v>
      </c>
      <c r="H111" s="88">
        <f>H74+H54+H49+H47+H46+H45+H44+H43+H42+H41+H40+H37+H34+H32+H31+H28</f>
        <v>0</v>
      </c>
      <c r="I111" s="88">
        <f>I74+I54+I49+I47+I46+I45+I44+I43+I42+I41+I40+I37+I34+I32+I31+I28</f>
        <v>0</v>
      </c>
      <c r="J111" s="88">
        <f>J74+J54+J49+J47+J46+J45+J44+J43+J42+J41+J40+J37+J34+J32+J31+J28</f>
        <v>0</v>
      </c>
      <c r="K111" s="88">
        <f>K74+K54+K49+K47+K46+K45+K44+K43+K42+K41+K40+K37+K34+K32+K31+K28</f>
        <v>0</v>
      </c>
      <c r="L111" s="88">
        <f>L74+L54+L49+L47+L46+L45+L44+L43+L42+L41+L40+L37+L34+L32+L31+L28</f>
        <v>2008563.5999999999</v>
      </c>
      <c r="M111" s="89"/>
    </row>
    <row r="112" spans="1:13" s="3" customFormat="1" ht="15.75" customHeight="1">
      <c r="A112" s="83"/>
      <c r="B112" s="84"/>
      <c r="C112" s="85"/>
      <c r="D112" s="86"/>
      <c r="E112" s="86"/>
      <c r="F112" s="87">
        <v>2016</v>
      </c>
      <c r="G112" s="88">
        <f t="shared" si="2"/>
        <v>897688.6</v>
      </c>
      <c r="H112" s="88">
        <f>H94+H35</f>
        <v>0</v>
      </c>
      <c r="I112" s="88">
        <f>I94+I35</f>
        <v>0</v>
      </c>
      <c r="J112" s="88">
        <f>J94+J35</f>
        <v>0</v>
      </c>
      <c r="K112" s="88">
        <f>K94+K35</f>
        <v>0</v>
      </c>
      <c r="L112" s="88">
        <f>L94+L35</f>
        <v>897688.6</v>
      </c>
      <c r="M112" s="89"/>
    </row>
    <row r="113" spans="1:13" s="3" customFormat="1" ht="15.75">
      <c r="A113" s="96" t="s">
        <v>28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87"/>
      <c r="M113" s="89"/>
    </row>
    <row r="114" spans="1:13" ht="68.25" customHeight="1">
      <c r="A114" s="52">
        <v>1</v>
      </c>
      <c r="B114" s="53" t="s">
        <v>124</v>
      </c>
      <c r="C114" s="53">
        <v>1.096</v>
      </c>
      <c r="D114" s="54">
        <v>1</v>
      </c>
      <c r="E114" s="53" t="s">
        <v>9</v>
      </c>
      <c r="F114" s="52">
        <v>2013</v>
      </c>
      <c r="G114" s="44">
        <f>H114+J114+K114+I114+L114</f>
        <v>8717.4</v>
      </c>
      <c r="H114" s="44">
        <f>15512-6794.6</f>
        <v>8717.4</v>
      </c>
      <c r="I114" s="44">
        <v>0</v>
      </c>
      <c r="J114" s="44">
        <v>0</v>
      </c>
      <c r="K114" s="44">
        <v>0</v>
      </c>
      <c r="L114" s="44">
        <v>0</v>
      </c>
      <c r="M114" s="16" t="s">
        <v>74</v>
      </c>
    </row>
    <row r="115" spans="1:13" ht="18" customHeight="1">
      <c r="A115" s="40">
        <v>2</v>
      </c>
      <c r="B115" s="69" t="s">
        <v>78</v>
      </c>
      <c r="C115" s="69">
        <v>1.5</v>
      </c>
      <c r="D115" s="42">
        <v>1</v>
      </c>
      <c r="E115" s="53" t="s">
        <v>9</v>
      </c>
      <c r="F115" s="52">
        <v>2013</v>
      </c>
      <c r="G115" s="44">
        <f aca="true" t="shared" si="4" ref="G115:G189">H115+J115+K115+I115+L115</f>
        <v>9825.9</v>
      </c>
      <c r="H115" s="44">
        <f>4519-99</f>
        <v>4420</v>
      </c>
      <c r="I115" s="44">
        <v>5405.9</v>
      </c>
      <c r="J115" s="44">
        <v>0</v>
      </c>
      <c r="K115" s="44">
        <v>0</v>
      </c>
      <c r="L115" s="44">
        <v>0</v>
      </c>
      <c r="M115" s="60" t="s">
        <v>215</v>
      </c>
    </row>
    <row r="116" spans="1:13" ht="18" customHeight="1">
      <c r="A116" s="45"/>
      <c r="B116" s="97"/>
      <c r="C116" s="97"/>
      <c r="D116" s="47"/>
      <c r="E116" s="53" t="s">
        <v>9</v>
      </c>
      <c r="F116" s="52">
        <v>2014</v>
      </c>
      <c r="G116" s="44">
        <f t="shared" si="4"/>
        <v>3790.6</v>
      </c>
      <c r="H116" s="44">
        <v>3790.6</v>
      </c>
      <c r="I116" s="44">
        <v>0</v>
      </c>
      <c r="J116" s="44">
        <v>0</v>
      </c>
      <c r="K116" s="44">
        <v>0</v>
      </c>
      <c r="L116" s="44">
        <v>0</v>
      </c>
      <c r="M116" s="98"/>
    </row>
    <row r="117" spans="1:13" ht="15.75">
      <c r="A117" s="48"/>
      <c r="B117" s="70"/>
      <c r="C117" s="70"/>
      <c r="D117" s="50"/>
      <c r="E117" s="99" t="s">
        <v>8</v>
      </c>
      <c r="F117" s="52">
        <v>2013</v>
      </c>
      <c r="G117" s="44">
        <f t="shared" si="4"/>
        <v>99</v>
      </c>
      <c r="H117" s="44">
        <v>99</v>
      </c>
      <c r="I117" s="44">
        <v>0</v>
      </c>
      <c r="J117" s="44">
        <v>0</v>
      </c>
      <c r="K117" s="44">
        <v>0</v>
      </c>
      <c r="L117" s="44">
        <v>0</v>
      </c>
      <c r="M117" s="62"/>
    </row>
    <row r="118" spans="1:13" ht="25.5" customHeight="1">
      <c r="A118" s="40">
        <v>3</v>
      </c>
      <c r="B118" s="69" t="s">
        <v>123</v>
      </c>
      <c r="C118" s="73">
        <v>1.752</v>
      </c>
      <c r="D118" s="42">
        <v>1</v>
      </c>
      <c r="E118" s="69" t="s">
        <v>9</v>
      </c>
      <c r="F118" s="52">
        <v>2013</v>
      </c>
      <c r="G118" s="44">
        <f t="shared" si="4"/>
        <v>4000</v>
      </c>
      <c r="H118" s="44">
        <v>4000</v>
      </c>
      <c r="I118" s="44">
        <v>0</v>
      </c>
      <c r="J118" s="44">
        <v>0</v>
      </c>
      <c r="K118" s="44">
        <v>0</v>
      </c>
      <c r="L118" s="44">
        <v>0</v>
      </c>
      <c r="M118" s="60" t="s">
        <v>68</v>
      </c>
    </row>
    <row r="119" spans="1:13" ht="30" customHeight="1">
      <c r="A119" s="45"/>
      <c r="B119" s="97"/>
      <c r="C119" s="100"/>
      <c r="D119" s="47"/>
      <c r="E119" s="70"/>
      <c r="F119" s="52">
        <v>2014</v>
      </c>
      <c r="G119" s="44">
        <f t="shared" si="4"/>
        <v>45804.4</v>
      </c>
      <c r="H119" s="44">
        <v>45804.4</v>
      </c>
      <c r="I119" s="44">
        <v>0</v>
      </c>
      <c r="J119" s="44">
        <v>0</v>
      </c>
      <c r="K119" s="44">
        <v>0</v>
      </c>
      <c r="L119" s="44">
        <v>0</v>
      </c>
      <c r="M119" s="62"/>
    </row>
    <row r="120" spans="1:13" ht="30" customHeight="1">
      <c r="A120" s="48"/>
      <c r="B120" s="70"/>
      <c r="C120" s="74"/>
      <c r="D120" s="50"/>
      <c r="E120" s="101" t="s">
        <v>8</v>
      </c>
      <c r="F120" s="57">
        <v>2014</v>
      </c>
      <c r="G120" s="76">
        <f>H120+J120+K120+I120+L120</f>
        <v>97</v>
      </c>
      <c r="H120" s="76">
        <v>97</v>
      </c>
      <c r="I120" s="76">
        <v>0</v>
      </c>
      <c r="J120" s="76">
        <v>0</v>
      </c>
      <c r="K120" s="76">
        <v>0</v>
      </c>
      <c r="L120" s="76">
        <v>0</v>
      </c>
      <c r="M120" s="102" t="s">
        <v>209</v>
      </c>
    </row>
    <row r="121" spans="1:13" ht="45.75" customHeight="1">
      <c r="A121" s="51">
        <v>4</v>
      </c>
      <c r="B121" s="51" t="s">
        <v>176</v>
      </c>
      <c r="C121" s="51">
        <v>4.1</v>
      </c>
      <c r="D121" s="67">
        <v>1</v>
      </c>
      <c r="E121" s="51" t="s">
        <v>8</v>
      </c>
      <c r="F121" s="51">
        <v>2014</v>
      </c>
      <c r="G121" s="76">
        <f t="shared" si="4"/>
        <v>9270</v>
      </c>
      <c r="H121" s="76">
        <f>15184-400-97-5417</f>
        <v>9270</v>
      </c>
      <c r="I121" s="76">
        <v>0</v>
      </c>
      <c r="J121" s="76">
        <v>0</v>
      </c>
      <c r="K121" s="76">
        <v>0</v>
      </c>
      <c r="L121" s="76">
        <v>0</v>
      </c>
      <c r="M121" s="16" t="s">
        <v>53</v>
      </c>
    </row>
    <row r="122" spans="1:13" ht="45.75" customHeight="1">
      <c r="A122" s="51">
        <v>5</v>
      </c>
      <c r="B122" s="51" t="s">
        <v>208</v>
      </c>
      <c r="C122" s="51"/>
      <c r="D122" s="67">
        <v>1</v>
      </c>
      <c r="E122" s="51" t="s">
        <v>8</v>
      </c>
      <c r="F122" s="51">
        <v>2015</v>
      </c>
      <c r="G122" s="76">
        <f>H122+J122+K122+I122+L122</f>
        <v>400</v>
      </c>
      <c r="H122" s="76">
        <f>400-400</f>
        <v>0</v>
      </c>
      <c r="I122" s="76">
        <v>0</v>
      </c>
      <c r="J122" s="76">
        <v>0</v>
      </c>
      <c r="K122" s="76">
        <v>0</v>
      </c>
      <c r="L122" s="76">
        <v>400</v>
      </c>
      <c r="M122" s="16" t="s">
        <v>53</v>
      </c>
    </row>
    <row r="123" spans="1:13" ht="38.25" customHeight="1">
      <c r="A123" s="41">
        <v>6</v>
      </c>
      <c r="B123" s="41" t="s">
        <v>181</v>
      </c>
      <c r="C123" s="55">
        <v>2.06</v>
      </c>
      <c r="D123" s="42">
        <v>1</v>
      </c>
      <c r="E123" s="51" t="s">
        <v>8</v>
      </c>
      <c r="F123" s="51">
        <v>2014</v>
      </c>
      <c r="G123" s="44">
        <f t="shared" si="4"/>
        <v>7368.4</v>
      </c>
      <c r="H123" s="44">
        <v>368.4</v>
      </c>
      <c r="I123" s="44">
        <v>7000</v>
      </c>
      <c r="J123" s="44">
        <v>0</v>
      </c>
      <c r="K123" s="44">
        <v>0</v>
      </c>
      <c r="L123" s="44">
        <v>0</v>
      </c>
      <c r="M123" s="60" t="s">
        <v>101</v>
      </c>
    </row>
    <row r="124" spans="1:13" ht="42.75" customHeight="1">
      <c r="A124" s="46"/>
      <c r="B124" s="46"/>
      <c r="C124" s="59"/>
      <c r="D124" s="47"/>
      <c r="E124" s="43" t="s">
        <v>9</v>
      </c>
      <c r="F124" s="43">
        <v>2015</v>
      </c>
      <c r="G124" s="44">
        <f t="shared" si="4"/>
        <v>97220.49000000002</v>
      </c>
      <c r="H124" s="44">
        <v>96966.6</v>
      </c>
      <c r="I124" s="44">
        <v>0</v>
      </c>
      <c r="J124" s="44">
        <f>297220.49-296966.6</f>
        <v>253.89000000001397</v>
      </c>
      <c r="K124" s="44">
        <v>0</v>
      </c>
      <c r="L124" s="44">
        <v>0</v>
      </c>
      <c r="M124" s="62"/>
    </row>
    <row r="125" spans="1:13" ht="42.75" customHeight="1">
      <c r="A125" s="49"/>
      <c r="B125" s="49"/>
      <c r="C125" s="61"/>
      <c r="D125" s="50"/>
      <c r="E125" s="43" t="s">
        <v>9</v>
      </c>
      <c r="F125" s="43">
        <v>2016</v>
      </c>
      <c r="G125" s="44">
        <f>H125+J125+K125+I125+L125</f>
        <v>200000</v>
      </c>
      <c r="H125" s="44">
        <v>200000</v>
      </c>
      <c r="I125" s="44">
        <v>0</v>
      </c>
      <c r="J125" s="44">
        <v>0</v>
      </c>
      <c r="K125" s="44">
        <v>0</v>
      </c>
      <c r="L125" s="44">
        <v>0</v>
      </c>
      <c r="M125" s="103"/>
    </row>
    <row r="126" spans="1:13" ht="53.25" customHeight="1">
      <c r="A126" s="43">
        <v>7</v>
      </c>
      <c r="B126" s="43" t="s">
        <v>197</v>
      </c>
      <c r="C126" s="43">
        <v>0.83</v>
      </c>
      <c r="D126" s="54">
        <v>1</v>
      </c>
      <c r="E126" s="51" t="s">
        <v>8</v>
      </c>
      <c r="F126" s="51">
        <v>2014</v>
      </c>
      <c r="G126" s="44">
        <f t="shared" si="4"/>
        <v>746.2</v>
      </c>
      <c r="H126" s="44">
        <f>750-3.8</f>
        <v>746.2</v>
      </c>
      <c r="I126" s="44">
        <v>0</v>
      </c>
      <c r="J126" s="44">
        <v>0</v>
      </c>
      <c r="K126" s="44">
        <v>0</v>
      </c>
      <c r="L126" s="44">
        <v>0</v>
      </c>
      <c r="M126" s="16"/>
    </row>
    <row r="127" spans="1:13" ht="53.25" customHeight="1">
      <c r="A127" s="43">
        <v>8</v>
      </c>
      <c r="B127" s="43" t="s">
        <v>194</v>
      </c>
      <c r="C127" s="43">
        <v>0.25</v>
      </c>
      <c r="D127" s="54">
        <v>1</v>
      </c>
      <c r="E127" s="51" t="s">
        <v>8</v>
      </c>
      <c r="F127" s="51">
        <v>2015</v>
      </c>
      <c r="G127" s="44">
        <f>H127+J127+K127+I127+L127</f>
        <v>800</v>
      </c>
      <c r="H127" s="44">
        <f>800-800</f>
        <v>0</v>
      </c>
      <c r="I127" s="44">
        <v>0</v>
      </c>
      <c r="J127" s="44">
        <v>0</v>
      </c>
      <c r="K127" s="44">
        <v>0</v>
      </c>
      <c r="L127" s="44">
        <v>800</v>
      </c>
      <c r="M127" s="16"/>
    </row>
    <row r="128" spans="1:13" ht="34.5" customHeight="1">
      <c r="A128" s="40">
        <v>9</v>
      </c>
      <c r="B128" s="69" t="s">
        <v>122</v>
      </c>
      <c r="C128" s="73">
        <v>1</v>
      </c>
      <c r="D128" s="42">
        <v>1</v>
      </c>
      <c r="E128" s="101" t="s">
        <v>8</v>
      </c>
      <c r="F128" s="57">
        <v>2015</v>
      </c>
      <c r="G128" s="44">
        <f t="shared" si="4"/>
        <v>1500</v>
      </c>
      <c r="H128" s="44">
        <f>750-750</f>
        <v>0</v>
      </c>
      <c r="I128" s="44">
        <v>0</v>
      </c>
      <c r="J128" s="44">
        <v>0</v>
      </c>
      <c r="K128" s="44">
        <v>0</v>
      </c>
      <c r="L128" s="44">
        <f>750+750</f>
        <v>1500</v>
      </c>
      <c r="M128" s="60"/>
    </row>
    <row r="129" spans="1:13" ht="34.5" customHeight="1">
      <c r="A129" s="48"/>
      <c r="B129" s="70"/>
      <c r="C129" s="74"/>
      <c r="D129" s="50"/>
      <c r="E129" s="75" t="s">
        <v>9</v>
      </c>
      <c r="F129" s="52">
        <v>2015</v>
      </c>
      <c r="G129" s="44">
        <f t="shared" si="4"/>
        <v>17000</v>
      </c>
      <c r="H129" s="44">
        <v>0</v>
      </c>
      <c r="I129" s="44">
        <v>0</v>
      </c>
      <c r="J129" s="44">
        <v>0</v>
      </c>
      <c r="K129" s="44">
        <v>0</v>
      </c>
      <c r="L129" s="44">
        <v>17000</v>
      </c>
      <c r="M129" s="62"/>
    </row>
    <row r="130" spans="1:13" ht="51">
      <c r="A130" s="52">
        <v>10</v>
      </c>
      <c r="B130" s="53" t="s">
        <v>30</v>
      </c>
      <c r="C130" s="56">
        <v>0.94</v>
      </c>
      <c r="D130" s="54">
        <v>1</v>
      </c>
      <c r="E130" s="53" t="s">
        <v>9</v>
      </c>
      <c r="F130" s="52">
        <v>2015</v>
      </c>
      <c r="G130" s="44">
        <f t="shared" si="4"/>
        <v>15610.1</v>
      </c>
      <c r="H130" s="44">
        <v>0</v>
      </c>
      <c r="I130" s="44">
        <v>0</v>
      </c>
      <c r="J130" s="44">
        <v>0</v>
      </c>
      <c r="K130" s="44">
        <v>0</v>
      </c>
      <c r="L130" s="44">
        <v>15610.1</v>
      </c>
      <c r="M130" s="16" t="s">
        <v>69</v>
      </c>
    </row>
    <row r="131" spans="1:13" ht="51">
      <c r="A131" s="52">
        <v>11</v>
      </c>
      <c r="B131" s="53" t="s">
        <v>29</v>
      </c>
      <c r="C131" s="56">
        <v>0.79</v>
      </c>
      <c r="D131" s="54">
        <v>1</v>
      </c>
      <c r="E131" s="53" t="s">
        <v>9</v>
      </c>
      <c r="F131" s="52">
        <v>2015</v>
      </c>
      <c r="G131" s="44">
        <f t="shared" si="4"/>
        <v>9991.9</v>
      </c>
      <c r="H131" s="44">
        <v>0</v>
      </c>
      <c r="I131" s="44">
        <v>0</v>
      </c>
      <c r="J131" s="44">
        <v>0</v>
      </c>
      <c r="K131" s="44">
        <v>0</v>
      </c>
      <c r="L131" s="44">
        <v>9991.9</v>
      </c>
      <c r="M131" s="16" t="s">
        <v>70</v>
      </c>
    </row>
    <row r="132" spans="1:13" ht="56.25" customHeight="1">
      <c r="A132" s="52">
        <f aca="true" t="shared" si="5" ref="A132:A138">A131+1</f>
        <v>12</v>
      </c>
      <c r="B132" s="53" t="s">
        <v>198</v>
      </c>
      <c r="C132" s="56">
        <v>0.74</v>
      </c>
      <c r="D132" s="54">
        <v>1</v>
      </c>
      <c r="E132" s="53" t="s">
        <v>9</v>
      </c>
      <c r="F132" s="52">
        <v>2014</v>
      </c>
      <c r="G132" s="44">
        <f t="shared" si="4"/>
        <v>30040.299999999992</v>
      </c>
      <c r="H132" s="44">
        <f>45587.2-9666.8-5705.2-174.9</f>
        <v>30040.299999999992</v>
      </c>
      <c r="I132" s="44">
        <v>0</v>
      </c>
      <c r="J132" s="44">
        <v>0</v>
      </c>
      <c r="K132" s="44">
        <v>0</v>
      </c>
      <c r="L132" s="44">
        <v>0</v>
      </c>
      <c r="M132" s="16" t="s">
        <v>66</v>
      </c>
    </row>
    <row r="133" spans="1:13" ht="57" customHeight="1">
      <c r="A133" s="52">
        <f t="shared" si="5"/>
        <v>13</v>
      </c>
      <c r="B133" s="99" t="s">
        <v>31</v>
      </c>
      <c r="C133" s="101">
        <v>1.5</v>
      </c>
      <c r="D133" s="65">
        <v>1</v>
      </c>
      <c r="E133" s="53" t="s">
        <v>9</v>
      </c>
      <c r="F133" s="52">
        <v>2015</v>
      </c>
      <c r="G133" s="44">
        <f t="shared" si="4"/>
        <v>69180.4</v>
      </c>
      <c r="H133" s="44">
        <v>0</v>
      </c>
      <c r="I133" s="44">
        <v>0</v>
      </c>
      <c r="J133" s="44">
        <v>0</v>
      </c>
      <c r="K133" s="44">
        <v>0</v>
      </c>
      <c r="L133" s="44">
        <v>69180.4</v>
      </c>
      <c r="M133" s="104" t="s">
        <v>67</v>
      </c>
    </row>
    <row r="134" spans="1:13" ht="57" customHeight="1">
      <c r="A134" s="52">
        <f>A133+1</f>
        <v>14</v>
      </c>
      <c r="B134" s="99" t="s">
        <v>188</v>
      </c>
      <c r="C134" s="101">
        <v>1.4</v>
      </c>
      <c r="D134" s="65">
        <v>1</v>
      </c>
      <c r="E134" s="53" t="s">
        <v>9</v>
      </c>
      <c r="F134" s="52">
        <v>2015</v>
      </c>
      <c r="G134" s="44">
        <f>H134+J134+K134+I134+L134</f>
        <v>48040.1</v>
      </c>
      <c r="H134" s="44">
        <v>0</v>
      </c>
      <c r="I134" s="44">
        <v>0</v>
      </c>
      <c r="J134" s="44">
        <v>0</v>
      </c>
      <c r="K134" s="44">
        <v>0</v>
      </c>
      <c r="L134" s="44">
        <v>48040.1</v>
      </c>
      <c r="M134" s="104" t="s">
        <v>189</v>
      </c>
    </row>
    <row r="135" spans="1:13" ht="51">
      <c r="A135" s="52">
        <v>15</v>
      </c>
      <c r="B135" s="53" t="s">
        <v>71</v>
      </c>
      <c r="C135" s="56">
        <v>0.4</v>
      </c>
      <c r="D135" s="54">
        <v>1</v>
      </c>
      <c r="E135" s="53" t="s">
        <v>9</v>
      </c>
      <c r="F135" s="52">
        <v>2015</v>
      </c>
      <c r="G135" s="44">
        <f t="shared" si="4"/>
        <v>3996</v>
      </c>
      <c r="H135" s="44">
        <v>0</v>
      </c>
      <c r="I135" s="44">
        <v>0</v>
      </c>
      <c r="J135" s="44">
        <v>0</v>
      </c>
      <c r="K135" s="44">
        <v>0</v>
      </c>
      <c r="L135" s="44">
        <v>3996</v>
      </c>
      <c r="M135" s="16" t="s">
        <v>73</v>
      </c>
    </row>
    <row r="136" spans="1:13" ht="38.25" customHeight="1">
      <c r="A136" s="52">
        <v>16</v>
      </c>
      <c r="B136" s="99" t="s">
        <v>32</v>
      </c>
      <c r="C136" s="105"/>
      <c r="D136" s="65">
        <v>1</v>
      </c>
      <c r="E136" s="53" t="s">
        <v>9</v>
      </c>
      <c r="F136" s="52">
        <v>2015</v>
      </c>
      <c r="G136" s="44">
        <f t="shared" si="4"/>
        <v>300000</v>
      </c>
      <c r="H136" s="44">
        <v>0</v>
      </c>
      <c r="I136" s="44">
        <v>0</v>
      </c>
      <c r="J136" s="44">
        <v>0</v>
      </c>
      <c r="K136" s="44">
        <v>0</v>
      </c>
      <c r="L136" s="44">
        <v>300000</v>
      </c>
      <c r="M136" s="16"/>
    </row>
    <row r="137" spans="1:13" ht="61.5" customHeight="1">
      <c r="A137" s="52">
        <f t="shared" si="5"/>
        <v>17</v>
      </c>
      <c r="B137" s="99" t="s">
        <v>177</v>
      </c>
      <c r="C137" s="99">
        <v>5.4</v>
      </c>
      <c r="D137" s="106">
        <v>1</v>
      </c>
      <c r="E137" s="56" t="s">
        <v>8</v>
      </c>
      <c r="F137" s="57">
        <v>2015</v>
      </c>
      <c r="G137" s="44">
        <f t="shared" si="4"/>
        <v>33592</v>
      </c>
      <c r="H137" s="44">
        <v>0</v>
      </c>
      <c r="I137" s="44">
        <v>0</v>
      </c>
      <c r="J137" s="44">
        <v>33592</v>
      </c>
      <c r="K137" s="44">
        <v>0</v>
      </c>
      <c r="L137" s="44">
        <v>0</v>
      </c>
      <c r="M137" s="58"/>
    </row>
    <row r="138" spans="1:13" ht="61.5" customHeight="1">
      <c r="A138" s="52">
        <f t="shared" si="5"/>
        <v>18</v>
      </c>
      <c r="B138" s="99" t="s">
        <v>178</v>
      </c>
      <c r="C138" s="99">
        <v>2.062</v>
      </c>
      <c r="D138" s="106">
        <v>1</v>
      </c>
      <c r="E138" s="56" t="s">
        <v>8</v>
      </c>
      <c r="F138" s="57">
        <v>2014</v>
      </c>
      <c r="G138" s="44">
        <f t="shared" si="4"/>
        <v>4000</v>
      </c>
      <c r="H138" s="44">
        <f>5483.5-1483.5</f>
        <v>4000</v>
      </c>
      <c r="I138" s="44">
        <v>0</v>
      </c>
      <c r="J138" s="44">
        <v>0</v>
      </c>
      <c r="K138" s="44">
        <v>0</v>
      </c>
      <c r="L138" s="44">
        <v>0</v>
      </c>
      <c r="M138" s="58"/>
    </row>
    <row r="139" spans="1:13" ht="35.25" customHeight="1">
      <c r="A139" s="71">
        <v>19</v>
      </c>
      <c r="B139" s="107" t="s">
        <v>33</v>
      </c>
      <c r="C139" s="55">
        <v>1.75</v>
      </c>
      <c r="D139" s="108">
        <v>1</v>
      </c>
      <c r="E139" s="51" t="s">
        <v>8</v>
      </c>
      <c r="F139" s="57">
        <v>2015</v>
      </c>
      <c r="G139" s="44">
        <f t="shared" si="4"/>
        <v>6000</v>
      </c>
      <c r="H139" s="44">
        <v>0</v>
      </c>
      <c r="I139" s="44">
        <v>0</v>
      </c>
      <c r="J139" s="44">
        <v>0</v>
      </c>
      <c r="K139" s="44">
        <v>0</v>
      </c>
      <c r="L139" s="44">
        <v>6000</v>
      </c>
      <c r="M139" s="60" t="s">
        <v>65</v>
      </c>
    </row>
    <row r="140" spans="1:13" ht="45" customHeight="1">
      <c r="A140" s="71"/>
      <c r="B140" s="107"/>
      <c r="C140" s="61"/>
      <c r="D140" s="108"/>
      <c r="E140" s="43" t="s">
        <v>9</v>
      </c>
      <c r="F140" s="52">
        <v>2015</v>
      </c>
      <c r="G140" s="44">
        <f t="shared" si="4"/>
        <v>145319.7</v>
      </c>
      <c r="H140" s="44">
        <v>0</v>
      </c>
      <c r="I140" s="44">
        <v>0</v>
      </c>
      <c r="J140" s="44">
        <v>0</v>
      </c>
      <c r="K140" s="44">
        <v>0</v>
      </c>
      <c r="L140" s="44">
        <v>145319.7</v>
      </c>
      <c r="M140" s="62"/>
    </row>
    <row r="141" spans="1:13" ht="81" customHeight="1">
      <c r="A141" s="63">
        <v>20</v>
      </c>
      <c r="B141" s="63" t="s">
        <v>195</v>
      </c>
      <c r="C141" s="63"/>
      <c r="D141" s="106">
        <v>1</v>
      </c>
      <c r="E141" s="64" t="s">
        <v>8</v>
      </c>
      <c r="F141" s="51">
        <v>2014</v>
      </c>
      <c r="G141" s="44">
        <f t="shared" si="4"/>
        <v>3731.2</v>
      </c>
      <c r="H141" s="44">
        <f>3750-18.8</f>
        <v>3731.2</v>
      </c>
      <c r="I141" s="44">
        <v>0</v>
      </c>
      <c r="J141" s="44">
        <v>0</v>
      </c>
      <c r="K141" s="44">
        <v>0</v>
      </c>
      <c r="L141" s="44">
        <v>0</v>
      </c>
      <c r="M141" s="58" t="s">
        <v>77</v>
      </c>
    </row>
    <row r="142" spans="1:13" ht="38.25">
      <c r="A142" s="43">
        <v>21</v>
      </c>
      <c r="B142" s="43" t="s">
        <v>75</v>
      </c>
      <c r="C142" s="43">
        <v>2</v>
      </c>
      <c r="D142" s="54">
        <v>1</v>
      </c>
      <c r="E142" s="51" t="s">
        <v>8</v>
      </c>
      <c r="F142" s="51">
        <v>2015</v>
      </c>
      <c r="G142" s="44">
        <f t="shared" si="4"/>
        <v>2500</v>
      </c>
      <c r="H142" s="44">
        <v>0</v>
      </c>
      <c r="I142" s="44">
        <v>0</v>
      </c>
      <c r="J142" s="44">
        <v>0</v>
      </c>
      <c r="K142" s="44">
        <v>0</v>
      </c>
      <c r="L142" s="44">
        <v>2500</v>
      </c>
      <c r="M142" s="16" t="s">
        <v>76</v>
      </c>
    </row>
    <row r="143" spans="1:13" ht="48" customHeight="1">
      <c r="A143" s="43">
        <v>22</v>
      </c>
      <c r="B143" s="43" t="s">
        <v>48</v>
      </c>
      <c r="C143" s="43"/>
      <c r="D143" s="54">
        <v>1</v>
      </c>
      <c r="E143" s="51" t="s">
        <v>8</v>
      </c>
      <c r="F143" s="51">
        <v>2015</v>
      </c>
      <c r="G143" s="44">
        <f t="shared" si="4"/>
        <v>1000</v>
      </c>
      <c r="H143" s="44">
        <v>0</v>
      </c>
      <c r="I143" s="44">
        <v>0</v>
      </c>
      <c r="J143" s="44">
        <v>0</v>
      </c>
      <c r="K143" s="44">
        <v>0</v>
      </c>
      <c r="L143" s="44">
        <v>1000</v>
      </c>
      <c r="M143" s="16" t="s">
        <v>76</v>
      </c>
    </row>
    <row r="144" spans="1:13" ht="42" customHeight="1">
      <c r="A144" s="43">
        <v>23</v>
      </c>
      <c r="B144" s="43" t="s">
        <v>36</v>
      </c>
      <c r="C144" s="43">
        <v>5.22</v>
      </c>
      <c r="D144" s="54">
        <v>1</v>
      </c>
      <c r="E144" s="51" t="s">
        <v>8</v>
      </c>
      <c r="F144" s="51">
        <v>2015</v>
      </c>
      <c r="G144" s="44">
        <f t="shared" si="4"/>
        <v>5500</v>
      </c>
      <c r="H144" s="44">
        <v>0</v>
      </c>
      <c r="I144" s="44">
        <v>0</v>
      </c>
      <c r="J144" s="44">
        <v>0</v>
      </c>
      <c r="K144" s="44">
        <v>0</v>
      </c>
      <c r="L144" s="44">
        <v>5500</v>
      </c>
      <c r="M144" s="16" t="s">
        <v>76</v>
      </c>
    </row>
    <row r="145" spans="1:13" ht="40.5" customHeight="1">
      <c r="A145" s="43">
        <f>A144+1</f>
        <v>24</v>
      </c>
      <c r="B145" s="43" t="s">
        <v>40</v>
      </c>
      <c r="C145" s="43">
        <v>1.2</v>
      </c>
      <c r="D145" s="54">
        <v>1</v>
      </c>
      <c r="E145" s="51" t="s">
        <v>8</v>
      </c>
      <c r="F145" s="51">
        <v>2015</v>
      </c>
      <c r="G145" s="44">
        <f t="shared" si="4"/>
        <v>7000</v>
      </c>
      <c r="H145" s="44">
        <v>0</v>
      </c>
      <c r="I145" s="44">
        <v>0</v>
      </c>
      <c r="J145" s="44">
        <v>0</v>
      </c>
      <c r="K145" s="44">
        <v>0</v>
      </c>
      <c r="L145" s="44">
        <v>7000</v>
      </c>
      <c r="M145" s="16" t="s">
        <v>76</v>
      </c>
    </row>
    <row r="146" spans="1:13" ht="38.25">
      <c r="A146" s="43">
        <f>A145+1</f>
        <v>25</v>
      </c>
      <c r="B146" s="43" t="s">
        <v>44</v>
      </c>
      <c r="C146" s="43">
        <v>4.9</v>
      </c>
      <c r="D146" s="54">
        <v>1</v>
      </c>
      <c r="E146" s="51" t="s">
        <v>8</v>
      </c>
      <c r="F146" s="51">
        <v>2015</v>
      </c>
      <c r="G146" s="44">
        <f t="shared" si="4"/>
        <v>10000</v>
      </c>
      <c r="H146" s="44">
        <v>0</v>
      </c>
      <c r="I146" s="44">
        <v>0</v>
      </c>
      <c r="J146" s="44">
        <v>0</v>
      </c>
      <c r="K146" s="44">
        <v>0</v>
      </c>
      <c r="L146" s="44">
        <v>10000</v>
      </c>
      <c r="M146" s="16" t="s">
        <v>76</v>
      </c>
    </row>
    <row r="147" spans="1:13" ht="38.25">
      <c r="A147" s="43">
        <f>A146+1</f>
        <v>26</v>
      </c>
      <c r="B147" s="43" t="s">
        <v>45</v>
      </c>
      <c r="C147" s="43">
        <v>4</v>
      </c>
      <c r="D147" s="54">
        <v>1</v>
      </c>
      <c r="E147" s="51" t="s">
        <v>8</v>
      </c>
      <c r="F147" s="51">
        <v>2015</v>
      </c>
      <c r="G147" s="44">
        <f t="shared" si="4"/>
        <v>10000</v>
      </c>
      <c r="H147" s="44">
        <v>0</v>
      </c>
      <c r="I147" s="44">
        <v>0</v>
      </c>
      <c r="J147" s="44">
        <v>0</v>
      </c>
      <c r="K147" s="44">
        <v>0</v>
      </c>
      <c r="L147" s="44">
        <v>10000</v>
      </c>
      <c r="M147" s="16" t="s">
        <v>76</v>
      </c>
    </row>
    <row r="148" spans="1:13" ht="38.25">
      <c r="A148" s="43">
        <f>A147+1</f>
        <v>27</v>
      </c>
      <c r="B148" s="43" t="s">
        <v>108</v>
      </c>
      <c r="C148" s="43">
        <v>0.9</v>
      </c>
      <c r="D148" s="54">
        <v>1</v>
      </c>
      <c r="E148" s="51" t="s">
        <v>8</v>
      </c>
      <c r="F148" s="51">
        <v>2015</v>
      </c>
      <c r="G148" s="44">
        <f t="shared" si="4"/>
        <v>1400</v>
      </c>
      <c r="H148" s="44">
        <v>0</v>
      </c>
      <c r="I148" s="44">
        <v>0</v>
      </c>
      <c r="J148" s="44">
        <v>0</v>
      </c>
      <c r="K148" s="44">
        <v>0</v>
      </c>
      <c r="L148" s="44">
        <v>1400</v>
      </c>
      <c r="M148" s="16" t="s">
        <v>76</v>
      </c>
    </row>
    <row r="149" spans="1:13" ht="38.25">
      <c r="A149" s="43">
        <f>A148+1</f>
        <v>28</v>
      </c>
      <c r="B149" s="43" t="s">
        <v>110</v>
      </c>
      <c r="C149" s="43">
        <v>1.4</v>
      </c>
      <c r="D149" s="54">
        <v>1</v>
      </c>
      <c r="E149" s="51" t="s">
        <v>8</v>
      </c>
      <c r="F149" s="51">
        <v>2015</v>
      </c>
      <c r="G149" s="44">
        <f t="shared" si="4"/>
        <v>1700</v>
      </c>
      <c r="H149" s="44">
        <v>0</v>
      </c>
      <c r="I149" s="44">
        <v>0</v>
      </c>
      <c r="J149" s="44">
        <v>0</v>
      </c>
      <c r="K149" s="44">
        <v>0</v>
      </c>
      <c r="L149" s="44">
        <v>1700</v>
      </c>
      <c r="M149" s="16" t="s">
        <v>76</v>
      </c>
    </row>
    <row r="150" spans="1:13" ht="36" customHeight="1">
      <c r="A150" s="43">
        <v>29</v>
      </c>
      <c r="B150" s="43" t="s">
        <v>199</v>
      </c>
      <c r="C150" s="43">
        <v>0.75</v>
      </c>
      <c r="D150" s="54">
        <v>1</v>
      </c>
      <c r="E150" s="51" t="s">
        <v>8</v>
      </c>
      <c r="F150" s="51">
        <v>2015</v>
      </c>
      <c r="G150" s="44">
        <f>H150+J150+K150+I150+L150</f>
        <v>701.7</v>
      </c>
      <c r="H150" s="44">
        <v>0</v>
      </c>
      <c r="I150" s="44">
        <v>0</v>
      </c>
      <c r="J150" s="44">
        <v>0</v>
      </c>
      <c r="K150" s="44">
        <v>0</v>
      </c>
      <c r="L150" s="44">
        <v>701.7</v>
      </c>
      <c r="M150" s="16"/>
    </row>
    <row r="151" spans="1:13" ht="47.25">
      <c r="A151" s="43">
        <v>30</v>
      </c>
      <c r="B151" s="43" t="s">
        <v>111</v>
      </c>
      <c r="C151" s="43">
        <f>1.3+1.8+1.1+0.7+0.7+0.4+0.7</f>
        <v>6.700000000000001</v>
      </c>
      <c r="D151" s="54">
        <v>1</v>
      </c>
      <c r="E151" s="51" t="s">
        <v>8</v>
      </c>
      <c r="F151" s="51">
        <v>2015</v>
      </c>
      <c r="G151" s="44">
        <f t="shared" si="4"/>
        <v>11000</v>
      </c>
      <c r="H151" s="44">
        <v>0</v>
      </c>
      <c r="I151" s="44">
        <v>0</v>
      </c>
      <c r="J151" s="44">
        <v>0</v>
      </c>
      <c r="K151" s="44">
        <v>0</v>
      </c>
      <c r="L151" s="44">
        <v>11000</v>
      </c>
      <c r="M151" s="16" t="s">
        <v>76</v>
      </c>
    </row>
    <row r="152" spans="1:13" ht="38.25">
      <c r="A152" s="43">
        <v>31</v>
      </c>
      <c r="B152" s="43" t="s">
        <v>113</v>
      </c>
      <c r="C152" s="43">
        <v>1.5</v>
      </c>
      <c r="D152" s="54">
        <v>1</v>
      </c>
      <c r="E152" s="51" t="s">
        <v>8</v>
      </c>
      <c r="F152" s="51">
        <v>2015</v>
      </c>
      <c r="G152" s="44">
        <f t="shared" si="4"/>
        <v>1200</v>
      </c>
      <c r="H152" s="44">
        <v>0</v>
      </c>
      <c r="I152" s="44">
        <v>0</v>
      </c>
      <c r="J152" s="44">
        <v>0</v>
      </c>
      <c r="K152" s="44">
        <v>0</v>
      </c>
      <c r="L152" s="44">
        <v>1200</v>
      </c>
      <c r="M152" s="16" t="s">
        <v>76</v>
      </c>
    </row>
    <row r="153" spans="1:13" ht="44.25" customHeight="1">
      <c r="A153" s="43">
        <f>A152+1</f>
        <v>32</v>
      </c>
      <c r="B153" s="43" t="s">
        <v>179</v>
      </c>
      <c r="C153" s="43">
        <v>1</v>
      </c>
      <c r="D153" s="54">
        <v>1</v>
      </c>
      <c r="E153" s="51" t="s">
        <v>8</v>
      </c>
      <c r="F153" s="51">
        <v>2014</v>
      </c>
      <c r="G153" s="44">
        <f t="shared" si="4"/>
        <v>5399.5</v>
      </c>
      <c r="H153" s="44">
        <f>7170.7-1771.2</f>
        <v>5399.5</v>
      </c>
      <c r="I153" s="44">
        <v>0</v>
      </c>
      <c r="J153" s="44">
        <v>0</v>
      </c>
      <c r="K153" s="44">
        <v>0</v>
      </c>
      <c r="L153" s="44">
        <v>0</v>
      </c>
      <c r="M153" s="16" t="s">
        <v>53</v>
      </c>
    </row>
    <row r="154" spans="1:13" ht="60.75" customHeight="1">
      <c r="A154" s="43">
        <f>A153+1</f>
        <v>33</v>
      </c>
      <c r="B154" s="43" t="s">
        <v>180</v>
      </c>
      <c r="C154" s="43">
        <v>2.27</v>
      </c>
      <c r="D154" s="54">
        <v>1</v>
      </c>
      <c r="E154" s="51" t="s">
        <v>8</v>
      </c>
      <c r="F154" s="51">
        <v>2014</v>
      </c>
      <c r="G154" s="44">
        <f t="shared" si="4"/>
        <v>9456.8</v>
      </c>
      <c r="H154" s="44">
        <f>16028.5-6000-571.7</f>
        <v>9456.8</v>
      </c>
      <c r="I154" s="44">
        <v>0</v>
      </c>
      <c r="J154" s="44">
        <v>0</v>
      </c>
      <c r="K154" s="44">
        <v>0</v>
      </c>
      <c r="L154" s="44">
        <v>0</v>
      </c>
      <c r="M154" s="16" t="s">
        <v>53</v>
      </c>
    </row>
    <row r="155" spans="1:13" ht="52.5" customHeight="1">
      <c r="A155" s="43">
        <v>34</v>
      </c>
      <c r="B155" s="43" t="s">
        <v>119</v>
      </c>
      <c r="C155" s="43">
        <v>2.8</v>
      </c>
      <c r="D155" s="54">
        <v>1</v>
      </c>
      <c r="E155" s="51" t="s">
        <v>8</v>
      </c>
      <c r="F155" s="51">
        <v>2014</v>
      </c>
      <c r="G155" s="44">
        <f t="shared" si="4"/>
        <v>6540</v>
      </c>
      <c r="H155" s="44">
        <f>10546.1-4006.1</f>
        <v>6540</v>
      </c>
      <c r="I155" s="44">
        <v>0</v>
      </c>
      <c r="J155" s="44">
        <v>0</v>
      </c>
      <c r="K155" s="44">
        <v>0</v>
      </c>
      <c r="L155" s="44">
        <v>0</v>
      </c>
      <c r="M155" s="16" t="s">
        <v>76</v>
      </c>
    </row>
    <row r="156" spans="1:13" ht="58.5" customHeight="1">
      <c r="A156" s="41">
        <v>35</v>
      </c>
      <c r="B156" s="41" t="s">
        <v>203</v>
      </c>
      <c r="C156" s="55">
        <v>0.46</v>
      </c>
      <c r="D156" s="42">
        <v>1</v>
      </c>
      <c r="E156" s="51" t="s">
        <v>8</v>
      </c>
      <c r="F156" s="51">
        <v>2015</v>
      </c>
      <c r="G156" s="44">
        <f aca="true" t="shared" si="6" ref="G156:G161">H156+J156+K156+I156+L156</f>
        <v>433.9</v>
      </c>
      <c r="H156" s="44">
        <f>433.9-433.9</f>
        <v>0</v>
      </c>
      <c r="I156" s="44">
        <v>0</v>
      </c>
      <c r="J156" s="44">
        <v>0</v>
      </c>
      <c r="K156" s="44">
        <v>0</v>
      </c>
      <c r="L156" s="44">
        <v>433.9</v>
      </c>
      <c r="M156" s="16"/>
    </row>
    <row r="157" spans="1:13" ht="58.5" customHeight="1">
      <c r="A157" s="49"/>
      <c r="B157" s="49"/>
      <c r="C157" s="61"/>
      <c r="D157" s="50"/>
      <c r="E157" s="43" t="s">
        <v>9</v>
      </c>
      <c r="F157" s="43">
        <v>2015</v>
      </c>
      <c r="G157" s="44">
        <f t="shared" si="6"/>
        <v>4983.06</v>
      </c>
      <c r="H157" s="44">
        <v>0</v>
      </c>
      <c r="I157" s="44">
        <v>0</v>
      </c>
      <c r="J157" s="44">
        <v>0</v>
      </c>
      <c r="K157" s="44">
        <v>0</v>
      </c>
      <c r="L157" s="44">
        <v>4983.06</v>
      </c>
      <c r="M157" s="16"/>
    </row>
    <row r="158" spans="1:13" ht="35.25" customHeight="1">
      <c r="A158" s="41">
        <v>36</v>
      </c>
      <c r="B158" s="41" t="s">
        <v>201</v>
      </c>
      <c r="C158" s="55">
        <v>0.74</v>
      </c>
      <c r="D158" s="42">
        <v>1</v>
      </c>
      <c r="E158" s="51" t="s">
        <v>8</v>
      </c>
      <c r="F158" s="51">
        <v>2015</v>
      </c>
      <c r="G158" s="44">
        <f t="shared" si="6"/>
        <v>1952.4</v>
      </c>
      <c r="H158" s="44">
        <v>0</v>
      </c>
      <c r="I158" s="44">
        <v>0</v>
      </c>
      <c r="J158" s="44">
        <v>0</v>
      </c>
      <c r="K158" s="44">
        <v>0</v>
      </c>
      <c r="L158" s="44">
        <v>1952.4</v>
      </c>
      <c r="M158" s="16"/>
    </row>
    <row r="159" spans="1:13" ht="36" customHeight="1">
      <c r="A159" s="49"/>
      <c r="B159" s="49"/>
      <c r="C159" s="61"/>
      <c r="D159" s="50"/>
      <c r="E159" s="43" t="s">
        <v>9</v>
      </c>
      <c r="F159" s="43">
        <v>2016</v>
      </c>
      <c r="G159" s="44">
        <f t="shared" si="6"/>
        <v>65080</v>
      </c>
      <c r="H159" s="44">
        <v>0</v>
      </c>
      <c r="I159" s="44">
        <v>0</v>
      </c>
      <c r="J159" s="44">
        <v>0</v>
      </c>
      <c r="K159" s="44">
        <v>0</v>
      </c>
      <c r="L159" s="44">
        <v>65080</v>
      </c>
      <c r="M159" s="16"/>
    </row>
    <row r="160" spans="1:13" ht="35.25" customHeight="1">
      <c r="A160" s="41">
        <v>37</v>
      </c>
      <c r="B160" s="41" t="s">
        <v>202</v>
      </c>
      <c r="C160" s="55">
        <v>0.25</v>
      </c>
      <c r="D160" s="42">
        <v>1</v>
      </c>
      <c r="E160" s="51" t="s">
        <v>8</v>
      </c>
      <c r="F160" s="51">
        <v>2015</v>
      </c>
      <c r="G160" s="44">
        <f t="shared" si="6"/>
        <v>660</v>
      </c>
      <c r="H160" s="44">
        <v>0</v>
      </c>
      <c r="I160" s="44">
        <v>0</v>
      </c>
      <c r="J160" s="44">
        <v>0</v>
      </c>
      <c r="K160" s="44">
        <v>0</v>
      </c>
      <c r="L160" s="44">
        <v>660</v>
      </c>
      <c r="M160" s="16"/>
    </row>
    <row r="161" spans="1:13" ht="36" customHeight="1">
      <c r="A161" s="49"/>
      <c r="B161" s="49"/>
      <c r="C161" s="61"/>
      <c r="D161" s="50"/>
      <c r="E161" s="43" t="s">
        <v>9</v>
      </c>
      <c r="F161" s="43">
        <v>2016</v>
      </c>
      <c r="G161" s="44">
        <f t="shared" si="6"/>
        <v>22000</v>
      </c>
      <c r="H161" s="44">
        <v>0</v>
      </c>
      <c r="I161" s="44">
        <v>0</v>
      </c>
      <c r="J161" s="44">
        <v>0</v>
      </c>
      <c r="K161" s="44">
        <v>0</v>
      </c>
      <c r="L161" s="44">
        <v>22000</v>
      </c>
      <c r="M161" s="16"/>
    </row>
    <row r="162" spans="1:13" ht="51">
      <c r="A162" s="43">
        <v>38</v>
      </c>
      <c r="B162" s="43" t="s">
        <v>129</v>
      </c>
      <c r="C162" s="51">
        <v>0.08955</v>
      </c>
      <c r="D162" s="54">
        <v>1</v>
      </c>
      <c r="E162" s="43" t="s">
        <v>9</v>
      </c>
      <c r="F162" s="43">
        <v>2015</v>
      </c>
      <c r="G162" s="44">
        <f t="shared" si="4"/>
        <v>26185.4</v>
      </c>
      <c r="H162" s="44">
        <v>0</v>
      </c>
      <c r="I162" s="44">
        <v>0</v>
      </c>
      <c r="J162" s="44">
        <v>0</v>
      </c>
      <c r="K162" s="44">
        <v>0</v>
      </c>
      <c r="L162" s="44">
        <v>26185.4</v>
      </c>
      <c r="M162" s="16" t="s">
        <v>130</v>
      </c>
    </row>
    <row r="163" spans="1:13" ht="38.25">
      <c r="A163" s="43">
        <v>39</v>
      </c>
      <c r="B163" s="43" t="s">
        <v>109</v>
      </c>
      <c r="C163" s="43">
        <v>0.68</v>
      </c>
      <c r="D163" s="54">
        <v>2</v>
      </c>
      <c r="E163" s="51" t="s">
        <v>8</v>
      </c>
      <c r="F163" s="51">
        <v>2015</v>
      </c>
      <c r="G163" s="44">
        <f t="shared" si="4"/>
        <v>1200</v>
      </c>
      <c r="H163" s="44">
        <v>0</v>
      </c>
      <c r="I163" s="44">
        <v>0</v>
      </c>
      <c r="J163" s="44">
        <v>0</v>
      </c>
      <c r="K163" s="44">
        <v>0</v>
      </c>
      <c r="L163" s="44">
        <v>1200</v>
      </c>
      <c r="M163" s="16" t="s">
        <v>76</v>
      </c>
    </row>
    <row r="164" spans="1:13" ht="38.25">
      <c r="A164" s="43">
        <f>1+A163</f>
        <v>40</v>
      </c>
      <c r="B164" s="43" t="s">
        <v>114</v>
      </c>
      <c r="C164" s="43">
        <v>0.22</v>
      </c>
      <c r="D164" s="54">
        <v>2</v>
      </c>
      <c r="E164" s="51" t="s">
        <v>8</v>
      </c>
      <c r="F164" s="51">
        <v>2015</v>
      </c>
      <c r="G164" s="44">
        <f t="shared" si="4"/>
        <v>500</v>
      </c>
      <c r="H164" s="44">
        <v>0</v>
      </c>
      <c r="I164" s="44">
        <v>0</v>
      </c>
      <c r="J164" s="44">
        <v>0</v>
      </c>
      <c r="K164" s="44">
        <v>0</v>
      </c>
      <c r="L164" s="44">
        <v>500</v>
      </c>
      <c r="M164" s="16" t="s">
        <v>76</v>
      </c>
    </row>
    <row r="165" spans="1:13" ht="38.25">
      <c r="A165" s="43">
        <f aca="true" t="shared" si="7" ref="A165:A211">1+A164</f>
        <v>41</v>
      </c>
      <c r="B165" s="43" t="s">
        <v>115</v>
      </c>
      <c r="C165" s="43">
        <v>0.7</v>
      </c>
      <c r="D165" s="54">
        <v>2</v>
      </c>
      <c r="E165" s="51" t="s">
        <v>8</v>
      </c>
      <c r="F165" s="51">
        <v>2015</v>
      </c>
      <c r="G165" s="44">
        <f t="shared" si="4"/>
        <v>1000</v>
      </c>
      <c r="H165" s="44">
        <v>0</v>
      </c>
      <c r="I165" s="44">
        <v>0</v>
      </c>
      <c r="J165" s="44">
        <v>0</v>
      </c>
      <c r="K165" s="44">
        <v>0</v>
      </c>
      <c r="L165" s="44">
        <v>1000</v>
      </c>
      <c r="M165" s="16" t="s">
        <v>76</v>
      </c>
    </row>
    <row r="166" spans="1:13" ht="38.25">
      <c r="A166" s="43">
        <f t="shared" si="7"/>
        <v>42</v>
      </c>
      <c r="B166" s="43" t="s">
        <v>116</v>
      </c>
      <c r="C166" s="43">
        <v>0.8</v>
      </c>
      <c r="D166" s="54">
        <v>2</v>
      </c>
      <c r="E166" s="51" t="s">
        <v>8</v>
      </c>
      <c r="F166" s="51">
        <v>2015</v>
      </c>
      <c r="G166" s="44">
        <f t="shared" si="4"/>
        <v>1000</v>
      </c>
      <c r="H166" s="44">
        <v>0</v>
      </c>
      <c r="I166" s="44">
        <v>0</v>
      </c>
      <c r="J166" s="44">
        <v>0</v>
      </c>
      <c r="K166" s="44">
        <v>0</v>
      </c>
      <c r="L166" s="44">
        <v>1000</v>
      </c>
      <c r="M166" s="16" t="s">
        <v>76</v>
      </c>
    </row>
    <row r="167" spans="1:13" ht="38.25">
      <c r="A167" s="43">
        <f t="shared" si="7"/>
        <v>43</v>
      </c>
      <c r="B167" s="43" t="s">
        <v>117</v>
      </c>
      <c r="C167" s="43">
        <v>0.25</v>
      </c>
      <c r="D167" s="54">
        <v>2</v>
      </c>
      <c r="E167" s="51" t="s">
        <v>8</v>
      </c>
      <c r="F167" s="51">
        <v>2015</v>
      </c>
      <c r="G167" s="44">
        <f t="shared" si="4"/>
        <v>500</v>
      </c>
      <c r="H167" s="44">
        <v>0</v>
      </c>
      <c r="I167" s="44">
        <v>0</v>
      </c>
      <c r="J167" s="44">
        <v>0</v>
      </c>
      <c r="K167" s="44">
        <v>0</v>
      </c>
      <c r="L167" s="44">
        <v>500</v>
      </c>
      <c r="M167" s="16" t="s">
        <v>76</v>
      </c>
    </row>
    <row r="168" spans="1:13" ht="38.25">
      <c r="A168" s="43">
        <f t="shared" si="7"/>
        <v>44</v>
      </c>
      <c r="B168" s="43" t="s">
        <v>118</v>
      </c>
      <c r="C168" s="43">
        <v>0.25</v>
      </c>
      <c r="D168" s="54">
        <v>2</v>
      </c>
      <c r="E168" s="51" t="s">
        <v>8</v>
      </c>
      <c r="F168" s="51">
        <v>2015</v>
      </c>
      <c r="G168" s="44">
        <f t="shared" si="4"/>
        <v>500</v>
      </c>
      <c r="H168" s="44">
        <v>0</v>
      </c>
      <c r="I168" s="44">
        <v>0</v>
      </c>
      <c r="J168" s="44">
        <v>0</v>
      </c>
      <c r="K168" s="44">
        <v>0</v>
      </c>
      <c r="L168" s="44">
        <v>500</v>
      </c>
      <c r="M168" s="16" t="s">
        <v>76</v>
      </c>
    </row>
    <row r="169" spans="1:13" ht="38.25">
      <c r="A169" s="43">
        <f t="shared" si="7"/>
        <v>45</v>
      </c>
      <c r="B169" s="43" t="s">
        <v>34</v>
      </c>
      <c r="C169" s="43">
        <v>2.87</v>
      </c>
      <c r="D169" s="54">
        <v>2</v>
      </c>
      <c r="E169" s="51" t="s">
        <v>8</v>
      </c>
      <c r="F169" s="51">
        <v>2015</v>
      </c>
      <c r="G169" s="44">
        <f t="shared" si="4"/>
        <v>3220</v>
      </c>
      <c r="H169" s="44">
        <v>0</v>
      </c>
      <c r="I169" s="44">
        <v>0</v>
      </c>
      <c r="J169" s="44">
        <v>0</v>
      </c>
      <c r="K169" s="44">
        <v>0</v>
      </c>
      <c r="L169" s="44">
        <v>3220</v>
      </c>
      <c r="M169" s="16" t="s">
        <v>76</v>
      </c>
    </row>
    <row r="170" spans="1:13" ht="45" customHeight="1">
      <c r="A170" s="43">
        <f t="shared" si="7"/>
        <v>46</v>
      </c>
      <c r="B170" s="43" t="s">
        <v>35</v>
      </c>
      <c r="C170" s="43">
        <v>1.11</v>
      </c>
      <c r="D170" s="54">
        <v>2</v>
      </c>
      <c r="E170" s="51" t="s">
        <v>8</v>
      </c>
      <c r="F170" s="51">
        <v>2015</v>
      </c>
      <c r="G170" s="44">
        <f t="shared" si="4"/>
        <v>2500</v>
      </c>
      <c r="H170" s="44">
        <v>0</v>
      </c>
      <c r="I170" s="44">
        <v>0</v>
      </c>
      <c r="J170" s="44">
        <v>0</v>
      </c>
      <c r="K170" s="44">
        <v>0</v>
      </c>
      <c r="L170" s="44">
        <v>2500</v>
      </c>
      <c r="M170" s="16" t="s">
        <v>76</v>
      </c>
    </row>
    <row r="171" spans="1:13" ht="49.5" customHeight="1">
      <c r="A171" s="43">
        <f t="shared" si="7"/>
        <v>47</v>
      </c>
      <c r="B171" s="43" t="s">
        <v>37</v>
      </c>
      <c r="C171" s="43">
        <v>1.78</v>
      </c>
      <c r="D171" s="54">
        <v>2</v>
      </c>
      <c r="E171" s="51" t="s">
        <v>8</v>
      </c>
      <c r="F171" s="51">
        <v>2015</v>
      </c>
      <c r="G171" s="44">
        <f t="shared" si="4"/>
        <v>2200</v>
      </c>
      <c r="H171" s="44">
        <v>0</v>
      </c>
      <c r="I171" s="44">
        <v>0</v>
      </c>
      <c r="J171" s="44">
        <v>0</v>
      </c>
      <c r="K171" s="44">
        <v>0</v>
      </c>
      <c r="L171" s="44">
        <v>2200</v>
      </c>
      <c r="M171" s="16" t="s">
        <v>76</v>
      </c>
    </row>
    <row r="172" spans="1:13" ht="45.75" customHeight="1">
      <c r="A172" s="43">
        <f t="shared" si="7"/>
        <v>48</v>
      </c>
      <c r="B172" s="43" t="s">
        <v>38</v>
      </c>
      <c r="C172" s="43">
        <v>2</v>
      </c>
      <c r="D172" s="54">
        <v>2</v>
      </c>
      <c r="E172" s="51" t="s">
        <v>8</v>
      </c>
      <c r="F172" s="51">
        <v>2015</v>
      </c>
      <c r="G172" s="44">
        <f t="shared" si="4"/>
        <v>1800</v>
      </c>
      <c r="H172" s="44">
        <v>0</v>
      </c>
      <c r="I172" s="44">
        <v>0</v>
      </c>
      <c r="J172" s="44">
        <v>0</v>
      </c>
      <c r="K172" s="44">
        <v>0</v>
      </c>
      <c r="L172" s="44">
        <v>1800</v>
      </c>
      <c r="M172" s="16" t="s">
        <v>76</v>
      </c>
    </row>
    <row r="173" spans="1:13" ht="38.25">
      <c r="A173" s="43">
        <f t="shared" si="7"/>
        <v>49</v>
      </c>
      <c r="B173" s="43" t="s">
        <v>39</v>
      </c>
      <c r="C173" s="43">
        <v>2.56</v>
      </c>
      <c r="D173" s="54">
        <v>2</v>
      </c>
      <c r="E173" s="51" t="s">
        <v>8</v>
      </c>
      <c r="F173" s="51">
        <v>2015</v>
      </c>
      <c r="G173" s="44">
        <f t="shared" si="4"/>
        <v>2300</v>
      </c>
      <c r="H173" s="44">
        <v>0</v>
      </c>
      <c r="I173" s="44">
        <v>0</v>
      </c>
      <c r="J173" s="44">
        <v>0</v>
      </c>
      <c r="K173" s="44">
        <v>0</v>
      </c>
      <c r="L173" s="44">
        <v>2300</v>
      </c>
      <c r="M173" s="16" t="s">
        <v>76</v>
      </c>
    </row>
    <row r="174" spans="1:13" ht="38.25">
      <c r="A174" s="43">
        <f>1+A173</f>
        <v>50</v>
      </c>
      <c r="B174" s="43" t="s">
        <v>41</v>
      </c>
      <c r="C174" s="43">
        <v>2.8</v>
      </c>
      <c r="D174" s="54">
        <v>2</v>
      </c>
      <c r="E174" s="51" t="s">
        <v>8</v>
      </c>
      <c r="F174" s="51">
        <v>2015</v>
      </c>
      <c r="G174" s="44">
        <f t="shared" si="4"/>
        <v>2000</v>
      </c>
      <c r="H174" s="44">
        <v>0</v>
      </c>
      <c r="I174" s="44">
        <v>0</v>
      </c>
      <c r="J174" s="44">
        <v>0</v>
      </c>
      <c r="K174" s="44">
        <v>0</v>
      </c>
      <c r="L174" s="44">
        <v>2000</v>
      </c>
      <c r="M174" s="16" t="s">
        <v>76</v>
      </c>
    </row>
    <row r="175" spans="1:13" ht="38.25">
      <c r="A175" s="43">
        <f t="shared" si="7"/>
        <v>51</v>
      </c>
      <c r="B175" s="43" t="s">
        <v>42</v>
      </c>
      <c r="C175" s="43">
        <v>2.3</v>
      </c>
      <c r="D175" s="54">
        <v>2</v>
      </c>
      <c r="E175" s="51" t="s">
        <v>8</v>
      </c>
      <c r="F175" s="51">
        <v>2015</v>
      </c>
      <c r="G175" s="44">
        <f t="shared" si="4"/>
        <v>3100</v>
      </c>
      <c r="H175" s="44">
        <v>0</v>
      </c>
      <c r="I175" s="44">
        <v>0</v>
      </c>
      <c r="J175" s="44">
        <v>0</v>
      </c>
      <c r="K175" s="44">
        <v>0</v>
      </c>
      <c r="L175" s="44">
        <v>3100</v>
      </c>
      <c r="M175" s="16" t="s">
        <v>76</v>
      </c>
    </row>
    <row r="176" spans="1:13" ht="38.25">
      <c r="A176" s="43">
        <f t="shared" si="7"/>
        <v>52</v>
      </c>
      <c r="B176" s="43" t="s">
        <v>43</v>
      </c>
      <c r="C176" s="43">
        <v>2</v>
      </c>
      <c r="D176" s="54">
        <v>2</v>
      </c>
      <c r="E176" s="51" t="s">
        <v>8</v>
      </c>
      <c r="F176" s="51">
        <v>2015</v>
      </c>
      <c r="G176" s="44">
        <f t="shared" si="4"/>
        <v>1900</v>
      </c>
      <c r="H176" s="44">
        <v>0</v>
      </c>
      <c r="I176" s="44">
        <v>0</v>
      </c>
      <c r="J176" s="44">
        <v>0</v>
      </c>
      <c r="K176" s="44">
        <v>0</v>
      </c>
      <c r="L176" s="44">
        <v>1900</v>
      </c>
      <c r="M176" s="16" t="s">
        <v>76</v>
      </c>
    </row>
    <row r="177" spans="1:13" ht="38.25">
      <c r="A177" s="43">
        <f t="shared" si="7"/>
        <v>53</v>
      </c>
      <c r="B177" s="43" t="s">
        <v>46</v>
      </c>
      <c r="C177" s="43">
        <v>1</v>
      </c>
      <c r="D177" s="54">
        <v>2</v>
      </c>
      <c r="E177" s="51" t="s">
        <v>8</v>
      </c>
      <c r="F177" s="51">
        <v>2015</v>
      </c>
      <c r="G177" s="44">
        <f t="shared" si="4"/>
        <v>2500</v>
      </c>
      <c r="H177" s="44">
        <v>0</v>
      </c>
      <c r="I177" s="44">
        <v>0</v>
      </c>
      <c r="J177" s="44">
        <v>0</v>
      </c>
      <c r="K177" s="44">
        <v>0</v>
      </c>
      <c r="L177" s="44">
        <v>2500</v>
      </c>
      <c r="M177" s="16" t="s">
        <v>76</v>
      </c>
    </row>
    <row r="178" spans="1:13" ht="38.25">
      <c r="A178" s="43">
        <f t="shared" si="7"/>
        <v>54</v>
      </c>
      <c r="B178" s="43" t="s">
        <v>47</v>
      </c>
      <c r="C178" s="43">
        <v>2</v>
      </c>
      <c r="D178" s="54">
        <v>2</v>
      </c>
      <c r="E178" s="51" t="s">
        <v>8</v>
      </c>
      <c r="F178" s="51">
        <v>2015</v>
      </c>
      <c r="G178" s="44">
        <f t="shared" si="4"/>
        <v>500</v>
      </c>
      <c r="H178" s="44">
        <v>0</v>
      </c>
      <c r="I178" s="44">
        <v>0</v>
      </c>
      <c r="J178" s="44">
        <v>0</v>
      </c>
      <c r="K178" s="44">
        <v>0</v>
      </c>
      <c r="L178" s="44">
        <v>500</v>
      </c>
      <c r="M178" s="16" t="s">
        <v>76</v>
      </c>
    </row>
    <row r="179" spans="1:13" ht="36" customHeight="1">
      <c r="A179" s="43">
        <f t="shared" si="7"/>
        <v>55</v>
      </c>
      <c r="B179" s="43" t="s">
        <v>49</v>
      </c>
      <c r="C179" s="43">
        <v>1.5</v>
      </c>
      <c r="D179" s="54">
        <v>2</v>
      </c>
      <c r="E179" s="51" t="s">
        <v>8</v>
      </c>
      <c r="F179" s="51">
        <v>2015</v>
      </c>
      <c r="G179" s="44">
        <f t="shared" si="4"/>
        <v>2000</v>
      </c>
      <c r="H179" s="44">
        <v>0</v>
      </c>
      <c r="I179" s="44">
        <v>0</v>
      </c>
      <c r="J179" s="44">
        <v>0</v>
      </c>
      <c r="K179" s="44">
        <v>0</v>
      </c>
      <c r="L179" s="44">
        <v>2000</v>
      </c>
      <c r="M179" s="16" t="s">
        <v>76</v>
      </c>
    </row>
    <row r="180" spans="1:13" ht="36" customHeight="1">
      <c r="A180" s="43">
        <f t="shared" si="7"/>
        <v>56</v>
      </c>
      <c r="B180" s="43" t="s">
        <v>132</v>
      </c>
      <c r="C180" s="43">
        <v>30.9</v>
      </c>
      <c r="D180" s="54">
        <v>2</v>
      </c>
      <c r="E180" s="51" t="s">
        <v>8</v>
      </c>
      <c r="F180" s="51">
        <v>2015</v>
      </c>
      <c r="G180" s="44">
        <f t="shared" si="4"/>
        <v>43260</v>
      </c>
      <c r="H180" s="44">
        <v>0</v>
      </c>
      <c r="I180" s="44">
        <v>0</v>
      </c>
      <c r="J180" s="44">
        <v>0</v>
      </c>
      <c r="K180" s="44">
        <v>0</v>
      </c>
      <c r="L180" s="44">
        <v>43260</v>
      </c>
      <c r="M180" s="16" t="s">
        <v>76</v>
      </c>
    </row>
    <row r="181" spans="1:13" ht="36" customHeight="1">
      <c r="A181" s="43">
        <f t="shared" si="7"/>
        <v>57</v>
      </c>
      <c r="B181" s="43" t="s">
        <v>133</v>
      </c>
      <c r="C181" s="43">
        <v>5.4</v>
      </c>
      <c r="D181" s="54">
        <v>2</v>
      </c>
      <c r="E181" s="51" t="s">
        <v>8</v>
      </c>
      <c r="F181" s="51">
        <v>2015</v>
      </c>
      <c r="G181" s="44">
        <f t="shared" si="4"/>
        <v>7560</v>
      </c>
      <c r="H181" s="44">
        <v>0</v>
      </c>
      <c r="I181" s="44">
        <v>0</v>
      </c>
      <c r="J181" s="44">
        <v>0</v>
      </c>
      <c r="K181" s="44">
        <v>0</v>
      </c>
      <c r="L181" s="44">
        <v>7560</v>
      </c>
      <c r="M181" s="16" t="s">
        <v>76</v>
      </c>
    </row>
    <row r="182" spans="1:13" ht="36" customHeight="1">
      <c r="A182" s="43">
        <f t="shared" si="7"/>
        <v>58</v>
      </c>
      <c r="B182" s="43" t="s">
        <v>135</v>
      </c>
      <c r="C182" s="43">
        <v>9.8</v>
      </c>
      <c r="D182" s="54">
        <v>2</v>
      </c>
      <c r="E182" s="51" t="s">
        <v>8</v>
      </c>
      <c r="F182" s="51">
        <v>2015</v>
      </c>
      <c r="G182" s="44">
        <f t="shared" si="4"/>
        <v>13720</v>
      </c>
      <c r="H182" s="44">
        <v>0</v>
      </c>
      <c r="I182" s="44">
        <v>0</v>
      </c>
      <c r="J182" s="44">
        <v>0</v>
      </c>
      <c r="K182" s="44">
        <v>0</v>
      </c>
      <c r="L182" s="44">
        <v>13720</v>
      </c>
      <c r="M182" s="16" t="s">
        <v>76</v>
      </c>
    </row>
    <row r="183" spans="1:13" ht="36" customHeight="1">
      <c r="A183" s="43">
        <f t="shared" si="7"/>
        <v>59</v>
      </c>
      <c r="B183" s="43" t="s">
        <v>134</v>
      </c>
      <c r="C183" s="43">
        <v>3</v>
      </c>
      <c r="D183" s="54">
        <v>2</v>
      </c>
      <c r="E183" s="51" t="s">
        <v>8</v>
      </c>
      <c r="F183" s="51">
        <v>2015</v>
      </c>
      <c r="G183" s="44">
        <f t="shared" si="4"/>
        <v>4200</v>
      </c>
      <c r="H183" s="44">
        <v>0</v>
      </c>
      <c r="I183" s="44">
        <v>0</v>
      </c>
      <c r="J183" s="44">
        <v>0</v>
      </c>
      <c r="K183" s="44">
        <v>0</v>
      </c>
      <c r="L183" s="44">
        <v>4200</v>
      </c>
      <c r="M183" s="16" t="s">
        <v>76</v>
      </c>
    </row>
    <row r="184" spans="1:13" ht="36" customHeight="1">
      <c r="A184" s="43">
        <f t="shared" si="7"/>
        <v>60</v>
      </c>
      <c r="B184" s="43" t="s">
        <v>136</v>
      </c>
      <c r="C184" s="43">
        <v>1.8</v>
      </c>
      <c r="D184" s="54">
        <v>2</v>
      </c>
      <c r="E184" s="51" t="s">
        <v>8</v>
      </c>
      <c r="F184" s="51">
        <v>2015</v>
      </c>
      <c r="G184" s="44">
        <f t="shared" si="4"/>
        <v>2520</v>
      </c>
      <c r="H184" s="44">
        <v>0</v>
      </c>
      <c r="I184" s="44">
        <v>0</v>
      </c>
      <c r="J184" s="44">
        <v>0</v>
      </c>
      <c r="K184" s="44">
        <v>0</v>
      </c>
      <c r="L184" s="44">
        <v>2520</v>
      </c>
      <c r="M184" s="16" t="s">
        <v>76</v>
      </c>
    </row>
    <row r="185" spans="1:13" ht="36" customHeight="1">
      <c r="A185" s="43">
        <f t="shared" si="7"/>
        <v>61</v>
      </c>
      <c r="B185" s="43" t="s">
        <v>137</v>
      </c>
      <c r="C185" s="43">
        <v>1.2</v>
      </c>
      <c r="D185" s="54">
        <v>2</v>
      </c>
      <c r="E185" s="51" t="s">
        <v>8</v>
      </c>
      <c r="F185" s="51">
        <v>2015</v>
      </c>
      <c r="G185" s="44">
        <f t="shared" si="4"/>
        <v>1680</v>
      </c>
      <c r="H185" s="44">
        <v>0</v>
      </c>
      <c r="I185" s="44">
        <v>0</v>
      </c>
      <c r="J185" s="44">
        <v>0</v>
      </c>
      <c r="K185" s="44">
        <v>0</v>
      </c>
      <c r="L185" s="44">
        <v>1680</v>
      </c>
      <c r="M185" s="16" t="s">
        <v>76</v>
      </c>
    </row>
    <row r="186" spans="1:13" ht="36" customHeight="1">
      <c r="A186" s="43">
        <f t="shared" si="7"/>
        <v>62</v>
      </c>
      <c r="B186" s="43" t="s">
        <v>138</v>
      </c>
      <c r="C186" s="43">
        <v>7.7</v>
      </c>
      <c r="D186" s="54">
        <v>2</v>
      </c>
      <c r="E186" s="51" t="s">
        <v>8</v>
      </c>
      <c r="F186" s="51">
        <v>2015</v>
      </c>
      <c r="G186" s="44">
        <f t="shared" si="4"/>
        <v>10780</v>
      </c>
      <c r="H186" s="44">
        <v>0</v>
      </c>
      <c r="I186" s="44">
        <v>0</v>
      </c>
      <c r="J186" s="44">
        <v>0</v>
      </c>
      <c r="K186" s="44">
        <v>0</v>
      </c>
      <c r="L186" s="44">
        <v>10780</v>
      </c>
      <c r="M186" s="16" t="s">
        <v>76</v>
      </c>
    </row>
    <row r="187" spans="1:13" ht="36" customHeight="1">
      <c r="A187" s="43">
        <f t="shared" si="7"/>
        <v>63</v>
      </c>
      <c r="B187" s="43" t="s">
        <v>139</v>
      </c>
      <c r="C187" s="43">
        <v>8.3</v>
      </c>
      <c r="D187" s="54">
        <v>2</v>
      </c>
      <c r="E187" s="51" t="s">
        <v>8</v>
      </c>
      <c r="F187" s="51">
        <v>2015</v>
      </c>
      <c r="G187" s="44">
        <f t="shared" si="4"/>
        <v>11620</v>
      </c>
      <c r="H187" s="44">
        <v>0</v>
      </c>
      <c r="I187" s="44">
        <v>0</v>
      </c>
      <c r="J187" s="44">
        <v>0</v>
      </c>
      <c r="K187" s="44">
        <v>0</v>
      </c>
      <c r="L187" s="44">
        <v>11620</v>
      </c>
      <c r="M187" s="16" t="s">
        <v>76</v>
      </c>
    </row>
    <row r="188" spans="1:13" ht="36" customHeight="1">
      <c r="A188" s="43">
        <f t="shared" si="7"/>
        <v>64</v>
      </c>
      <c r="B188" s="43" t="s">
        <v>140</v>
      </c>
      <c r="C188" s="43">
        <v>4.5</v>
      </c>
      <c r="D188" s="54">
        <v>2</v>
      </c>
      <c r="E188" s="51" t="s">
        <v>8</v>
      </c>
      <c r="F188" s="51">
        <v>2015</v>
      </c>
      <c r="G188" s="44">
        <f t="shared" si="4"/>
        <v>6300</v>
      </c>
      <c r="H188" s="44">
        <v>0</v>
      </c>
      <c r="I188" s="44">
        <v>0</v>
      </c>
      <c r="J188" s="44">
        <v>0</v>
      </c>
      <c r="K188" s="44">
        <v>0</v>
      </c>
      <c r="L188" s="44">
        <v>6300</v>
      </c>
      <c r="M188" s="16" t="s">
        <v>76</v>
      </c>
    </row>
    <row r="189" spans="1:13" ht="36" customHeight="1">
      <c r="A189" s="43">
        <f t="shared" si="7"/>
        <v>65</v>
      </c>
      <c r="B189" s="43" t="s">
        <v>141</v>
      </c>
      <c r="C189" s="43">
        <v>3</v>
      </c>
      <c r="D189" s="54">
        <v>2</v>
      </c>
      <c r="E189" s="51" t="s">
        <v>8</v>
      </c>
      <c r="F189" s="51">
        <v>2015</v>
      </c>
      <c r="G189" s="44">
        <f t="shared" si="4"/>
        <v>4200</v>
      </c>
      <c r="H189" s="44">
        <v>0</v>
      </c>
      <c r="I189" s="44">
        <v>0</v>
      </c>
      <c r="J189" s="44">
        <v>0</v>
      </c>
      <c r="K189" s="44">
        <v>0</v>
      </c>
      <c r="L189" s="44">
        <v>4200</v>
      </c>
      <c r="M189" s="16" t="s">
        <v>76</v>
      </c>
    </row>
    <row r="190" spans="1:13" ht="36" customHeight="1">
      <c r="A190" s="43">
        <f t="shared" si="7"/>
        <v>66</v>
      </c>
      <c r="B190" s="43" t="s">
        <v>142</v>
      </c>
      <c r="C190" s="43">
        <v>2.68</v>
      </c>
      <c r="D190" s="54">
        <v>2</v>
      </c>
      <c r="E190" s="51" t="s">
        <v>8</v>
      </c>
      <c r="F190" s="51">
        <v>2015</v>
      </c>
      <c r="G190" s="44">
        <f aca="true" t="shared" si="8" ref="G190:G211">H190+J190+K190+I190+L190</f>
        <v>3752</v>
      </c>
      <c r="H190" s="44">
        <v>0</v>
      </c>
      <c r="I190" s="44">
        <v>0</v>
      </c>
      <c r="J190" s="44">
        <v>0</v>
      </c>
      <c r="K190" s="44">
        <v>0</v>
      </c>
      <c r="L190" s="44">
        <v>3752</v>
      </c>
      <c r="M190" s="16" t="s">
        <v>76</v>
      </c>
    </row>
    <row r="191" spans="1:13" ht="36" customHeight="1">
      <c r="A191" s="43">
        <f t="shared" si="7"/>
        <v>67</v>
      </c>
      <c r="B191" s="43" t="s">
        <v>143</v>
      </c>
      <c r="C191" s="43">
        <v>15</v>
      </c>
      <c r="D191" s="54">
        <v>2</v>
      </c>
      <c r="E191" s="51" t="s">
        <v>8</v>
      </c>
      <c r="F191" s="51">
        <v>2015</v>
      </c>
      <c r="G191" s="44">
        <f t="shared" si="8"/>
        <v>21000</v>
      </c>
      <c r="H191" s="44">
        <v>0</v>
      </c>
      <c r="I191" s="44">
        <v>0</v>
      </c>
      <c r="J191" s="44">
        <v>0</v>
      </c>
      <c r="K191" s="44">
        <v>0</v>
      </c>
      <c r="L191" s="44">
        <v>21000</v>
      </c>
      <c r="M191" s="16" t="s">
        <v>76</v>
      </c>
    </row>
    <row r="192" spans="1:13" ht="36" customHeight="1">
      <c r="A192" s="43">
        <f t="shared" si="7"/>
        <v>68</v>
      </c>
      <c r="B192" s="43" t="s">
        <v>144</v>
      </c>
      <c r="C192" s="43">
        <v>7.5</v>
      </c>
      <c r="D192" s="54">
        <v>2</v>
      </c>
      <c r="E192" s="51" t="s">
        <v>8</v>
      </c>
      <c r="F192" s="51">
        <v>2015</v>
      </c>
      <c r="G192" s="44">
        <f t="shared" si="8"/>
        <v>10500</v>
      </c>
      <c r="H192" s="44">
        <v>0</v>
      </c>
      <c r="I192" s="44">
        <v>0</v>
      </c>
      <c r="J192" s="44">
        <v>0</v>
      </c>
      <c r="K192" s="44">
        <v>0</v>
      </c>
      <c r="L192" s="44">
        <v>10500</v>
      </c>
      <c r="M192" s="16" t="s">
        <v>76</v>
      </c>
    </row>
    <row r="193" spans="1:13" ht="36" customHeight="1">
      <c r="A193" s="43">
        <f t="shared" si="7"/>
        <v>69</v>
      </c>
      <c r="B193" s="43" t="s">
        <v>145</v>
      </c>
      <c r="C193" s="43">
        <v>6</v>
      </c>
      <c r="D193" s="54">
        <v>2</v>
      </c>
      <c r="E193" s="51" t="s">
        <v>8</v>
      </c>
      <c r="F193" s="51">
        <v>2015</v>
      </c>
      <c r="G193" s="44">
        <f t="shared" si="8"/>
        <v>8400</v>
      </c>
      <c r="H193" s="44">
        <v>0</v>
      </c>
      <c r="I193" s="44">
        <v>0</v>
      </c>
      <c r="J193" s="44">
        <v>0</v>
      </c>
      <c r="K193" s="44">
        <v>0</v>
      </c>
      <c r="L193" s="44">
        <v>8400</v>
      </c>
      <c r="M193" s="16" t="s">
        <v>76</v>
      </c>
    </row>
    <row r="194" spans="1:13" ht="36" customHeight="1">
      <c r="A194" s="43">
        <f t="shared" si="7"/>
        <v>70</v>
      </c>
      <c r="B194" s="43" t="s">
        <v>146</v>
      </c>
      <c r="C194" s="43">
        <v>22</v>
      </c>
      <c r="D194" s="54">
        <v>2</v>
      </c>
      <c r="E194" s="51" t="s">
        <v>8</v>
      </c>
      <c r="F194" s="51">
        <v>2015</v>
      </c>
      <c r="G194" s="44">
        <f t="shared" si="8"/>
        <v>30800</v>
      </c>
      <c r="H194" s="44">
        <v>0</v>
      </c>
      <c r="I194" s="44">
        <v>0</v>
      </c>
      <c r="J194" s="44">
        <v>0</v>
      </c>
      <c r="K194" s="44">
        <v>0</v>
      </c>
      <c r="L194" s="44">
        <v>30800</v>
      </c>
      <c r="M194" s="16" t="s">
        <v>76</v>
      </c>
    </row>
    <row r="195" spans="1:13" ht="36" customHeight="1">
      <c r="A195" s="43">
        <f t="shared" si="7"/>
        <v>71</v>
      </c>
      <c r="B195" s="43" t="s">
        <v>147</v>
      </c>
      <c r="C195" s="43">
        <v>8</v>
      </c>
      <c r="D195" s="54">
        <v>2</v>
      </c>
      <c r="E195" s="51" t="s">
        <v>8</v>
      </c>
      <c r="F195" s="51">
        <v>2015</v>
      </c>
      <c r="G195" s="44">
        <f t="shared" si="8"/>
        <v>11200</v>
      </c>
      <c r="H195" s="44">
        <v>0</v>
      </c>
      <c r="I195" s="44">
        <v>0</v>
      </c>
      <c r="J195" s="44">
        <v>0</v>
      </c>
      <c r="K195" s="44">
        <v>0</v>
      </c>
      <c r="L195" s="44">
        <v>11200</v>
      </c>
      <c r="M195" s="16" t="s">
        <v>76</v>
      </c>
    </row>
    <row r="196" spans="1:13" ht="36" customHeight="1">
      <c r="A196" s="43">
        <f t="shared" si="7"/>
        <v>72</v>
      </c>
      <c r="B196" s="43" t="s">
        <v>148</v>
      </c>
      <c r="C196" s="43">
        <v>4.7</v>
      </c>
      <c r="D196" s="54">
        <v>2</v>
      </c>
      <c r="E196" s="51" t="s">
        <v>8</v>
      </c>
      <c r="F196" s="51">
        <v>2015</v>
      </c>
      <c r="G196" s="44">
        <f t="shared" si="8"/>
        <v>6580</v>
      </c>
      <c r="H196" s="44">
        <v>0</v>
      </c>
      <c r="I196" s="44">
        <v>0</v>
      </c>
      <c r="J196" s="44">
        <v>0</v>
      </c>
      <c r="K196" s="44">
        <v>0</v>
      </c>
      <c r="L196" s="44">
        <v>6580</v>
      </c>
      <c r="M196" s="16" t="s">
        <v>76</v>
      </c>
    </row>
    <row r="197" spans="1:13" ht="36" customHeight="1">
      <c r="A197" s="43">
        <f t="shared" si="7"/>
        <v>73</v>
      </c>
      <c r="B197" s="43" t="s">
        <v>149</v>
      </c>
      <c r="C197" s="43">
        <v>5.3</v>
      </c>
      <c r="D197" s="54">
        <v>2</v>
      </c>
      <c r="E197" s="51" t="s">
        <v>8</v>
      </c>
      <c r="F197" s="51">
        <v>2015</v>
      </c>
      <c r="G197" s="44">
        <f t="shared" si="8"/>
        <v>7420</v>
      </c>
      <c r="H197" s="44">
        <v>0</v>
      </c>
      <c r="I197" s="44">
        <v>0</v>
      </c>
      <c r="J197" s="44">
        <v>0</v>
      </c>
      <c r="K197" s="44">
        <v>0</v>
      </c>
      <c r="L197" s="44">
        <v>7420</v>
      </c>
      <c r="M197" s="16" t="s">
        <v>76</v>
      </c>
    </row>
    <row r="198" spans="1:13" ht="36" customHeight="1">
      <c r="A198" s="43">
        <f t="shared" si="7"/>
        <v>74</v>
      </c>
      <c r="B198" s="43" t="s">
        <v>150</v>
      </c>
      <c r="C198" s="43">
        <v>32.8</v>
      </c>
      <c r="D198" s="54">
        <v>2</v>
      </c>
      <c r="E198" s="51" t="s">
        <v>8</v>
      </c>
      <c r="F198" s="51">
        <v>2015</v>
      </c>
      <c r="G198" s="44">
        <f t="shared" si="8"/>
        <v>45920</v>
      </c>
      <c r="H198" s="44">
        <v>0</v>
      </c>
      <c r="I198" s="44">
        <v>0</v>
      </c>
      <c r="J198" s="44">
        <v>0</v>
      </c>
      <c r="K198" s="44">
        <v>0</v>
      </c>
      <c r="L198" s="44">
        <v>45920</v>
      </c>
      <c r="M198" s="16" t="s">
        <v>76</v>
      </c>
    </row>
    <row r="199" spans="1:13" ht="36" customHeight="1">
      <c r="A199" s="43">
        <f t="shared" si="7"/>
        <v>75</v>
      </c>
      <c r="B199" s="43" t="s">
        <v>152</v>
      </c>
      <c r="C199" s="43">
        <v>7.6</v>
      </c>
      <c r="D199" s="54">
        <v>2</v>
      </c>
      <c r="E199" s="51" t="s">
        <v>8</v>
      </c>
      <c r="F199" s="51">
        <v>2015</v>
      </c>
      <c r="G199" s="44">
        <f t="shared" si="8"/>
        <v>10640</v>
      </c>
      <c r="H199" s="44">
        <v>0</v>
      </c>
      <c r="I199" s="44">
        <v>0</v>
      </c>
      <c r="J199" s="44">
        <v>0</v>
      </c>
      <c r="K199" s="44">
        <v>0</v>
      </c>
      <c r="L199" s="44">
        <v>10640</v>
      </c>
      <c r="M199" s="16" t="s">
        <v>76</v>
      </c>
    </row>
    <row r="200" spans="1:13" ht="36" customHeight="1">
      <c r="A200" s="43">
        <f t="shared" si="7"/>
        <v>76</v>
      </c>
      <c r="B200" s="43" t="s">
        <v>153</v>
      </c>
      <c r="C200" s="43">
        <v>9.8</v>
      </c>
      <c r="D200" s="54">
        <v>2</v>
      </c>
      <c r="E200" s="51" t="s">
        <v>8</v>
      </c>
      <c r="F200" s="51">
        <v>2015</v>
      </c>
      <c r="G200" s="44">
        <f t="shared" si="8"/>
        <v>13720</v>
      </c>
      <c r="H200" s="44">
        <v>0</v>
      </c>
      <c r="I200" s="44">
        <v>0</v>
      </c>
      <c r="J200" s="44">
        <v>0</v>
      </c>
      <c r="K200" s="44">
        <v>0</v>
      </c>
      <c r="L200" s="44">
        <v>13720</v>
      </c>
      <c r="M200" s="16" t="s">
        <v>76</v>
      </c>
    </row>
    <row r="201" spans="1:13" ht="36" customHeight="1">
      <c r="A201" s="43">
        <f t="shared" si="7"/>
        <v>77</v>
      </c>
      <c r="B201" s="43" t="s">
        <v>154</v>
      </c>
      <c r="C201" s="43">
        <v>15.3</v>
      </c>
      <c r="D201" s="54">
        <v>2</v>
      </c>
      <c r="E201" s="51" t="s">
        <v>8</v>
      </c>
      <c r="F201" s="51">
        <v>2015</v>
      </c>
      <c r="G201" s="44">
        <f t="shared" si="8"/>
        <v>21420</v>
      </c>
      <c r="H201" s="44">
        <v>0</v>
      </c>
      <c r="I201" s="44">
        <v>0</v>
      </c>
      <c r="J201" s="44">
        <v>0</v>
      </c>
      <c r="K201" s="44">
        <v>0</v>
      </c>
      <c r="L201" s="44">
        <v>21420</v>
      </c>
      <c r="M201" s="16" t="s">
        <v>76</v>
      </c>
    </row>
    <row r="202" spans="1:13" ht="36" customHeight="1">
      <c r="A202" s="43">
        <f t="shared" si="7"/>
        <v>78</v>
      </c>
      <c r="B202" s="43" t="s">
        <v>155</v>
      </c>
      <c r="C202" s="43">
        <v>5</v>
      </c>
      <c r="D202" s="54">
        <v>2</v>
      </c>
      <c r="E202" s="51" t="s">
        <v>8</v>
      </c>
      <c r="F202" s="51">
        <v>2015</v>
      </c>
      <c r="G202" s="44">
        <f t="shared" si="8"/>
        <v>7000</v>
      </c>
      <c r="H202" s="44">
        <v>0</v>
      </c>
      <c r="I202" s="44">
        <v>0</v>
      </c>
      <c r="J202" s="44">
        <v>0</v>
      </c>
      <c r="K202" s="44">
        <v>0</v>
      </c>
      <c r="L202" s="44">
        <v>7000</v>
      </c>
      <c r="M202" s="16" t="s">
        <v>76</v>
      </c>
    </row>
    <row r="203" spans="1:13" ht="36" customHeight="1">
      <c r="A203" s="43">
        <f t="shared" si="7"/>
        <v>79</v>
      </c>
      <c r="B203" s="43" t="s">
        <v>156</v>
      </c>
      <c r="C203" s="43">
        <v>15.4</v>
      </c>
      <c r="D203" s="54">
        <v>2</v>
      </c>
      <c r="E203" s="51" t="s">
        <v>8</v>
      </c>
      <c r="F203" s="51">
        <v>2015</v>
      </c>
      <c r="G203" s="44">
        <f t="shared" si="8"/>
        <v>21560</v>
      </c>
      <c r="H203" s="44">
        <v>0</v>
      </c>
      <c r="I203" s="44">
        <v>0</v>
      </c>
      <c r="J203" s="44">
        <v>0</v>
      </c>
      <c r="K203" s="44">
        <v>0</v>
      </c>
      <c r="L203" s="44">
        <v>21560</v>
      </c>
      <c r="M203" s="16" t="s">
        <v>76</v>
      </c>
    </row>
    <row r="204" spans="1:13" ht="36" customHeight="1">
      <c r="A204" s="43">
        <f t="shared" si="7"/>
        <v>80</v>
      </c>
      <c r="B204" s="43" t="s">
        <v>158</v>
      </c>
      <c r="C204" s="43">
        <v>1.75</v>
      </c>
      <c r="D204" s="54">
        <v>2</v>
      </c>
      <c r="E204" s="51" t="s">
        <v>8</v>
      </c>
      <c r="F204" s="51">
        <v>2015</v>
      </c>
      <c r="G204" s="44">
        <f t="shared" si="8"/>
        <v>1500</v>
      </c>
      <c r="H204" s="44">
        <v>0</v>
      </c>
      <c r="I204" s="44">
        <v>0</v>
      </c>
      <c r="J204" s="44">
        <v>0</v>
      </c>
      <c r="K204" s="44">
        <v>0</v>
      </c>
      <c r="L204" s="44">
        <v>1500</v>
      </c>
      <c r="M204" s="16" t="s">
        <v>76</v>
      </c>
    </row>
    <row r="205" spans="1:13" ht="36" customHeight="1">
      <c r="A205" s="43">
        <f t="shared" si="7"/>
        <v>81</v>
      </c>
      <c r="B205" s="43" t="s">
        <v>159</v>
      </c>
      <c r="C205" s="43">
        <v>5.5</v>
      </c>
      <c r="D205" s="54">
        <v>2</v>
      </c>
      <c r="E205" s="51" t="s">
        <v>8</v>
      </c>
      <c r="F205" s="51">
        <v>2015</v>
      </c>
      <c r="G205" s="44">
        <f t="shared" si="8"/>
        <v>4500</v>
      </c>
      <c r="H205" s="44">
        <v>0</v>
      </c>
      <c r="I205" s="44">
        <v>0</v>
      </c>
      <c r="J205" s="44">
        <v>0</v>
      </c>
      <c r="K205" s="44">
        <v>0</v>
      </c>
      <c r="L205" s="44">
        <v>4500</v>
      </c>
      <c r="M205" s="16" t="s">
        <v>76</v>
      </c>
    </row>
    <row r="206" spans="1:13" ht="36" customHeight="1">
      <c r="A206" s="43">
        <f t="shared" si="7"/>
        <v>82</v>
      </c>
      <c r="B206" s="43" t="s">
        <v>161</v>
      </c>
      <c r="C206" s="43">
        <v>0.5</v>
      </c>
      <c r="D206" s="54">
        <v>2</v>
      </c>
      <c r="E206" s="51" t="s">
        <v>8</v>
      </c>
      <c r="F206" s="51">
        <v>2015</v>
      </c>
      <c r="G206" s="44">
        <f t="shared" si="8"/>
        <v>650</v>
      </c>
      <c r="H206" s="44">
        <v>0</v>
      </c>
      <c r="I206" s="44">
        <v>0</v>
      </c>
      <c r="J206" s="44">
        <v>0</v>
      </c>
      <c r="K206" s="44">
        <v>0</v>
      </c>
      <c r="L206" s="44">
        <v>650</v>
      </c>
      <c r="M206" s="16" t="s">
        <v>76</v>
      </c>
    </row>
    <row r="207" spans="1:13" ht="36" customHeight="1">
      <c r="A207" s="43">
        <f t="shared" si="7"/>
        <v>83</v>
      </c>
      <c r="B207" s="43" t="s">
        <v>165</v>
      </c>
      <c r="C207" s="43">
        <v>1.4</v>
      </c>
      <c r="D207" s="54">
        <v>2</v>
      </c>
      <c r="E207" s="51" t="s">
        <v>8</v>
      </c>
      <c r="F207" s="51">
        <v>2015</v>
      </c>
      <c r="G207" s="44">
        <f t="shared" si="8"/>
        <v>1200</v>
      </c>
      <c r="H207" s="44">
        <v>0</v>
      </c>
      <c r="I207" s="44">
        <v>0</v>
      </c>
      <c r="J207" s="44">
        <v>0</v>
      </c>
      <c r="K207" s="44">
        <v>0</v>
      </c>
      <c r="L207" s="44">
        <v>1200</v>
      </c>
      <c r="M207" s="16" t="s">
        <v>76</v>
      </c>
    </row>
    <row r="208" spans="1:13" ht="36" customHeight="1">
      <c r="A208" s="43">
        <f t="shared" si="7"/>
        <v>84</v>
      </c>
      <c r="B208" s="43" t="s">
        <v>166</v>
      </c>
      <c r="C208" s="43">
        <v>2.09</v>
      </c>
      <c r="D208" s="54">
        <v>2</v>
      </c>
      <c r="E208" s="51" t="s">
        <v>8</v>
      </c>
      <c r="F208" s="51">
        <v>2015</v>
      </c>
      <c r="G208" s="44">
        <f t="shared" si="8"/>
        <v>1800</v>
      </c>
      <c r="H208" s="44">
        <v>0</v>
      </c>
      <c r="I208" s="44">
        <v>0</v>
      </c>
      <c r="J208" s="44">
        <v>0</v>
      </c>
      <c r="K208" s="44">
        <v>0</v>
      </c>
      <c r="L208" s="44">
        <v>1800</v>
      </c>
      <c r="M208" s="16" t="s">
        <v>76</v>
      </c>
    </row>
    <row r="209" spans="1:13" ht="36" customHeight="1">
      <c r="A209" s="43">
        <f t="shared" si="7"/>
        <v>85</v>
      </c>
      <c r="B209" s="43" t="s">
        <v>157</v>
      </c>
      <c r="C209" s="43">
        <v>1.05</v>
      </c>
      <c r="D209" s="54">
        <v>3</v>
      </c>
      <c r="E209" s="51" t="s">
        <v>8</v>
      </c>
      <c r="F209" s="51">
        <v>2016</v>
      </c>
      <c r="G209" s="44">
        <f t="shared" si="8"/>
        <v>850</v>
      </c>
      <c r="H209" s="44">
        <v>0</v>
      </c>
      <c r="I209" s="44">
        <v>0</v>
      </c>
      <c r="J209" s="44">
        <v>0</v>
      </c>
      <c r="K209" s="44">
        <v>0</v>
      </c>
      <c r="L209" s="44">
        <v>850</v>
      </c>
      <c r="M209" s="16" t="s">
        <v>76</v>
      </c>
    </row>
    <row r="210" spans="1:13" ht="49.5" customHeight="1">
      <c r="A210" s="43">
        <f t="shared" si="7"/>
        <v>86</v>
      </c>
      <c r="B210" s="43" t="s">
        <v>160</v>
      </c>
      <c r="C210" s="43">
        <v>3.67</v>
      </c>
      <c r="D210" s="54">
        <v>3</v>
      </c>
      <c r="E210" s="51" t="s">
        <v>8</v>
      </c>
      <c r="F210" s="51">
        <v>2016</v>
      </c>
      <c r="G210" s="44">
        <f t="shared" si="8"/>
        <v>3020</v>
      </c>
      <c r="H210" s="44">
        <v>0</v>
      </c>
      <c r="I210" s="44">
        <v>0</v>
      </c>
      <c r="J210" s="44">
        <v>0</v>
      </c>
      <c r="K210" s="44">
        <v>0</v>
      </c>
      <c r="L210" s="44">
        <v>3020</v>
      </c>
      <c r="M210" s="16" t="s">
        <v>76</v>
      </c>
    </row>
    <row r="211" spans="1:13" ht="54.75" customHeight="1">
      <c r="A211" s="43">
        <f t="shared" si="7"/>
        <v>87</v>
      </c>
      <c r="B211" s="43" t="s">
        <v>163</v>
      </c>
      <c r="C211" s="43">
        <v>0.8</v>
      </c>
      <c r="D211" s="54">
        <v>3</v>
      </c>
      <c r="E211" s="51" t="s">
        <v>8</v>
      </c>
      <c r="F211" s="51">
        <v>2016</v>
      </c>
      <c r="G211" s="44">
        <f t="shared" si="8"/>
        <v>740</v>
      </c>
      <c r="H211" s="44">
        <v>0</v>
      </c>
      <c r="I211" s="44">
        <v>0</v>
      </c>
      <c r="J211" s="44">
        <v>0</v>
      </c>
      <c r="K211" s="44">
        <v>0</v>
      </c>
      <c r="L211" s="44">
        <v>740</v>
      </c>
      <c r="M211" s="16" t="s">
        <v>76</v>
      </c>
    </row>
    <row r="212" spans="1:13" s="8" customFormat="1" ht="15.75" customHeight="1">
      <c r="A212" s="77" t="s">
        <v>50</v>
      </c>
      <c r="B212" s="78"/>
      <c r="C212" s="79">
        <f>SUM(C114:C211)</f>
        <v>338.00955000000005</v>
      </c>
      <c r="D212" s="80"/>
      <c r="E212" s="80"/>
      <c r="F212" s="81"/>
      <c r="G212" s="82">
        <f>ROUNDUP(SUM(G114:G211),1)</f>
        <v>1639565.9000000001</v>
      </c>
      <c r="H212" s="82">
        <f>ROUNDDOWN(SUM(H114:H211),1)</f>
        <v>433447.4</v>
      </c>
      <c r="I212" s="82">
        <f>ROUNDDOWN(SUM(I114:I211),1)</f>
        <v>12405.9</v>
      </c>
      <c r="J212" s="82">
        <f>ROUNDUP(SUM(J114:J211),1)</f>
        <v>33845.9</v>
      </c>
      <c r="K212" s="82">
        <f>ROUNDDOWN(SUM(K114:K211),1)</f>
        <v>0</v>
      </c>
      <c r="L212" s="82">
        <f>ROUNDDOWN(SUM(L114:L211),1)</f>
        <v>1159866.6</v>
      </c>
      <c r="M212" s="109"/>
    </row>
    <row r="213" spans="1:13" s="3" customFormat="1" ht="15.75" customHeight="1">
      <c r="A213" s="83"/>
      <c r="B213" s="84" t="s">
        <v>82</v>
      </c>
      <c r="C213" s="85"/>
      <c r="D213" s="86"/>
      <c r="E213" s="86"/>
      <c r="F213" s="87">
        <v>2013</v>
      </c>
      <c r="G213" s="88">
        <f aca="true" t="shared" si="9" ref="G213:G226">H213+J213+K213+I213+L213</f>
        <v>22642.300000000003</v>
      </c>
      <c r="H213" s="88">
        <f aca="true" t="shared" si="10" ref="H213:K216">H218+H223</f>
        <v>17236.4</v>
      </c>
      <c r="I213" s="88">
        <f t="shared" si="10"/>
        <v>5405.9</v>
      </c>
      <c r="J213" s="88">
        <f t="shared" si="10"/>
        <v>0</v>
      </c>
      <c r="K213" s="88">
        <f t="shared" si="10"/>
        <v>0</v>
      </c>
      <c r="L213" s="88">
        <f>L218+L223</f>
        <v>0</v>
      </c>
      <c r="M213" s="89"/>
    </row>
    <row r="214" spans="1:13" s="3" customFormat="1" ht="15.75" customHeight="1">
      <c r="A214" s="83"/>
      <c r="B214" s="84"/>
      <c r="C214" s="85"/>
      <c r="D214" s="86"/>
      <c r="E214" s="86"/>
      <c r="F214" s="87">
        <v>2014</v>
      </c>
      <c r="G214" s="88">
        <f t="shared" si="9"/>
        <v>126244.4</v>
      </c>
      <c r="H214" s="88">
        <f t="shared" si="10"/>
        <v>119244.4</v>
      </c>
      <c r="I214" s="88">
        <f t="shared" si="10"/>
        <v>7000</v>
      </c>
      <c r="J214" s="88">
        <f>J219+J224</f>
        <v>0</v>
      </c>
      <c r="K214" s="88">
        <f t="shared" si="10"/>
        <v>0</v>
      </c>
      <c r="L214" s="88">
        <f>L219+L224</f>
        <v>0</v>
      </c>
      <c r="M214" s="89"/>
    </row>
    <row r="215" spans="1:13" s="3" customFormat="1" ht="15.75" customHeight="1">
      <c r="A215" s="83"/>
      <c r="B215" s="84"/>
      <c r="C215" s="85"/>
      <c r="D215" s="86"/>
      <c r="E215" s="86"/>
      <c r="F215" s="87">
        <v>2015</v>
      </c>
      <c r="G215" s="88">
        <f t="shared" si="9"/>
        <v>1198989.1500000001</v>
      </c>
      <c r="H215" s="88">
        <f t="shared" si="10"/>
        <v>96966.6</v>
      </c>
      <c r="I215" s="88">
        <f t="shared" si="10"/>
        <v>0</v>
      </c>
      <c r="J215" s="88">
        <f t="shared" si="10"/>
        <v>33845.890000000014</v>
      </c>
      <c r="K215" s="88">
        <f t="shared" si="10"/>
        <v>0</v>
      </c>
      <c r="L215" s="88">
        <f>L220+L225</f>
        <v>1068176.6600000001</v>
      </c>
      <c r="M215" s="89"/>
    </row>
    <row r="216" spans="1:13" s="3" customFormat="1" ht="15.75" customHeight="1">
      <c r="A216" s="83"/>
      <c r="B216" s="84"/>
      <c r="C216" s="85"/>
      <c r="D216" s="86"/>
      <c r="E216" s="86"/>
      <c r="F216" s="87">
        <v>2016</v>
      </c>
      <c r="G216" s="88">
        <f t="shared" si="9"/>
        <v>291690</v>
      </c>
      <c r="H216" s="88">
        <f t="shared" si="10"/>
        <v>200000</v>
      </c>
      <c r="I216" s="88">
        <f t="shared" si="10"/>
        <v>0</v>
      </c>
      <c r="J216" s="88">
        <f t="shared" si="10"/>
        <v>0</v>
      </c>
      <c r="K216" s="88">
        <f t="shared" si="10"/>
        <v>0</v>
      </c>
      <c r="L216" s="88">
        <f>L221+L226</f>
        <v>91690</v>
      </c>
      <c r="M216" s="89"/>
    </row>
    <row r="217" spans="1:13" s="19" customFormat="1" ht="15.75" customHeight="1">
      <c r="A217" s="90" t="s">
        <v>25</v>
      </c>
      <c r="B217" s="91"/>
      <c r="C217" s="92"/>
      <c r="D217" s="93"/>
      <c r="E217" s="93"/>
      <c r="F217" s="94"/>
      <c r="G217" s="95">
        <f t="shared" si="9"/>
        <v>512780.1000000001</v>
      </c>
      <c r="H217" s="95">
        <f>SUM(H218:H221)</f>
        <v>39708.1</v>
      </c>
      <c r="I217" s="95">
        <f>SUM(I218:I221)</f>
        <v>7000</v>
      </c>
      <c r="J217" s="95">
        <f>SUM(J218:J221)</f>
        <v>33592</v>
      </c>
      <c r="K217" s="95">
        <f>SUM(K218:K221)</f>
        <v>0</v>
      </c>
      <c r="L217" s="95">
        <f>SUM(L218:L221)</f>
        <v>432480.00000000006</v>
      </c>
      <c r="M217" s="94"/>
    </row>
    <row r="218" spans="1:13" s="3" customFormat="1" ht="15.75" customHeight="1">
      <c r="A218" s="83"/>
      <c r="B218" s="84" t="s">
        <v>82</v>
      </c>
      <c r="C218" s="85"/>
      <c r="D218" s="86"/>
      <c r="E218" s="86"/>
      <c r="F218" s="87">
        <v>2013</v>
      </c>
      <c r="G218" s="110">
        <f t="shared" si="9"/>
        <v>99</v>
      </c>
      <c r="H218" s="88">
        <f>H117</f>
        <v>99</v>
      </c>
      <c r="I218" s="88">
        <f>I117</f>
        <v>0</v>
      </c>
      <c r="J218" s="88">
        <f>J117</f>
        <v>0</v>
      </c>
      <c r="K218" s="88">
        <f>K117</f>
        <v>0</v>
      </c>
      <c r="L218" s="88">
        <f>L117</f>
        <v>0</v>
      </c>
      <c r="M218" s="89"/>
    </row>
    <row r="219" spans="1:13" s="3" customFormat="1" ht="15.75" customHeight="1">
      <c r="A219" s="83"/>
      <c r="B219" s="84"/>
      <c r="C219" s="85"/>
      <c r="D219" s="86"/>
      <c r="E219" s="86"/>
      <c r="F219" s="87">
        <v>2014</v>
      </c>
      <c r="G219" s="110">
        <f t="shared" si="9"/>
        <v>46609.1</v>
      </c>
      <c r="H219" s="88">
        <f>H141+H138+H123+H121+H126+H153+H154+H155+H120</f>
        <v>39609.1</v>
      </c>
      <c r="I219" s="88">
        <f>I141+I138+I123+I121+I126+I153+I154+I155+I120</f>
        <v>7000</v>
      </c>
      <c r="J219" s="88">
        <f>J141+J138+J123+J121+J126+J153+J154+J155+J120</f>
        <v>0</v>
      </c>
      <c r="K219" s="88">
        <f>K141+K138+K123+K121+K126+K153+K154+K155+K120</f>
        <v>0</v>
      </c>
      <c r="L219" s="88">
        <f>L141+L138+L123+L121+L126+L153+L154+L155+L120</f>
        <v>0</v>
      </c>
      <c r="M219" s="89"/>
    </row>
    <row r="220" spans="1:13" s="3" customFormat="1" ht="15.75" customHeight="1">
      <c r="A220" s="83"/>
      <c r="B220" s="84"/>
      <c r="C220" s="85"/>
      <c r="D220" s="86"/>
      <c r="E220" s="86"/>
      <c r="F220" s="87">
        <v>2015</v>
      </c>
      <c r="G220" s="110">
        <f t="shared" si="9"/>
        <v>461462.00000000006</v>
      </c>
      <c r="H220" s="88">
        <f>H208+H207+H206+H205+H204+H203+H202+H201+H200+H199+H198+H197+H196+H195+H194+H193+H192+H191+H190+H189+H188+H187+H186+H185+H184+H183+H182+H181+H180+H179+H178+H177+H176+H175+H174+H173+H172+H171+H170+H169+H168+H167+H166+H165+H164+H163+H160+H158+H156+H152+H151+H150+H149+H148+H147+H146+H145+H144+H143+H142+H139+H137+H128+H127+H122</f>
        <v>0</v>
      </c>
      <c r="I220" s="88">
        <f>I208+I207+I206+I205+I204+I203+I202+I201+I200+I199+I198+I197+I196+I195+I194+I193+I192+I191+I190+I189+I188+I187+I186+I185+I184+I183+I182+I181+I180+I179+I178+I177+I176+I175+I174+I173+I172+I171+I170+I169+I168+I167+I166+I165+I164+I163+I160+I158+I156+I152+I151+I150+I149+I148+I147+I146+I145+I144+I143+I142+I139+I137+I128+I127+I122</f>
        <v>0</v>
      </c>
      <c r="J220" s="88">
        <f>J208+J207+J206+J205+J204+J203+J202+J201+J200+J199+J198+J197+J196+J195+J194+J193+J192+J191+J190+J189+J188+J187+J186+J185+J184+J183+J182+J181+J180+J179+J178+J177+J176+J175+J174+J173+J172+J171+J170+J169+J168+J167+J166+J165+J164+J163+J160+J158+J156+J152+J151+J150+J149+J148+J147+J146+J145+J144+J143+J142+J139+J137+J128+J127+J122</f>
        <v>33592</v>
      </c>
      <c r="K220" s="88">
        <f>K208+K207+K206+K205+K204+K203+K202+K201+K200+K199+K198+K197+K196+K195+K194+K193+K192+K191+K190+K189+K188+K187+K186+K185+K184+K183+K182+K181+K180+K179+K178+K177+K176+K175+K174+K173+K172+K171+K170+K169+K168+K167+K166+K165+K164+K163+K160+K158+K156+K152+K151+K150+K149+K148+K147+K146+K145+K144+K143+K142+K139+K137+K128+K127+K122</f>
        <v>0</v>
      </c>
      <c r="L220" s="88">
        <f>L208+L207+L206+L205+L204+L203+L202+L201+L200+L199+L198+L197+L196+L195+L194+L193+L192+L191+L190+L189+L188+L187+L186+L185+L184+L183+L182+L181+L180+L179+L178+L177+L176+L175+L174+L173+L172+L171+L170+L169+L168+L167+L166+L165+L164+L163+L160+L158+L156+L152+L151+L150+L149+L148+L147+L146+L145+L144+L143+L142+L139+L137+L128+L127+L122</f>
        <v>427870.00000000006</v>
      </c>
      <c r="M220" s="89"/>
    </row>
    <row r="221" spans="1:13" s="3" customFormat="1" ht="15.75" customHeight="1">
      <c r="A221" s="83"/>
      <c r="B221" s="84"/>
      <c r="C221" s="85"/>
      <c r="D221" s="86"/>
      <c r="E221" s="86"/>
      <c r="F221" s="87">
        <v>2016</v>
      </c>
      <c r="G221" s="110">
        <f t="shared" si="9"/>
        <v>4610</v>
      </c>
      <c r="H221" s="88">
        <f>H211+H210+H209</f>
        <v>0</v>
      </c>
      <c r="I221" s="88">
        <f>I211+I210+I209</f>
        <v>0</v>
      </c>
      <c r="J221" s="88">
        <f>J211+J210+J209</f>
        <v>0</v>
      </c>
      <c r="K221" s="88">
        <f>K211+K210+K209</f>
        <v>0</v>
      </c>
      <c r="L221" s="88">
        <f>L211+L210+L209</f>
        <v>4610</v>
      </c>
      <c r="M221" s="89"/>
    </row>
    <row r="222" spans="1:13" s="19" customFormat="1" ht="15.75" customHeight="1">
      <c r="A222" s="90" t="s">
        <v>26</v>
      </c>
      <c r="B222" s="91"/>
      <c r="C222" s="92"/>
      <c r="D222" s="93"/>
      <c r="E222" s="93"/>
      <c r="F222" s="94"/>
      <c r="G222" s="95">
        <f t="shared" si="9"/>
        <v>1126785.75</v>
      </c>
      <c r="H222" s="95">
        <f>SUM(H223:H226)</f>
        <v>393739.30000000005</v>
      </c>
      <c r="I222" s="95">
        <f>SUM(I223:I226)</f>
        <v>5405.9</v>
      </c>
      <c r="J222" s="95">
        <f>SUM(J223:J226)</f>
        <v>253.89000000001397</v>
      </c>
      <c r="K222" s="95">
        <f>SUM(K223:K226)</f>
        <v>0</v>
      </c>
      <c r="L222" s="95">
        <f>SUM(L223:L226)</f>
        <v>727386.66</v>
      </c>
      <c r="M222" s="94"/>
    </row>
    <row r="223" spans="1:13" s="3" customFormat="1" ht="15.75" customHeight="1">
      <c r="A223" s="83"/>
      <c r="B223" s="84" t="s">
        <v>82</v>
      </c>
      <c r="C223" s="85"/>
      <c r="D223" s="86"/>
      <c r="E223" s="86"/>
      <c r="F223" s="87">
        <v>2013</v>
      </c>
      <c r="G223" s="88">
        <f t="shared" si="9"/>
        <v>22543.300000000003</v>
      </c>
      <c r="H223" s="88">
        <f>ROUND(H114+H115+H118,1)</f>
        <v>17137.4</v>
      </c>
      <c r="I223" s="88">
        <f>ROUND(I114+I115+I118,1)</f>
        <v>5405.9</v>
      </c>
      <c r="J223" s="88">
        <f>ROUND(J114+J115+J118,1)</f>
        <v>0</v>
      </c>
      <c r="K223" s="88">
        <f>ROUND(K114+K115+K118,1)</f>
        <v>0</v>
      </c>
      <c r="L223" s="88">
        <f>ROUND(L114+L115+L118,1)</f>
        <v>0</v>
      </c>
      <c r="M223" s="89"/>
    </row>
    <row r="224" spans="1:13" s="3" customFormat="1" ht="15.75" customHeight="1">
      <c r="A224" s="83"/>
      <c r="B224" s="84"/>
      <c r="C224" s="85"/>
      <c r="D224" s="86"/>
      <c r="E224" s="86"/>
      <c r="F224" s="87">
        <v>2014</v>
      </c>
      <c r="G224" s="88">
        <f t="shared" si="9"/>
        <v>79635.3</v>
      </c>
      <c r="H224" s="88">
        <f>H132+H119+H116</f>
        <v>79635.3</v>
      </c>
      <c r="I224" s="88">
        <f>I132+I119+I116</f>
        <v>0</v>
      </c>
      <c r="J224" s="88">
        <f>J132+J119+J116</f>
        <v>0</v>
      </c>
      <c r="K224" s="88">
        <f>K132+K119+K116</f>
        <v>0</v>
      </c>
      <c r="L224" s="88">
        <f>L132+L119+L116</f>
        <v>0</v>
      </c>
      <c r="M224" s="89"/>
    </row>
    <row r="225" spans="1:13" s="3" customFormat="1" ht="15.75" customHeight="1">
      <c r="A225" s="83"/>
      <c r="B225" s="84"/>
      <c r="C225" s="85"/>
      <c r="D225" s="86"/>
      <c r="E225" s="86"/>
      <c r="F225" s="87">
        <v>2015</v>
      </c>
      <c r="G225" s="88">
        <f t="shared" si="9"/>
        <v>737527.15</v>
      </c>
      <c r="H225" s="88">
        <f>H162+H157+H124+H140+H136+H135+H134+H133+H131+H130+H129</f>
        <v>96966.6</v>
      </c>
      <c r="I225" s="88">
        <f>I162+I157+I124+I140+I136+I135+I134+I133+I131+I130+I129</f>
        <v>0</v>
      </c>
      <c r="J225" s="88">
        <f>J162+J157+J124+J140+J136+J135+J134+J133+J131+J130+J129</f>
        <v>253.89000000001397</v>
      </c>
      <c r="K225" s="88">
        <f>K162+K157+K124+K140+K136+K135+K134+K133+K131+K130+K129</f>
        <v>0</v>
      </c>
      <c r="L225" s="88">
        <f>L162+L157+L124+L140+L136+L135+L134+L133+L131+L130+L129</f>
        <v>640306.66</v>
      </c>
      <c r="M225" s="89"/>
    </row>
    <row r="226" spans="1:13" s="3" customFormat="1" ht="15.75" customHeight="1">
      <c r="A226" s="83"/>
      <c r="B226" s="84"/>
      <c r="C226" s="85"/>
      <c r="D226" s="86"/>
      <c r="E226" s="86"/>
      <c r="F226" s="87">
        <v>2016</v>
      </c>
      <c r="G226" s="88">
        <f t="shared" si="9"/>
        <v>287080</v>
      </c>
      <c r="H226" s="88">
        <f>H161+H159+H125</f>
        <v>200000</v>
      </c>
      <c r="I226" s="88">
        <f>I161+I159+I125</f>
        <v>0</v>
      </c>
      <c r="J226" s="88">
        <f>J161+J159+J125</f>
        <v>0</v>
      </c>
      <c r="K226" s="88">
        <f>K161+K159+K125</f>
        <v>0</v>
      </c>
      <c r="L226" s="88">
        <f>L161+L159+L125</f>
        <v>87080</v>
      </c>
      <c r="M226" s="89"/>
    </row>
    <row r="227" spans="1:13" s="8" customFormat="1" ht="15.75" customHeight="1">
      <c r="A227" s="77" t="s">
        <v>51</v>
      </c>
      <c r="B227" s="78"/>
      <c r="C227" s="79">
        <f>C212+C98</f>
        <v>488.4012</v>
      </c>
      <c r="D227" s="80"/>
      <c r="E227" s="80"/>
      <c r="F227" s="81"/>
      <c r="G227" s="82">
        <f aca="true" t="shared" si="11" ref="G227:K241">G98+G212</f>
        <v>5651854.2</v>
      </c>
      <c r="H227" s="82">
        <f t="shared" si="11"/>
        <v>649865.1000000001</v>
      </c>
      <c r="I227" s="82">
        <f t="shared" si="11"/>
        <v>12405.9</v>
      </c>
      <c r="J227" s="82">
        <f t="shared" si="11"/>
        <v>33845.9</v>
      </c>
      <c r="K227" s="82">
        <f t="shared" si="11"/>
        <v>0</v>
      </c>
      <c r="L227" s="82">
        <f>L232+L237</f>
        <v>4955737.26</v>
      </c>
      <c r="M227" s="81"/>
    </row>
    <row r="228" spans="1:13" s="3" customFormat="1" ht="15.75" customHeight="1">
      <c r="A228" s="83"/>
      <c r="B228" s="84" t="s">
        <v>82</v>
      </c>
      <c r="C228" s="85"/>
      <c r="D228" s="86"/>
      <c r="E228" s="86"/>
      <c r="F228" s="87">
        <v>2013</v>
      </c>
      <c r="G228" s="88">
        <f t="shared" si="11"/>
        <v>36893.4</v>
      </c>
      <c r="H228" s="88">
        <f t="shared" si="11"/>
        <v>31487.5</v>
      </c>
      <c r="I228" s="88">
        <f t="shared" si="11"/>
        <v>5405.9</v>
      </c>
      <c r="J228" s="88">
        <f t="shared" si="11"/>
        <v>0</v>
      </c>
      <c r="K228" s="88">
        <f t="shared" si="11"/>
        <v>0</v>
      </c>
      <c r="L228" s="88">
        <f aca="true" t="shared" si="12" ref="L228:L241">L99+L213</f>
        <v>0</v>
      </c>
      <c r="M228" s="89"/>
    </row>
    <row r="229" spans="1:13" s="3" customFormat="1" ht="15.75" customHeight="1">
      <c r="A229" s="83"/>
      <c r="B229" s="84"/>
      <c r="C229" s="85"/>
      <c r="D229" s="86"/>
      <c r="E229" s="86"/>
      <c r="F229" s="87">
        <v>2014</v>
      </c>
      <c r="G229" s="88">
        <f t="shared" si="11"/>
        <v>303673.6</v>
      </c>
      <c r="H229" s="88">
        <f t="shared" si="11"/>
        <v>296673.6</v>
      </c>
      <c r="I229" s="88">
        <f t="shared" si="11"/>
        <v>7000</v>
      </c>
      <c r="J229" s="88">
        <f t="shared" si="11"/>
        <v>0</v>
      </c>
      <c r="K229" s="88">
        <f t="shared" si="11"/>
        <v>0</v>
      </c>
      <c r="L229" s="88">
        <f t="shared" si="12"/>
        <v>0</v>
      </c>
      <c r="M229" s="89"/>
    </row>
    <row r="230" spans="1:13" s="3" customFormat="1" ht="15.75" customHeight="1">
      <c r="A230" s="83"/>
      <c r="B230" s="84"/>
      <c r="C230" s="85"/>
      <c r="D230" s="86"/>
      <c r="E230" s="86"/>
      <c r="F230" s="87">
        <v>2015</v>
      </c>
      <c r="G230" s="88">
        <f t="shared" si="11"/>
        <v>4021515.8500000006</v>
      </c>
      <c r="H230" s="88">
        <f t="shared" si="11"/>
        <v>109335.3</v>
      </c>
      <c r="I230" s="88">
        <f t="shared" si="11"/>
        <v>0</v>
      </c>
      <c r="J230" s="88">
        <f t="shared" si="11"/>
        <v>33845.890000000014</v>
      </c>
      <c r="K230" s="88">
        <f t="shared" si="11"/>
        <v>0</v>
      </c>
      <c r="L230" s="88">
        <f t="shared" si="12"/>
        <v>3878334.66</v>
      </c>
      <c r="M230" s="89"/>
    </row>
    <row r="231" spans="1:13" s="3" customFormat="1" ht="15.75" customHeight="1">
      <c r="A231" s="83"/>
      <c r="B231" s="84"/>
      <c r="C231" s="85"/>
      <c r="D231" s="86"/>
      <c r="E231" s="86"/>
      <c r="F231" s="87">
        <v>2016</v>
      </c>
      <c r="G231" s="88">
        <f t="shared" si="11"/>
        <v>1289771.2999999998</v>
      </c>
      <c r="H231" s="88">
        <f t="shared" si="11"/>
        <v>212368.7</v>
      </c>
      <c r="I231" s="88">
        <f t="shared" si="11"/>
        <v>0</v>
      </c>
      <c r="J231" s="88">
        <f t="shared" si="11"/>
        <v>0</v>
      </c>
      <c r="K231" s="88">
        <f t="shared" si="11"/>
        <v>0</v>
      </c>
      <c r="L231" s="88">
        <f t="shared" si="12"/>
        <v>1077402.6</v>
      </c>
      <c r="M231" s="89"/>
    </row>
    <row r="232" spans="1:13" s="19" customFormat="1" ht="15.75" customHeight="1">
      <c r="A232" s="90" t="s">
        <v>25</v>
      </c>
      <c r="B232" s="91"/>
      <c r="C232" s="92"/>
      <c r="D232" s="93"/>
      <c r="E232" s="93"/>
      <c r="F232" s="94"/>
      <c r="G232" s="95">
        <f t="shared" si="11"/>
        <v>1461780.9000000001</v>
      </c>
      <c r="H232" s="95">
        <f t="shared" si="11"/>
        <v>99090.5</v>
      </c>
      <c r="I232" s="95">
        <f t="shared" si="11"/>
        <v>7000</v>
      </c>
      <c r="J232" s="95">
        <f t="shared" si="11"/>
        <v>33592</v>
      </c>
      <c r="K232" s="95">
        <f t="shared" si="11"/>
        <v>0</v>
      </c>
      <c r="L232" s="95">
        <f t="shared" si="12"/>
        <v>1322098.4000000001</v>
      </c>
      <c r="M232" s="94"/>
    </row>
    <row r="233" spans="1:13" s="3" customFormat="1" ht="15.75" customHeight="1">
      <c r="A233" s="83"/>
      <c r="B233" s="84" t="s">
        <v>82</v>
      </c>
      <c r="C233" s="85"/>
      <c r="D233" s="86"/>
      <c r="E233" s="86"/>
      <c r="F233" s="87">
        <v>2013</v>
      </c>
      <c r="G233" s="110">
        <f t="shared" si="11"/>
        <v>14350.099999999999</v>
      </c>
      <c r="H233" s="110">
        <f t="shared" si="11"/>
        <v>14350.099999999999</v>
      </c>
      <c r="I233" s="110">
        <f t="shared" si="11"/>
        <v>0</v>
      </c>
      <c r="J233" s="110">
        <f t="shared" si="11"/>
        <v>0</v>
      </c>
      <c r="K233" s="110">
        <f t="shared" si="11"/>
        <v>0</v>
      </c>
      <c r="L233" s="110">
        <f t="shared" si="12"/>
        <v>0</v>
      </c>
      <c r="M233" s="89"/>
    </row>
    <row r="234" spans="1:13" s="3" customFormat="1" ht="15.75" customHeight="1">
      <c r="A234" s="83"/>
      <c r="B234" s="84"/>
      <c r="C234" s="85"/>
      <c r="D234" s="86"/>
      <c r="E234" s="86"/>
      <c r="F234" s="87">
        <v>2014</v>
      </c>
      <c r="G234" s="110">
        <f t="shared" si="11"/>
        <v>67003</v>
      </c>
      <c r="H234" s="110">
        <f t="shared" si="11"/>
        <v>60003</v>
      </c>
      <c r="I234" s="110">
        <f t="shared" si="11"/>
        <v>7000</v>
      </c>
      <c r="J234" s="110">
        <f t="shared" si="11"/>
        <v>0</v>
      </c>
      <c r="K234" s="110">
        <f t="shared" si="11"/>
        <v>0</v>
      </c>
      <c r="L234" s="110">
        <f t="shared" si="12"/>
        <v>0</v>
      </c>
      <c r="M234" s="89"/>
    </row>
    <row r="235" spans="1:13" s="3" customFormat="1" ht="15.75" customHeight="1">
      <c r="A235" s="83"/>
      <c r="B235" s="84"/>
      <c r="C235" s="85"/>
      <c r="D235" s="86"/>
      <c r="E235" s="86"/>
      <c r="F235" s="87">
        <v>2015</v>
      </c>
      <c r="G235" s="110">
        <f t="shared" si="11"/>
        <v>1275425.1</v>
      </c>
      <c r="H235" s="110">
        <f t="shared" si="11"/>
        <v>12368.7</v>
      </c>
      <c r="I235" s="110">
        <f t="shared" si="11"/>
        <v>0</v>
      </c>
      <c r="J235" s="110">
        <f t="shared" si="11"/>
        <v>33592</v>
      </c>
      <c r="K235" s="110">
        <f t="shared" si="11"/>
        <v>0</v>
      </c>
      <c r="L235" s="110">
        <f t="shared" si="12"/>
        <v>1229464.4000000001</v>
      </c>
      <c r="M235" s="89"/>
    </row>
    <row r="236" spans="1:13" s="3" customFormat="1" ht="15.75" customHeight="1">
      <c r="A236" s="83"/>
      <c r="B236" s="84"/>
      <c r="C236" s="85"/>
      <c r="D236" s="86"/>
      <c r="E236" s="86"/>
      <c r="F236" s="87">
        <v>2016</v>
      </c>
      <c r="G236" s="110">
        <f t="shared" si="11"/>
        <v>105002.7</v>
      </c>
      <c r="H236" s="110">
        <f t="shared" si="11"/>
        <v>12368.7</v>
      </c>
      <c r="I236" s="110">
        <f t="shared" si="11"/>
        <v>0</v>
      </c>
      <c r="J236" s="110">
        <f t="shared" si="11"/>
        <v>0</v>
      </c>
      <c r="K236" s="110">
        <f t="shared" si="11"/>
        <v>0</v>
      </c>
      <c r="L236" s="110">
        <f t="shared" si="12"/>
        <v>92634</v>
      </c>
      <c r="M236" s="89"/>
    </row>
    <row r="237" spans="1:13" s="19" customFormat="1" ht="15.75" customHeight="1">
      <c r="A237" s="90" t="s">
        <v>26</v>
      </c>
      <c r="B237" s="91"/>
      <c r="C237" s="92"/>
      <c r="D237" s="93"/>
      <c r="E237" s="93"/>
      <c r="F237" s="94"/>
      <c r="G237" s="95">
        <f t="shared" si="11"/>
        <v>4190073.2499999995</v>
      </c>
      <c r="H237" s="95">
        <f t="shared" si="11"/>
        <v>550774.6000000001</v>
      </c>
      <c r="I237" s="95">
        <f t="shared" si="11"/>
        <v>5405.9</v>
      </c>
      <c r="J237" s="95">
        <f t="shared" si="11"/>
        <v>253.89000000001397</v>
      </c>
      <c r="K237" s="95">
        <f t="shared" si="11"/>
        <v>0</v>
      </c>
      <c r="L237" s="95">
        <f t="shared" si="12"/>
        <v>3633638.86</v>
      </c>
      <c r="M237" s="94"/>
    </row>
    <row r="238" spans="1:13" s="3" customFormat="1" ht="15.75" customHeight="1">
      <c r="A238" s="83"/>
      <c r="B238" s="84" t="s">
        <v>82</v>
      </c>
      <c r="C238" s="85"/>
      <c r="D238" s="86"/>
      <c r="E238" s="86"/>
      <c r="F238" s="87">
        <v>2013</v>
      </c>
      <c r="G238" s="110">
        <f t="shared" si="11"/>
        <v>22543.300000000003</v>
      </c>
      <c r="H238" s="110">
        <f t="shared" si="11"/>
        <v>17137.4</v>
      </c>
      <c r="I238" s="110">
        <f t="shared" si="11"/>
        <v>5405.9</v>
      </c>
      <c r="J238" s="110">
        <f t="shared" si="11"/>
        <v>0</v>
      </c>
      <c r="K238" s="110">
        <f t="shared" si="11"/>
        <v>0</v>
      </c>
      <c r="L238" s="110">
        <f t="shared" si="12"/>
        <v>0</v>
      </c>
      <c r="M238" s="89"/>
    </row>
    <row r="239" spans="1:13" s="3" customFormat="1" ht="15.75" customHeight="1">
      <c r="A239" s="83"/>
      <c r="B239" s="84"/>
      <c r="C239" s="85"/>
      <c r="D239" s="86"/>
      <c r="E239" s="86"/>
      <c r="F239" s="87">
        <v>2014</v>
      </c>
      <c r="G239" s="110">
        <f t="shared" si="11"/>
        <v>236670.59999999998</v>
      </c>
      <c r="H239" s="110">
        <f t="shared" si="11"/>
        <v>236670.59999999998</v>
      </c>
      <c r="I239" s="110">
        <f t="shared" si="11"/>
        <v>0</v>
      </c>
      <c r="J239" s="110">
        <f t="shared" si="11"/>
        <v>0</v>
      </c>
      <c r="K239" s="110">
        <f t="shared" si="11"/>
        <v>0</v>
      </c>
      <c r="L239" s="110">
        <f t="shared" si="12"/>
        <v>0</v>
      </c>
      <c r="M239" s="89"/>
    </row>
    <row r="240" spans="1:13" s="3" customFormat="1" ht="15.75" customHeight="1">
      <c r="A240" s="83"/>
      <c r="B240" s="84"/>
      <c r="C240" s="85"/>
      <c r="D240" s="86"/>
      <c r="E240" s="86"/>
      <c r="F240" s="87">
        <v>2015</v>
      </c>
      <c r="G240" s="110">
        <f t="shared" si="11"/>
        <v>2746090.75</v>
      </c>
      <c r="H240" s="110">
        <f t="shared" si="11"/>
        <v>96966.6</v>
      </c>
      <c r="I240" s="110">
        <f t="shared" si="11"/>
        <v>0</v>
      </c>
      <c r="J240" s="110">
        <f t="shared" si="11"/>
        <v>253.89000000001397</v>
      </c>
      <c r="K240" s="110">
        <f t="shared" si="11"/>
        <v>0</v>
      </c>
      <c r="L240" s="110">
        <f t="shared" si="12"/>
        <v>2648870.26</v>
      </c>
      <c r="M240" s="89"/>
    </row>
    <row r="241" spans="1:13" s="3" customFormat="1" ht="15.75" customHeight="1">
      <c r="A241" s="83"/>
      <c r="B241" s="84"/>
      <c r="C241" s="85"/>
      <c r="D241" s="86"/>
      <c r="E241" s="86"/>
      <c r="F241" s="87">
        <v>2016</v>
      </c>
      <c r="G241" s="110">
        <f t="shared" si="11"/>
        <v>1184768.6</v>
      </c>
      <c r="H241" s="110">
        <f t="shared" si="11"/>
        <v>200000</v>
      </c>
      <c r="I241" s="110">
        <f t="shared" si="11"/>
        <v>0</v>
      </c>
      <c r="J241" s="110">
        <f t="shared" si="11"/>
        <v>0</v>
      </c>
      <c r="K241" s="110">
        <f t="shared" si="11"/>
        <v>0</v>
      </c>
      <c r="L241" s="110">
        <f t="shared" si="12"/>
        <v>984768.6</v>
      </c>
      <c r="M241" s="89"/>
    </row>
    <row r="242" spans="1:13" ht="15">
      <c r="A242" s="4"/>
      <c r="B242" s="4"/>
      <c r="C242" s="4"/>
      <c r="D242" s="4"/>
      <c r="E242" s="4"/>
      <c r="F242" s="4"/>
      <c r="G242" s="5"/>
      <c r="H242" s="4"/>
      <c r="I242" s="4"/>
      <c r="J242" s="4"/>
      <c r="K242" s="4"/>
      <c r="L242" s="4"/>
      <c r="M242" s="4"/>
    </row>
    <row r="243" spans="3:12" ht="15">
      <c r="C243" s="20"/>
      <c r="H243" s="6"/>
      <c r="I243" s="6"/>
      <c r="J243" s="1"/>
      <c r="K243" s="1"/>
      <c r="L243" s="1"/>
    </row>
    <row r="244" spans="8:12" ht="15">
      <c r="H244" s="6"/>
      <c r="I244" s="6"/>
      <c r="J244" s="1"/>
      <c r="K244" s="1"/>
      <c r="L244" s="1"/>
    </row>
    <row r="245" spans="8:12" ht="15">
      <c r="H245" s="6"/>
      <c r="I245" s="6"/>
      <c r="J245" s="1"/>
      <c r="K245" s="1"/>
      <c r="L245" s="1"/>
    </row>
    <row r="246" spans="5:12" ht="15">
      <c r="E246" s="7"/>
      <c r="H246" s="6"/>
      <c r="I246" s="6"/>
      <c r="J246" s="1"/>
      <c r="K246" s="1"/>
      <c r="L246" s="1"/>
    </row>
    <row r="247" spans="8:12" ht="15">
      <c r="H247" s="6"/>
      <c r="I247" s="6"/>
      <c r="J247" s="1"/>
      <c r="K247" s="1"/>
      <c r="L247" s="1"/>
    </row>
    <row r="248" spans="8:12" ht="15">
      <c r="H248" s="6"/>
      <c r="I248" s="6"/>
      <c r="J248" s="1"/>
      <c r="K248" s="1"/>
      <c r="L248" s="1"/>
    </row>
    <row r="249" spans="8:12" ht="15">
      <c r="H249" s="1"/>
      <c r="I249" s="1"/>
      <c r="J249" s="1"/>
      <c r="K249" s="1"/>
      <c r="L249" s="1"/>
    </row>
    <row r="250" spans="8:12" ht="15">
      <c r="H250" s="1"/>
      <c r="I250" s="1"/>
      <c r="J250" s="1"/>
      <c r="K250" s="1"/>
      <c r="L250" s="1"/>
    </row>
    <row r="251" spans="8:12" ht="15">
      <c r="H251" s="1"/>
      <c r="I251" s="1"/>
      <c r="J251" s="1"/>
      <c r="K251" s="1"/>
      <c r="L251" s="1"/>
    </row>
    <row r="252" spans="8:12" ht="15">
      <c r="H252" s="1"/>
      <c r="I252" s="1"/>
      <c r="J252" s="1"/>
      <c r="K252" s="1"/>
      <c r="L252" s="1"/>
    </row>
    <row r="253" spans="8:12" ht="15">
      <c r="H253" s="1"/>
      <c r="I253" s="1"/>
      <c r="J253" s="1"/>
      <c r="K253" s="1"/>
      <c r="L253" s="1"/>
    </row>
    <row r="254" spans="8:12" ht="15">
      <c r="H254" s="1"/>
      <c r="I254" s="1"/>
      <c r="J254" s="1"/>
      <c r="K254" s="1"/>
      <c r="L254" s="1"/>
    </row>
    <row r="255" spans="8:12" ht="15">
      <c r="H255" s="1"/>
      <c r="I255" s="1"/>
      <c r="J255" s="1"/>
      <c r="K255" s="1"/>
      <c r="L255" s="1"/>
    </row>
    <row r="256" spans="8:12" ht="15">
      <c r="H256" s="1"/>
      <c r="I256" s="1"/>
      <c r="J256" s="1"/>
      <c r="K256" s="1"/>
      <c r="L256" s="1"/>
    </row>
    <row r="257" spans="8:12" ht="15">
      <c r="H257" s="1"/>
      <c r="I257" s="1"/>
      <c r="J257" s="1"/>
      <c r="K257" s="1"/>
      <c r="L257" s="1"/>
    </row>
    <row r="258" spans="8:12" ht="15">
      <c r="H258" s="1"/>
      <c r="I258" s="1"/>
      <c r="J258" s="1"/>
      <c r="K258" s="1"/>
      <c r="L258" s="1"/>
    </row>
    <row r="259" spans="8:12" ht="15">
      <c r="H259" s="1"/>
      <c r="I259" s="1"/>
      <c r="J259" s="1"/>
      <c r="K259" s="1"/>
      <c r="L259" s="1"/>
    </row>
    <row r="260" spans="8:12" ht="15">
      <c r="H260" s="1"/>
      <c r="I260" s="1"/>
      <c r="J260" s="1"/>
      <c r="K260" s="1"/>
      <c r="L260" s="1"/>
    </row>
    <row r="261" spans="8:12" ht="15">
      <c r="H261" s="1"/>
      <c r="I261" s="1"/>
      <c r="J261" s="1"/>
      <c r="K261" s="1"/>
      <c r="L261" s="1"/>
    </row>
    <row r="262" spans="8:12" ht="15">
      <c r="H262" s="1"/>
      <c r="I262" s="1"/>
      <c r="J262" s="1"/>
      <c r="K262" s="1"/>
      <c r="L262" s="1"/>
    </row>
    <row r="263" spans="8:12" ht="15">
      <c r="H263" s="1"/>
      <c r="I263" s="1"/>
      <c r="J263" s="1"/>
      <c r="K263" s="1"/>
      <c r="L263" s="1"/>
    </row>
    <row r="264" spans="8:12" ht="15">
      <c r="H264" s="1"/>
      <c r="I264" s="1"/>
      <c r="J264" s="1"/>
      <c r="K264" s="1"/>
      <c r="L264" s="1"/>
    </row>
    <row r="265" spans="8:12" ht="15">
      <c r="H265" s="1"/>
      <c r="I265" s="1"/>
      <c r="J265" s="1"/>
      <c r="K265" s="1"/>
      <c r="L265" s="1"/>
    </row>
    <row r="266" spans="8:12" ht="15">
      <c r="H266" s="1"/>
      <c r="I266" s="1"/>
      <c r="J266" s="1"/>
      <c r="K266" s="1"/>
      <c r="L266" s="1"/>
    </row>
    <row r="267" spans="8:12" ht="15">
      <c r="H267" s="1"/>
      <c r="I267" s="1"/>
      <c r="J267" s="1"/>
      <c r="K267" s="1"/>
      <c r="L267" s="1"/>
    </row>
    <row r="268" spans="8:12" ht="15">
      <c r="H268" s="1"/>
      <c r="I268" s="1"/>
      <c r="J268" s="1"/>
      <c r="K268" s="1"/>
      <c r="L268" s="1"/>
    </row>
  </sheetData>
  <sheetProtection/>
  <mergeCells count="106">
    <mergeCell ref="C53:C54"/>
    <mergeCell ref="D53:D54"/>
    <mergeCell ref="C48:C49"/>
    <mergeCell ref="D48:D49"/>
    <mergeCell ref="B16:B19"/>
    <mergeCell ref="D16:D19"/>
    <mergeCell ref="C26:C28"/>
    <mergeCell ref="D26:D28"/>
    <mergeCell ref="B22:B23"/>
    <mergeCell ref="D22:D23"/>
    <mergeCell ref="B24:B25"/>
    <mergeCell ref="C24:C25"/>
    <mergeCell ref="D24:D25"/>
    <mergeCell ref="B26:B28"/>
    <mergeCell ref="D123:D125"/>
    <mergeCell ref="B115:B117"/>
    <mergeCell ref="M73:M74"/>
    <mergeCell ref="M139:M140"/>
    <mergeCell ref="M115:M117"/>
    <mergeCell ref="M128:M129"/>
    <mergeCell ref="M123:M124"/>
    <mergeCell ref="D118:D120"/>
    <mergeCell ref="D115:D117"/>
    <mergeCell ref="C128:C129"/>
    <mergeCell ref="A48:A49"/>
    <mergeCell ref="B48:B49"/>
    <mergeCell ref="B33:B35"/>
    <mergeCell ref="B139:B140"/>
    <mergeCell ref="B118:B120"/>
    <mergeCell ref="A53:A54"/>
    <mergeCell ref="B53:B54"/>
    <mergeCell ref="A115:A117"/>
    <mergeCell ref="A103:B103"/>
    <mergeCell ref="A113:K113"/>
    <mergeCell ref="J18:L18"/>
    <mergeCell ref="H18:I18"/>
    <mergeCell ref="A21:M21"/>
    <mergeCell ref="F16:F19"/>
    <mergeCell ref="G17:G19"/>
    <mergeCell ref="H17:K17"/>
    <mergeCell ref="A16:A19"/>
    <mergeCell ref="C16:C19"/>
    <mergeCell ref="E16:E19"/>
    <mergeCell ref="G16:K16"/>
    <mergeCell ref="M16:M19"/>
    <mergeCell ref="C123:C125"/>
    <mergeCell ref="M34:M35"/>
    <mergeCell ref="M118:M119"/>
    <mergeCell ref="D73:D74"/>
    <mergeCell ref="C73:C74"/>
    <mergeCell ref="C22:C23"/>
    <mergeCell ref="E118:E119"/>
    <mergeCell ref="C115:C117"/>
    <mergeCell ref="C118:C120"/>
    <mergeCell ref="D128:D129"/>
    <mergeCell ref="A237:B237"/>
    <mergeCell ref="A212:B212"/>
    <mergeCell ref="A217:B217"/>
    <mergeCell ref="A222:B222"/>
    <mergeCell ref="A227:B227"/>
    <mergeCell ref="A232:B232"/>
    <mergeCell ref="A139:A140"/>
    <mergeCell ref="A128:A129"/>
    <mergeCell ref="D139:D140"/>
    <mergeCell ref="A22:A23"/>
    <mergeCell ref="A33:A35"/>
    <mergeCell ref="A24:A25"/>
    <mergeCell ref="A29:A31"/>
    <mergeCell ref="A26:A28"/>
    <mergeCell ref="D160:D161"/>
    <mergeCell ref="A158:A159"/>
    <mergeCell ref="B158:B159"/>
    <mergeCell ref="C158:C159"/>
    <mergeCell ref="D158:D159"/>
    <mergeCell ref="A160:A161"/>
    <mergeCell ref="B160:B161"/>
    <mergeCell ref="C160:C161"/>
    <mergeCell ref="C139:C140"/>
    <mergeCell ref="A118:A120"/>
    <mergeCell ref="A123:A125"/>
    <mergeCell ref="B128:B129"/>
    <mergeCell ref="B29:B31"/>
    <mergeCell ref="D156:D157"/>
    <mergeCell ref="A156:A157"/>
    <mergeCell ref="B156:B157"/>
    <mergeCell ref="C156:C157"/>
    <mergeCell ref="A73:A74"/>
    <mergeCell ref="B123:B125"/>
    <mergeCell ref="A108:B108"/>
    <mergeCell ref="B73:B74"/>
    <mergeCell ref="A98:B98"/>
    <mergeCell ref="B36:B37"/>
    <mergeCell ref="C36:C37"/>
    <mergeCell ref="D36:D37"/>
    <mergeCell ref="C33:C35"/>
    <mergeCell ref="D33:D35"/>
    <mergeCell ref="K7:M7"/>
    <mergeCell ref="E36:E37"/>
    <mergeCell ref="M36:M37"/>
    <mergeCell ref="A38:A40"/>
    <mergeCell ref="B38:B40"/>
    <mergeCell ref="C38:C40"/>
    <mergeCell ref="D38:D40"/>
    <mergeCell ref="C29:C31"/>
    <mergeCell ref="D29:D31"/>
    <mergeCell ref="A36:A37"/>
  </mergeCells>
  <printOptions/>
  <pageMargins left="0.4" right="0.26" top="0.22" bottom="0.3" header="0.22" footer="0.28"/>
  <pageSetup fitToHeight="25" fitToWidth="1" horizontalDpi="600" verticalDpi="600" orientation="landscape" paperSize="9" scale="48" r:id="rId1"/>
  <rowBreaks count="1" manualBreakCount="1">
    <brk id="1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2014-12-30T04:44:20Z</cp:lastPrinted>
  <dcterms:created xsi:type="dcterms:W3CDTF">2012-12-12T08:42:07Z</dcterms:created>
  <dcterms:modified xsi:type="dcterms:W3CDTF">2015-01-13T05:45:23Z</dcterms:modified>
  <cp:category/>
  <cp:version/>
  <cp:contentType/>
  <cp:contentStatus/>
</cp:coreProperties>
</file>