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480" windowHeight="9780" activeTab="0"/>
  </bookViews>
  <sheets>
    <sheet name="Лист2" sheetId="1" r:id="rId1"/>
  </sheets>
  <definedNames>
    <definedName name="_xlnm.Print_Titles" localSheetId="0">'Лист2'!$6:$11</definedName>
    <definedName name="_xlnm.Print_Area" localSheetId="0">'Лист2'!$A$1:$I$234</definedName>
  </definedNames>
  <calcPr fullCalcOnLoad="1" fullPrecision="0"/>
</workbook>
</file>

<file path=xl/sharedStrings.xml><?xml version="1.0" encoding="utf-8"?>
<sst xmlns="http://schemas.openxmlformats.org/spreadsheetml/2006/main" count="152" uniqueCount="131">
  <si>
    <t>Итого</t>
  </si>
  <si>
    <t>№ п/п</t>
  </si>
  <si>
    <t>Наименование</t>
  </si>
  <si>
    <t>Протяженность</t>
  </si>
  <si>
    <t>Стоимость работ</t>
  </si>
  <si>
    <t>Перечень основных объектов газификации с 2012 по 2015 годы</t>
  </si>
  <si>
    <t>в том числе:</t>
  </si>
  <si>
    <t>Бюджет муниципального образования «Город Томск»</t>
  </si>
  <si>
    <t>Газификация п. Геологов</t>
  </si>
  <si>
    <t>2012 год</t>
  </si>
  <si>
    <t>2013 год</t>
  </si>
  <si>
    <t>2014 год</t>
  </si>
  <si>
    <t>2015 год</t>
  </si>
  <si>
    <t>Газификация с. Дзержинское (5-11 очередь)</t>
  </si>
  <si>
    <t>Газификация г. Томск, Кировский район р-н (район ограниченный: ул. Нахимова - ул. А. Беленца - пр. Ленина – береговая линия р. Томь)</t>
  </si>
  <si>
    <t xml:space="preserve">Газификация п. Тимирязево (в том числе мкр. Юбилейный) </t>
  </si>
  <si>
    <t>Газификация п. Штамово, п. Спутник</t>
  </si>
  <si>
    <t>Примечание</t>
  </si>
  <si>
    <t>При условии включения в Программу ОАО "Газпром" строительства межпоселкового газопровода</t>
  </si>
  <si>
    <t>Газификация п. Эушта</t>
  </si>
  <si>
    <t>Газификация п.Нижний склад</t>
  </si>
  <si>
    <t xml:space="preserve">Газификация мкр. Наука </t>
  </si>
  <si>
    <t>Газификация мкр. Энтузиастов</t>
  </si>
  <si>
    <t xml:space="preserve">Газификация п. Заречный </t>
  </si>
  <si>
    <t>Газификация п. Родник</t>
  </si>
  <si>
    <t>Газификация р-н Приборного завода</t>
  </si>
  <si>
    <t>Газификация п. Киргизка</t>
  </si>
  <si>
    <t>Газификация п. Светлый</t>
  </si>
  <si>
    <t>Газификация п. Озерки</t>
  </si>
  <si>
    <t>Газификация п. Росинка</t>
  </si>
  <si>
    <t>Газоснабжение мкр. Сосновый бор (ул. Асиновская, ул. Алеутская, пер. Дунайский, 1,2, Лесная, пер. 1-Алеутский, ул. Кутузова)</t>
  </si>
  <si>
    <t>Газификация п. Вирион</t>
  </si>
  <si>
    <t>Газификация р-н Грузового речпорта (ул. Причальная, 2-поселок ЛПК, ул. Усть-Керепеть)</t>
  </si>
  <si>
    <t>Газификация р-н ГРЭС - 2 (ул. Льва-Толстого, ул. Салтыкова-Щедрина, пер. Фруктовый, ул. Колхозная, ул. Трамвайная, часть ул. Фрунзе от ул. Шевченко до пр. Комсомольский)</t>
  </si>
  <si>
    <t>Газификация п. Тояновский</t>
  </si>
  <si>
    <t>Газификация р-н ООО "Томскнефтехим"</t>
  </si>
  <si>
    <t xml:space="preserve">Мероприятия по замене СУГ (сжиженный газ) на природный (Ленинский и Советский районы) </t>
  </si>
  <si>
    <t>Газификация р-н ул. Клюева, р-н Зеленые горки (ул. Нарановича, ул. Прибрежная, ул. Тальниковая)</t>
  </si>
  <si>
    <t>Строительство газопровода низкого давления (ул.Вилюйская, ул. Костромская, район ограниченный: ул. Вокзальная - ул. Старо-Деповская - пер. Путевой)</t>
  </si>
  <si>
    <t>Строительство газопровода низкого давления (ул. Черноморская, ул. Каспийская, пер. Нижний)</t>
  </si>
  <si>
    <t>Газификация п. Залесье</t>
  </si>
  <si>
    <t>Строительство газопровода низкого давления (ул. Красногвардейская, ул. Павлова, ул. Победы, ул. Революционная, пер. Революционный)</t>
  </si>
  <si>
    <t>Строительство газопровода низкого давления (ул. Бородинская, пер. Карский, пер. Уральский)</t>
  </si>
  <si>
    <t>Газификация ул. п. Киргизка</t>
  </si>
  <si>
    <t>Газоснабжение мкр. Степановка (ул. Тояновская, ул. Кривоносенко, ул. Обнорского, ул. Петлина, ул. Копылова, ул. Москвитина, ул. Осипова, ул. Степановская, пер. Степановский, ул. Пржевальского, пер.  Пржевальского, ул. Пожарского, ул. Волгоградская, ул. Пархоменко, ул. Б. Хмельницкого, ул. Минина, ул. Степная, ул. 2-ая Степная,  ул. 4-ая Степная, ул. 6-ая Степная)</t>
  </si>
  <si>
    <t>Проектно-изыскательские работы</t>
  </si>
  <si>
    <t>тыс. руб.</t>
  </si>
  <si>
    <t>Газификация п. Берлинка</t>
  </si>
  <si>
    <t>Газификация р-н Академгородок (правая сторона п. Поле Чудес)</t>
  </si>
  <si>
    <t>Газификация ул.. Мостовая</t>
  </si>
  <si>
    <t>км.</t>
  </si>
  <si>
    <t>ВСЕГО</t>
  </si>
  <si>
    <t>Замена СУГ (сжиженный газ) на природный г. Томска, Кировский район (р-н ул. Учебная - ул. Тимакова)</t>
  </si>
  <si>
    <t xml:space="preserve">Газификация п. Аникино </t>
  </si>
  <si>
    <t xml:space="preserve">Газификация п. Апрель </t>
  </si>
  <si>
    <t xml:space="preserve">Газификация с. Дзержинское (5-11 очередь) </t>
  </si>
  <si>
    <t>Газификация п. Кузовлево (корректировка)</t>
  </si>
  <si>
    <t xml:space="preserve">Газификация п. Предтеченск </t>
  </si>
  <si>
    <t xml:space="preserve">Газификация п. Просторный </t>
  </si>
  <si>
    <t>Газификация г. Томск, Кировский район (район ограниченный: ул. Нахимова - ул. А. Беленца - пр. Ленина – береговая линия р. Томь)</t>
  </si>
  <si>
    <t>Газификация п. Тимирязево (в том числе мкр. Юбилейный)</t>
  </si>
  <si>
    <t xml:space="preserve">Газификация п. Лоскутово </t>
  </si>
  <si>
    <t>Газоснабжение с. Тимирязевское МО "Город Томск" Томской области (ул. Путевая, ул. Комсомольская, ул. Октябрьская, ул.Новая, ул. Деповская, ул. Новодеповская, ул. Больничная, ул. Некрасова, ул. Ленина, ул. Зеленая, ул. Школьная, ул. Советская ул. Старо-Трактовая, ул. Ново-Трактовая, ул. Малая Пионерская, ул. Цехановского, пер. 1-й Рабочий, пер. 2-й Рабочий, пер. Советский, пер. Школьный, пер. Зеленый)</t>
  </si>
  <si>
    <t>(всего по проекту: 23,53)</t>
  </si>
  <si>
    <t>Газификация ул. п. Каштак</t>
  </si>
  <si>
    <t>(всего по проекту: 27,04)</t>
  </si>
  <si>
    <t>(всего по проекту: 25,3)</t>
  </si>
  <si>
    <t>Газификация п. Родионово, п. Каменка</t>
  </si>
  <si>
    <t>Газоснабжение с. Дзержинское МО "Город Томск" (3,4 очередь)</t>
  </si>
  <si>
    <t>За счет средств специальной надбавки к тарифу на услуги по транспортировке газа</t>
  </si>
  <si>
    <t>Газификация п. Аникино*</t>
  </si>
  <si>
    <t>Газификация п. Апрель*</t>
  </si>
  <si>
    <t>Газификация п. Геологов*</t>
  </si>
  <si>
    <t>Газификация п. Предтеченск*</t>
  </si>
  <si>
    <t>Газификация п. Просторный (реконструкция)*</t>
  </si>
  <si>
    <t xml:space="preserve">Газоснабжение мкр. ул. Пирусского, ул. Таврическая, ул. Потанина. Наружные газопроводы* </t>
  </si>
  <si>
    <t>Газификация п. Кузовлево (корректировка)*</t>
  </si>
  <si>
    <t>Газификация с. Дзержинское (5-11 очередь)*</t>
  </si>
  <si>
    <t>Газификация г. Томск, Кировский район (район ограниченный: ул. Нахимова - ул. А. Беленца - пр. Ленина – береговая линия р. Томь)*</t>
  </si>
  <si>
    <t>Замена СУГ (сжиженный газ) на природный г. Томска, Кировский район 
(р-н ул. Матросова - ул. Киевская - ул. Усова)*</t>
  </si>
  <si>
    <t>Замена СУГ (сжиженный газ) на природный г. Томска, Кировский район (р-н ул. Учебная - ул. Тимакова)*</t>
  </si>
  <si>
    <t>Газификация п. Тимирязево (в том числе мкр. Юбилейный)*</t>
  </si>
  <si>
    <t>Газификация п. Штамово, п. Спутник*</t>
  </si>
  <si>
    <t>Газификация п. Лоскутово*</t>
  </si>
  <si>
    <t>Замена СУГ (сжиженный газ) на природный г. Томска, Кировский район 
(р-н ул. Матросова - ул. Киевская - ул. Усова)</t>
  </si>
  <si>
    <t>Примечание:</t>
  </si>
  <si>
    <t xml:space="preserve"> * В 2012 году средства областного бюджета в размере 88 470,0 тыс. руб., предусмотренные на проектно-изыскательские работы, не были освоены.</t>
  </si>
  <si>
    <t>проектно-сметной документации, как остатки неиспользованных межбюджетных трансфертов, полученных до 2013 года</t>
  </si>
  <si>
    <t xml:space="preserve">В соответствии с действующим законодательством РФ , в 2013 году предусмотрены средства областного бюджета в размере 67 993,2 тыс. руб. на разработку </t>
  </si>
  <si>
    <t>Областной бюджет</t>
  </si>
  <si>
    <t>(всего по проекту: 25,30)</t>
  </si>
  <si>
    <t>(всего по проекту: 51,32)</t>
  </si>
  <si>
    <t>Выполнение мероприятий путем проведения капитального ремонта</t>
  </si>
  <si>
    <t>Газификация ул. Старо-Карьерный поселок, ул. Юргинская, ул. Сычева</t>
  </si>
  <si>
    <t>Мероприятия по замене СУГ (сжиженный газ) на природный  г. Томска, Кировский район (ул. Енисейская, ул. Киевская, ул. Карташова, ул. Кирова, ул. Тверская, ул. Дзержинского, пр. Комсомольский) для подключения жилых домов</t>
  </si>
  <si>
    <t>Строительно-монтажные работы, строительный контроль, авторский надзор</t>
  </si>
  <si>
    <t xml:space="preserve">Всего </t>
  </si>
  <si>
    <t>Приложение № 1
к муниципальной программе 
"Газификация муниципального образования "Город Томск" на 2012 - 2015 годы"</t>
  </si>
  <si>
    <t>Газификация мкр. Заварзино</t>
  </si>
  <si>
    <t>Газификация мкр. Реженка</t>
  </si>
  <si>
    <t>Газификация р-н Михайловская роща (пер.Овражный, ул. Новокиевская, пер. Мариинский, ул. Яковлева, ул. Степана Разина, ул. Украинская, ул. Жуковского, ул. Маяковского, ул. Олега Кошевого, ул. Льва Толстого, ул. Ярославская, пер. Украинский)</t>
  </si>
  <si>
    <t>Строительство газопровода низкого давления (ул. 1-я Ново-Деповская, ул. Ракетная, ул. Дормаш, ул. Научная, ул. Витимская, ул. Макарова)</t>
  </si>
  <si>
    <t>Газификация мкр. Свечной</t>
  </si>
  <si>
    <t>Газификация п. Радиоцентр</t>
  </si>
  <si>
    <t>Газификация ул. Заливная, пер. Шумихинский</t>
  </si>
  <si>
    <t>Газификация п. Бактин, п. Новый (в том числе ул. Мечникова)</t>
  </si>
  <si>
    <t>Газификация р-н ул.1905 года (ул. Октябрьская, ул. Лермонтова, ул. Загорная, ул. Шишкова , ул. Розы Люксембург, ул. Карла Маркса, ул. Мельничная, ул. Войкова, ул. Водяная, пер. Макушина)</t>
  </si>
  <si>
    <t>Газификация мкр. Черемошники-Каштак (ул. Большая подгорная, ул. Героев Чубаровцев,  ул. Старо-Деповская, ул. Вилюйская, пер. Светлый, ул. Севастопольская, ул. Ялтинская, пер. Донской, ул. Первомайская, ул. Оренбургская, ул. Учительская, ул. Игарская, ул. Крымская)</t>
  </si>
  <si>
    <t>Газификация мкр. Спичфабрика (ул. Е. Пугачева, ул.Куйбышева, ул. Александра Невского, пер. Выборгский, ул. Залоговая)</t>
  </si>
  <si>
    <t>Газификация р-н от ул. Дальне- Ключевской до ул. 5-й Армии (ул. Нижне - Луговая, ул. Профсоюзная, ул. Ижевская, ул. Строевая, пер. Тупиковый, ул. Чапаева, пос. Мясокомбинат, пер. Просторный, ул. Шпальная, ул. Крепежная, ул. Урицкого, ул. Пролетарская)</t>
  </si>
  <si>
    <t>Газоснабжение мкр. Степановка (в том числе ул. Приветливая, ул. Травяная, ул. Тенистая)</t>
  </si>
  <si>
    <t>Мероприятия по замене СУГ (сжиженный газ) на природный (Октябрьский район, Кировский район (в том числе ул. Федора Лыткина)</t>
  </si>
  <si>
    <t>Погашение кредиторской задолженности за 2013 год</t>
  </si>
  <si>
    <t xml:space="preserve"> В том числе погашение кредиторской задолженности в 2014 годуза счет средств местного бюджета за 2013 год в сумме 3 230,8 тыс.руб.</t>
  </si>
  <si>
    <t>Газоснабжение мкр. ул. Пирусского, ул. Таврическая, ул. Потанина. Наружные газопроводы</t>
  </si>
  <si>
    <t>Газификация п. Лоскутово**</t>
  </si>
  <si>
    <t>Газификация п. Штамово, п. Спутник**</t>
  </si>
  <si>
    <t>Газификация п. Тимирязево (в том числе мкр. Юбилейный)**</t>
  </si>
  <si>
    <t>Газификация п. Кузовлево**</t>
  </si>
  <si>
    <t>Газификация с. Дзержинское (5-11 очередь)**</t>
  </si>
  <si>
    <t>Газификация п. Геологов**</t>
  </si>
  <si>
    <t>Газификация п. Апрель**</t>
  </si>
  <si>
    <t>Газификация п. Аникино**</t>
  </si>
  <si>
    <t>Газификация п. Просторный (реконструкция)**</t>
  </si>
  <si>
    <t>Газификация п. Предтеченск**</t>
  </si>
  <si>
    <t>** В 2013 году были предусмотрены средства областного бюджета в размере 67 993,2 тыс. руб. на разработку проектно-сметной документации, по состоянию на 01.01.2014 г. освоены средства в сумме 31 113,7 тыс. руб. В соответствии с действующим законодательством РФ , в 2014 году предусмотрены средства областного бюджета в размере 36 879,5 тыс. руб. на разработку проектно-сметной документации, как остатки неиспользованных межбюджетных трансфертов, полученных до 2014 года.</t>
  </si>
  <si>
    <t>Мероприятия по замене СУГ (сжиженный газ) на природный г. Томска, Кировский район (р-н ул.Учебная - ул.Тимакова)**</t>
  </si>
  <si>
    <t>Мероприятия по замене СУГ (сжиженный газ) на природный г. Томска, Кировский район (р-н ул.Матросова - ул.Киевская - ул.Усова)**</t>
  </si>
  <si>
    <t>Газификация г. Томск, Кировский район р-н (район ограниченный: ул. Нахимова - ул. А. Беленца - пр. Ленина – береговая линия р. Томь)**</t>
  </si>
  <si>
    <t>Внебюджетные источники
(прогноз)</t>
  </si>
  <si>
    <t>Приложение № 2
к постановлению
администрации Города Томска
от  04.06.2014 № 463</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</si>
</sst>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
    <numFmt numFmtId="166" formatCode="#,##0.0"/>
    <numFmt numFmtId="167" formatCode="#,##0.0000"/>
    <numFmt numFmtId="168" formatCode="0.000"/>
    <numFmt numFmtId="169" formatCode="0.00000"/>
    <numFmt numFmtId="170" formatCode="0.0000"/>
    <numFmt numFmtId="171" formatCode="&quot;Да&quot;;&quot;Да&quot;;&quot;Нет&quot;"/>
    <numFmt numFmtId="172" formatCode="&quot;Истина&quot;;&quot;Истина&quot;;&quot;Ложь&quot;"/>
    <numFmt numFmtId="173" formatCode="&quot;Вкл&quot;;&quot;Вкл&quot;;&quot;Выкл&quot;"/>
    <numFmt numFmtId="174" formatCode="[$€-2]\ ###,000_);[Red]\([$€-2]\ ###,000\)"/>
    <numFmt numFmtId="175" formatCode="[$-FC19]d\ mmmm\ yyyy\ &quot;г.&quot;"/>
    <numFmt numFmtId="176" formatCode="000000"/>
    <numFmt numFmtId="177" formatCode="#,##0.00000"/>
  </numFmts>
  <fonts count="29">
    <font>
      <sz val="11"/>
      <color indexed="8"/>
      <name val="Calibri"/>
      <family val="2"/>
    </font>
    <font>
      <sz val="10"/>
      <name val="Arial Cyr"/>
      <family val="0"/>
    </font>
    <font>
      <sz val="10"/>
      <name val="Helv"/>
      <family val="0"/>
    </font>
    <font>
      <sz val="8"/>
      <name val="Calibri"/>
      <family val="2"/>
    </font>
    <font>
      <sz val="11"/>
      <color indexed="8"/>
      <name val="Times New Roman"/>
      <family val="1"/>
    </font>
    <font>
      <b/>
      <sz val="11"/>
      <color indexed="8"/>
      <name val="Times New Roman"/>
      <family val="1"/>
    </font>
    <font>
      <b/>
      <i/>
      <sz val="11"/>
      <color indexed="8"/>
      <name val="Times New Roman"/>
      <family val="1"/>
    </font>
    <font>
      <u val="single"/>
      <sz val="11"/>
      <color indexed="12"/>
      <name val="Calibri"/>
      <family val="2"/>
    </font>
    <font>
      <u val="single"/>
      <sz val="11"/>
      <color indexed="36"/>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4"/>
      <color indexed="8"/>
      <name val="Times New Roman"/>
      <family val="1"/>
    </font>
    <font>
      <sz val="11"/>
      <name val="Times New Roman"/>
      <family val="1"/>
    </font>
    <font>
      <b/>
      <sz val="11"/>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7" borderId="1" applyNumberFormat="0" applyAlignment="0" applyProtection="0"/>
    <xf numFmtId="0" fontId="11" fillId="20" borderId="2" applyNumberFormat="0" applyAlignment="0" applyProtection="0"/>
    <xf numFmtId="0" fontId="12" fillId="20" borderId="1" applyNumberFormat="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0" borderId="6" applyNumberFormat="0" applyFill="0" applyAlignment="0" applyProtection="0"/>
    <xf numFmtId="0" fontId="17" fillId="21" borderId="7" applyNumberFormat="0" applyAlignment="0" applyProtection="0"/>
    <xf numFmtId="0" fontId="18" fillId="0" borderId="0" applyNumberFormat="0" applyFill="0" applyBorder="0" applyAlignment="0" applyProtection="0"/>
    <xf numFmtId="0" fontId="19" fillId="22" borderId="0" applyNumberFormat="0" applyBorder="0" applyAlignment="0" applyProtection="0"/>
    <xf numFmtId="0" fontId="1" fillId="0" borderId="0">
      <alignment/>
      <protection/>
    </xf>
    <xf numFmtId="0" fontId="8" fillId="0" borderId="0" applyNumberFormat="0" applyFill="0" applyBorder="0" applyAlignment="0" applyProtection="0"/>
    <xf numFmtId="0" fontId="20" fillId="3" borderId="0" applyNumberFormat="0" applyBorder="0" applyAlignment="0" applyProtection="0"/>
    <xf numFmtId="0" fontId="2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2" fillId="0" borderId="9" applyNumberFormat="0" applyFill="0" applyAlignment="0" applyProtection="0"/>
    <xf numFmtId="0" fontId="2" fillId="0" borderId="0">
      <alignment/>
      <protection/>
    </xf>
    <xf numFmtId="0" fontId="2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cellStyleXfs>
  <cellXfs count="63">
    <xf numFmtId="0" fontId="0" fillId="0" borderId="0" xfId="0" applyAlignment="1">
      <alignment/>
    </xf>
    <xf numFmtId="166" fontId="5" fillId="0" borderId="10" xfId="0" applyNumberFormat="1" applyFont="1" applyFill="1" applyBorder="1" applyAlignment="1">
      <alignment horizontal="center" vertical="center" wrapText="1"/>
    </xf>
    <xf numFmtId="166" fontId="4" fillId="0" borderId="10" xfId="0" applyNumberFormat="1" applyFont="1" applyFill="1" applyBorder="1" applyAlignment="1">
      <alignment horizontal="center" vertical="center" wrapText="1"/>
    </xf>
    <xf numFmtId="2" fontId="4" fillId="0" borderId="10" xfId="0" applyNumberFormat="1" applyFont="1" applyFill="1" applyBorder="1" applyAlignment="1">
      <alignment horizontal="center" vertical="center" wrapText="1"/>
    </xf>
    <xf numFmtId="0" fontId="4" fillId="0" borderId="0" xfId="0" applyFont="1" applyFill="1" applyAlignment="1">
      <alignment/>
    </xf>
    <xf numFmtId="0" fontId="4" fillId="0" borderId="10" xfId="0" applyFont="1" applyFill="1" applyBorder="1" applyAlignment="1">
      <alignment/>
    </xf>
    <xf numFmtId="0" fontId="4" fillId="0" borderId="10" xfId="0" applyFont="1" applyFill="1" applyBorder="1" applyAlignment="1">
      <alignment horizontal="center" vertical="center" wrapText="1"/>
    </xf>
    <xf numFmtId="166" fontId="4" fillId="0" borderId="0" xfId="0" applyNumberFormat="1" applyFont="1" applyFill="1" applyAlignment="1">
      <alignment/>
    </xf>
    <xf numFmtId="2" fontId="4" fillId="0" borderId="0" xfId="0" applyNumberFormat="1" applyFont="1" applyFill="1" applyAlignment="1">
      <alignment/>
    </xf>
    <xf numFmtId="4" fontId="4" fillId="0" borderId="0" xfId="0" applyNumberFormat="1" applyFont="1" applyFill="1" applyAlignment="1">
      <alignment/>
    </xf>
    <xf numFmtId="0" fontId="4" fillId="0" borderId="0" xfId="0" applyFont="1" applyFill="1" applyBorder="1" applyAlignment="1">
      <alignment/>
    </xf>
    <xf numFmtId="164" fontId="4" fillId="0" borderId="0" xfId="0" applyNumberFormat="1" applyFont="1" applyFill="1" applyAlignment="1">
      <alignment/>
    </xf>
    <xf numFmtId="166" fontId="4" fillId="24" borderId="0" xfId="0" applyNumberFormat="1" applyFont="1" applyFill="1" applyAlignment="1">
      <alignment/>
    </xf>
    <xf numFmtId="0" fontId="4" fillId="24" borderId="0" xfId="0" applyFont="1" applyFill="1" applyAlignment="1">
      <alignment/>
    </xf>
    <xf numFmtId="4" fontId="5" fillId="0" borderId="10" xfId="0" applyNumberFormat="1" applyFont="1" applyFill="1" applyBorder="1" applyAlignment="1">
      <alignment horizontal="center" vertical="center" wrapText="1"/>
    </xf>
    <xf numFmtId="3" fontId="5" fillId="0" borderId="10" xfId="0" applyNumberFormat="1" applyFont="1" applyFill="1" applyBorder="1" applyAlignment="1">
      <alignment horizontal="center" vertical="center" wrapText="1"/>
    </xf>
    <xf numFmtId="2" fontId="4" fillId="0" borderId="11"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2" fontId="4" fillId="0" borderId="10" xfId="0" applyNumberFormat="1" applyFont="1" applyFill="1" applyBorder="1" applyAlignment="1">
      <alignment horizontal="center" vertical="center" wrapText="1"/>
    </xf>
    <xf numFmtId="166" fontId="5" fillId="0" borderId="10" xfId="0" applyNumberFormat="1" applyFont="1" applyFill="1" applyBorder="1" applyAlignment="1">
      <alignment horizontal="center" vertical="center" wrapText="1"/>
    </xf>
    <xf numFmtId="166" fontId="4" fillId="0" borderId="10" xfId="0" applyNumberFormat="1" applyFont="1" applyFill="1" applyBorder="1" applyAlignment="1">
      <alignment horizontal="center" vertical="center" wrapText="1"/>
    </xf>
    <xf numFmtId="2" fontId="4" fillId="0" borderId="12" xfId="0" applyNumberFormat="1" applyFont="1" applyFill="1" applyBorder="1" applyAlignment="1">
      <alignment horizontal="center" vertical="center" wrapText="1"/>
    </xf>
    <xf numFmtId="2" fontId="4" fillId="0" borderId="13" xfId="0" applyNumberFormat="1" applyFont="1" applyFill="1" applyBorder="1" applyAlignment="1">
      <alignment horizontal="center" vertical="center" wrapText="1"/>
    </xf>
    <xf numFmtId="0" fontId="4" fillId="0" borderId="10" xfId="0" applyFont="1" applyFill="1" applyBorder="1" applyAlignment="1">
      <alignment horizontal="center"/>
    </xf>
    <xf numFmtId="0" fontId="4" fillId="0" borderId="1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xf>
    <xf numFmtId="0" fontId="4" fillId="0" borderId="11" xfId="0" applyFont="1" applyFill="1" applyBorder="1" applyAlignment="1">
      <alignment horizontal="center"/>
    </xf>
    <xf numFmtId="166" fontId="5" fillId="0" borderId="14" xfId="0" applyNumberFormat="1" applyFont="1" applyFill="1" applyBorder="1" applyAlignment="1">
      <alignment horizontal="center" vertical="center" wrapText="1"/>
    </xf>
    <xf numFmtId="166" fontId="5" fillId="0" borderId="15" xfId="0" applyNumberFormat="1" applyFont="1" applyFill="1" applyBorder="1" applyAlignment="1">
      <alignment horizontal="center" vertical="center" wrapText="1"/>
    </xf>
    <xf numFmtId="166" fontId="4" fillId="0" borderId="12" xfId="0" applyNumberFormat="1" applyFont="1" applyFill="1" applyBorder="1" applyAlignment="1">
      <alignment horizontal="center" vertical="center" wrapText="1"/>
    </xf>
    <xf numFmtId="166" fontId="4" fillId="0" borderId="11" xfId="0" applyNumberFormat="1" applyFont="1" applyFill="1" applyBorder="1" applyAlignment="1">
      <alignment horizontal="center" vertical="center" wrapText="1"/>
    </xf>
    <xf numFmtId="2" fontId="4" fillId="0" borderId="10" xfId="0" applyNumberFormat="1" applyFont="1" applyFill="1" applyBorder="1" applyAlignment="1">
      <alignment horizontal="center"/>
    </xf>
    <xf numFmtId="0" fontId="5" fillId="0" borderId="1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1" xfId="0" applyFont="1" applyFill="1" applyBorder="1" applyAlignment="1">
      <alignment horizontal="center" vertical="center" wrapText="1"/>
    </xf>
    <xf numFmtId="2" fontId="4" fillId="0" borderId="12" xfId="0" applyNumberFormat="1" applyFont="1" applyFill="1" applyBorder="1" applyAlignment="1">
      <alignment horizontal="center" vertical="center" wrapText="1"/>
    </xf>
    <xf numFmtId="2" fontId="4" fillId="0" borderId="11" xfId="0" applyNumberFormat="1" applyFont="1" applyFill="1" applyBorder="1" applyAlignment="1">
      <alignment horizontal="center" vertical="center" wrapText="1"/>
    </xf>
    <xf numFmtId="166" fontId="4" fillId="0" borderId="12" xfId="0" applyNumberFormat="1" applyFont="1" applyFill="1" applyBorder="1" applyAlignment="1">
      <alignment horizontal="center" vertical="center" wrapText="1"/>
    </xf>
    <xf numFmtId="166" fontId="4" fillId="0" borderId="11" xfId="0" applyNumberFormat="1" applyFont="1" applyFill="1" applyBorder="1" applyAlignment="1">
      <alignment horizontal="center" vertical="center" wrapText="1"/>
    </xf>
    <xf numFmtId="0" fontId="4" fillId="0" borderId="12" xfId="0" applyFont="1" applyFill="1" applyBorder="1" applyAlignment="1">
      <alignment horizontal="center"/>
    </xf>
    <xf numFmtId="0" fontId="4" fillId="0" borderId="11" xfId="0" applyFont="1" applyFill="1" applyBorder="1" applyAlignment="1">
      <alignment horizontal="center"/>
    </xf>
    <xf numFmtId="4" fontId="5" fillId="0" borderId="10" xfId="0" applyNumberFormat="1" applyFont="1" applyFill="1" applyBorder="1" applyAlignment="1">
      <alignment horizontal="center" vertical="center" wrapText="1"/>
    </xf>
    <xf numFmtId="3" fontId="5" fillId="0" borderId="10" xfId="0" applyNumberFormat="1" applyFont="1" applyFill="1" applyBorder="1" applyAlignment="1">
      <alignment horizontal="center" vertical="center" wrapText="1"/>
    </xf>
    <xf numFmtId="0" fontId="25" fillId="0" borderId="0" xfId="0" applyFont="1" applyFill="1" applyBorder="1" applyAlignment="1">
      <alignment horizontal="right" vertical="center" wrapText="1"/>
    </xf>
    <xf numFmtId="0" fontId="26" fillId="0" borderId="16" xfId="0" applyFont="1" applyFill="1" applyBorder="1" applyAlignment="1">
      <alignment horizontal="center" vertical="center" wrapText="1"/>
    </xf>
    <xf numFmtId="0" fontId="6" fillId="0" borderId="10" xfId="0" applyFont="1" applyFill="1" applyBorder="1" applyAlignment="1">
      <alignment horizontal="center" vertical="center" wrapText="1"/>
    </xf>
    <xf numFmtId="2" fontId="6" fillId="0" borderId="10" xfId="0" applyNumberFormat="1" applyFont="1" applyFill="1" applyBorder="1" applyAlignment="1">
      <alignment horizontal="center" vertical="center" wrapText="1"/>
    </xf>
    <xf numFmtId="166" fontId="4" fillId="0" borderId="10" xfId="0" applyNumberFormat="1" applyFont="1" applyFill="1" applyBorder="1" applyAlignment="1">
      <alignment horizontal="center"/>
    </xf>
    <xf numFmtId="2" fontId="5" fillId="0" borderId="10" xfId="0" applyNumberFormat="1" applyFont="1" applyFill="1" applyBorder="1" applyAlignment="1">
      <alignment horizontal="center" vertical="center" wrapText="1"/>
    </xf>
    <xf numFmtId="4" fontId="4" fillId="0" borderId="12" xfId="0" applyNumberFormat="1"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0" xfId="0" applyFont="1" applyFill="1" applyAlignment="1">
      <alignment horizontal="left" vertical="top" wrapText="1"/>
    </xf>
    <xf numFmtId="0" fontId="4" fillId="0" borderId="0" xfId="0" applyFont="1" applyFill="1" applyAlignment="1">
      <alignment horizontal="right" wrapText="1"/>
    </xf>
    <xf numFmtId="0" fontId="4" fillId="0" borderId="0" xfId="0" applyFont="1" applyFill="1" applyAlignment="1">
      <alignment horizontal="right"/>
    </xf>
    <xf numFmtId="4" fontId="4" fillId="0" borderId="10" xfId="0" applyNumberFormat="1" applyFont="1" applyFill="1" applyBorder="1" applyAlignment="1">
      <alignment horizontal="center"/>
    </xf>
    <xf numFmtId="0" fontId="27" fillId="0" borderId="10" xfId="0" applyFont="1" applyFill="1" applyBorder="1" applyAlignment="1">
      <alignment horizontal="center" vertical="center" wrapText="1"/>
    </xf>
    <xf numFmtId="2" fontId="27" fillId="0" borderId="10" xfId="0" applyNumberFormat="1" applyFont="1" applyFill="1" applyBorder="1" applyAlignment="1">
      <alignment horizontal="center" vertical="center" wrapText="1"/>
    </xf>
    <xf numFmtId="166" fontId="28" fillId="0" borderId="10" xfId="0" applyNumberFormat="1" applyFont="1" applyFill="1" applyBorder="1" applyAlignment="1">
      <alignment horizontal="center" vertical="center" wrapText="1"/>
    </xf>
    <xf numFmtId="166" fontId="27" fillId="0" borderId="10" xfId="0" applyNumberFormat="1" applyFont="1" applyFill="1" applyBorder="1" applyAlignment="1">
      <alignment horizontal="center" vertical="center" wrapText="1"/>
    </xf>
    <xf numFmtId="166" fontId="27" fillId="0" borderId="10" xfId="0" applyNumberFormat="1" applyFont="1" applyFill="1" applyBorder="1" applyAlignment="1">
      <alignment horizontal="center" vertical="center" wrapText="1"/>
    </xf>
    <xf numFmtId="0" fontId="27" fillId="0" borderId="10" xfId="0" applyFont="1" applyFill="1" applyBorder="1" applyAlignment="1">
      <alignment horizontal="center"/>
    </xf>
    <xf numFmtId="166" fontId="27" fillId="0" borderId="10" xfId="0" applyNumberFormat="1"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Стиль 1"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34"/>
  <sheetViews>
    <sheetView tabSelected="1" view="pageBreakPreview" zoomScale="75" zoomScaleSheetLayoutView="75" zoomScalePageLayoutView="0" workbookViewId="0" topLeftCell="A1">
      <pane xSplit="3" ySplit="10" topLeftCell="D203" activePane="bottomRight" state="frozen"/>
      <selection pane="topLeft" activeCell="A1" sqref="A1"/>
      <selection pane="topRight" activeCell="D1" sqref="D1"/>
      <selection pane="bottomLeft" activeCell="A8" sqref="A8"/>
      <selection pane="bottomRight" activeCell="M9" sqref="M9"/>
    </sheetView>
  </sheetViews>
  <sheetFormatPr defaultColWidth="9.140625" defaultRowHeight="15"/>
  <cols>
    <col min="1" max="1" width="3.8515625" style="4" customWidth="1"/>
    <col min="2" max="2" width="47.140625" style="4" customWidth="1"/>
    <col min="3" max="3" width="10.421875" style="4" customWidth="1"/>
    <col min="4" max="5" width="18.421875" style="4" customWidth="1"/>
    <col min="6" max="6" width="17.7109375" style="4" customWidth="1"/>
    <col min="7" max="8" width="15.57421875" style="4" customWidth="1"/>
    <col min="9" max="9" width="27.8515625" style="4" customWidth="1"/>
    <col min="10" max="16384" width="9.140625" style="4" customWidth="1"/>
  </cols>
  <sheetData>
    <row r="1" spans="7:9" ht="15">
      <c r="G1" s="53" t="s">
        <v>130</v>
      </c>
      <c r="H1" s="54"/>
      <c r="I1" s="54"/>
    </row>
    <row r="2" spans="7:9" ht="15">
      <c r="G2" s="54"/>
      <c r="H2" s="54"/>
      <c r="I2" s="54"/>
    </row>
    <row r="3" spans="7:9" ht="36.75" customHeight="1">
      <c r="G3" s="54"/>
      <c r="H3" s="54"/>
      <c r="I3" s="54"/>
    </row>
    <row r="4" spans="1:9" ht="54.75" customHeight="1">
      <c r="A4" s="44" t="s">
        <v>97</v>
      </c>
      <c r="B4" s="44"/>
      <c r="C4" s="44"/>
      <c r="D4" s="44"/>
      <c r="E4" s="44"/>
      <c r="F4" s="44"/>
      <c r="G4" s="44"/>
      <c r="H4" s="44"/>
      <c r="I4" s="44"/>
    </row>
    <row r="5" spans="1:9" s="10" customFormat="1" ht="18.75">
      <c r="A5" s="45" t="s">
        <v>5</v>
      </c>
      <c r="B5" s="45"/>
      <c r="C5" s="45"/>
      <c r="D5" s="45"/>
      <c r="E5" s="45"/>
      <c r="F5" s="45"/>
      <c r="G5" s="45"/>
      <c r="H5" s="45"/>
      <c r="I5" s="45"/>
    </row>
    <row r="6" spans="1:9" ht="15">
      <c r="A6" s="42" t="s">
        <v>1</v>
      </c>
      <c r="B6" s="42" t="s">
        <v>2</v>
      </c>
      <c r="C6" s="42" t="s">
        <v>3</v>
      </c>
      <c r="D6" s="42" t="s">
        <v>4</v>
      </c>
      <c r="E6" s="42"/>
      <c r="F6" s="42"/>
      <c r="G6" s="42"/>
      <c r="H6" s="42"/>
      <c r="I6" s="42" t="s">
        <v>17</v>
      </c>
    </row>
    <row r="7" spans="1:9" ht="11.25" customHeight="1">
      <c r="A7" s="42"/>
      <c r="B7" s="42"/>
      <c r="C7" s="42"/>
      <c r="D7" s="42" t="s">
        <v>96</v>
      </c>
      <c r="E7" s="42"/>
      <c r="F7" s="42" t="s">
        <v>6</v>
      </c>
      <c r="G7" s="42"/>
      <c r="H7" s="42"/>
      <c r="I7" s="42"/>
    </row>
    <row r="8" spans="1:9" ht="10.5" customHeight="1">
      <c r="A8" s="42"/>
      <c r="B8" s="42"/>
      <c r="C8" s="42"/>
      <c r="D8" s="42"/>
      <c r="E8" s="42"/>
      <c r="F8" s="42" t="s">
        <v>7</v>
      </c>
      <c r="G8" s="33" t="s">
        <v>89</v>
      </c>
      <c r="H8" s="33" t="s">
        <v>129</v>
      </c>
      <c r="I8" s="42"/>
    </row>
    <row r="9" spans="1:9" ht="93" customHeight="1">
      <c r="A9" s="42"/>
      <c r="B9" s="42"/>
      <c r="C9" s="42"/>
      <c r="D9" s="14" t="s">
        <v>45</v>
      </c>
      <c r="E9" s="14" t="s">
        <v>95</v>
      </c>
      <c r="F9" s="42"/>
      <c r="G9" s="33"/>
      <c r="H9" s="33"/>
      <c r="I9" s="42"/>
    </row>
    <row r="10" spans="1:9" ht="15">
      <c r="A10" s="14"/>
      <c r="B10" s="14"/>
      <c r="C10" s="14" t="s">
        <v>50</v>
      </c>
      <c r="D10" s="42" t="s">
        <v>46</v>
      </c>
      <c r="E10" s="42"/>
      <c r="F10" s="14" t="s">
        <v>46</v>
      </c>
      <c r="G10" s="14" t="s">
        <v>46</v>
      </c>
      <c r="H10" s="14" t="s">
        <v>46</v>
      </c>
      <c r="I10" s="5"/>
    </row>
    <row r="11" spans="1:9" ht="15">
      <c r="A11" s="15">
        <v>1</v>
      </c>
      <c r="B11" s="15">
        <v>2</v>
      </c>
      <c r="C11" s="15">
        <v>3</v>
      </c>
      <c r="D11" s="15">
        <v>4</v>
      </c>
      <c r="E11" s="15">
        <v>5</v>
      </c>
      <c r="F11" s="15">
        <v>6</v>
      </c>
      <c r="G11" s="15">
        <v>7</v>
      </c>
      <c r="H11" s="15">
        <v>8</v>
      </c>
      <c r="I11" s="15">
        <v>9</v>
      </c>
    </row>
    <row r="12" spans="1:9" ht="15">
      <c r="A12" s="43" t="s">
        <v>9</v>
      </c>
      <c r="B12" s="43"/>
      <c r="C12" s="43"/>
      <c r="D12" s="43"/>
      <c r="E12" s="43"/>
      <c r="F12" s="43"/>
      <c r="G12" s="43"/>
      <c r="H12" s="43"/>
      <c r="I12" s="43"/>
    </row>
    <row r="13" spans="1:9" ht="105.75" customHeight="1">
      <c r="A13" s="17">
        <v>1</v>
      </c>
      <c r="B13" s="17" t="s">
        <v>62</v>
      </c>
      <c r="C13" s="6">
        <v>1.8</v>
      </c>
      <c r="D13" s="19">
        <f>E14</f>
        <v>3033.6</v>
      </c>
      <c r="E13" s="19"/>
      <c r="F13" s="20">
        <v>3033.6</v>
      </c>
      <c r="G13" s="20">
        <v>0</v>
      </c>
      <c r="H13" s="20">
        <v>0</v>
      </c>
      <c r="I13" s="23"/>
    </row>
    <row r="14" spans="1:9" ht="105.75" customHeight="1">
      <c r="A14" s="17"/>
      <c r="B14" s="33"/>
      <c r="C14" s="3" t="s">
        <v>63</v>
      </c>
      <c r="D14" s="2">
        <v>0</v>
      </c>
      <c r="E14" s="2">
        <v>3033.6</v>
      </c>
      <c r="F14" s="20"/>
      <c r="G14" s="20"/>
      <c r="H14" s="20"/>
      <c r="I14" s="23"/>
    </row>
    <row r="15" spans="1:9" ht="15">
      <c r="A15" s="17">
        <v>2</v>
      </c>
      <c r="B15" s="17" t="s">
        <v>53</v>
      </c>
      <c r="C15" s="18">
        <v>12.48</v>
      </c>
      <c r="D15" s="19">
        <f>D16+E16</f>
        <v>5713.5</v>
      </c>
      <c r="E15" s="19"/>
      <c r="F15" s="20">
        <v>0</v>
      </c>
      <c r="G15" s="20">
        <f>D16</f>
        <v>5713.5</v>
      </c>
      <c r="H15" s="20">
        <v>0</v>
      </c>
      <c r="I15" s="23"/>
    </row>
    <row r="16" spans="1:9" ht="15">
      <c r="A16" s="17"/>
      <c r="B16" s="17"/>
      <c r="C16" s="18"/>
      <c r="D16" s="2">
        <v>5713.5</v>
      </c>
      <c r="E16" s="2">
        <v>0</v>
      </c>
      <c r="F16" s="20"/>
      <c r="G16" s="20"/>
      <c r="H16" s="20"/>
      <c r="I16" s="23"/>
    </row>
    <row r="17" spans="1:9" ht="15">
      <c r="A17" s="17">
        <v>3</v>
      </c>
      <c r="B17" s="17" t="s">
        <v>54</v>
      </c>
      <c r="C17" s="18">
        <v>5.28</v>
      </c>
      <c r="D17" s="19">
        <f>D18+E18</f>
        <v>3219.3</v>
      </c>
      <c r="E17" s="19"/>
      <c r="F17" s="20">
        <v>0</v>
      </c>
      <c r="G17" s="20">
        <f>D18</f>
        <v>3219.3</v>
      </c>
      <c r="H17" s="20">
        <v>0</v>
      </c>
      <c r="I17" s="23"/>
    </row>
    <row r="18" spans="1:9" ht="15">
      <c r="A18" s="17"/>
      <c r="B18" s="17"/>
      <c r="C18" s="18"/>
      <c r="D18" s="2">
        <v>3219.3</v>
      </c>
      <c r="E18" s="2">
        <v>0</v>
      </c>
      <c r="F18" s="20"/>
      <c r="G18" s="20"/>
      <c r="H18" s="20"/>
      <c r="I18" s="23"/>
    </row>
    <row r="19" spans="1:9" ht="15">
      <c r="A19" s="17">
        <v>4</v>
      </c>
      <c r="B19" s="17" t="s">
        <v>8</v>
      </c>
      <c r="C19" s="18">
        <v>1.7</v>
      </c>
      <c r="D19" s="19">
        <f>D20+E20</f>
        <v>1789.3</v>
      </c>
      <c r="E19" s="19"/>
      <c r="F19" s="20">
        <v>0</v>
      </c>
      <c r="G19" s="20">
        <f>D20</f>
        <v>1789.3</v>
      </c>
      <c r="H19" s="20">
        <v>0</v>
      </c>
      <c r="I19" s="23"/>
    </row>
    <row r="20" spans="1:9" ht="15">
      <c r="A20" s="17"/>
      <c r="B20" s="17"/>
      <c r="C20" s="18"/>
      <c r="D20" s="2">
        <v>1789.3</v>
      </c>
      <c r="E20" s="2">
        <v>0</v>
      </c>
      <c r="F20" s="20"/>
      <c r="G20" s="20"/>
      <c r="H20" s="20"/>
      <c r="I20" s="23"/>
    </row>
    <row r="21" spans="1:9" ht="15" customHeight="1">
      <c r="A21" s="17">
        <v>5</v>
      </c>
      <c r="B21" s="17" t="s">
        <v>55</v>
      </c>
      <c r="C21" s="18">
        <v>27.04</v>
      </c>
      <c r="D21" s="19">
        <f>D22+E22</f>
        <v>10540.3</v>
      </c>
      <c r="E21" s="19"/>
      <c r="F21" s="20">
        <v>0</v>
      </c>
      <c r="G21" s="20">
        <f>D22</f>
        <v>10540.3</v>
      </c>
      <c r="H21" s="20">
        <v>0</v>
      </c>
      <c r="I21" s="23"/>
    </row>
    <row r="22" spans="1:9" ht="15">
      <c r="A22" s="17"/>
      <c r="B22" s="17"/>
      <c r="C22" s="18"/>
      <c r="D22" s="2">
        <v>10540.3</v>
      </c>
      <c r="E22" s="2">
        <v>0</v>
      </c>
      <c r="F22" s="20"/>
      <c r="G22" s="20"/>
      <c r="H22" s="20"/>
      <c r="I22" s="23"/>
    </row>
    <row r="23" spans="1:9" ht="15" customHeight="1">
      <c r="A23" s="17">
        <v>6</v>
      </c>
      <c r="B23" s="17" t="s">
        <v>56</v>
      </c>
      <c r="C23" s="18">
        <v>11.2</v>
      </c>
      <c r="D23" s="19">
        <f>D24+E24</f>
        <v>1880.1</v>
      </c>
      <c r="E23" s="19"/>
      <c r="F23" s="20">
        <v>0</v>
      </c>
      <c r="G23" s="20">
        <f>D24</f>
        <v>1880.1</v>
      </c>
      <c r="H23" s="20">
        <v>0</v>
      </c>
      <c r="I23" s="23"/>
    </row>
    <row r="24" spans="1:9" ht="15">
      <c r="A24" s="17"/>
      <c r="B24" s="17"/>
      <c r="C24" s="18"/>
      <c r="D24" s="2">
        <v>1880.1</v>
      </c>
      <c r="E24" s="2">
        <v>0</v>
      </c>
      <c r="F24" s="20"/>
      <c r="G24" s="20"/>
      <c r="H24" s="20"/>
      <c r="I24" s="23"/>
    </row>
    <row r="25" spans="1:9" ht="15">
      <c r="A25" s="17">
        <v>7</v>
      </c>
      <c r="B25" s="17" t="s">
        <v>57</v>
      </c>
      <c r="C25" s="18">
        <v>1.92</v>
      </c>
      <c r="D25" s="19">
        <f>D26+E26</f>
        <v>1666.6</v>
      </c>
      <c r="E25" s="19"/>
      <c r="F25" s="20">
        <v>0</v>
      </c>
      <c r="G25" s="20">
        <f>D26</f>
        <v>1666.6</v>
      </c>
      <c r="H25" s="20">
        <v>0</v>
      </c>
      <c r="I25" s="23"/>
    </row>
    <row r="26" spans="1:9" ht="15">
      <c r="A26" s="17"/>
      <c r="B26" s="17"/>
      <c r="C26" s="18"/>
      <c r="D26" s="2">
        <v>1666.6</v>
      </c>
      <c r="E26" s="2">
        <v>0</v>
      </c>
      <c r="F26" s="20"/>
      <c r="G26" s="20"/>
      <c r="H26" s="20"/>
      <c r="I26" s="23"/>
    </row>
    <row r="27" spans="1:9" ht="15">
      <c r="A27" s="17">
        <v>8</v>
      </c>
      <c r="B27" s="17" t="s">
        <v>58</v>
      </c>
      <c r="C27" s="18">
        <v>1.36</v>
      </c>
      <c r="D27" s="19">
        <f>D28+E28</f>
        <v>1412.4</v>
      </c>
      <c r="E27" s="19"/>
      <c r="F27" s="20">
        <v>0</v>
      </c>
      <c r="G27" s="20">
        <f>D28</f>
        <v>1412.4</v>
      </c>
      <c r="H27" s="20">
        <v>0</v>
      </c>
      <c r="I27" s="23"/>
    </row>
    <row r="28" spans="1:9" ht="15">
      <c r="A28" s="17"/>
      <c r="B28" s="17"/>
      <c r="C28" s="18"/>
      <c r="D28" s="2">
        <v>1412.4</v>
      </c>
      <c r="E28" s="2">
        <v>0</v>
      </c>
      <c r="F28" s="20"/>
      <c r="G28" s="20"/>
      <c r="H28" s="20"/>
      <c r="I28" s="23"/>
    </row>
    <row r="29" spans="1:9" ht="37.5" customHeight="1">
      <c r="A29" s="17">
        <v>9</v>
      </c>
      <c r="B29" s="17" t="s">
        <v>59</v>
      </c>
      <c r="C29" s="18">
        <v>25.3</v>
      </c>
      <c r="D29" s="19">
        <f>D30+E30</f>
        <v>11134</v>
      </c>
      <c r="E29" s="19"/>
      <c r="F29" s="20">
        <v>0</v>
      </c>
      <c r="G29" s="20">
        <f>D30</f>
        <v>11134</v>
      </c>
      <c r="H29" s="20">
        <v>0</v>
      </c>
      <c r="I29" s="23"/>
    </row>
    <row r="30" spans="1:9" ht="37.5" customHeight="1">
      <c r="A30" s="17"/>
      <c r="B30" s="17"/>
      <c r="C30" s="18"/>
      <c r="D30" s="2">
        <v>11134</v>
      </c>
      <c r="E30" s="2">
        <v>0</v>
      </c>
      <c r="F30" s="20"/>
      <c r="G30" s="20"/>
      <c r="H30" s="20"/>
      <c r="I30" s="23"/>
    </row>
    <row r="31" spans="1:9" ht="45" customHeight="1">
      <c r="A31" s="17">
        <v>10</v>
      </c>
      <c r="B31" s="17" t="s">
        <v>84</v>
      </c>
      <c r="C31" s="18">
        <v>5.6</v>
      </c>
      <c r="D31" s="19">
        <f>D32+E32</f>
        <v>3999.2</v>
      </c>
      <c r="E31" s="19"/>
      <c r="F31" s="20">
        <v>0</v>
      </c>
      <c r="G31" s="20">
        <f>D32</f>
        <v>3999.2</v>
      </c>
      <c r="H31" s="20">
        <v>0</v>
      </c>
      <c r="I31" s="23"/>
    </row>
    <row r="32" spans="1:9" ht="35.25" customHeight="1">
      <c r="A32" s="17"/>
      <c r="B32" s="17"/>
      <c r="C32" s="18"/>
      <c r="D32" s="2">
        <v>3999.2</v>
      </c>
      <c r="E32" s="2">
        <v>0</v>
      </c>
      <c r="F32" s="20"/>
      <c r="G32" s="20"/>
      <c r="H32" s="20"/>
      <c r="I32" s="23"/>
    </row>
    <row r="33" spans="1:9" ht="30" customHeight="1">
      <c r="A33" s="17">
        <v>11</v>
      </c>
      <c r="B33" s="17" t="s">
        <v>52</v>
      </c>
      <c r="C33" s="18">
        <v>2.52</v>
      </c>
      <c r="D33" s="19">
        <f>D34+E34</f>
        <v>2500.4</v>
      </c>
      <c r="E33" s="19"/>
      <c r="F33" s="20">
        <v>0</v>
      </c>
      <c r="G33" s="20">
        <f>D34</f>
        <v>2500.4</v>
      </c>
      <c r="H33" s="20">
        <v>0</v>
      </c>
      <c r="I33" s="23"/>
    </row>
    <row r="34" spans="1:9" ht="30" customHeight="1">
      <c r="A34" s="17"/>
      <c r="B34" s="17"/>
      <c r="C34" s="18"/>
      <c r="D34" s="2">
        <v>2500.4</v>
      </c>
      <c r="E34" s="2">
        <v>0</v>
      </c>
      <c r="F34" s="20"/>
      <c r="G34" s="20"/>
      <c r="H34" s="20"/>
      <c r="I34" s="23"/>
    </row>
    <row r="35" spans="1:9" ht="15" customHeight="1">
      <c r="A35" s="17">
        <v>12</v>
      </c>
      <c r="B35" s="17" t="s">
        <v>60</v>
      </c>
      <c r="C35" s="18">
        <v>51.32</v>
      </c>
      <c r="D35" s="19">
        <f>D36+E36</f>
        <v>17411.7</v>
      </c>
      <c r="E35" s="19"/>
      <c r="F35" s="20">
        <v>0</v>
      </c>
      <c r="G35" s="20">
        <f>D36</f>
        <v>17411.7</v>
      </c>
      <c r="H35" s="20">
        <v>0</v>
      </c>
      <c r="I35" s="23"/>
    </row>
    <row r="36" spans="1:9" ht="15">
      <c r="A36" s="17"/>
      <c r="B36" s="17"/>
      <c r="C36" s="18"/>
      <c r="D36" s="2">
        <v>17411.7</v>
      </c>
      <c r="E36" s="2">
        <v>0</v>
      </c>
      <c r="F36" s="20"/>
      <c r="G36" s="20"/>
      <c r="H36" s="20"/>
      <c r="I36" s="23"/>
    </row>
    <row r="37" spans="1:9" ht="15" customHeight="1">
      <c r="A37" s="17">
        <v>13</v>
      </c>
      <c r="B37" s="17" t="s">
        <v>16</v>
      </c>
      <c r="C37" s="18">
        <v>2.4</v>
      </c>
      <c r="D37" s="19">
        <f>D38+E38</f>
        <v>2119.6</v>
      </c>
      <c r="E37" s="19"/>
      <c r="F37" s="20">
        <v>0</v>
      </c>
      <c r="G37" s="20">
        <f>D38</f>
        <v>2119.6</v>
      </c>
      <c r="H37" s="20">
        <v>0</v>
      </c>
      <c r="I37" s="23"/>
    </row>
    <row r="38" spans="1:9" ht="15">
      <c r="A38" s="17"/>
      <c r="B38" s="17"/>
      <c r="C38" s="18"/>
      <c r="D38" s="2">
        <v>2119.6</v>
      </c>
      <c r="E38" s="2">
        <v>0</v>
      </c>
      <c r="F38" s="20"/>
      <c r="G38" s="20"/>
      <c r="H38" s="20"/>
      <c r="I38" s="23"/>
    </row>
    <row r="39" spans="1:9" ht="15">
      <c r="A39" s="17">
        <v>14</v>
      </c>
      <c r="B39" s="17" t="s">
        <v>61</v>
      </c>
      <c r="C39" s="18">
        <v>8.9</v>
      </c>
      <c r="D39" s="19">
        <f>D40+E40</f>
        <v>4583.6</v>
      </c>
      <c r="E39" s="19"/>
      <c r="F39" s="20">
        <v>0</v>
      </c>
      <c r="G39" s="20">
        <f>D40</f>
        <v>4583.6</v>
      </c>
      <c r="H39" s="20">
        <v>0</v>
      </c>
      <c r="I39" s="23"/>
    </row>
    <row r="40" spans="1:9" ht="15">
      <c r="A40" s="17"/>
      <c r="B40" s="17"/>
      <c r="C40" s="18"/>
      <c r="D40" s="2">
        <v>4583.6</v>
      </c>
      <c r="E40" s="2">
        <v>0</v>
      </c>
      <c r="F40" s="20"/>
      <c r="G40" s="20"/>
      <c r="H40" s="20"/>
      <c r="I40" s="23"/>
    </row>
    <row r="41" spans="1:9" ht="15">
      <c r="A41" s="17">
        <v>15</v>
      </c>
      <c r="B41" s="17" t="s">
        <v>21</v>
      </c>
      <c r="C41" s="18">
        <v>15.2</v>
      </c>
      <c r="D41" s="19">
        <f>D42+E42</f>
        <v>6440.6</v>
      </c>
      <c r="E41" s="19"/>
      <c r="F41" s="20">
        <v>0</v>
      </c>
      <c r="G41" s="20">
        <f>D42</f>
        <v>6440.6</v>
      </c>
      <c r="H41" s="20">
        <v>0</v>
      </c>
      <c r="I41" s="23"/>
    </row>
    <row r="42" spans="1:9" ht="15">
      <c r="A42" s="17"/>
      <c r="B42" s="17"/>
      <c r="C42" s="18"/>
      <c r="D42" s="2">
        <v>6440.6</v>
      </c>
      <c r="E42" s="2">
        <v>0</v>
      </c>
      <c r="F42" s="20"/>
      <c r="G42" s="20"/>
      <c r="H42" s="20"/>
      <c r="I42" s="23"/>
    </row>
    <row r="43" spans="1:9" ht="36.75" customHeight="1">
      <c r="A43" s="17">
        <v>16</v>
      </c>
      <c r="B43" s="17" t="s">
        <v>30</v>
      </c>
      <c r="C43" s="18">
        <v>5.6</v>
      </c>
      <c r="D43" s="19">
        <f>D44+E44</f>
        <v>3723.4</v>
      </c>
      <c r="E43" s="19"/>
      <c r="F43" s="20">
        <v>0</v>
      </c>
      <c r="G43" s="20">
        <f>D44</f>
        <v>3723.4</v>
      </c>
      <c r="H43" s="20">
        <v>0</v>
      </c>
      <c r="I43" s="32"/>
    </row>
    <row r="44" spans="1:9" ht="36.75" customHeight="1">
      <c r="A44" s="17"/>
      <c r="B44" s="17"/>
      <c r="C44" s="18"/>
      <c r="D44" s="2">
        <v>3723.4</v>
      </c>
      <c r="E44" s="2">
        <v>0</v>
      </c>
      <c r="F44" s="20"/>
      <c r="G44" s="20"/>
      <c r="H44" s="20"/>
      <c r="I44" s="23"/>
    </row>
    <row r="45" spans="1:9" ht="15">
      <c r="A45" s="17">
        <v>17</v>
      </c>
      <c r="B45" s="17" t="s">
        <v>22</v>
      </c>
      <c r="C45" s="18">
        <v>7.16</v>
      </c>
      <c r="D45" s="19">
        <f>D46+E46</f>
        <v>4179.8</v>
      </c>
      <c r="E45" s="19"/>
      <c r="F45" s="20">
        <v>0</v>
      </c>
      <c r="G45" s="20">
        <f>D46</f>
        <v>4179.8</v>
      </c>
      <c r="H45" s="20">
        <v>0</v>
      </c>
      <c r="I45" s="32"/>
    </row>
    <row r="46" spans="1:9" ht="15">
      <c r="A46" s="17"/>
      <c r="B46" s="17"/>
      <c r="C46" s="18"/>
      <c r="D46" s="2">
        <v>4179.8</v>
      </c>
      <c r="E46" s="2">
        <v>0</v>
      </c>
      <c r="F46" s="20"/>
      <c r="G46" s="20"/>
      <c r="H46" s="20"/>
      <c r="I46" s="23"/>
    </row>
    <row r="47" spans="1:9" ht="90.75" customHeight="1">
      <c r="A47" s="17">
        <v>18</v>
      </c>
      <c r="B47" s="17" t="s">
        <v>44</v>
      </c>
      <c r="C47" s="18">
        <v>14</v>
      </c>
      <c r="D47" s="19">
        <f>D48+E48</f>
        <v>6156.2</v>
      </c>
      <c r="E47" s="19"/>
      <c r="F47" s="20">
        <v>0</v>
      </c>
      <c r="G47" s="20">
        <f>D48</f>
        <v>6156.2</v>
      </c>
      <c r="H47" s="20">
        <v>0</v>
      </c>
      <c r="I47" s="23"/>
    </row>
    <row r="48" spans="1:9" ht="102" customHeight="1">
      <c r="A48" s="17"/>
      <c r="B48" s="17"/>
      <c r="C48" s="18"/>
      <c r="D48" s="2">
        <v>6156.2</v>
      </c>
      <c r="E48" s="2">
        <v>0</v>
      </c>
      <c r="F48" s="20"/>
      <c r="G48" s="20"/>
      <c r="H48" s="20"/>
      <c r="I48" s="23"/>
    </row>
    <row r="49" spans="1:9" ht="15">
      <c r="A49" s="46" t="s">
        <v>0</v>
      </c>
      <c r="B49" s="46"/>
      <c r="C49" s="47">
        <f>SUM(C15:C48,C13)</f>
        <v>200.78</v>
      </c>
      <c r="D49" s="19">
        <f>D13+D15+D17+D19+D21+D23+D25+D27+D29+D31+D33+D35+D37+D39+D41+D43+D45+D47</f>
        <v>91503.6</v>
      </c>
      <c r="E49" s="19"/>
      <c r="F49" s="19">
        <f>SUM(F13:F48)</f>
        <v>3033.6</v>
      </c>
      <c r="G49" s="19">
        <f>SUM(G13:G48)</f>
        <v>88470</v>
      </c>
      <c r="H49" s="19">
        <f>SUM(H13:H48)</f>
        <v>0</v>
      </c>
      <c r="I49" s="32"/>
    </row>
    <row r="50" spans="1:9" ht="15">
      <c r="A50" s="46"/>
      <c r="B50" s="46"/>
      <c r="C50" s="47"/>
      <c r="D50" s="1">
        <f>D14+D16+D18+D20+D22+D24+D26+D28+D30+D32+D34+D36+D38+D40+D42+D44+D46+D48</f>
        <v>88470</v>
      </c>
      <c r="E50" s="1">
        <f>SUM(E14)</f>
        <v>3033.6</v>
      </c>
      <c r="F50" s="19"/>
      <c r="G50" s="19"/>
      <c r="H50" s="19"/>
      <c r="I50" s="23"/>
    </row>
    <row r="51" spans="1:9" ht="15">
      <c r="A51" s="43" t="s">
        <v>10</v>
      </c>
      <c r="B51" s="43"/>
      <c r="C51" s="43"/>
      <c r="D51" s="43"/>
      <c r="E51" s="43"/>
      <c r="F51" s="43"/>
      <c r="G51" s="43"/>
      <c r="H51" s="43"/>
      <c r="I51" s="43"/>
    </row>
    <row r="52" spans="1:9" ht="108.75" customHeight="1">
      <c r="A52" s="17">
        <v>1</v>
      </c>
      <c r="B52" s="17" t="s">
        <v>62</v>
      </c>
      <c r="C52" s="6">
        <v>1.5</v>
      </c>
      <c r="D52" s="19">
        <f>D53+E53</f>
        <v>2601.5</v>
      </c>
      <c r="E52" s="19"/>
      <c r="F52" s="20">
        <f>2765-2.5-161</f>
        <v>2601.5</v>
      </c>
      <c r="G52" s="20">
        <v>0</v>
      </c>
      <c r="H52" s="20">
        <v>0</v>
      </c>
      <c r="I52" s="23"/>
    </row>
    <row r="53" spans="1:9" ht="108.75" customHeight="1">
      <c r="A53" s="17"/>
      <c r="B53" s="33"/>
      <c r="C53" s="3" t="s">
        <v>63</v>
      </c>
      <c r="D53" s="2">
        <v>0</v>
      </c>
      <c r="E53" s="2">
        <f>2682.05+82.95-2.5-161</f>
        <v>2601.5</v>
      </c>
      <c r="F53" s="20"/>
      <c r="G53" s="20"/>
      <c r="H53" s="20"/>
      <c r="I53" s="23"/>
    </row>
    <row r="54" spans="1:9" ht="15">
      <c r="A54" s="17">
        <v>2</v>
      </c>
      <c r="B54" s="17" t="s">
        <v>70</v>
      </c>
      <c r="C54" s="18">
        <f>11.33-0.13</f>
        <v>11.2</v>
      </c>
      <c r="D54" s="19">
        <f>D55+E55</f>
        <v>5713.5</v>
      </c>
      <c r="E54" s="19"/>
      <c r="F54" s="20">
        <f>1870-1870</f>
        <v>0</v>
      </c>
      <c r="G54" s="20">
        <f>5713.5</f>
        <v>5713.5</v>
      </c>
      <c r="H54" s="20">
        <v>0</v>
      </c>
      <c r="I54" s="23"/>
    </row>
    <row r="55" spans="1:9" ht="15">
      <c r="A55" s="17"/>
      <c r="B55" s="17"/>
      <c r="C55" s="18"/>
      <c r="D55" s="2">
        <v>5713.5</v>
      </c>
      <c r="E55" s="2">
        <v>0</v>
      </c>
      <c r="F55" s="20"/>
      <c r="G55" s="20"/>
      <c r="H55" s="20"/>
      <c r="I55" s="23"/>
    </row>
    <row r="56" spans="1:9" ht="15">
      <c r="A56" s="17">
        <v>3</v>
      </c>
      <c r="B56" s="17" t="s">
        <v>71</v>
      </c>
      <c r="C56" s="18">
        <v>2.23</v>
      </c>
      <c r="D56" s="19">
        <f>D57+E57</f>
        <v>8800.7</v>
      </c>
      <c r="E56" s="19"/>
      <c r="F56" s="20">
        <f>(273095+5974)/1000</f>
        <v>279.1</v>
      </c>
      <c r="G56" s="20">
        <f>(5188800+113500+3219300)/1000</f>
        <v>8521.6</v>
      </c>
      <c r="H56" s="20">
        <v>0</v>
      </c>
      <c r="I56" s="23"/>
    </row>
    <row r="57" spans="1:9" ht="15">
      <c r="A57" s="17"/>
      <c r="B57" s="17"/>
      <c r="C57" s="18"/>
      <c r="D57" s="2">
        <v>3219.3</v>
      </c>
      <c r="E57" s="2">
        <f>(273095+5974+5188800+113500)/1000</f>
        <v>5581.4</v>
      </c>
      <c r="F57" s="20"/>
      <c r="G57" s="20"/>
      <c r="H57" s="20"/>
      <c r="I57" s="23"/>
    </row>
    <row r="58" spans="1:9" ht="15">
      <c r="A58" s="17">
        <v>4</v>
      </c>
      <c r="B58" s="17" t="s">
        <v>72</v>
      </c>
      <c r="C58" s="18">
        <v>4.44</v>
      </c>
      <c r="D58" s="19">
        <f>D59+E59</f>
        <v>14477.7</v>
      </c>
      <c r="E58" s="19"/>
      <c r="F58" s="20">
        <f>(254737+379684)/1000</f>
        <v>634.4</v>
      </c>
      <c r="G58" s="20">
        <f>(4840000+7214000+1789300)/1000</f>
        <v>13843.3</v>
      </c>
      <c r="H58" s="20">
        <v>0</v>
      </c>
      <c r="I58" s="23"/>
    </row>
    <row r="59" spans="1:9" ht="15">
      <c r="A59" s="17"/>
      <c r="B59" s="17"/>
      <c r="C59" s="18"/>
      <c r="D59" s="2">
        <v>1789.3</v>
      </c>
      <c r="E59" s="2">
        <f>(254737+379684+4840000+7214000)/1000</f>
        <v>12688.4</v>
      </c>
      <c r="F59" s="20"/>
      <c r="G59" s="20"/>
      <c r="H59" s="20"/>
      <c r="I59" s="23"/>
    </row>
    <row r="60" spans="1:9" ht="15">
      <c r="A60" s="17">
        <v>5</v>
      </c>
      <c r="B60" s="17" t="s">
        <v>68</v>
      </c>
      <c r="C60" s="18">
        <v>6.16</v>
      </c>
      <c r="D60" s="19">
        <f>D61+E61</f>
        <v>9133.6</v>
      </c>
      <c r="E60" s="19"/>
      <c r="F60" s="20">
        <f>(452105+4574)/1000</f>
        <v>456.7</v>
      </c>
      <c r="G60" s="20">
        <f>(8590000+86900)/1000</f>
        <v>8676.9</v>
      </c>
      <c r="H60" s="20">
        <v>0</v>
      </c>
      <c r="I60" s="55"/>
    </row>
    <row r="61" spans="1:9" ht="15">
      <c r="A61" s="17"/>
      <c r="B61" s="17"/>
      <c r="C61" s="18"/>
      <c r="D61" s="2">
        <v>0</v>
      </c>
      <c r="E61" s="2">
        <f>F60+G60</f>
        <v>9133.6</v>
      </c>
      <c r="F61" s="20"/>
      <c r="G61" s="20"/>
      <c r="H61" s="20"/>
      <c r="I61" s="23"/>
    </row>
    <row r="62" spans="1:9" ht="15">
      <c r="A62" s="17">
        <v>6</v>
      </c>
      <c r="B62" s="17" t="s">
        <v>73</v>
      </c>
      <c r="C62" s="18">
        <v>2.83</v>
      </c>
      <c r="D62" s="19">
        <f>D63+E63</f>
        <v>6636.5</v>
      </c>
      <c r="E62" s="19"/>
      <c r="F62" s="20">
        <f>(243348+5147)/1000</f>
        <v>248.5</v>
      </c>
      <c r="G62" s="20">
        <f>(4623600+97800+1666600)/1000</f>
        <v>6388</v>
      </c>
      <c r="H62" s="20">
        <v>0</v>
      </c>
      <c r="I62" s="23"/>
    </row>
    <row r="63" spans="1:9" ht="15">
      <c r="A63" s="17"/>
      <c r="B63" s="17"/>
      <c r="C63" s="18"/>
      <c r="D63" s="2">
        <v>1666.6</v>
      </c>
      <c r="E63" s="2">
        <f>(243348+5147+4623600+97800)/1000</f>
        <v>4969.9</v>
      </c>
      <c r="F63" s="20"/>
      <c r="G63" s="20"/>
      <c r="H63" s="20"/>
      <c r="I63" s="23"/>
    </row>
    <row r="64" spans="1:9" ht="15">
      <c r="A64" s="17">
        <v>7</v>
      </c>
      <c r="B64" s="17" t="s">
        <v>74</v>
      </c>
      <c r="C64" s="18">
        <v>1.36</v>
      </c>
      <c r="D64" s="19">
        <f>D65+E65</f>
        <v>1412.4</v>
      </c>
      <c r="E64" s="19"/>
      <c r="F64" s="20">
        <v>0</v>
      </c>
      <c r="G64" s="20">
        <f>1412.4</f>
        <v>1412.4</v>
      </c>
      <c r="H64" s="20">
        <v>0</v>
      </c>
      <c r="I64" s="23"/>
    </row>
    <row r="65" spans="1:10" ht="15">
      <c r="A65" s="17"/>
      <c r="B65" s="17"/>
      <c r="C65" s="18"/>
      <c r="D65" s="2">
        <v>1412.4</v>
      </c>
      <c r="E65" s="2">
        <v>0</v>
      </c>
      <c r="F65" s="20"/>
      <c r="G65" s="20"/>
      <c r="H65" s="20"/>
      <c r="I65" s="23"/>
      <c r="J65" s="11"/>
    </row>
    <row r="66" spans="1:9" ht="29.25" customHeight="1">
      <c r="A66" s="17">
        <v>8</v>
      </c>
      <c r="B66" s="17" t="s">
        <v>75</v>
      </c>
      <c r="C66" s="18">
        <v>9.06</v>
      </c>
      <c r="D66" s="19">
        <f>E67</f>
        <v>25077.9</v>
      </c>
      <c r="E66" s="19"/>
      <c r="F66" s="20">
        <v>1253.9</v>
      </c>
      <c r="G66" s="20">
        <v>23824</v>
      </c>
      <c r="H66" s="20">
        <v>0</v>
      </c>
      <c r="I66" s="23"/>
    </row>
    <row r="67" spans="1:9" ht="30" customHeight="1">
      <c r="A67" s="17"/>
      <c r="B67" s="17"/>
      <c r="C67" s="18"/>
      <c r="D67" s="2">
        <v>0</v>
      </c>
      <c r="E67" s="2">
        <f>F66+G66</f>
        <v>25077.9</v>
      </c>
      <c r="F67" s="20"/>
      <c r="G67" s="20"/>
      <c r="H67" s="20"/>
      <c r="I67" s="23"/>
    </row>
    <row r="68" spans="1:9" ht="15" customHeight="1">
      <c r="A68" s="17">
        <v>9</v>
      </c>
      <c r="B68" s="17" t="s">
        <v>76</v>
      </c>
      <c r="C68" s="18">
        <v>11.2</v>
      </c>
      <c r="D68" s="19">
        <f>D69+E69</f>
        <v>1880.1</v>
      </c>
      <c r="E68" s="19"/>
      <c r="F68" s="20">
        <v>0</v>
      </c>
      <c r="G68" s="20">
        <f>D69</f>
        <v>1880.1</v>
      </c>
      <c r="H68" s="20">
        <v>0</v>
      </c>
      <c r="I68" s="23"/>
    </row>
    <row r="69" spans="1:9" ht="15">
      <c r="A69" s="17"/>
      <c r="B69" s="17"/>
      <c r="C69" s="18"/>
      <c r="D69" s="2">
        <v>1880.1</v>
      </c>
      <c r="E69" s="2">
        <v>0</v>
      </c>
      <c r="F69" s="20"/>
      <c r="G69" s="20"/>
      <c r="H69" s="20"/>
      <c r="I69" s="23"/>
    </row>
    <row r="70" spans="1:9" ht="15" customHeight="1">
      <c r="A70" s="17">
        <v>10</v>
      </c>
      <c r="B70" s="17" t="s">
        <v>77</v>
      </c>
      <c r="C70" s="18">
        <v>27.04</v>
      </c>
      <c r="D70" s="19">
        <f>D71+E71</f>
        <v>10540.3</v>
      </c>
      <c r="E70" s="19"/>
      <c r="F70" s="20">
        <v>0</v>
      </c>
      <c r="G70" s="20">
        <f>D71</f>
        <v>10540.3</v>
      </c>
      <c r="H70" s="20">
        <v>0</v>
      </c>
      <c r="I70" s="23"/>
    </row>
    <row r="71" spans="1:9" ht="15">
      <c r="A71" s="17"/>
      <c r="B71" s="17"/>
      <c r="C71" s="18"/>
      <c r="D71" s="2">
        <v>10540.3</v>
      </c>
      <c r="E71" s="2">
        <v>0</v>
      </c>
      <c r="F71" s="20"/>
      <c r="G71" s="20"/>
      <c r="H71" s="20"/>
      <c r="I71" s="23"/>
    </row>
    <row r="72" spans="1:9" ht="37.5" customHeight="1">
      <c r="A72" s="17">
        <v>11</v>
      </c>
      <c r="B72" s="17" t="s">
        <v>78</v>
      </c>
      <c r="C72" s="18">
        <v>25.3</v>
      </c>
      <c r="D72" s="19">
        <f>D73+E73</f>
        <v>11134</v>
      </c>
      <c r="E72" s="19"/>
      <c r="F72" s="20">
        <v>0</v>
      </c>
      <c r="G72" s="20">
        <f>D73</f>
        <v>11134</v>
      </c>
      <c r="H72" s="20">
        <v>0</v>
      </c>
      <c r="I72" s="23"/>
    </row>
    <row r="73" spans="1:9" ht="37.5" customHeight="1">
      <c r="A73" s="17"/>
      <c r="B73" s="17"/>
      <c r="C73" s="18"/>
      <c r="D73" s="2">
        <v>11134</v>
      </c>
      <c r="E73" s="2">
        <v>0</v>
      </c>
      <c r="F73" s="20"/>
      <c r="G73" s="20"/>
      <c r="H73" s="20"/>
      <c r="I73" s="23"/>
    </row>
    <row r="74" spans="1:9" ht="36" customHeight="1">
      <c r="A74" s="34">
        <v>12</v>
      </c>
      <c r="B74" s="34" t="s">
        <v>79</v>
      </c>
      <c r="C74" s="36">
        <v>5.6</v>
      </c>
      <c r="D74" s="28">
        <f>D75+E75</f>
        <v>3999.2</v>
      </c>
      <c r="E74" s="29"/>
      <c r="F74" s="38">
        <v>0</v>
      </c>
      <c r="G74" s="38">
        <f>D75</f>
        <v>3999.2</v>
      </c>
      <c r="H74" s="38">
        <v>0</v>
      </c>
      <c r="I74" s="40"/>
    </row>
    <row r="75" spans="1:9" ht="45" customHeight="1">
      <c r="A75" s="35"/>
      <c r="B75" s="35"/>
      <c r="C75" s="37"/>
      <c r="D75" s="2">
        <v>3999.2</v>
      </c>
      <c r="E75" s="2">
        <v>0</v>
      </c>
      <c r="F75" s="39"/>
      <c r="G75" s="39"/>
      <c r="H75" s="39"/>
      <c r="I75" s="41"/>
    </row>
    <row r="76" spans="1:9" ht="30" customHeight="1">
      <c r="A76" s="17">
        <v>13</v>
      </c>
      <c r="B76" s="17" t="s">
        <v>80</v>
      </c>
      <c r="C76" s="18">
        <v>2.52</v>
      </c>
      <c r="D76" s="19">
        <f>D77+E77</f>
        <v>2500.4</v>
      </c>
      <c r="E76" s="19"/>
      <c r="F76" s="20">
        <v>0</v>
      </c>
      <c r="G76" s="20">
        <f>D77</f>
        <v>2500.4</v>
      </c>
      <c r="H76" s="20">
        <v>0</v>
      </c>
      <c r="I76" s="23"/>
    </row>
    <row r="77" spans="1:9" ht="30" customHeight="1">
      <c r="A77" s="17"/>
      <c r="B77" s="17"/>
      <c r="C77" s="18"/>
      <c r="D77" s="2">
        <v>2500.4</v>
      </c>
      <c r="E77" s="2">
        <v>0</v>
      </c>
      <c r="F77" s="20"/>
      <c r="G77" s="20"/>
      <c r="H77" s="20"/>
      <c r="I77" s="23"/>
    </row>
    <row r="78" spans="1:9" ht="15" customHeight="1">
      <c r="A78" s="17">
        <v>14</v>
      </c>
      <c r="B78" s="17" t="s">
        <v>81</v>
      </c>
      <c r="C78" s="18">
        <v>51.32</v>
      </c>
      <c r="D78" s="19">
        <f>D79+E79</f>
        <v>17434.9</v>
      </c>
      <c r="E78" s="19"/>
      <c r="F78" s="20">
        <v>0</v>
      </c>
      <c r="G78" s="20">
        <f>D79</f>
        <v>17434.9</v>
      </c>
      <c r="H78" s="20">
        <v>0</v>
      </c>
      <c r="I78" s="23"/>
    </row>
    <row r="79" spans="1:9" ht="15">
      <c r="A79" s="17"/>
      <c r="B79" s="17"/>
      <c r="C79" s="18"/>
      <c r="D79" s="2">
        <f>17411.7+23.2</f>
        <v>17434.9</v>
      </c>
      <c r="E79" s="2">
        <v>0</v>
      </c>
      <c r="F79" s="20"/>
      <c r="G79" s="20"/>
      <c r="H79" s="20"/>
      <c r="I79" s="23"/>
    </row>
    <row r="80" spans="1:9" ht="15" customHeight="1">
      <c r="A80" s="17">
        <v>15</v>
      </c>
      <c r="B80" s="17" t="s">
        <v>82</v>
      </c>
      <c r="C80" s="18">
        <v>2.4</v>
      </c>
      <c r="D80" s="19">
        <f>D81+E81</f>
        <v>2119.6</v>
      </c>
      <c r="E80" s="19"/>
      <c r="F80" s="20">
        <v>0</v>
      </c>
      <c r="G80" s="20">
        <f>D81</f>
        <v>2119.6</v>
      </c>
      <c r="H80" s="20">
        <v>0</v>
      </c>
      <c r="I80" s="23"/>
    </row>
    <row r="81" spans="1:9" ht="15">
      <c r="A81" s="17"/>
      <c r="B81" s="17"/>
      <c r="C81" s="18"/>
      <c r="D81" s="2">
        <v>2119.6</v>
      </c>
      <c r="E81" s="2">
        <v>0</v>
      </c>
      <c r="F81" s="20"/>
      <c r="G81" s="20"/>
      <c r="H81" s="20"/>
      <c r="I81" s="23"/>
    </row>
    <row r="82" spans="1:9" ht="15">
      <c r="A82" s="17">
        <v>16</v>
      </c>
      <c r="B82" s="17" t="s">
        <v>83</v>
      </c>
      <c r="C82" s="18">
        <v>8.9</v>
      </c>
      <c r="D82" s="19">
        <f>D83+E83</f>
        <v>4583.6</v>
      </c>
      <c r="E82" s="19"/>
      <c r="F82" s="20">
        <v>0</v>
      </c>
      <c r="G82" s="20">
        <f>D83</f>
        <v>4583.6</v>
      </c>
      <c r="H82" s="20">
        <v>0</v>
      </c>
      <c r="I82" s="23"/>
    </row>
    <row r="83" spans="1:9" ht="15">
      <c r="A83" s="17"/>
      <c r="B83" s="17"/>
      <c r="C83" s="18"/>
      <c r="D83" s="2">
        <v>4583.6</v>
      </c>
      <c r="E83" s="2">
        <v>0</v>
      </c>
      <c r="F83" s="20"/>
      <c r="G83" s="20"/>
      <c r="H83" s="20"/>
      <c r="I83" s="23"/>
    </row>
    <row r="84" spans="1:9" ht="54.75" customHeight="1">
      <c r="A84" s="17">
        <v>17</v>
      </c>
      <c r="B84" s="17" t="s">
        <v>94</v>
      </c>
      <c r="C84" s="18">
        <v>3</v>
      </c>
      <c r="D84" s="19">
        <f>E85+D85</f>
        <v>2694.1</v>
      </c>
      <c r="E84" s="19"/>
      <c r="F84" s="20">
        <f>135057/1000</f>
        <v>135.1</v>
      </c>
      <c r="G84" s="20">
        <f>(4000000-1441000)/1000</f>
        <v>2559</v>
      </c>
      <c r="H84" s="20">
        <v>0</v>
      </c>
      <c r="I84" s="24" t="s">
        <v>92</v>
      </c>
    </row>
    <row r="85" spans="1:9" ht="68.25" customHeight="1">
      <c r="A85" s="17"/>
      <c r="B85" s="17"/>
      <c r="C85" s="18"/>
      <c r="D85" s="2">
        <v>0</v>
      </c>
      <c r="E85" s="2">
        <f>F84+G84</f>
        <v>2694.1</v>
      </c>
      <c r="F85" s="20"/>
      <c r="G85" s="20"/>
      <c r="H85" s="20"/>
      <c r="I85" s="25"/>
    </row>
    <row r="86" spans="1:9" ht="25.5" customHeight="1">
      <c r="A86" s="17">
        <v>18</v>
      </c>
      <c r="B86" s="17" t="s">
        <v>26</v>
      </c>
      <c r="C86" s="18">
        <v>4.16</v>
      </c>
      <c r="D86" s="19">
        <f>D87+E87</f>
        <v>12900</v>
      </c>
      <c r="E86" s="19"/>
      <c r="F86" s="20">
        <v>0</v>
      </c>
      <c r="G86" s="20">
        <v>0</v>
      </c>
      <c r="H86" s="20">
        <v>12900</v>
      </c>
      <c r="I86" s="17" t="s">
        <v>69</v>
      </c>
    </row>
    <row r="87" spans="1:9" ht="25.5" customHeight="1">
      <c r="A87" s="17"/>
      <c r="B87" s="17"/>
      <c r="C87" s="18"/>
      <c r="D87" s="2">
        <v>0</v>
      </c>
      <c r="E87" s="2">
        <v>12900</v>
      </c>
      <c r="F87" s="20"/>
      <c r="G87" s="20"/>
      <c r="H87" s="20"/>
      <c r="I87" s="17"/>
    </row>
    <row r="88" spans="1:9" ht="25.5" customHeight="1">
      <c r="A88" s="17">
        <v>19</v>
      </c>
      <c r="B88" s="17" t="s">
        <v>27</v>
      </c>
      <c r="C88" s="18">
        <v>6</v>
      </c>
      <c r="D88" s="19">
        <f>D89+E89</f>
        <v>18600</v>
      </c>
      <c r="E88" s="19"/>
      <c r="F88" s="20">
        <v>0</v>
      </c>
      <c r="G88" s="20">
        <v>0</v>
      </c>
      <c r="H88" s="20">
        <v>18600</v>
      </c>
      <c r="I88" s="17" t="s">
        <v>69</v>
      </c>
    </row>
    <row r="89" spans="1:9" ht="25.5" customHeight="1">
      <c r="A89" s="17"/>
      <c r="B89" s="17"/>
      <c r="C89" s="18"/>
      <c r="D89" s="2">
        <v>0</v>
      </c>
      <c r="E89" s="2">
        <v>18600</v>
      </c>
      <c r="F89" s="20"/>
      <c r="G89" s="20"/>
      <c r="H89" s="20"/>
      <c r="I89" s="17"/>
    </row>
    <row r="90" spans="1:10" ht="15">
      <c r="A90" s="46" t="s">
        <v>0</v>
      </c>
      <c r="B90" s="46"/>
      <c r="C90" s="49">
        <f>C88+C86+C66+C62+C60+C58+C56+C52+C84</f>
        <v>39.38</v>
      </c>
      <c r="D90" s="19">
        <f>D91+E91</f>
        <v>162240</v>
      </c>
      <c r="E90" s="19"/>
      <c r="F90" s="19">
        <f>SUM(F52:F89)</f>
        <v>5609.2</v>
      </c>
      <c r="G90" s="19">
        <f>SUM(G52:G89)</f>
        <v>125130.8</v>
      </c>
      <c r="H90" s="19">
        <f>SUM(H52:H89)</f>
        <v>31500</v>
      </c>
      <c r="I90" s="32"/>
      <c r="J90" s="7"/>
    </row>
    <row r="91" spans="1:9" ht="15">
      <c r="A91" s="46"/>
      <c r="B91" s="46"/>
      <c r="C91" s="49"/>
      <c r="D91" s="1">
        <f>D53+D55+D57+D59+D61+D63+D65+D67+D69+D71+D73+D77+D79+D81+D83+D87+D89+D75+D85</f>
        <v>67993.2</v>
      </c>
      <c r="E91" s="1">
        <f>E53+E55+E57+E59+E61+E63+E65+E67+E69+E71+E73+E77+E79+E81+E83+E87+E89+E85</f>
        <v>94246.8</v>
      </c>
      <c r="F91" s="19"/>
      <c r="G91" s="19"/>
      <c r="H91" s="19"/>
      <c r="I91" s="23"/>
    </row>
    <row r="92" spans="1:10" s="13" customFormat="1" ht="15">
      <c r="A92" s="43" t="s">
        <v>11</v>
      </c>
      <c r="B92" s="43"/>
      <c r="C92" s="43"/>
      <c r="D92" s="43"/>
      <c r="E92" s="43"/>
      <c r="F92" s="43"/>
      <c r="G92" s="43"/>
      <c r="H92" s="43"/>
      <c r="I92" s="43"/>
      <c r="J92" s="12"/>
    </row>
    <row r="93" spans="1:9" ht="108.75" customHeight="1">
      <c r="A93" s="17">
        <v>1</v>
      </c>
      <c r="B93" s="17" t="s">
        <v>62</v>
      </c>
      <c r="C93" s="6">
        <v>1.5</v>
      </c>
      <c r="D93" s="19">
        <f>D94+E94</f>
        <v>2601.6</v>
      </c>
      <c r="E93" s="19"/>
      <c r="F93" s="20">
        <v>2601.6</v>
      </c>
      <c r="G93" s="20">
        <v>0</v>
      </c>
      <c r="H93" s="20">
        <v>0</v>
      </c>
      <c r="I93" s="24" t="s">
        <v>112</v>
      </c>
    </row>
    <row r="94" spans="1:9" ht="108.75" customHeight="1">
      <c r="A94" s="17"/>
      <c r="B94" s="33"/>
      <c r="C94" s="3" t="s">
        <v>63</v>
      </c>
      <c r="D94" s="2">
        <v>0</v>
      </c>
      <c r="E94" s="2">
        <v>2601.6</v>
      </c>
      <c r="F94" s="20"/>
      <c r="G94" s="20"/>
      <c r="H94" s="20"/>
      <c r="I94" s="25"/>
    </row>
    <row r="95" spans="1:9" ht="15">
      <c r="A95" s="17">
        <v>2</v>
      </c>
      <c r="B95" s="17" t="s">
        <v>68</v>
      </c>
      <c r="C95" s="18">
        <v>6.16</v>
      </c>
      <c r="D95" s="19">
        <f>D96+E96</f>
        <v>5308.5</v>
      </c>
      <c r="E95" s="19"/>
      <c r="F95" s="20">
        <v>384.2</v>
      </c>
      <c r="G95" s="20">
        <v>4924.3</v>
      </c>
      <c r="H95" s="20">
        <v>0</v>
      </c>
      <c r="I95" s="24" t="s">
        <v>112</v>
      </c>
    </row>
    <row r="96" spans="1:9" ht="15">
      <c r="A96" s="17"/>
      <c r="B96" s="17"/>
      <c r="C96" s="18"/>
      <c r="D96" s="2">
        <v>0</v>
      </c>
      <c r="E96" s="2">
        <f>384.2+4924.3</f>
        <v>5308.5</v>
      </c>
      <c r="F96" s="20"/>
      <c r="G96" s="20"/>
      <c r="H96" s="20"/>
      <c r="I96" s="25"/>
    </row>
    <row r="97" spans="1:9" ht="15" customHeight="1">
      <c r="A97" s="17">
        <v>3</v>
      </c>
      <c r="B97" s="24" t="s">
        <v>124</v>
      </c>
      <c r="C97" s="21">
        <v>2.83</v>
      </c>
      <c r="D97" s="28">
        <f>D98+E98</f>
        <v>4504</v>
      </c>
      <c r="E97" s="29"/>
      <c r="F97" s="20">
        <v>245</v>
      </c>
      <c r="G97" s="30">
        <f>3791.3+467.7</f>
        <v>4259</v>
      </c>
      <c r="H97" s="30">
        <v>0</v>
      </c>
      <c r="I97" s="24" t="s">
        <v>112</v>
      </c>
    </row>
    <row r="98" spans="1:9" ht="15">
      <c r="A98" s="17"/>
      <c r="B98" s="25"/>
      <c r="C98" s="16"/>
      <c r="D98" s="2">
        <v>467.7</v>
      </c>
      <c r="E98" s="2">
        <f>245+3791.3</f>
        <v>4036.3</v>
      </c>
      <c r="F98" s="31"/>
      <c r="G98" s="31"/>
      <c r="H98" s="31"/>
      <c r="I98" s="25"/>
    </row>
    <row r="99" spans="1:9" ht="15">
      <c r="A99" s="17">
        <v>4</v>
      </c>
      <c r="B99" s="17" t="s">
        <v>123</v>
      </c>
      <c r="C99" s="18">
        <v>1.36</v>
      </c>
      <c r="D99" s="19">
        <f>D100+E100</f>
        <v>774.1</v>
      </c>
      <c r="E99" s="19"/>
      <c r="F99" s="20">
        <v>0</v>
      </c>
      <c r="G99" s="20">
        <f>1412.4-638.3</f>
        <v>774.1</v>
      </c>
      <c r="H99" s="20">
        <v>0</v>
      </c>
      <c r="I99" s="23"/>
    </row>
    <row r="100" spans="1:10" ht="15">
      <c r="A100" s="17"/>
      <c r="B100" s="17"/>
      <c r="C100" s="18"/>
      <c r="D100" s="2">
        <f>1412.4-638.3</f>
        <v>774.1</v>
      </c>
      <c r="E100" s="2">
        <v>0</v>
      </c>
      <c r="F100" s="20"/>
      <c r="G100" s="20"/>
      <c r="H100" s="20"/>
      <c r="I100" s="23"/>
      <c r="J100" s="11"/>
    </row>
    <row r="101" spans="1:9" ht="15">
      <c r="A101" s="17">
        <v>5</v>
      </c>
      <c r="B101" s="17" t="s">
        <v>21</v>
      </c>
      <c r="C101" s="18">
        <v>22.44</v>
      </c>
      <c r="D101" s="19">
        <f>D102+E102</f>
        <v>54570.8</v>
      </c>
      <c r="E101" s="19"/>
      <c r="F101" s="20">
        <v>4018.5</v>
      </c>
      <c r="G101" s="20">
        <v>0</v>
      </c>
      <c r="H101" s="20">
        <v>50552.3</v>
      </c>
      <c r="I101" s="23"/>
    </row>
    <row r="102" spans="1:9" ht="15">
      <c r="A102" s="17"/>
      <c r="B102" s="17"/>
      <c r="C102" s="18"/>
      <c r="D102" s="2">
        <v>4018.5</v>
      </c>
      <c r="E102" s="2">
        <v>50552.3</v>
      </c>
      <c r="F102" s="20"/>
      <c r="G102" s="20"/>
      <c r="H102" s="20"/>
      <c r="I102" s="23"/>
    </row>
    <row r="103" spans="1:9" ht="36.75" customHeight="1">
      <c r="A103" s="17">
        <v>6</v>
      </c>
      <c r="B103" s="17" t="s">
        <v>30</v>
      </c>
      <c r="C103" s="18">
        <v>5.6</v>
      </c>
      <c r="D103" s="19">
        <f>D104+E104</f>
        <v>29518.8</v>
      </c>
      <c r="E103" s="19"/>
      <c r="F103" s="20">
        <v>2323.2</v>
      </c>
      <c r="G103" s="20">
        <v>0</v>
      </c>
      <c r="H103" s="20">
        <f>16800+10395.6</f>
        <v>27195.6</v>
      </c>
      <c r="I103" s="32"/>
    </row>
    <row r="104" spans="1:9" ht="36.75" customHeight="1">
      <c r="A104" s="17"/>
      <c r="B104" s="17"/>
      <c r="C104" s="18"/>
      <c r="D104" s="2">
        <v>2323.2</v>
      </c>
      <c r="E104" s="2">
        <v>27195.6</v>
      </c>
      <c r="F104" s="20"/>
      <c r="G104" s="20"/>
      <c r="H104" s="20"/>
      <c r="I104" s="23"/>
    </row>
    <row r="105" spans="1:9" ht="15">
      <c r="A105" s="17">
        <v>7</v>
      </c>
      <c r="B105" s="17" t="s">
        <v>22</v>
      </c>
      <c r="C105" s="18">
        <v>8.33</v>
      </c>
      <c r="D105" s="19">
        <f>D106+E106</f>
        <v>24742.7</v>
      </c>
      <c r="E105" s="19"/>
      <c r="F105" s="20">
        <f>2607.9+2400-121.7</f>
        <v>4886.2</v>
      </c>
      <c r="G105" s="20">
        <v>0</v>
      </c>
      <c r="H105" s="20">
        <v>19856.5</v>
      </c>
      <c r="I105" s="32"/>
    </row>
    <row r="106" spans="1:9" ht="15">
      <c r="A106" s="17"/>
      <c r="B106" s="17"/>
      <c r="C106" s="18"/>
      <c r="D106" s="2">
        <v>2607.9</v>
      </c>
      <c r="E106" s="2">
        <v>22134.8</v>
      </c>
      <c r="F106" s="20"/>
      <c r="G106" s="20"/>
      <c r="H106" s="20"/>
      <c r="I106" s="23"/>
    </row>
    <row r="107" spans="1:9" ht="58.5" customHeight="1">
      <c r="A107" s="17">
        <v>8</v>
      </c>
      <c r="B107" s="17" t="s">
        <v>44</v>
      </c>
      <c r="C107" s="18">
        <f>14-7</f>
        <v>7</v>
      </c>
      <c r="D107" s="19">
        <f>D108+E108</f>
        <v>56236.7</v>
      </c>
      <c r="E107" s="19"/>
      <c r="F107" s="20">
        <v>3841.1</v>
      </c>
      <c r="G107" s="20">
        <v>0</v>
      </c>
      <c r="H107" s="20">
        <f>42000+10395.6</f>
        <v>52395.6</v>
      </c>
      <c r="I107" s="23"/>
    </row>
    <row r="108" spans="1:9" ht="71.25" customHeight="1">
      <c r="A108" s="17"/>
      <c r="B108" s="17"/>
      <c r="C108" s="18"/>
      <c r="D108" s="2">
        <v>3841.1</v>
      </c>
      <c r="E108" s="2">
        <f>H107</f>
        <v>52395.6</v>
      </c>
      <c r="F108" s="20"/>
      <c r="G108" s="20"/>
      <c r="H108" s="20"/>
      <c r="I108" s="23"/>
    </row>
    <row r="109" spans="1:9" ht="15">
      <c r="A109" s="56">
        <v>9</v>
      </c>
      <c r="B109" s="56" t="s">
        <v>122</v>
      </c>
      <c r="C109" s="57">
        <v>25.66</v>
      </c>
      <c r="D109" s="58">
        <f>D110+E110</f>
        <v>80377.3</v>
      </c>
      <c r="E109" s="58"/>
      <c r="F109" s="59">
        <f>2680.9+1155.8</f>
        <v>3836.7</v>
      </c>
      <c r="G109" s="60">
        <f>50936.9+3643.6+21960.1</f>
        <v>76540.6</v>
      </c>
      <c r="H109" s="59">
        <v>0</v>
      </c>
      <c r="I109" s="61"/>
    </row>
    <row r="110" spans="1:9" ht="15">
      <c r="A110" s="56"/>
      <c r="B110" s="56"/>
      <c r="C110" s="57"/>
      <c r="D110" s="62">
        <f>5713.5-2069.9</f>
        <v>3643.6</v>
      </c>
      <c r="E110" s="62">
        <f>2680.9+50936.9+21960.1+1155.8</f>
        <v>76733.7</v>
      </c>
      <c r="F110" s="59"/>
      <c r="G110" s="60"/>
      <c r="H110" s="59"/>
      <c r="I110" s="61"/>
    </row>
    <row r="111" spans="1:9" ht="15">
      <c r="A111" s="17">
        <v>10</v>
      </c>
      <c r="B111" s="24" t="s">
        <v>121</v>
      </c>
      <c r="C111" s="21">
        <v>2.23</v>
      </c>
      <c r="D111" s="28">
        <f>D112+E112</f>
        <v>7736.1</v>
      </c>
      <c r="E111" s="29"/>
      <c r="F111" s="30">
        <f>(273095+5974)/1000</f>
        <v>279.1</v>
      </c>
      <c r="G111" s="30">
        <f>5302.3+2154.7</f>
        <v>7457</v>
      </c>
      <c r="H111" s="30">
        <v>0</v>
      </c>
      <c r="I111" s="26"/>
    </row>
    <row r="112" spans="1:9" ht="15">
      <c r="A112" s="17"/>
      <c r="B112" s="25"/>
      <c r="C112" s="16"/>
      <c r="D112" s="2">
        <f>3219.3-1064.6</f>
        <v>2154.7</v>
      </c>
      <c r="E112" s="2">
        <f>279.1+5302.3</f>
        <v>5581.4</v>
      </c>
      <c r="F112" s="31"/>
      <c r="G112" s="31"/>
      <c r="H112" s="31"/>
      <c r="I112" s="27"/>
    </row>
    <row r="113" spans="1:9" ht="15">
      <c r="A113" s="17">
        <v>11</v>
      </c>
      <c r="B113" s="17" t="s">
        <v>120</v>
      </c>
      <c r="C113" s="18">
        <v>4.44</v>
      </c>
      <c r="D113" s="19">
        <f>D114+E114</f>
        <v>12736.4</v>
      </c>
      <c r="E113" s="19"/>
      <c r="F113" s="20">
        <v>577.5</v>
      </c>
      <c r="G113" s="20">
        <f>10972.5+1186.4</f>
        <v>12158.9</v>
      </c>
      <c r="H113" s="20">
        <v>0</v>
      </c>
      <c r="I113" s="23"/>
    </row>
    <row r="114" spans="1:9" ht="15">
      <c r="A114" s="17"/>
      <c r="B114" s="17"/>
      <c r="C114" s="18"/>
      <c r="D114" s="2">
        <f>1789.3-602.9</f>
        <v>1186.4</v>
      </c>
      <c r="E114" s="2">
        <f>577.5+10972.5</f>
        <v>11550</v>
      </c>
      <c r="F114" s="20"/>
      <c r="G114" s="20"/>
      <c r="H114" s="20"/>
      <c r="I114" s="23"/>
    </row>
    <row r="115" spans="1:9" ht="29.25" customHeight="1">
      <c r="A115" s="17">
        <v>12</v>
      </c>
      <c r="B115" s="17" t="s">
        <v>114</v>
      </c>
      <c r="C115" s="18">
        <v>9.06</v>
      </c>
      <c r="D115" s="19">
        <f>E116+D116</f>
        <v>24882.4</v>
      </c>
      <c r="E115" s="19"/>
      <c r="F115" s="20">
        <f>1128.2+121.7</f>
        <v>1249.9</v>
      </c>
      <c r="G115" s="20">
        <v>23632.5</v>
      </c>
      <c r="H115" s="20">
        <v>0</v>
      </c>
      <c r="I115" s="23"/>
    </row>
    <row r="116" spans="1:9" ht="30" customHeight="1">
      <c r="A116" s="17"/>
      <c r="B116" s="17"/>
      <c r="C116" s="18"/>
      <c r="D116" s="2">
        <v>0</v>
      </c>
      <c r="E116" s="2">
        <f>1128.2+23632.5+121.7</f>
        <v>24882.4</v>
      </c>
      <c r="F116" s="20"/>
      <c r="G116" s="20"/>
      <c r="H116" s="20"/>
      <c r="I116" s="23"/>
    </row>
    <row r="117" spans="1:9" ht="54.75" customHeight="1">
      <c r="A117" s="17">
        <v>13</v>
      </c>
      <c r="B117" s="17" t="s">
        <v>94</v>
      </c>
      <c r="C117" s="18">
        <v>3</v>
      </c>
      <c r="D117" s="19">
        <f>E118+D118</f>
        <v>1401.9</v>
      </c>
      <c r="E117" s="19"/>
      <c r="F117" s="20">
        <v>0</v>
      </c>
      <c r="G117" s="20">
        <v>1401.9</v>
      </c>
      <c r="H117" s="20">
        <v>0</v>
      </c>
      <c r="I117" s="24"/>
    </row>
    <row r="118" spans="1:9" ht="68.25" customHeight="1">
      <c r="A118" s="17"/>
      <c r="B118" s="17"/>
      <c r="C118" s="18"/>
      <c r="D118" s="2">
        <v>0</v>
      </c>
      <c r="E118" s="2">
        <f>F117+G117+H117</f>
        <v>1401.9</v>
      </c>
      <c r="F118" s="20"/>
      <c r="G118" s="20"/>
      <c r="H118" s="20"/>
      <c r="I118" s="25"/>
    </row>
    <row r="119" spans="1:9" ht="15">
      <c r="A119" s="17">
        <v>14</v>
      </c>
      <c r="B119" s="17" t="s">
        <v>119</v>
      </c>
      <c r="C119" s="6">
        <v>10.82</v>
      </c>
      <c r="D119" s="19">
        <f>E120+D120</f>
        <v>37992.4</v>
      </c>
      <c r="E119" s="19"/>
      <c r="F119" s="20">
        <v>0</v>
      </c>
      <c r="G119" s="20">
        <v>5542.4</v>
      </c>
      <c r="H119" s="20">
        <f>30827.5+1622.5</f>
        <v>32450</v>
      </c>
      <c r="I119" s="48"/>
    </row>
    <row r="120" spans="1:9" ht="45">
      <c r="A120" s="17"/>
      <c r="B120" s="17"/>
      <c r="C120" s="3" t="s">
        <v>65</v>
      </c>
      <c r="D120" s="2">
        <f>10540.3-4997.9</f>
        <v>5542.4</v>
      </c>
      <c r="E120" s="2">
        <v>32450</v>
      </c>
      <c r="F120" s="20"/>
      <c r="G120" s="20"/>
      <c r="H120" s="20"/>
      <c r="I120" s="23"/>
    </row>
    <row r="121" spans="1:9" ht="15">
      <c r="A121" s="17">
        <v>15</v>
      </c>
      <c r="B121" s="17" t="s">
        <v>118</v>
      </c>
      <c r="C121" s="18">
        <v>11.2</v>
      </c>
      <c r="D121" s="19">
        <f>D122+E122</f>
        <v>35480.1</v>
      </c>
      <c r="E121" s="19"/>
      <c r="F121" s="20">
        <v>0</v>
      </c>
      <c r="G121" s="20">
        <v>1880.1</v>
      </c>
      <c r="H121" s="20">
        <v>33600</v>
      </c>
      <c r="I121" s="23"/>
    </row>
    <row r="122" spans="1:9" ht="15">
      <c r="A122" s="17"/>
      <c r="B122" s="17"/>
      <c r="C122" s="18"/>
      <c r="D122" s="2">
        <v>1880.1</v>
      </c>
      <c r="E122" s="2">
        <v>33600</v>
      </c>
      <c r="F122" s="20"/>
      <c r="G122" s="20"/>
      <c r="H122" s="20"/>
      <c r="I122" s="23"/>
    </row>
    <row r="123" spans="1:9" ht="39.75" customHeight="1">
      <c r="A123" s="17">
        <v>16</v>
      </c>
      <c r="B123" s="17" t="s">
        <v>128</v>
      </c>
      <c r="C123" s="6">
        <v>10.12</v>
      </c>
      <c r="D123" s="19">
        <f>D124+E124</f>
        <v>36335.4</v>
      </c>
      <c r="E123" s="19"/>
      <c r="F123" s="20">
        <v>0</v>
      </c>
      <c r="G123" s="20">
        <v>5975.4</v>
      </c>
      <c r="H123" s="20">
        <v>30360</v>
      </c>
      <c r="I123" s="23"/>
    </row>
    <row r="124" spans="1:9" ht="46.5" customHeight="1">
      <c r="A124" s="17"/>
      <c r="B124" s="17"/>
      <c r="C124" s="3" t="s">
        <v>90</v>
      </c>
      <c r="D124" s="2">
        <v>5975.4</v>
      </c>
      <c r="E124" s="2">
        <v>30360</v>
      </c>
      <c r="F124" s="20"/>
      <c r="G124" s="20"/>
      <c r="H124" s="20"/>
      <c r="I124" s="23"/>
    </row>
    <row r="125" spans="1:9" ht="46.5" customHeight="1">
      <c r="A125" s="17">
        <v>17</v>
      </c>
      <c r="B125" s="17" t="s">
        <v>127</v>
      </c>
      <c r="C125" s="24">
        <v>5.6</v>
      </c>
      <c r="D125" s="19">
        <f>E126+D126</f>
        <v>18293.3</v>
      </c>
      <c r="E125" s="19"/>
      <c r="F125" s="20">
        <v>0</v>
      </c>
      <c r="G125" s="20">
        <v>1493.3</v>
      </c>
      <c r="H125" s="20">
        <v>16800</v>
      </c>
      <c r="I125" s="23"/>
    </row>
    <row r="126" spans="1:9" ht="46.5" customHeight="1">
      <c r="A126" s="17"/>
      <c r="B126" s="17"/>
      <c r="C126" s="25"/>
      <c r="D126" s="2">
        <v>1493.3</v>
      </c>
      <c r="E126" s="2">
        <v>16800</v>
      </c>
      <c r="F126" s="20"/>
      <c r="G126" s="20"/>
      <c r="H126" s="20"/>
      <c r="I126" s="23"/>
    </row>
    <row r="127" spans="1:9" ht="34.5" customHeight="1">
      <c r="A127" s="17">
        <v>18</v>
      </c>
      <c r="B127" s="17" t="s">
        <v>126</v>
      </c>
      <c r="C127" s="18">
        <v>2.52</v>
      </c>
      <c r="D127" s="19">
        <f>E128+D128</f>
        <v>9278.1</v>
      </c>
      <c r="E127" s="19"/>
      <c r="F127" s="20">
        <v>0</v>
      </c>
      <c r="G127" s="20">
        <v>1718.1</v>
      </c>
      <c r="H127" s="20">
        <v>7560</v>
      </c>
      <c r="I127" s="23"/>
    </row>
    <row r="128" spans="1:9" ht="34.5" customHeight="1">
      <c r="A128" s="17"/>
      <c r="B128" s="17"/>
      <c r="C128" s="18"/>
      <c r="D128" s="2">
        <v>1718.1</v>
      </c>
      <c r="E128" s="2">
        <v>7560</v>
      </c>
      <c r="F128" s="20"/>
      <c r="G128" s="20"/>
      <c r="H128" s="20"/>
      <c r="I128" s="23"/>
    </row>
    <row r="129" spans="1:9" ht="30" customHeight="1">
      <c r="A129" s="17">
        <v>19</v>
      </c>
      <c r="B129" s="17" t="s">
        <v>117</v>
      </c>
      <c r="C129" s="3">
        <v>20.53</v>
      </c>
      <c r="D129" s="19">
        <f>E130+D130</f>
        <v>63797.8</v>
      </c>
      <c r="E129" s="19"/>
      <c r="F129" s="20">
        <v>0</v>
      </c>
      <c r="G129" s="20">
        <f>9155.5-467.7</f>
        <v>8687.8</v>
      </c>
      <c r="H129" s="20">
        <v>55110</v>
      </c>
      <c r="I129" s="23"/>
    </row>
    <row r="130" spans="1:9" ht="42" customHeight="1">
      <c r="A130" s="17"/>
      <c r="B130" s="17"/>
      <c r="C130" s="3" t="s">
        <v>91</v>
      </c>
      <c r="D130" s="2">
        <f>9155.5-467.7</f>
        <v>8687.8</v>
      </c>
      <c r="E130" s="2">
        <v>55110</v>
      </c>
      <c r="F130" s="20"/>
      <c r="G130" s="20"/>
      <c r="H130" s="20"/>
      <c r="I130" s="23"/>
    </row>
    <row r="131" spans="1:9" ht="15">
      <c r="A131" s="17">
        <v>20</v>
      </c>
      <c r="B131" s="17" t="s">
        <v>116</v>
      </c>
      <c r="C131" s="18">
        <v>2.4</v>
      </c>
      <c r="D131" s="19">
        <f>E132+D132</f>
        <v>8389.9</v>
      </c>
      <c r="E131" s="19"/>
      <c r="F131" s="20">
        <v>0</v>
      </c>
      <c r="G131" s="20">
        <v>1189.9</v>
      </c>
      <c r="H131" s="20">
        <v>7200</v>
      </c>
      <c r="I131" s="23"/>
    </row>
    <row r="132" spans="1:9" ht="15">
      <c r="A132" s="17"/>
      <c r="B132" s="17"/>
      <c r="C132" s="18"/>
      <c r="D132" s="2">
        <f>2119.6-929.7</f>
        <v>1189.9</v>
      </c>
      <c r="E132" s="2">
        <v>7200</v>
      </c>
      <c r="F132" s="20"/>
      <c r="G132" s="20"/>
      <c r="H132" s="20"/>
      <c r="I132" s="23"/>
    </row>
    <row r="133" spans="1:9" ht="15">
      <c r="A133" s="17">
        <v>21</v>
      </c>
      <c r="B133" s="17" t="s">
        <v>115</v>
      </c>
      <c r="C133" s="18">
        <v>8.9</v>
      </c>
      <c r="D133" s="19">
        <f>E134+D134</f>
        <v>28876</v>
      </c>
      <c r="E133" s="19"/>
      <c r="F133" s="20">
        <v>0</v>
      </c>
      <c r="G133" s="20">
        <v>2166</v>
      </c>
      <c r="H133" s="20">
        <v>26710</v>
      </c>
      <c r="I133" s="23"/>
    </row>
    <row r="134" spans="1:9" ht="15">
      <c r="A134" s="17"/>
      <c r="B134" s="17"/>
      <c r="C134" s="18"/>
      <c r="D134" s="2">
        <f>4583.6-2417.6</f>
        <v>2166</v>
      </c>
      <c r="E134" s="2">
        <v>26710</v>
      </c>
      <c r="F134" s="20"/>
      <c r="G134" s="20"/>
      <c r="H134" s="20"/>
      <c r="I134" s="23"/>
    </row>
    <row r="135" spans="1:9" ht="15">
      <c r="A135" s="46" t="s">
        <v>0</v>
      </c>
      <c r="B135" s="46"/>
      <c r="C135" s="49">
        <f>C109+C111+C113+C115+C117+C119+C121+C123+C125+C127+C129+C131+C133+C107+C105+C103+C101</f>
        <v>159.85</v>
      </c>
      <c r="D135" s="19">
        <f>D136+E136</f>
        <v>543834.3</v>
      </c>
      <c r="E135" s="19"/>
      <c r="F135" s="19">
        <f>SUM(F93:F134)</f>
        <v>24243</v>
      </c>
      <c r="G135" s="19">
        <f>SUM(G93:G134)</f>
        <v>159801.3</v>
      </c>
      <c r="H135" s="19">
        <f>SUM(H93:H134)</f>
        <v>359790</v>
      </c>
      <c r="I135" s="50" t="s">
        <v>113</v>
      </c>
    </row>
    <row r="136" spans="1:9" ht="63.75" customHeight="1">
      <c r="A136" s="46"/>
      <c r="B136" s="46"/>
      <c r="C136" s="49"/>
      <c r="D136" s="1">
        <f>D134+D132+D128+D126+D130+D124+D122+D120+D118+D116+D114+D112+D110+D108+D106+D104+D102+D100+D98+D96+D94</f>
        <v>49670.2</v>
      </c>
      <c r="E136" s="1">
        <f>E134+E132+E128+E126+E130+E124+E122+E120+E118+E116+E114+E112+E110+E108+E106+E104+E102+E100+E98+E96+E94</f>
        <v>494164.1</v>
      </c>
      <c r="F136" s="19"/>
      <c r="G136" s="19"/>
      <c r="H136" s="19"/>
      <c r="I136" s="51"/>
    </row>
    <row r="137" spans="1:9" ht="15">
      <c r="A137" s="43" t="s">
        <v>12</v>
      </c>
      <c r="B137" s="43"/>
      <c r="C137" s="43"/>
      <c r="D137" s="43"/>
      <c r="E137" s="43"/>
      <c r="F137" s="43"/>
      <c r="G137" s="43"/>
      <c r="H137" s="43"/>
      <c r="I137" s="43"/>
    </row>
    <row r="138" spans="1:9" ht="15">
      <c r="A138" s="17">
        <v>1</v>
      </c>
      <c r="B138" s="17" t="s">
        <v>13</v>
      </c>
      <c r="C138" s="6">
        <v>16.22</v>
      </c>
      <c r="D138" s="19">
        <f>D139+E139</f>
        <v>48670</v>
      </c>
      <c r="E138" s="19"/>
      <c r="F138" s="20">
        <v>0</v>
      </c>
      <c r="G138" s="20">
        <v>48670</v>
      </c>
      <c r="H138" s="20">
        <v>0</v>
      </c>
      <c r="I138" s="23"/>
    </row>
    <row r="139" spans="1:9" ht="45">
      <c r="A139" s="17"/>
      <c r="B139" s="17"/>
      <c r="C139" s="3" t="s">
        <v>65</v>
      </c>
      <c r="D139" s="2">
        <v>0</v>
      </c>
      <c r="E139" s="2">
        <v>48670</v>
      </c>
      <c r="F139" s="20"/>
      <c r="G139" s="20"/>
      <c r="H139" s="20"/>
      <c r="I139" s="23"/>
    </row>
    <row r="140" spans="1:9" ht="45.75" customHeight="1">
      <c r="A140" s="17">
        <v>2</v>
      </c>
      <c r="B140" s="17" t="s">
        <v>14</v>
      </c>
      <c r="C140" s="6">
        <v>15.18</v>
      </c>
      <c r="D140" s="19">
        <f>D141+E141</f>
        <v>45540</v>
      </c>
      <c r="E140" s="19"/>
      <c r="F140" s="20">
        <v>0</v>
      </c>
      <c r="G140" s="20">
        <v>45540</v>
      </c>
      <c r="H140" s="20">
        <v>0</v>
      </c>
      <c r="I140" s="23"/>
    </row>
    <row r="141" spans="1:9" ht="45.75" customHeight="1">
      <c r="A141" s="17"/>
      <c r="B141" s="17"/>
      <c r="C141" s="3" t="s">
        <v>66</v>
      </c>
      <c r="D141" s="2">
        <v>0</v>
      </c>
      <c r="E141" s="2">
        <v>45540</v>
      </c>
      <c r="F141" s="20"/>
      <c r="G141" s="20"/>
      <c r="H141" s="20"/>
      <c r="I141" s="23"/>
    </row>
    <row r="142" spans="1:9" ht="15">
      <c r="A142" s="17">
        <v>3</v>
      </c>
      <c r="B142" s="17" t="s">
        <v>15</v>
      </c>
      <c r="C142" s="6">
        <v>30.79</v>
      </c>
      <c r="D142" s="19">
        <f>D143+E143</f>
        <v>82650</v>
      </c>
      <c r="E142" s="19"/>
      <c r="F142" s="20">
        <v>0</v>
      </c>
      <c r="G142" s="20">
        <v>82650</v>
      </c>
      <c r="H142" s="20">
        <v>0</v>
      </c>
      <c r="I142" s="23"/>
    </row>
    <row r="143" spans="1:9" ht="45">
      <c r="A143" s="17"/>
      <c r="B143" s="17"/>
      <c r="C143" s="3" t="s">
        <v>91</v>
      </c>
      <c r="D143" s="2">
        <v>0</v>
      </c>
      <c r="E143" s="2">
        <v>82650</v>
      </c>
      <c r="F143" s="20"/>
      <c r="G143" s="20"/>
      <c r="H143" s="20"/>
      <c r="I143" s="23"/>
    </row>
    <row r="144" spans="1:9" ht="13.5" customHeight="1">
      <c r="A144" s="17">
        <v>4</v>
      </c>
      <c r="B144" s="17" t="s">
        <v>47</v>
      </c>
      <c r="C144" s="18">
        <v>2.84</v>
      </c>
      <c r="D144" s="19">
        <f>D145+E145</f>
        <v>8520</v>
      </c>
      <c r="E144" s="19"/>
      <c r="F144" s="20">
        <v>0</v>
      </c>
      <c r="G144" s="20">
        <v>8520</v>
      </c>
      <c r="H144" s="20">
        <v>0</v>
      </c>
      <c r="I144" s="17" t="s">
        <v>18</v>
      </c>
    </row>
    <row r="145" spans="1:9" ht="13.5" customHeight="1">
      <c r="A145" s="17"/>
      <c r="B145" s="17"/>
      <c r="C145" s="18"/>
      <c r="D145" s="2">
        <v>0</v>
      </c>
      <c r="E145" s="2">
        <v>8520</v>
      </c>
      <c r="F145" s="20"/>
      <c r="G145" s="20"/>
      <c r="H145" s="20"/>
      <c r="I145" s="17"/>
    </row>
    <row r="146" spans="1:9" ht="13.5" customHeight="1">
      <c r="A146" s="17">
        <v>5</v>
      </c>
      <c r="B146" s="17" t="s">
        <v>19</v>
      </c>
      <c r="C146" s="18">
        <v>5.56</v>
      </c>
      <c r="D146" s="19">
        <f>D147+E147</f>
        <v>16680</v>
      </c>
      <c r="E146" s="19"/>
      <c r="F146" s="20">
        <v>0</v>
      </c>
      <c r="G146" s="20">
        <v>16680</v>
      </c>
      <c r="H146" s="20">
        <v>0</v>
      </c>
      <c r="I146" s="17"/>
    </row>
    <row r="147" spans="1:9" ht="13.5" customHeight="1">
      <c r="A147" s="17"/>
      <c r="B147" s="17"/>
      <c r="C147" s="18"/>
      <c r="D147" s="2">
        <v>0</v>
      </c>
      <c r="E147" s="2">
        <v>16680</v>
      </c>
      <c r="F147" s="20"/>
      <c r="G147" s="20"/>
      <c r="H147" s="20"/>
      <c r="I147" s="17"/>
    </row>
    <row r="148" spans="1:9" ht="13.5" customHeight="1">
      <c r="A148" s="17">
        <v>6</v>
      </c>
      <c r="B148" s="17" t="s">
        <v>20</v>
      </c>
      <c r="C148" s="18">
        <v>7.16</v>
      </c>
      <c r="D148" s="19">
        <f>D149+E149</f>
        <v>21480</v>
      </c>
      <c r="E148" s="19"/>
      <c r="F148" s="20">
        <v>0</v>
      </c>
      <c r="G148" s="20">
        <v>21480</v>
      </c>
      <c r="H148" s="20">
        <v>0</v>
      </c>
      <c r="I148" s="17"/>
    </row>
    <row r="149" spans="1:9" ht="13.5" customHeight="1">
      <c r="A149" s="17"/>
      <c r="B149" s="17"/>
      <c r="C149" s="18"/>
      <c r="D149" s="2">
        <v>0</v>
      </c>
      <c r="E149" s="2">
        <v>21480</v>
      </c>
      <c r="F149" s="20"/>
      <c r="G149" s="20"/>
      <c r="H149" s="20"/>
      <c r="I149" s="17"/>
    </row>
    <row r="150" spans="1:9" ht="13.5" customHeight="1">
      <c r="A150" s="17">
        <v>7</v>
      </c>
      <c r="B150" s="17" t="s">
        <v>28</v>
      </c>
      <c r="C150" s="18">
        <v>1.7</v>
      </c>
      <c r="D150" s="19">
        <f>D151+E151</f>
        <v>6120</v>
      </c>
      <c r="E150" s="19"/>
      <c r="F150" s="20">
        <v>0</v>
      </c>
      <c r="G150" s="20">
        <v>6120</v>
      </c>
      <c r="H150" s="20">
        <v>0</v>
      </c>
      <c r="I150" s="21"/>
    </row>
    <row r="151" spans="1:9" ht="13.5" customHeight="1">
      <c r="A151" s="17"/>
      <c r="B151" s="17"/>
      <c r="C151" s="18"/>
      <c r="D151" s="2">
        <v>1020</v>
      </c>
      <c r="E151" s="2">
        <v>5100</v>
      </c>
      <c r="F151" s="20"/>
      <c r="G151" s="20"/>
      <c r="H151" s="20"/>
      <c r="I151" s="22"/>
    </row>
    <row r="152" spans="1:9" ht="13.5" customHeight="1">
      <c r="A152" s="17">
        <v>8</v>
      </c>
      <c r="B152" s="17" t="s">
        <v>29</v>
      </c>
      <c r="C152" s="18">
        <v>4</v>
      </c>
      <c r="D152" s="19">
        <f>D153+E153</f>
        <v>14400</v>
      </c>
      <c r="E152" s="19"/>
      <c r="F152" s="20">
        <v>0</v>
      </c>
      <c r="G152" s="20">
        <v>14400</v>
      </c>
      <c r="H152" s="20">
        <v>0</v>
      </c>
      <c r="I152" s="22"/>
    </row>
    <row r="153" spans="1:9" ht="13.5" customHeight="1">
      <c r="A153" s="17"/>
      <c r="B153" s="17"/>
      <c r="C153" s="18"/>
      <c r="D153" s="2">
        <v>2400</v>
      </c>
      <c r="E153" s="2">
        <v>12000</v>
      </c>
      <c r="F153" s="20"/>
      <c r="G153" s="20"/>
      <c r="H153" s="20"/>
      <c r="I153" s="22"/>
    </row>
    <row r="154" spans="1:9" ht="13.5" customHeight="1">
      <c r="A154" s="17">
        <v>9</v>
      </c>
      <c r="B154" s="17" t="s">
        <v>31</v>
      </c>
      <c r="C154" s="18">
        <v>6.9</v>
      </c>
      <c r="D154" s="19">
        <f>D155+E155</f>
        <v>13800</v>
      </c>
      <c r="E154" s="19"/>
      <c r="F154" s="20">
        <v>0</v>
      </c>
      <c r="G154" s="20">
        <v>13800</v>
      </c>
      <c r="H154" s="20">
        <v>0</v>
      </c>
      <c r="I154" s="22"/>
    </row>
    <row r="155" spans="1:9" ht="13.5" customHeight="1">
      <c r="A155" s="17"/>
      <c r="B155" s="17"/>
      <c r="C155" s="18"/>
      <c r="D155" s="2">
        <v>900</v>
      </c>
      <c r="E155" s="2">
        <v>12900</v>
      </c>
      <c r="F155" s="20"/>
      <c r="G155" s="20"/>
      <c r="H155" s="20"/>
      <c r="I155" s="22"/>
    </row>
    <row r="156" spans="1:9" ht="13.5" customHeight="1">
      <c r="A156" s="17">
        <v>10</v>
      </c>
      <c r="B156" s="17" t="s">
        <v>64</v>
      </c>
      <c r="C156" s="18">
        <v>3</v>
      </c>
      <c r="D156" s="19">
        <f>D157+E157</f>
        <v>10800</v>
      </c>
      <c r="E156" s="19"/>
      <c r="F156" s="20">
        <v>0</v>
      </c>
      <c r="G156" s="20">
        <v>10800</v>
      </c>
      <c r="H156" s="20">
        <v>0</v>
      </c>
      <c r="I156" s="22"/>
    </row>
    <row r="157" spans="1:9" ht="13.5" customHeight="1">
      <c r="A157" s="17"/>
      <c r="B157" s="17"/>
      <c r="C157" s="18"/>
      <c r="D157" s="2">
        <v>1800</v>
      </c>
      <c r="E157" s="2">
        <v>9000</v>
      </c>
      <c r="F157" s="20"/>
      <c r="G157" s="20"/>
      <c r="H157" s="20"/>
      <c r="I157" s="22"/>
    </row>
    <row r="158" spans="1:9" ht="13.5" customHeight="1">
      <c r="A158" s="17">
        <v>11</v>
      </c>
      <c r="B158" s="17" t="s">
        <v>110</v>
      </c>
      <c r="C158" s="18">
        <v>15.5</v>
      </c>
      <c r="D158" s="19">
        <f>D159+E159</f>
        <v>55500</v>
      </c>
      <c r="E158" s="19"/>
      <c r="F158" s="20">
        <v>0</v>
      </c>
      <c r="G158" s="20">
        <v>55500</v>
      </c>
      <c r="H158" s="20">
        <v>0</v>
      </c>
      <c r="I158" s="22"/>
    </row>
    <row r="159" spans="1:9" ht="20.25" customHeight="1">
      <c r="A159" s="17"/>
      <c r="B159" s="17"/>
      <c r="C159" s="18"/>
      <c r="D159" s="2">
        <v>9000</v>
      </c>
      <c r="E159" s="2">
        <v>46500</v>
      </c>
      <c r="F159" s="20"/>
      <c r="G159" s="20"/>
      <c r="H159" s="20"/>
      <c r="I159" s="22"/>
    </row>
    <row r="160" spans="1:9" ht="13.5" customHeight="1">
      <c r="A160" s="17">
        <v>12</v>
      </c>
      <c r="B160" s="17" t="s">
        <v>23</v>
      </c>
      <c r="C160" s="18">
        <v>1.5</v>
      </c>
      <c r="D160" s="19">
        <f>D161+E161</f>
        <v>3000</v>
      </c>
      <c r="E160" s="19"/>
      <c r="F160" s="20">
        <v>0</v>
      </c>
      <c r="G160" s="20">
        <v>3000</v>
      </c>
      <c r="H160" s="20">
        <v>0</v>
      </c>
      <c r="I160" s="22"/>
    </row>
    <row r="161" spans="1:9" ht="13.5" customHeight="1">
      <c r="A161" s="17"/>
      <c r="B161" s="17"/>
      <c r="C161" s="18"/>
      <c r="D161" s="2">
        <v>210</v>
      </c>
      <c r="E161" s="2">
        <v>2790</v>
      </c>
      <c r="F161" s="20"/>
      <c r="G161" s="20"/>
      <c r="H161" s="20"/>
      <c r="I161" s="22"/>
    </row>
    <row r="162" spans="1:9" ht="13.5" customHeight="1">
      <c r="A162" s="17">
        <v>13</v>
      </c>
      <c r="B162" s="17" t="s">
        <v>24</v>
      </c>
      <c r="C162" s="18">
        <v>0.1</v>
      </c>
      <c r="D162" s="19">
        <f>D163+E163</f>
        <v>200</v>
      </c>
      <c r="E162" s="19"/>
      <c r="F162" s="20">
        <v>0</v>
      </c>
      <c r="G162" s="20">
        <v>200</v>
      </c>
      <c r="H162" s="20">
        <v>0</v>
      </c>
      <c r="I162" s="22"/>
    </row>
    <row r="163" spans="1:9" ht="13.5" customHeight="1">
      <c r="A163" s="17"/>
      <c r="B163" s="17"/>
      <c r="C163" s="18"/>
      <c r="D163" s="2">
        <v>10</v>
      </c>
      <c r="E163" s="2">
        <v>190</v>
      </c>
      <c r="F163" s="20"/>
      <c r="G163" s="20"/>
      <c r="H163" s="20"/>
      <c r="I163" s="22"/>
    </row>
    <row r="164" spans="1:9" ht="13.5" customHeight="1">
      <c r="A164" s="17">
        <v>14</v>
      </c>
      <c r="B164" s="17" t="s">
        <v>25</v>
      </c>
      <c r="C164" s="18">
        <v>4.3</v>
      </c>
      <c r="D164" s="19">
        <f>D165+E165</f>
        <v>8600</v>
      </c>
      <c r="E164" s="19"/>
      <c r="F164" s="20">
        <v>0</v>
      </c>
      <c r="G164" s="20">
        <v>8600</v>
      </c>
      <c r="H164" s="20">
        <v>0</v>
      </c>
      <c r="I164" s="22"/>
    </row>
    <row r="165" spans="1:9" ht="13.5" customHeight="1">
      <c r="A165" s="17"/>
      <c r="B165" s="17"/>
      <c r="C165" s="18"/>
      <c r="D165" s="2">
        <v>600</v>
      </c>
      <c r="E165" s="2">
        <v>8000</v>
      </c>
      <c r="F165" s="20"/>
      <c r="G165" s="20"/>
      <c r="H165" s="20"/>
      <c r="I165" s="22"/>
    </row>
    <row r="166" spans="1:9" ht="13.5" customHeight="1">
      <c r="A166" s="17">
        <v>15</v>
      </c>
      <c r="B166" s="17" t="s">
        <v>105</v>
      </c>
      <c r="C166" s="18">
        <v>1.2</v>
      </c>
      <c r="D166" s="19">
        <f>D167+E167</f>
        <v>2400</v>
      </c>
      <c r="E166" s="19"/>
      <c r="F166" s="20">
        <v>0</v>
      </c>
      <c r="G166" s="20">
        <v>2400</v>
      </c>
      <c r="H166" s="20">
        <v>0</v>
      </c>
      <c r="I166" s="22"/>
    </row>
    <row r="167" spans="1:9" ht="13.5" customHeight="1">
      <c r="A167" s="17"/>
      <c r="B167" s="17"/>
      <c r="C167" s="18"/>
      <c r="D167" s="2">
        <v>170</v>
      </c>
      <c r="E167" s="2">
        <v>2230</v>
      </c>
      <c r="F167" s="20"/>
      <c r="G167" s="20"/>
      <c r="H167" s="20"/>
      <c r="I167" s="22"/>
    </row>
    <row r="168" spans="1:9" ht="45.75" customHeight="1">
      <c r="A168" s="17">
        <v>16</v>
      </c>
      <c r="B168" s="17" t="s">
        <v>107</v>
      </c>
      <c r="C168" s="18">
        <v>31.7</v>
      </c>
      <c r="D168" s="19">
        <f>D169+E169</f>
        <v>63440</v>
      </c>
      <c r="E168" s="19"/>
      <c r="F168" s="20">
        <v>0</v>
      </c>
      <c r="G168" s="20">
        <v>63440</v>
      </c>
      <c r="H168" s="20">
        <v>0</v>
      </c>
      <c r="I168" s="22"/>
    </row>
    <row r="169" spans="1:9" ht="45.75" customHeight="1">
      <c r="A169" s="17"/>
      <c r="B169" s="17"/>
      <c r="C169" s="18"/>
      <c r="D169" s="2">
        <v>4440</v>
      </c>
      <c r="E169" s="2">
        <v>59000</v>
      </c>
      <c r="F169" s="20"/>
      <c r="G169" s="20"/>
      <c r="H169" s="20"/>
      <c r="I169" s="22"/>
    </row>
    <row r="170" spans="1:9" ht="45" customHeight="1">
      <c r="A170" s="17">
        <v>17</v>
      </c>
      <c r="B170" s="17" t="s">
        <v>109</v>
      </c>
      <c r="C170" s="18">
        <v>30</v>
      </c>
      <c r="D170" s="19">
        <f>D171+E171</f>
        <v>60000</v>
      </c>
      <c r="E170" s="19"/>
      <c r="F170" s="20">
        <v>0</v>
      </c>
      <c r="G170" s="20">
        <v>60000</v>
      </c>
      <c r="H170" s="20">
        <v>0</v>
      </c>
      <c r="I170" s="22"/>
    </row>
    <row r="171" spans="1:9" ht="45" customHeight="1">
      <c r="A171" s="17"/>
      <c r="B171" s="17"/>
      <c r="C171" s="18"/>
      <c r="D171" s="2">
        <v>4200</v>
      </c>
      <c r="E171" s="2">
        <v>55800</v>
      </c>
      <c r="F171" s="20"/>
      <c r="G171" s="20"/>
      <c r="H171" s="20"/>
      <c r="I171" s="22"/>
    </row>
    <row r="172" spans="1:9" ht="13.5" customHeight="1">
      <c r="A172" s="17">
        <v>18</v>
      </c>
      <c r="B172" s="17" t="s">
        <v>106</v>
      </c>
      <c r="C172" s="18">
        <v>30.2</v>
      </c>
      <c r="D172" s="19">
        <f>D173+E173</f>
        <v>60400</v>
      </c>
      <c r="E172" s="19"/>
      <c r="F172" s="20">
        <v>0</v>
      </c>
      <c r="G172" s="20">
        <v>60400</v>
      </c>
      <c r="H172" s="20">
        <v>0</v>
      </c>
      <c r="I172" s="22"/>
    </row>
    <row r="173" spans="1:9" ht="48" customHeight="1">
      <c r="A173" s="17"/>
      <c r="B173" s="17"/>
      <c r="C173" s="18"/>
      <c r="D173" s="2">
        <v>4200</v>
      </c>
      <c r="E173" s="2">
        <v>56200</v>
      </c>
      <c r="F173" s="20"/>
      <c r="G173" s="20"/>
      <c r="H173" s="20"/>
      <c r="I173" s="22"/>
    </row>
    <row r="174" spans="1:9" ht="13.5" customHeight="1">
      <c r="A174" s="17">
        <v>19</v>
      </c>
      <c r="B174" s="17" t="s">
        <v>93</v>
      </c>
      <c r="C174" s="18">
        <v>2.5</v>
      </c>
      <c r="D174" s="19">
        <f>D175+E175</f>
        <v>9000</v>
      </c>
      <c r="E174" s="19"/>
      <c r="F174" s="20">
        <v>0</v>
      </c>
      <c r="G174" s="20">
        <v>9000</v>
      </c>
      <c r="H174" s="20">
        <v>0</v>
      </c>
      <c r="I174" s="22"/>
    </row>
    <row r="175" spans="1:9" ht="25.5" customHeight="1">
      <c r="A175" s="17"/>
      <c r="B175" s="17"/>
      <c r="C175" s="18"/>
      <c r="D175" s="2">
        <v>1500</v>
      </c>
      <c r="E175" s="2">
        <v>7500</v>
      </c>
      <c r="F175" s="20"/>
      <c r="G175" s="20"/>
      <c r="H175" s="20"/>
      <c r="I175" s="16"/>
    </row>
    <row r="176" spans="1:9" ht="30" customHeight="1">
      <c r="A176" s="17">
        <v>20</v>
      </c>
      <c r="B176" s="17" t="s">
        <v>32</v>
      </c>
      <c r="C176" s="18">
        <v>8.6</v>
      </c>
      <c r="D176" s="19">
        <f>D177+E177</f>
        <v>17200</v>
      </c>
      <c r="E176" s="19"/>
      <c r="F176" s="20">
        <v>0</v>
      </c>
      <c r="G176" s="20">
        <v>17200</v>
      </c>
      <c r="H176" s="20">
        <v>0</v>
      </c>
      <c r="I176" s="23"/>
    </row>
    <row r="177" spans="1:9" ht="30" customHeight="1">
      <c r="A177" s="17"/>
      <c r="B177" s="17"/>
      <c r="C177" s="18"/>
      <c r="D177" s="2">
        <v>1200</v>
      </c>
      <c r="E177" s="2">
        <v>16000</v>
      </c>
      <c r="F177" s="20"/>
      <c r="G177" s="20"/>
      <c r="H177" s="20"/>
      <c r="I177" s="23"/>
    </row>
    <row r="178" spans="1:9" ht="55.5" customHeight="1">
      <c r="A178" s="17">
        <v>21</v>
      </c>
      <c r="B178" s="17" t="s">
        <v>33</v>
      </c>
      <c r="C178" s="18">
        <v>7.4</v>
      </c>
      <c r="D178" s="19">
        <f>D179+E179</f>
        <v>14800</v>
      </c>
      <c r="E178" s="19"/>
      <c r="F178" s="20">
        <v>0</v>
      </c>
      <c r="G178" s="20">
        <v>14800</v>
      </c>
      <c r="H178" s="20">
        <v>0</v>
      </c>
      <c r="I178" s="23"/>
    </row>
    <row r="179" spans="1:9" ht="55.5" customHeight="1">
      <c r="A179" s="17"/>
      <c r="B179" s="17"/>
      <c r="C179" s="18"/>
      <c r="D179" s="2">
        <v>1000</v>
      </c>
      <c r="E179" s="2">
        <v>13800</v>
      </c>
      <c r="F179" s="20"/>
      <c r="G179" s="20"/>
      <c r="H179" s="20"/>
      <c r="I179" s="23"/>
    </row>
    <row r="180" spans="1:9" ht="15">
      <c r="A180" s="17">
        <v>22</v>
      </c>
      <c r="B180" s="17" t="s">
        <v>48</v>
      </c>
      <c r="C180" s="18">
        <v>5.2</v>
      </c>
      <c r="D180" s="19">
        <f>D181+E181</f>
        <v>10400</v>
      </c>
      <c r="E180" s="19"/>
      <c r="F180" s="20">
        <v>0</v>
      </c>
      <c r="G180" s="20">
        <v>10400</v>
      </c>
      <c r="H180" s="20">
        <v>0</v>
      </c>
      <c r="I180" s="23"/>
    </row>
    <row r="181" spans="1:9" ht="15">
      <c r="A181" s="17"/>
      <c r="B181" s="17"/>
      <c r="C181" s="18"/>
      <c r="D181" s="2">
        <v>700</v>
      </c>
      <c r="E181" s="2">
        <v>9700</v>
      </c>
      <c r="F181" s="20"/>
      <c r="G181" s="20"/>
      <c r="H181" s="20"/>
      <c r="I181" s="23"/>
    </row>
    <row r="182" spans="1:9" ht="19.5" customHeight="1">
      <c r="A182" s="17">
        <v>23</v>
      </c>
      <c r="B182" s="17" t="s">
        <v>34</v>
      </c>
      <c r="C182" s="18">
        <v>1.35</v>
      </c>
      <c r="D182" s="19">
        <f>D183+E183</f>
        <v>2700</v>
      </c>
      <c r="E182" s="19"/>
      <c r="F182" s="20">
        <v>0</v>
      </c>
      <c r="G182" s="20">
        <v>2700</v>
      </c>
      <c r="H182" s="20">
        <v>0</v>
      </c>
      <c r="I182" s="23"/>
    </row>
    <row r="183" spans="1:9" ht="19.5" customHeight="1">
      <c r="A183" s="17"/>
      <c r="B183" s="17"/>
      <c r="C183" s="18"/>
      <c r="D183" s="2">
        <v>130</v>
      </c>
      <c r="E183" s="2">
        <v>2570</v>
      </c>
      <c r="F183" s="20"/>
      <c r="G183" s="20"/>
      <c r="H183" s="20"/>
      <c r="I183" s="23"/>
    </row>
    <row r="184" spans="1:9" ht="15">
      <c r="A184" s="17">
        <v>24</v>
      </c>
      <c r="B184" s="17" t="s">
        <v>35</v>
      </c>
      <c r="C184" s="18">
        <v>0.32</v>
      </c>
      <c r="D184" s="19">
        <f>D185+E185</f>
        <v>640</v>
      </c>
      <c r="E184" s="19"/>
      <c r="F184" s="20">
        <v>0</v>
      </c>
      <c r="G184" s="20">
        <v>640</v>
      </c>
      <c r="H184" s="20">
        <v>0</v>
      </c>
      <c r="I184" s="23"/>
    </row>
    <row r="185" spans="1:9" ht="15">
      <c r="A185" s="17"/>
      <c r="B185" s="17"/>
      <c r="C185" s="18"/>
      <c r="D185" s="2">
        <v>20</v>
      </c>
      <c r="E185" s="2">
        <v>620</v>
      </c>
      <c r="F185" s="20"/>
      <c r="G185" s="20"/>
      <c r="H185" s="20"/>
      <c r="I185" s="23"/>
    </row>
    <row r="186" spans="1:9" ht="27.75" customHeight="1">
      <c r="A186" s="17">
        <v>25</v>
      </c>
      <c r="B186" s="17" t="s">
        <v>36</v>
      </c>
      <c r="C186" s="18">
        <v>15</v>
      </c>
      <c r="D186" s="19">
        <f>D187+E187</f>
        <v>86800</v>
      </c>
      <c r="E186" s="19"/>
      <c r="F186" s="20">
        <v>0</v>
      </c>
      <c r="G186" s="20">
        <v>86800</v>
      </c>
      <c r="H186" s="20">
        <v>0</v>
      </c>
      <c r="I186" s="23"/>
    </row>
    <row r="187" spans="1:9" ht="27.75" customHeight="1">
      <c r="A187" s="17"/>
      <c r="B187" s="17"/>
      <c r="C187" s="18"/>
      <c r="D187" s="2">
        <v>6076</v>
      </c>
      <c r="E187" s="2">
        <v>80724</v>
      </c>
      <c r="F187" s="20"/>
      <c r="G187" s="20"/>
      <c r="H187" s="20"/>
      <c r="I187" s="23"/>
    </row>
    <row r="188" spans="1:9" ht="37.5" customHeight="1">
      <c r="A188" s="17">
        <v>26</v>
      </c>
      <c r="B188" s="17" t="s">
        <v>108</v>
      </c>
      <c r="C188" s="18">
        <v>1.5</v>
      </c>
      <c r="D188" s="19">
        <f>D189+E189</f>
        <v>3000</v>
      </c>
      <c r="E188" s="19"/>
      <c r="F188" s="20">
        <v>0</v>
      </c>
      <c r="G188" s="20">
        <v>3000</v>
      </c>
      <c r="H188" s="20">
        <v>0</v>
      </c>
      <c r="I188" s="23"/>
    </row>
    <row r="189" spans="1:9" ht="30" customHeight="1">
      <c r="A189" s="17"/>
      <c r="B189" s="17"/>
      <c r="C189" s="18"/>
      <c r="D189" s="2">
        <v>200</v>
      </c>
      <c r="E189" s="2">
        <v>2800</v>
      </c>
      <c r="F189" s="20"/>
      <c r="G189" s="20"/>
      <c r="H189" s="20"/>
      <c r="I189" s="23"/>
    </row>
    <row r="190" spans="1:9" ht="57" customHeight="1">
      <c r="A190" s="17">
        <v>27</v>
      </c>
      <c r="B190" s="17" t="s">
        <v>100</v>
      </c>
      <c r="C190" s="18">
        <v>25.3</v>
      </c>
      <c r="D190" s="19">
        <f>D191+E191</f>
        <v>50600</v>
      </c>
      <c r="E190" s="19"/>
      <c r="F190" s="20">
        <v>0</v>
      </c>
      <c r="G190" s="20">
        <v>50600</v>
      </c>
      <c r="H190" s="20">
        <v>0</v>
      </c>
      <c r="I190" s="23"/>
    </row>
    <row r="191" spans="1:9" ht="57" customHeight="1">
      <c r="A191" s="17"/>
      <c r="B191" s="17"/>
      <c r="C191" s="18"/>
      <c r="D191" s="2">
        <v>3500</v>
      </c>
      <c r="E191" s="2">
        <v>47100</v>
      </c>
      <c r="F191" s="20"/>
      <c r="G191" s="20"/>
      <c r="H191" s="20"/>
      <c r="I191" s="23"/>
    </row>
    <row r="192" spans="1:9" ht="24.75" customHeight="1">
      <c r="A192" s="17">
        <v>28</v>
      </c>
      <c r="B192" s="17" t="s">
        <v>37</v>
      </c>
      <c r="C192" s="18">
        <v>14.1</v>
      </c>
      <c r="D192" s="19">
        <f>D193+E193</f>
        <v>28200</v>
      </c>
      <c r="E192" s="19"/>
      <c r="F192" s="20">
        <v>0</v>
      </c>
      <c r="G192" s="20">
        <v>28200</v>
      </c>
      <c r="H192" s="20">
        <v>0</v>
      </c>
      <c r="I192" s="23"/>
    </row>
    <row r="193" spans="1:9" ht="33.75" customHeight="1">
      <c r="A193" s="17"/>
      <c r="B193" s="17"/>
      <c r="C193" s="18"/>
      <c r="D193" s="2">
        <v>1800</v>
      </c>
      <c r="E193" s="2">
        <v>26400</v>
      </c>
      <c r="F193" s="20"/>
      <c r="G193" s="20"/>
      <c r="H193" s="20"/>
      <c r="I193" s="23"/>
    </row>
    <row r="194" spans="1:9" ht="35.25" customHeight="1">
      <c r="A194" s="17">
        <v>29</v>
      </c>
      <c r="B194" s="17" t="s">
        <v>101</v>
      </c>
      <c r="C194" s="18">
        <v>1.8</v>
      </c>
      <c r="D194" s="19">
        <f>D195+E195</f>
        <v>3600</v>
      </c>
      <c r="E194" s="19"/>
      <c r="F194" s="20">
        <v>0</v>
      </c>
      <c r="G194" s="20">
        <v>3600</v>
      </c>
      <c r="H194" s="20">
        <v>0</v>
      </c>
      <c r="I194" s="23"/>
    </row>
    <row r="195" spans="1:9" ht="35.25" customHeight="1">
      <c r="A195" s="17"/>
      <c r="B195" s="17"/>
      <c r="C195" s="18"/>
      <c r="D195" s="2">
        <v>200</v>
      </c>
      <c r="E195" s="2">
        <v>3400</v>
      </c>
      <c r="F195" s="20"/>
      <c r="G195" s="20"/>
      <c r="H195" s="20"/>
      <c r="I195" s="23"/>
    </row>
    <row r="196" spans="1:9" ht="39" customHeight="1">
      <c r="A196" s="17">
        <v>30</v>
      </c>
      <c r="B196" s="17" t="s">
        <v>38</v>
      </c>
      <c r="C196" s="18">
        <v>5.3</v>
      </c>
      <c r="D196" s="19">
        <f>D197+E197</f>
        <v>10600</v>
      </c>
      <c r="E196" s="19"/>
      <c r="F196" s="20">
        <v>0</v>
      </c>
      <c r="G196" s="20">
        <v>10600</v>
      </c>
      <c r="H196" s="20">
        <v>0</v>
      </c>
      <c r="I196" s="23"/>
    </row>
    <row r="197" spans="1:9" ht="48.75" customHeight="1">
      <c r="A197" s="17"/>
      <c r="B197" s="17"/>
      <c r="C197" s="18"/>
      <c r="D197" s="2">
        <v>700</v>
      </c>
      <c r="E197" s="2">
        <v>9900</v>
      </c>
      <c r="F197" s="20"/>
      <c r="G197" s="20"/>
      <c r="H197" s="20"/>
      <c r="I197" s="23"/>
    </row>
    <row r="198" spans="1:9" ht="32.25" customHeight="1">
      <c r="A198" s="17">
        <v>31</v>
      </c>
      <c r="B198" s="17" t="s">
        <v>39</v>
      </c>
      <c r="C198" s="18">
        <v>4.3</v>
      </c>
      <c r="D198" s="19">
        <f>D199+E199</f>
        <v>8600</v>
      </c>
      <c r="E198" s="19"/>
      <c r="F198" s="20">
        <v>0</v>
      </c>
      <c r="G198" s="20">
        <v>8600</v>
      </c>
      <c r="H198" s="20">
        <v>0</v>
      </c>
      <c r="I198" s="23"/>
    </row>
    <row r="199" spans="1:9" ht="32.25" customHeight="1">
      <c r="A199" s="17"/>
      <c r="B199" s="17"/>
      <c r="C199" s="18"/>
      <c r="D199" s="2">
        <v>400</v>
      </c>
      <c r="E199" s="2">
        <v>8200</v>
      </c>
      <c r="F199" s="20"/>
      <c r="G199" s="20"/>
      <c r="H199" s="20"/>
      <c r="I199" s="23"/>
    </row>
    <row r="200" spans="1:9" ht="27.75" customHeight="1">
      <c r="A200" s="17">
        <v>32</v>
      </c>
      <c r="B200" s="17" t="s">
        <v>111</v>
      </c>
      <c r="C200" s="18">
        <v>5.1</v>
      </c>
      <c r="D200" s="19">
        <f>D201+E201</f>
        <v>33500</v>
      </c>
      <c r="E200" s="19"/>
      <c r="F200" s="20">
        <v>0</v>
      </c>
      <c r="G200" s="20">
        <v>33500</v>
      </c>
      <c r="H200" s="20">
        <v>0</v>
      </c>
      <c r="I200" s="23"/>
    </row>
    <row r="201" spans="1:9" ht="27.75" customHeight="1">
      <c r="A201" s="17"/>
      <c r="B201" s="17"/>
      <c r="C201" s="18"/>
      <c r="D201" s="2">
        <v>1000</v>
      </c>
      <c r="E201" s="2">
        <v>32500</v>
      </c>
      <c r="F201" s="20"/>
      <c r="G201" s="20"/>
      <c r="H201" s="20"/>
      <c r="I201" s="23"/>
    </row>
    <row r="202" spans="1:9" ht="15">
      <c r="A202" s="17">
        <v>33</v>
      </c>
      <c r="B202" s="17" t="s">
        <v>67</v>
      </c>
      <c r="C202" s="18">
        <v>5.84</v>
      </c>
      <c r="D202" s="19">
        <f>D203+E203</f>
        <v>21020</v>
      </c>
      <c r="E202" s="19"/>
      <c r="F202" s="20">
        <v>0</v>
      </c>
      <c r="G202" s="20">
        <v>21020</v>
      </c>
      <c r="H202" s="20">
        <v>0</v>
      </c>
      <c r="I202" s="23"/>
    </row>
    <row r="203" spans="1:9" ht="15">
      <c r="A203" s="17"/>
      <c r="B203" s="17"/>
      <c r="C203" s="18"/>
      <c r="D203" s="2">
        <v>3500</v>
      </c>
      <c r="E203" s="2">
        <v>17520</v>
      </c>
      <c r="F203" s="20"/>
      <c r="G203" s="20"/>
      <c r="H203" s="20"/>
      <c r="I203" s="23"/>
    </row>
    <row r="204" spans="1:9" ht="15">
      <c r="A204" s="17">
        <v>34</v>
      </c>
      <c r="B204" s="17" t="s">
        <v>40</v>
      </c>
      <c r="C204" s="18">
        <v>2.68</v>
      </c>
      <c r="D204" s="19">
        <f>D205+E205</f>
        <v>9650</v>
      </c>
      <c r="E204" s="19"/>
      <c r="F204" s="20">
        <v>0</v>
      </c>
      <c r="G204" s="20">
        <v>9650</v>
      </c>
      <c r="H204" s="20">
        <v>0</v>
      </c>
      <c r="I204" s="23"/>
    </row>
    <row r="205" spans="1:9" ht="15">
      <c r="A205" s="17"/>
      <c r="B205" s="17"/>
      <c r="C205" s="18"/>
      <c r="D205" s="2">
        <v>1610</v>
      </c>
      <c r="E205" s="2">
        <v>8040</v>
      </c>
      <c r="F205" s="20"/>
      <c r="G205" s="20"/>
      <c r="H205" s="20"/>
      <c r="I205" s="23"/>
    </row>
    <row r="206" spans="1:9" ht="37.5" customHeight="1">
      <c r="A206" s="17">
        <v>35</v>
      </c>
      <c r="B206" s="17" t="s">
        <v>41</v>
      </c>
      <c r="C206" s="18">
        <v>2.6</v>
      </c>
      <c r="D206" s="19">
        <f>D207+E207</f>
        <v>9360</v>
      </c>
      <c r="E206" s="19"/>
      <c r="F206" s="20">
        <v>0</v>
      </c>
      <c r="G206" s="20">
        <v>9360</v>
      </c>
      <c r="H206" s="20">
        <v>0</v>
      </c>
      <c r="I206" s="23"/>
    </row>
    <row r="207" spans="1:9" ht="37.5" customHeight="1">
      <c r="A207" s="17"/>
      <c r="B207" s="17"/>
      <c r="C207" s="18"/>
      <c r="D207" s="2">
        <v>1560</v>
      </c>
      <c r="E207" s="2">
        <v>7800</v>
      </c>
      <c r="F207" s="20"/>
      <c r="G207" s="20"/>
      <c r="H207" s="20"/>
      <c r="I207" s="23"/>
    </row>
    <row r="208" spans="1:9" ht="24" customHeight="1">
      <c r="A208" s="17">
        <v>36</v>
      </c>
      <c r="B208" s="17" t="s">
        <v>42</v>
      </c>
      <c r="C208" s="18">
        <v>2</v>
      </c>
      <c r="D208" s="19">
        <f>D209+E209</f>
        <v>7200</v>
      </c>
      <c r="E208" s="19"/>
      <c r="F208" s="20">
        <v>0</v>
      </c>
      <c r="G208" s="20">
        <v>7200</v>
      </c>
      <c r="H208" s="20">
        <v>0</v>
      </c>
      <c r="I208" s="23"/>
    </row>
    <row r="209" spans="1:9" ht="26.25" customHeight="1">
      <c r="A209" s="17"/>
      <c r="B209" s="17"/>
      <c r="C209" s="18"/>
      <c r="D209" s="2">
        <v>1200</v>
      </c>
      <c r="E209" s="2">
        <v>6000</v>
      </c>
      <c r="F209" s="20"/>
      <c r="G209" s="20"/>
      <c r="H209" s="20"/>
      <c r="I209" s="23"/>
    </row>
    <row r="210" spans="1:9" ht="15.75" customHeight="1">
      <c r="A210" s="17">
        <v>37</v>
      </c>
      <c r="B210" s="17" t="s">
        <v>43</v>
      </c>
      <c r="C210" s="18">
        <v>3</v>
      </c>
      <c r="D210" s="19">
        <f>D211+E211</f>
        <v>10800</v>
      </c>
      <c r="E210" s="19"/>
      <c r="F210" s="20">
        <v>0</v>
      </c>
      <c r="G210" s="20">
        <v>10800</v>
      </c>
      <c r="H210" s="20">
        <v>0</v>
      </c>
      <c r="I210" s="23"/>
    </row>
    <row r="211" spans="1:9" ht="15.75" customHeight="1">
      <c r="A211" s="17"/>
      <c r="B211" s="17"/>
      <c r="C211" s="18"/>
      <c r="D211" s="2">
        <v>1800</v>
      </c>
      <c r="E211" s="2">
        <v>9000</v>
      </c>
      <c r="F211" s="20"/>
      <c r="G211" s="20"/>
      <c r="H211" s="20"/>
      <c r="I211" s="23"/>
    </row>
    <row r="212" spans="1:9" ht="15">
      <c r="A212" s="17">
        <v>38</v>
      </c>
      <c r="B212" s="17" t="s">
        <v>49</v>
      </c>
      <c r="C212" s="18">
        <v>1.5</v>
      </c>
      <c r="D212" s="19">
        <f>D213+E213</f>
        <v>5400</v>
      </c>
      <c r="E212" s="19"/>
      <c r="F212" s="20">
        <v>0</v>
      </c>
      <c r="G212" s="20">
        <v>5400</v>
      </c>
      <c r="H212" s="20">
        <v>0</v>
      </c>
      <c r="I212" s="23"/>
    </row>
    <row r="213" spans="1:9" ht="15">
      <c r="A213" s="17"/>
      <c r="B213" s="17"/>
      <c r="C213" s="18"/>
      <c r="D213" s="2">
        <v>900</v>
      </c>
      <c r="E213" s="2">
        <v>4500</v>
      </c>
      <c r="F213" s="20"/>
      <c r="G213" s="20"/>
      <c r="H213" s="20"/>
      <c r="I213" s="23"/>
    </row>
    <row r="214" spans="1:9" ht="15">
      <c r="A214" s="17">
        <v>39</v>
      </c>
      <c r="B214" s="17" t="s">
        <v>98</v>
      </c>
      <c r="C214" s="18">
        <v>3</v>
      </c>
      <c r="D214" s="19">
        <f>D215+E215</f>
        <v>10800</v>
      </c>
      <c r="E214" s="19"/>
      <c r="F214" s="20">
        <v>0</v>
      </c>
      <c r="G214" s="20">
        <v>10800</v>
      </c>
      <c r="H214" s="20">
        <v>0</v>
      </c>
      <c r="I214" s="23"/>
    </row>
    <row r="215" spans="1:9" ht="15">
      <c r="A215" s="17"/>
      <c r="B215" s="17"/>
      <c r="C215" s="18"/>
      <c r="D215" s="2">
        <v>1800</v>
      </c>
      <c r="E215" s="2">
        <v>9000</v>
      </c>
      <c r="F215" s="20"/>
      <c r="G215" s="20"/>
      <c r="H215" s="20"/>
      <c r="I215" s="23"/>
    </row>
    <row r="216" spans="1:9" ht="15">
      <c r="A216" s="17">
        <v>40</v>
      </c>
      <c r="B216" s="17" t="s">
        <v>99</v>
      </c>
      <c r="C216" s="18">
        <v>5.1</v>
      </c>
      <c r="D216" s="19">
        <f>D217+E217</f>
        <v>33500</v>
      </c>
      <c r="E216" s="19"/>
      <c r="F216" s="20">
        <v>0</v>
      </c>
      <c r="G216" s="20">
        <v>33500</v>
      </c>
      <c r="H216" s="20">
        <v>0</v>
      </c>
      <c r="I216" s="23"/>
    </row>
    <row r="217" spans="1:9" ht="15">
      <c r="A217" s="17"/>
      <c r="B217" s="17"/>
      <c r="C217" s="18"/>
      <c r="D217" s="2">
        <v>1000</v>
      </c>
      <c r="E217" s="2">
        <v>32500</v>
      </c>
      <c r="F217" s="20"/>
      <c r="G217" s="20"/>
      <c r="H217" s="20"/>
      <c r="I217" s="23"/>
    </row>
    <row r="218" spans="1:9" ht="15">
      <c r="A218" s="17">
        <v>41</v>
      </c>
      <c r="B218" s="17" t="s">
        <v>102</v>
      </c>
      <c r="C218" s="18">
        <v>2.6</v>
      </c>
      <c r="D218" s="19">
        <f>D219+E219</f>
        <v>9650</v>
      </c>
      <c r="E218" s="19"/>
      <c r="F218" s="20">
        <v>0</v>
      </c>
      <c r="G218" s="20">
        <v>9650</v>
      </c>
      <c r="H218" s="20">
        <v>0</v>
      </c>
      <c r="I218" s="23"/>
    </row>
    <row r="219" spans="1:9" ht="15">
      <c r="A219" s="17"/>
      <c r="B219" s="17"/>
      <c r="C219" s="18"/>
      <c r="D219" s="2">
        <v>1610</v>
      </c>
      <c r="E219" s="2">
        <v>8040</v>
      </c>
      <c r="F219" s="20"/>
      <c r="G219" s="20"/>
      <c r="H219" s="20"/>
      <c r="I219" s="23"/>
    </row>
    <row r="220" spans="1:9" ht="15">
      <c r="A220" s="17">
        <v>42</v>
      </c>
      <c r="B220" s="17" t="s">
        <v>103</v>
      </c>
      <c r="C220" s="18">
        <v>1.5</v>
      </c>
      <c r="D220" s="19">
        <f>D221+E221</f>
        <v>5400</v>
      </c>
      <c r="E220" s="19"/>
      <c r="F220" s="20">
        <v>0</v>
      </c>
      <c r="G220" s="20">
        <v>5400</v>
      </c>
      <c r="H220" s="20">
        <v>0</v>
      </c>
      <c r="I220" s="23"/>
    </row>
    <row r="221" spans="1:9" ht="15">
      <c r="A221" s="17"/>
      <c r="B221" s="17"/>
      <c r="C221" s="18"/>
      <c r="D221" s="2">
        <v>900</v>
      </c>
      <c r="E221" s="2">
        <v>4500</v>
      </c>
      <c r="F221" s="20"/>
      <c r="G221" s="20"/>
      <c r="H221" s="20"/>
      <c r="I221" s="23"/>
    </row>
    <row r="222" spans="1:9" ht="15">
      <c r="A222" s="17">
        <v>43</v>
      </c>
      <c r="B222" s="17" t="s">
        <v>104</v>
      </c>
      <c r="C222" s="18">
        <v>2</v>
      </c>
      <c r="D222" s="19">
        <f>D223+E223</f>
        <v>7200</v>
      </c>
      <c r="E222" s="19"/>
      <c r="F222" s="20">
        <v>0</v>
      </c>
      <c r="G222" s="20">
        <v>7200</v>
      </c>
      <c r="H222" s="20">
        <v>0</v>
      </c>
      <c r="I222" s="23"/>
    </row>
    <row r="223" spans="1:9" ht="15">
      <c r="A223" s="17"/>
      <c r="B223" s="17"/>
      <c r="C223" s="18"/>
      <c r="D223" s="2">
        <v>1200</v>
      </c>
      <c r="E223" s="2">
        <v>6000</v>
      </c>
      <c r="F223" s="20"/>
      <c r="G223" s="20"/>
      <c r="H223" s="20"/>
      <c r="I223" s="23"/>
    </row>
    <row r="224" spans="1:9" ht="15">
      <c r="A224" s="46" t="s">
        <v>0</v>
      </c>
      <c r="B224" s="46"/>
      <c r="C224" s="49">
        <f>SUM(C144:C223)+C138+C140+C142</f>
        <v>337.44</v>
      </c>
      <c r="D224" s="19">
        <f>D225+E225</f>
        <v>931820</v>
      </c>
      <c r="E224" s="19"/>
      <c r="F224" s="19">
        <f>SUM(F138:F223)</f>
        <v>0</v>
      </c>
      <c r="G224" s="19">
        <f>SUM(G138:G223)</f>
        <v>931820</v>
      </c>
      <c r="H224" s="19">
        <f>SUM(H138:H223)</f>
        <v>0</v>
      </c>
      <c r="I224" s="32"/>
    </row>
    <row r="225" spans="1:9" ht="15">
      <c r="A225" s="46"/>
      <c r="B225" s="46"/>
      <c r="C225" s="49"/>
      <c r="D225" s="1">
        <f>D139+D141+D143+D145+D147+D149+D151+D153+D155+D157+D159+D161+D163+D165+D167+D169+D171+D173+D175+D177+D179+D181+D183+D185+D187+D189+D191+D193+D195+D197+D199+D201+D203+D205+D207+D209+D211+D213+D215+D217+D219+D221+D223</f>
        <v>64456</v>
      </c>
      <c r="E225" s="1">
        <f>E139+E141+E143+E145+E147+E149+E151+E153+E155+E157+E159+E161+E163+E165+E167+E169+E171+E173+E175+E177+E179+E181+E183+E185+E187+E189+E191+E193+E195+E197+E199+E201+E203+E205+E207+E209+E211+E213+E215+E217+E219+E221+E223</f>
        <v>867364</v>
      </c>
      <c r="F225" s="19"/>
      <c r="G225" s="19"/>
      <c r="H225" s="19"/>
      <c r="I225" s="23"/>
    </row>
    <row r="226" spans="1:9" ht="15">
      <c r="A226" s="46" t="s">
        <v>51</v>
      </c>
      <c r="B226" s="46"/>
      <c r="C226" s="47">
        <f>C224+C135+C90+C49</f>
        <v>737.45</v>
      </c>
      <c r="D226" s="19">
        <f>D49+D90+D135+D224</f>
        <v>1729397.9</v>
      </c>
      <c r="E226" s="19"/>
      <c r="F226" s="19">
        <f>F49+F90+F135+F224</f>
        <v>32885.8</v>
      </c>
      <c r="G226" s="19">
        <f>G49+G90+G135+G224</f>
        <v>1305222.1</v>
      </c>
      <c r="H226" s="19">
        <f>H49+H90+H135+H224</f>
        <v>391290</v>
      </c>
      <c r="I226" s="23"/>
    </row>
    <row r="227" spans="1:9" ht="15">
      <c r="A227" s="46"/>
      <c r="B227" s="46"/>
      <c r="C227" s="47"/>
      <c r="D227" s="1">
        <f>D50+D91+D136+D225</f>
        <v>270589.4</v>
      </c>
      <c r="E227" s="1">
        <f>E50+E91+E136+E225</f>
        <v>1458808.5</v>
      </c>
      <c r="F227" s="19"/>
      <c r="G227" s="19"/>
      <c r="H227" s="19"/>
      <c r="I227" s="23"/>
    </row>
    <row r="228" spans="3:8" ht="15">
      <c r="C228" s="8"/>
      <c r="D228" s="9"/>
      <c r="E228" s="7"/>
      <c r="F228" s="9"/>
      <c r="G228" s="7"/>
      <c r="H228" s="7"/>
    </row>
    <row r="229" spans="3:6" ht="15">
      <c r="C229" s="8"/>
      <c r="D229" s="7"/>
      <c r="E229" s="7"/>
      <c r="F229" s="7"/>
    </row>
    <row r="230" spans="1:6" ht="15">
      <c r="A230" s="4" t="s">
        <v>85</v>
      </c>
      <c r="D230" s="7"/>
      <c r="E230" s="9"/>
      <c r="F230" s="9"/>
    </row>
    <row r="231" ht="15">
      <c r="A231" s="4" t="s">
        <v>86</v>
      </c>
    </row>
    <row r="232" ht="15">
      <c r="A232" s="4" t="s">
        <v>88</v>
      </c>
    </row>
    <row r="233" ht="15">
      <c r="A233" s="4" t="s">
        <v>87</v>
      </c>
    </row>
    <row r="234" spans="1:8" ht="63.75" customHeight="1">
      <c r="A234" s="52" t="s">
        <v>125</v>
      </c>
      <c r="B234" s="52"/>
      <c r="C234" s="52"/>
      <c r="D234" s="52"/>
      <c r="E234" s="52"/>
      <c r="F234" s="52"/>
      <c r="G234" s="52"/>
      <c r="H234" s="52"/>
    </row>
  </sheetData>
  <sheetProtection/>
  <mergeCells count="839">
    <mergeCell ref="A234:H234"/>
    <mergeCell ref="D99:E99"/>
    <mergeCell ref="G1:I3"/>
    <mergeCell ref="I60:I61"/>
    <mergeCell ref="H66:H67"/>
    <mergeCell ref="I66:I67"/>
    <mergeCell ref="A99:A100"/>
    <mergeCell ref="B99:B100"/>
    <mergeCell ref="C99:C100"/>
    <mergeCell ref="I99:I100"/>
    <mergeCell ref="I90:I91"/>
    <mergeCell ref="A64:A65"/>
    <mergeCell ref="B64:B65"/>
    <mergeCell ref="A84:A85"/>
    <mergeCell ref="B84:B85"/>
    <mergeCell ref="C84:C85"/>
    <mergeCell ref="D64:E64"/>
    <mergeCell ref="D84:E84"/>
    <mergeCell ref="C66:C67"/>
    <mergeCell ref="A80:A81"/>
    <mergeCell ref="B80:B81"/>
    <mergeCell ref="C80:C81"/>
    <mergeCell ref="D80:E80"/>
    <mergeCell ref="H64:H65"/>
    <mergeCell ref="G68:G69"/>
    <mergeCell ref="B68:B69"/>
    <mergeCell ref="C68:C69"/>
    <mergeCell ref="D68:E68"/>
    <mergeCell ref="F68:F69"/>
    <mergeCell ref="F76:F77"/>
    <mergeCell ref="A47:A48"/>
    <mergeCell ref="G47:G48"/>
    <mergeCell ref="C56:C57"/>
    <mergeCell ref="A62:A63"/>
    <mergeCell ref="B62:B63"/>
    <mergeCell ref="C62:C63"/>
    <mergeCell ref="C60:C61"/>
    <mergeCell ref="A60:A61"/>
    <mergeCell ref="B60:B61"/>
    <mergeCell ref="B52:B53"/>
    <mergeCell ref="H47:H48"/>
    <mergeCell ref="D47:E47"/>
    <mergeCell ref="I62:I63"/>
    <mergeCell ref="H60:H61"/>
    <mergeCell ref="G60:G61"/>
    <mergeCell ref="F58:F59"/>
    <mergeCell ref="G58:G59"/>
    <mergeCell ref="D62:E62"/>
    <mergeCell ref="D60:E60"/>
    <mergeCell ref="F60:F61"/>
    <mergeCell ref="A39:A40"/>
    <mergeCell ref="B39:B40"/>
    <mergeCell ref="H84:H85"/>
    <mergeCell ref="H54:H55"/>
    <mergeCell ref="F84:F85"/>
    <mergeCell ref="G84:G85"/>
    <mergeCell ref="F62:F63"/>
    <mergeCell ref="G62:G63"/>
    <mergeCell ref="F43:F44"/>
    <mergeCell ref="F47:F48"/>
    <mergeCell ref="H41:H42"/>
    <mergeCell ref="A43:A44"/>
    <mergeCell ref="C39:C40"/>
    <mergeCell ref="D39:E39"/>
    <mergeCell ref="F41:F42"/>
    <mergeCell ref="H43:H44"/>
    <mergeCell ref="H39:H40"/>
    <mergeCell ref="D41:E41"/>
    <mergeCell ref="D43:E43"/>
    <mergeCell ref="G41:G42"/>
    <mergeCell ref="B45:B46"/>
    <mergeCell ref="C45:C46"/>
    <mergeCell ref="D45:E45"/>
    <mergeCell ref="F45:F46"/>
    <mergeCell ref="H45:H46"/>
    <mergeCell ref="I45:I46"/>
    <mergeCell ref="A119:A120"/>
    <mergeCell ref="B119:B120"/>
    <mergeCell ref="F70:F71"/>
    <mergeCell ref="G70:G71"/>
    <mergeCell ref="F64:F65"/>
    <mergeCell ref="G64:G65"/>
    <mergeCell ref="A51:I51"/>
    <mergeCell ref="A45:A46"/>
    <mergeCell ref="A41:A42"/>
    <mergeCell ref="B41:B42"/>
    <mergeCell ref="B133:B134"/>
    <mergeCell ref="C41:C42"/>
    <mergeCell ref="B47:B48"/>
    <mergeCell ref="C47:C48"/>
    <mergeCell ref="C43:C44"/>
    <mergeCell ref="B43:B44"/>
    <mergeCell ref="A92:I92"/>
    <mergeCell ref="D129:E129"/>
    <mergeCell ref="A31:A32"/>
    <mergeCell ref="B31:B32"/>
    <mergeCell ref="C31:C32"/>
    <mergeCell ref="F33:F34"/>
    <mergeCell ref="F31:F32"/>
    <mergeCell ref="A37:A38"/>
    <mergeCell ref="B37:B38"/>
    <mergeCell ref="C37:C38"/>
    <mergeCell ref="D37:E37"/>
    <mergeCell ref="H27:H28"/>
    <mergeCell ref="I27:I28"/>
    <mergeCell ref="D25:E25"/>
    <mergeCell ref="G29:G30"/>
    <mergeCell ref="H29:H30"/>
    <mergeCell ref="D29:E29"/>
    <mergeCell ref="F29:F30"/>
    <mergeCell ref="I25:I26"/>
    <mergeCell ref="G25:G26"/>
    <mergeCell ref="F25:F26"/>
    <mergeCell ref="A23:A24"/>
    <mergeCell ref="B23:B24"/>
    <mergeCell ref="C23:C24"/>
    <mergeCell ref="A27:A28"/>
    <mergeCell ref="B27:B28"/>
    <mergeCell ref="C27:C28"/>
    <mergeCell ref="A25:A26"/>
    <mergeCell ref="B25:B26"/>
    <mergeCell ref="C25:C26"/>
    <mergeCell ref="A35:A36"/>
    <mergeCell ref="D27:E27"/>
    <mergeCell ref="D33:E33"/>
    <mergeCell ref="A33:A34"/>
    <mergeCell ref="B33:B34"/>
    <mergeCell ref="C33:C34"/>
    <mergeCell ref="A29:A30"/>
    <mergeCell ref="B29:B30"/>
    <mergeCell ref="C29:C30"/>
    <mergeCell ref="D31:E31"/>
    <mergeCell ref="H37:H38"/>
    <mergeCell ref="I33:I34"/>
    <mergeCell ref="B35:B36"/>
    <mergeCell ref="C35:C36"/>
    <mergeCell ref="D35:E35"/>
    <mergeCell ref="G33:G34"/>
    <mergeCell ref="H33:H34"/>
    <mergeCell ref="H35:H36"/>
    <mergeCell ref="I35:I36"/>
    <mergeCell ref="F37:F38"/>
    <mergeCell ref="G37:G38"/>
    <mergeCell ref="F27:F28"/>
    <mergeCell ref="G27:G28"/>
    <mergeCell ref="F23:F24"/>
    <mergeCell ref="G31:G32"/>
    <mergeCell ref="G35:G36"/>
    <mergeCell ref="F35:F36"/>
    <mergeCell ref="I17:I18"/>
    <mergeCell ref="G19:G20"/>
    <mergeCell ref="H19:H20"/>
    <mergeCell ref="I19:I20"/>
    <mergeCell ref="H17:H18"/>
    <mergeCell ref="F15:F16"/>
    <mergeCell ref="H148:H149"/>
    <mergeCell ref="A148:A149"/>
    <mergeCell ref="B148:B149"/>
    <mergeCell ref="A19:A20"/>
    <mergeCell ref="B19:B20"/>
    <mergeCell ref="C19:C20"/>
    <mergeCell ref="F19:F20"/>
    <mergeCell ref="D19:E19"/>
    <mergeCell ref="A21:A22"/>
    <mergeCell ref="A15:A16"/>
    <mergeCell ref="B15:B16"/>
    <mergeCell ref="C15:C16"/>
    <mergeCell ref="D15:E15"/>
    <mergeCell ref="F220:F221"/>
    <mergeCell ref="G220:G221"/>
    <mergeCell ref="D17:E17"/>
    <mergeCell ref="D21:E21"/>
    <mergeCell ref="G43:G44"/>
    <mergeCell ref="G45:G46"/>
    <mergeCell ref="F39:F40"/>
    <mergeCell ref="G39:G40"/>
    <mergeCell ref="F99:F100"/>
    <mergeCell ref="D23:E23"/>
    <mergeCell ref="F226:F227"/>
    <mergeCell ref="G226:G227"/>
    <mergeCell ref="G224:G225"/>
    <mergeCell ref="D222:E222"/>
    <mergeCell ref="F222:F223"/>
    <mergeCell ref="G222:G223"/>
    <mergeCell ref="I224:I225"/>
    <mergeCell ref="A226:B227"/>
    <mergeCell ref="C226:C227"/>
    <mergeCell ref="A224:B225"/>
    <mergeCell ref="C224:C225"/>
    <mergeCell ref="D224:E224"/>
    <mergeCell ref="F224:F225"/>
    <mergeCell ref="I226:I227"/>
    <mergeCell ref="H226:H227"/>
    <mergeCell ref="D226:E226"/>
    <mergeCell ref="H224:H225"/>
    <mergeCell ref="I210:I211"/>
    <mergeCell ref="A212:A213"/>
    <mergeCell ref="B212:B213"/>
    <mergeCell ref="C212:C213"/>
    <mergeCell ref="D212:E212"/>
    <mergeCell ref="F212:F213"/>
    <mergeCell ref="G212:G213"/>
    <mergeCell ref="H212:H213"/>
    <mergeCell ref="I212:I213"/>
    <mergeCell ref="A208:A209"/>
    <mergeCell ref="B208:B209"/>
    <mergeCell ref="C208:C209"/>
    <mergeCell ref="D208:E208"/>
    <mergeCell ref="H210:H211"/>
    <mergeCell ref="A210:A211"/>
    <mergeCell ref="B210:B211"/>
    <mergeCell ref="C210:C211"/>
    <mergeCell ref="D210:E210"/>
    <mergeCell ref="F210:F211"/>
    <mergeCell ref="G210:G211"/>
    <mergeCell ref="G208:G209"/>
    <mergeCell ref="H208:H209"/>
    <mergeCell ref="I208:I209"/>
    <mergeCell ref="D206:E206"/>
    <mergeCell ref="F206:F207"/>
    <mergeCell ref="G206:G207"/>
    <mergeCell ref="H206:H207"/>
    <mergeCell ref="I206:I207"/>
    <mergeCell ref="F208:F209"/>
    <mergeCell ref="A206:A207"/>
    <mergeCell ref="B206:B207"/>
    <mergeCell ref="C206:C207"/>
    <mergeCell ref="I202:I203"/>
    <mergeCell ref="A204:A205"/>
    <mergeCell ref="B204:B205"/>
    <mergeCell ref="C204:C205"/>
    <mergeCell ref="D204:E204"/>
    <mergeCell ref="F204:F205"/>
    <mergeCell ref="G204:G205"/>
    <mergeCell ref="H204:H205"/>
    <mergeCell ref="I204:I205"/>
    <mergeCell ref="D202:E202"/>
    <mergeCell ref="F202:F203"/>
    <mergeCell ref="G202:G203"/>
    <mergeCell ref="H202:H203"/>
    <mergeCell ref="A202:A203"/>
    <mergeCell ref="B202:B203"/>
    <mergeCell ref="C202:C203"/>
    <mergeCell ref="I198:I199"/>
    <mergeCell ref="A200:A201"/>
    <mergeCell ref="B200:B201"/>
    <mergeCell ref="C200:C201"/>
    <mergeCell ref="D200:E200"/>
    <mergeCell ref="F200:F201"/>
    <mergeCell ref="G200:G201"/>
    <mergeCell ref="H200:H201"/>
    <mergeCell ref="I200:I201"/>
    <mergeCell ref="D198:E198"/>
    <mergeCell ref="F198:F199"/>
    <mergeCell ref="G198:G199"/>
    <mergeCell ref="H198:H199"/>
    <mergeCell ref="A198:A199"/>
    <mergeCell ref="B198:B199"/>
    <mergeCell ref="C198:C199"/>
    <mergeCell ref="I194:I195"/>
    <mergeCell ref="A196:A197"/>
    <mergeCell ref="B196:B197"/>
    <mergeCell ref="C196:C197"/>
    <mergeCell ref="D196:E196"/>
    <mergeCell ref="F196:F197"/>
    <mergeCell ref="G196:G197"/>
    <mergeCell ref="H196:H197"/>
    <mergeCell ref="I196:I197"/>
    <mergeCell ref="D194:E194"/>
    <mergeCell ref="F194:F195"/>
    <mergeCell ref="G194:G195"/>
    <mergeCell ref="H194:H195"/>
    <mergeCell ref="A194:A195"/>
    <mergeCell ref="B194:B195"/>
    <mergeCell ref="C194:C195"/>
    <mergeCell ref="I190:I191"/>
    <mergeCell ref="A192:A193"/>
    <mergeCell ref="B192:B193"/>
    <mergeCell ref="C192:C193"/>
    <mergeCell ref="D192:E192"/>
    <mergeCell ref="F192:F193"/>
    <mergeCell ref="G192:G193"/>
    <mergeCell ref="H192:H193"/>
    <mergeCell ref="I192:I193"/>
    <mergeCell ref="D190:E190"/>
    <mergeCell ref="F190:F191"/>
    <mergeCell ref="G190:G191"/>
    <mergeCell ref="H190:H191"/>
    <mergeCell ref="B184:B185"/>
    <mergeCell ref="C184:C185"/>
    <mergeCell ref="B188:B189"/>
    <mergeCell ref="I186:I187"/>
    <mergeCell ref="D186:E186"/>
    <mergeCell ref="F186:F187"/>
    <mergeCell ref="G186:G187"/>
    <mergeCell ref="H186:H187"/>
    <mergeCell ref="G188:G189"/>
    <mergeCell ref="I188:I189"/>
    <mergeCell ref="B186:B187"/>
    <mergeCell ref="C186:C187"/>
    <mergeCell ref="A188:A189"/>
    <mergeCell ref="A186:A187"/>
    <mergeCell ref="C188:C189"/>
    <mergeCell ref="I182:I183"/>
    <mergeCell ref="D188:E188"/>
    <mergeCell ref="F188:F189"/>
    <mergeCell ref="I184:I185"/>
    <mergeCell ref="G184:G185"/>
    <mergeCell ref="H184:H185"/>
    <mergeCell ref="D184:E184"/>
    <mergeCell ref="F184:F185"/>
    <mergeCell ref="H188:H189"/>
    <mergeCell ref="I180:I181"/>
    <mergeCell ref="D178:E178"/>
    <mergeCell ref="A182:A183"/>
    <mergeCell ref="B182:B183"/>
    <mergeCell ref="C182:C183"/>
    <mergeCell ref="D182:E182"/>
    <mergeCell ref="A178:A179"/>
    <mergeCell ref="B178:B179"/>
    <mergeCell ref="F182:F183"/>
    <mergeCell ref="G182:G183"/>
    <mergeCell ref="A152:A153"/>
    <mergeCell ref="F152:F153"/>
    <mergeCell ref="I176:I177"/>
    <mergeCell ref="F178:F179"/>
    <mergeCell ref="G178:G179"/>
    <mergeCell ref="H178:H179"/>
    <mergeCell ref="F176:F177"/>
    <mergeCell ref="G176:G177"/>
    <mergeCell ref="H176:H177"/>
    <mergeCell ref="I178:I179"/>
    <mergeCell ref="A176:A177"/>
    <mergeCell ref="B176:B177"/>
    <mergeCell ref="A154:A155"/>
    <mergeCell ref="B154:B155"/>
    <mergeCell ref="A158:A159"/>
    <mergeCell ref="B158:B159"/>
    <mergeCell ref="A156:A157"/>
    <mergeCell ref="B156:B157"/>
    <mergeCell ref="A160:A161"/>
    <mergeCell ref="B160:B161"/>
    <mergeCell ref="A144:A145"/>
    <mergeCell ref="B144:B145"/>
    <mergeCell ref="A150:A151"/>
    <mergeCell ref="B150:B151"/>
    <mergeCell ref="C150:C151"/>
    <mergeCell ref="C146:C147"/>
    <mergeCell ref="D150:E150"/>
    <mergeCell ref="F150:F151"/>
    <mergeCell ref="F148:F149"/>
    <mergeCell ref="D148:E148"/>
    <mergeCell ref="C148:C149"/>
    <mergeCell ref="A135:B136"/>
    <mergeCell ref="C135:C136"/>
    <mergeCell ref="D135:E135"/>
    <mergeCell ref="F135:F136"/>
    <mergeCell ref="G135:G136"/>
    <mergeCell ref="D144:E144"/>
    <mergeCell ref="F144:F145"/>
    <mergeCell ref="G144:G145"/>
    <mergeCell ref="D140:E140"/>
    <mergeCell ref="F140:F141"/>
    <mergeCell ref="C176:C177"/>
    <mergeCell ref="H152:H153"/>
    <mergeCell ref="H214:H215"/>
    <mergeCell ref="D176:E176"/>
    <mergeCell ref="G152:G153"/>
    <mergeCell ref="C180:C181"/>
    <mergeCell ref="D180:E180"/>
    <mergeCell ref="F180:F181"/>
    <mergeCell ref="G180:G181"/>
    <mergeCell ref="H182:H183"/>
    <mergeCell ref="H142:H143"/>
    <mergeCell ref="D142:E142"/>
    <mergeCell ref="F142:F143"/>
    <mergeCell ref="H218:H219"/>
    <mergeCell ref="D146:E146"/>
    <mergeCell ref="F146:F147"/>
    <mergeCell ref="G146:G147"/>
    <mergeCell ref="G150:G151"/>
    <mergeCell ref="G148:G149"/>
    <mergeCell ref="H180:H181"/>
    <mergeCell ref="A222:A223"/>
    <mergeCell ref="B222:B223"/>
    <mergeCell ref="F218:F219"/>
    <mergeCell ref="I138:I139"/>
    <mergeCell ref="H144:H145"/>
    <mergeCell ref="I142:I143"/>
    <mergeCell ref="G140:G141"/>
    <mergeCell ref="H140:H141"/>
    <mergeCell ref="I144:I149"/>
    <mergeCell ref="C222:C223"/>
    <mergeCell ref="H222:H223"/>
    <mergeCell ref="I222:I223"/>
    <mergeCell ref="I218:I219"/>
    <mergeCell ref="I220:I221"/>
    <mergeCell ref="H220:H221"/>
    <mergeCell ref="H138:H139"/>
    <mergeCell ref="F138:F139"/>
    <mergeCell ref="G138:G139"/>
    <mergeCell ref="G218:G219"/>
    <mergeCell ref="H154:H155"/>
    <mergeCell ref="H156:H157"/>
    <mergeCell ref="F156:F157"/>
    <mergeCell ref="G156:G157"/>
    <mergeCell ref="H160:H161"/>
    <mergeCell ref="H164:H165"/>
    <mergeCell ref="I214:I215"/>
    <mergeCell ref="I216:I217"/>
    <mergeCell ref="F214:F215"/>
    <mergeCell ref="G158:G159"/>
    <mergeCell ref="F216:F217"/>
    <mergeCell ref="G216:G217"/>
    <mergeCell ref="H216:H217"/>
    <mergeCell ref="H162:H163"/>
    <mergeCell ref="F158:F159"/>
    <mergeCell ref="H158:H159"/>
    <mergeCell ref="B180:B181"/>
    <mergeCell ref="D216:E216"/>
    <mergeCell ref="A220:A221"/>
    <mergeCell ref="B220:B221"/>
    <mergeCell ref="C220:C221"/>
    <mergeCell ref="D220:E220"/>
    <mergeCell ref="A184:A185"/>
    <mergeCell ref="A190:A191"/>
    <mergeCell ref="B190:B191"/>
    <mergeCell ref="C190:C191"/>
    <mergeCell ref="A218:A219"/>
    <mergeCell ref="B218:B219"/>
    <mergeCell ref="C218:C219"/>
    <mergeCell ref="D218:E218"/>
    <mergeCell ref="B214:B215"/>
    <mergeCell ref="C214:C215"/>
    <mergeCell ref="G214:G215"/>
    <mergeCell ref="D214:E214"/>
    <mergeCell ref="I133:I134"/>
    <mergeCell ref="I140:I141"/>
    <mergeCell ref="D138:E138"/>
    <mergeCell ref="H146:H147"/>
    <mergeCell ref="G133:G134"/>
    <mergeCell ref="H133:H134"/>
    <mergeCell ref="H135:H136"/>
    <mergeCell ref="I135:I136"/>
    <mergeCell ref="A137:I137"/>
    <mergeCell ref="A142:A143"/>
    <mergeCell ref="A216:A217"/>
    <mergeCell ref="B216:B217"/>
    <mergeCell ref="C216:C217"/>
    <mergeCell ref="A138:A139"/>
    <mergeCell ref="B138:B139"/>
    <mergeCell ref="A140:A141"/>
    <mergeCell ref="B140:B141"/>
    <mergeCell ref="A214:A215"/>
    <mergeCell ref="C178:C179"/>
    <mergeCell ref="A180:A181"/>
    <mergeCell ref="H131:H132"/>
    <mergeCell ref="C133:C134"/>
    <mergeCell ref="F133:F134"/>
    <mergeCell ref="A133:A134"/>
    <mergeCell ref="D133:E133"/>
    <mergeCell ref="I129:I130"/>
    <mergeCell ref="A131:A132"/>
    <mergeCell ref="B131:B132"/>
    <mergeCell ref="C131:C132"/>
    <mergeCell ref="D131:E131"/>
    <mergeCell ref="F131:F132"/>
    <mergeCell ref="G131:G132"/>
    <mergeCell ref="H129:H130"/>
    <mergeCell ref="I131:I132"/>
    <mergeCell ref="F129:F130"/>
    <mergeCell ref="I125:I126"/>
    <mergeCell ref="F127:F128"/>
    <mergeCell ref="D127:E127"/>
    <mergeCell ref="G125:G126"/>
    <mergeCell ref="H125:H126"/>
    <mergeCell ref="F125:F126"/>
    <mergeCell ref="G127:G128"/>
    <mergeCell ref="H127:H128"/>
    <mergeCell ref="I127:I128"/>
    <mergeCell ref="A125:A126"/>
    <mergeCell ref="B125:B126"/>
    <mergeCell ref="C125:C126"/>
    <mergeCell ref="A127:A128"/>
    <mergeCell ref="B127:B128"/>
    <mergeCell ref="C127:C128"/>
    <mergeCell ref="G123:G124"/>
    <mergeCell ref="H123:H124"/>
    <mergeCell ref="I123:I124"/>
    <mergeCell ref="A121:A122"/>
    <mergeCell ref="A123:A124"/>
    <mergeCell ref="B123:B124"/>
    <mergeCell ref="D123:E123"/>
    <mergeCell ref="F123:F124"/>
    <mergeCell ref="G119:G120"/>
    <mergeCell ref="G97:G98"/>
    <mergeCell ref="F95:F96"/>
    <mergeCell ref="I121:I122"/>
    <mergeCell ref="G121:G122"/>
    <mergeCell ref="H121:H122"/>
    <mergeCell ref="D121:E121"/>
    <mergeCell ref="F121:F122"/>
    <mergeCell ref="I119:I120"/>
    <mergeCell ref="I88:I89"/>
    <mergeCell ref="A90:B91"/>
    <mergeCell ref="C90:C91"/>
    <mergeCell ref="D90:E90"/>
    <mergeCell ref="F90:F91"/>
    <mergeCell ref="G90:G91"/>
    <mergeCell ref="D88:E88"/>
    <mergeCell ref="D119:E119"/>
    <mergeCell ref="F119:F120"/>
    <mergeCell ref="F88:F89"/>
    <mergeCell ref="G88:G89"/>
    <mergeCell ref="H88:H89"/>
    <mergeCell ref="A88:A89"/>
    <mergeCell ref="B88:B89"/>
    <mergeCell ref="C88:C89"/>
    <mergeCell ref="A86:A87"/>
    <mergeCell ref="B86:B87"/>
    <mergeCell ref="C86:C87"/>
    <mergeCell ref="D86:E86"/>
    <mergeCell ref="A52:A53"/>
    <mergeCell ref="H68:H69"/>
    <mergeCell ref="I68:I69"/>
    <mergeCell ref="I64:I65"/>
    <mergeCell ref="H62:H63"/>
    <mergeCell ref="D66:E66"/>
    <mergeCell ref="A66:A67"/>
    <mergeCell ref="B66:B67"/>
    <mergeCell ref="C64:C65"/>
    <mergeCell ref="I58:I59"/>
    <mergeCell ref="D56:E56"/>
    <mergeCell ref="F56:F57"/>
    <mergeCell ref="G56:G57"/>
    <mergeCell ref="H58:H59"/>
    <mergeCell ref="A58:A59"/>
    <mergeCell ref="B58:B59"/>
    <mergeCell ref="C58:C59"/>
    <mergeCell ref="D58:E58"/>
    <mergeCell ref="A56:A57"/>
    <mergeCell ref="B56:B57"/>
    <mergeCell ref="A54:A55"/>
    <mergeCell ref="B54:B55"/>
    <mergeCell ref="C54:C55"/>
    <mergeCell ref="D54:E54"/>
    <mergeCell ref="D49:E49"/>
    <mergeCell ref="F49:F50"/>
    <mergeCell ref="A17:A18"/>
    <mergeCell ref="B17:B18"/>
    <mergeCell ref="G49:G50"/>
    <mergeCell ref="H49:H50"/>
    <mergeCell ref="A49:B50"/>
    <mergeCell ref="C49:C50"/>
    <mergeCell ref="H21:H22"/>
    <mergeCell ref="B21:B22"/>
    <mergeCell ref="C21:C22"/>
    <mergeCell ref="H31:H32"/>
    <mergeCell ref="I56:I57"/>
    <mergeCell ref="I54:I55"/>
    <mergeCell ref="D52:E52"/>
    <mergeCell ref="F52:F53"/>
    <mergeCell ref="G52:G53"/>
    <mergeCell ref="G54:G55"/>
    <mergeCell ref="H56:H57"/>
    <mergeCell ref="I52:I53"/>
    <mergeCell ref="F54:F55"/>
    <mergeCell ref="H52:H53"/>
    <mergeCell ref="A13:A14"/>
    <mergeCell ref="B13:B14"/>
    <mergeCell ref="D13:E13"/>
    <mergeCell ref="F13:F14"/>
    <mergeCell ref="I49:I50"/>
    <mergeCell ref="I21:I22"/>
    <mergeCell ref="I29:I30"/>
    <mergeCell ref="I37:I38"/>
    <mergeCell ref="I47:I48"/>
    <mergeCell ref="I39:I40"/>
    <mergeCell ref="I23:I24"/>
    <mergeCell ref="I43:I44"/>
    <mergeCell ref="I31:I32"/>
    <mergeCell ref="I41:I42"/>
    <mergeCell ref="A4:I4"/>
    <mergeCell ref="A5:I5"/>
    <mergeCell ref="A6:A9"/>
    <mergeCell ref="B6:B9"/>
    <mergeCell ref="C6:C9"/>
    <mergeCell ref="D6:H6"/>
    <mergeCell ref="G8:G9"/>
    <mergeCell ref="H8:H9"/>
    <mergeCell ref="I6:I9"/>
    <mergeCell ref="D7:E8"/>
    <mergeCell ref="D10:E10"/>
    <mergeCell ref="A12:I12"/>
    <mergeCell ref="C17:C18"/>
    <mergeCell ref="F17:F18"/>
    <mergeCell ref="I13:I14"/>
    <mergeCell ref="G13:G14"/>
    <mergeCell ref="H13:H14"/>
    <mergeCell ref="G17:G18"/>
    <mergeCell ref="I15:I16"/>
    <mergeCell ref="G15:G16"/>
    <mergeCell ref="F7:H7"/>
    <mergeCell ref="F8:F9"/>
    <mergeCell ref="F66:F67"/>
    <mergeCell ref="G66:G67"/>
    <mergeCell ref="H15:H16"/>
    <mergeCell ref="H23:H24"/>
    <mergeCell ref="F21:F22"/>
    <mergeCell ref="G21:G22"/>
    <mergeCell ref="G23:G24"/>
    <mergeCell ref="H25:H26"/>
    <mergeCell ref="A70:A71"/>
    <mergeCell ref="B70:B71"/>
    <mergeCell ref="C70:C71"/>
    <mergeCell ref="D70:E70"/>
    <mergeCell ref="A68:A69"/>
    <mergeCell ref="I70:I71"/>
    <mergeCell ref="A72:A73"/>
    <mergeCell ref="B72:B73"/>
    <mergeCell ref="C72:C73"/>
    <mergeCell ref="D72:E72"/>
    <mergeCell ref="F72:F73"/>
    <mergeCell ref="G72:G73"/>
    <mergeCell ref="I72:I73"/>
    <mergeCell ref="H70:H71"/>
    <mergeCell ref="H72:H73"/>
    <mergeCell ref="B76:B77"/>
    <mergeCell ref="C76:C77"/>
    <mergeCell ref="D76:E76"/>
    <mergeCell ref="H76:H77"/>
    <mergeCell ref="G76:G77"/>
    <mergeCell ref="H74:H75"/>
    <mergeCell ref="I78:I79"/>
    <mergeCell ref="I76:I77"/>
    <mergeCell ref="A74:A75"/>
    <mergeCell ref="B74:B75"/>
    <mergeCell ref="C74:C75"/>
    <mergeCell ref="D74:E74"/>
    <mergeCell ref="F74:F75"/>
    <mergeCell ref="G74:G75"/>
    <mergeCell ref="I74:I75"/>
    <mergeCell ref="A76:A77"/>
    <mergeCell ref="A78:A79"/>
    <mergeCell ref="B78:B79"/>
    <mergeCell ref="C78:C79"/>
    <mergeCell ref="D78:E78"/>
    <mergeCell ref="A82:A83"/>
    <mergeCell ref="B82:B83"/>
    <mergeCell ref="C82:C83"/>
    <mergeCell ref="D82:E82"/>
    <mergeCell ref="H78:H79"/>
    <mergeCell ref="G93:G94"/>
    <mergeCell ref="F80:F81"/>
    <mergeCell ref="G80:G81"/>
    <mergeCell ref="F78:F79"/>
    <mergeCell ref="G78:G79"/>
    <mergeCell ref="H80:H81"/>
    <mergeCell ref="F86:F87"/>
    <mergeCell ref="G86:G87"/>
    <mergeCell ref="F82:F83"/>
    <mergeCell ref="G82:G83"/>
    <mergeCell ref="H103:H104"/>
    <mergeCell ref="H95:H96"/>
    <mergeCell ref="H101:H102"/>
    <mergeCell ref="G99:G100"/>
    <mergeCell ref="H99:H100"/>
    <mergeCell ref="H90:H91"/>
    <mergeCell ref="G95:G96"/>
    <mergeCell ref="I80:I81"/>
    <mergeCell ref="H82:H83"/>
    <mergeCell ref="I82:I83"/>
    <mergeCell ref="H86:H87"/>
    <mergeCell ref="I86:I87"/>
    <mergeCell ref="I84:I85"/>
    <mergeCell ref="I93:I94"/>
    <mergeCell ref="I95:I96"/>
    <mergeCell ref="H97:H98"/>
    <mergeCell ref="H93:H94"/>
    <mergeCell ref="I97:I98"/>
    <mergeCell ref="A93:A94"/>
    <mergeCell ref="B93:B94"/>
    <mergeCell ref="B95:B96"/>
    <mergeCell ref="B121:B122"/>
    <mergeCell ref="B113:B114"/>
    <mergeCell ref="B142:B143"/>
    <mergeCell ref="A129:A130"/>
    <mergeCell ref="B129:B130"/>
    <mergeCell ref="A107:A108"/>
    <mergeCell ref="B107:B108"/>
    <mergeCell ref="A109:A110"/>
    <mergeCell ref="B109:B110"/>
    <mergeCell ref="B111:B112"/>
    <mergeCell ref="A111:A112"/>
    <mergeCell ref="A113:A114"/>
    <mergeCell ref="C95:C96"/>
    <mergeCell ref="A97:A98"/>
    <mergeCell ref="D93:E93"/>
    <mergeCell ref="F93:F94"/>
    <mergeCell ref="A95:A96"/>
    <mergeCell ref="B97:B98"/>
    <mergeCell ref="C97:C98"/>
    <mergeCell ref="D97:E97"/>
    <mergeCell ref="F97:F98"/>
    <mergeCell ref="D95:E95"/>
    <mergeCell ref="I101:I102"/>
    <mergeCell ref="C144:C145"/>
    <mergeCell ref="A146:A147"/>
    <mergeCell ref="B146:B147"/>
    <mergeCell ref="H107:H108"/>
    <mergeCell ref="H111:H112"/>
    <mergeCell ref="G101:G102"/>
    <mergeCell ref="B103:B104"/>
    <mergeCell ref="C103:C104"/>
    <mergeCell ref="D103:E103"/>
    <mergeCell ref="F103:F104"/>
    <mergeCell ref="G103:G104"/>
    <mergeCell ref="A101:A102"/>
    <mergeCell ref="B101:B102"/>
    <mergeCell ref="C101:C102"/>
    <mergeCell ref="D101:E101"/>
    <mergeCell ref="F101:F102"/>
    <mergeCell ref="I103:I104"/>
    <mergeCell ref="A105:A106"/>
    <mergeCell ref="B105:B106"/>
    <mergeCell ref="C105:C106"/>
    <mergeCell ref="D105:E105"/>
    <mergeCell ref="F105:F106"/>
    <mergeCell ref="G105:G106"/>
    <mergeCell ref="H105:H106"/>
    <mergeCell ref="I105:I106"/>
    <mergeCell ref="A103:A104"/>
    <mergeCell ref="C107:C108"/>
    <mergeCell ref="D107:E107"/>
    <mergeCell ref="F107:F108"/>
    <mergeCell ref="G107:G108"/>
    <mergeCell ref="C109:C110"/>
    <mergeCell ref="D109:E109"/>
    <mergeCell ref="F109:F110"/>
    <mergeCell ref="G109:G110"/>
    <mergeCell ref="C111:C112"/>
    <mergeCell ref="D111:E111"/>
    <mergeCell ref="F111:F112"/>
    <mergeCell ref="G111:G112"/>
    <mergeCell ref="I107:I108"/>
    <mergeCell ref="H109:H110"/>
    <mergeCell ref="I109:I110"/>
    <mergeCell ref="I111:I112"/>
    <mergeCell ref="G117:G118"/>
    <mergeCell ref="H117:H118"/>
    <mergeCell ref="I117:I118"/>
    <mergeCell ref="A115:A116"/>
    <mergeCell ref="B115:B116"/>
    <mergeCell ref="C115:C116"/>
    <mergeCell ref="D115:E115"/>
    <mergeCell ref="I115:I116"/>
    <mergeCell ref="A117:A118"/>
    <mergeCell ref="B117:B118"/>
    <mergeCell ref="B152:B153"/>
    <mergeCell ref="C152:C153"/>
    <mergeCell ref="D152:E152"/>
    <mergeCell ref="H113:H114"/>
    <mergeCell ref="H150:H151"/>
    <mergeCell ref="H119:H120"/>
    <mergeCell ref="C121:C122"/>
    <mergeCell ref="D125:E125"/>
    <mergeCell ref="G129:G130"/>
    <mergeCell ref="G142:G143"/>
    <mergeCell ref="I113:I114"/>
    <mergeCell ref="C113:C114"/>
    <mergeCell ref="D113:E113"/>
    <mergeCell ref="F113:F114"/>
    <mergeCell ref="G113:G114"/>
    <mergeCell ref="G115:G116"/>
    <mergeCell ref="H115:H116"/>
    <mergeCell ref="C156:C157"/>
    <mergeCell ref="D156:E156"/>
    <mergeCell ref="F154:F155"/>
    <mergeCell ref="G154:G155"/>
    <mergeCell ref="C117:C118"/>
    <mergeCell ref="D117:E117"/>
    <mergeCell ref="F117:F118"/>
    <mergeCell ref="F115:F116"/>
    <mergeCell ref="C158:C159"/>
    <mergeCell ref="D158:E158"/>
    <mergeCell ref="C154:C155"/>
    <mergeCell ref="D154:E154"/>
    <mergeCell ref="C160:C161"/>
    <mergeCell ref="D160:E160"/>
    <mergeCell ref="F162:F163"/>
    <mergeCell ref="G162:G163"/>
    <mergeCell ref="F160:F161"/>
    <mergeCell ref="G160:G161"/>
    <mergeCell ref="A162:A163"/>
    <mergeCell ref="B162:B163"/>
    <mergeCell ref="C162:C163"/>
    <mergeCell ref="D162:E162"/>
    <mergeCell ref="C166:C167"/>
    <mergeCell ref="D166:E166"/>
    <mergeCell ref="F164:F165"/>
    <mergeCell ref="G164:G165"/>
    <mergeCell ref="F166:F167"/>
    <mergeCell ref="G166:G167"/>
    <mergeCell ref="A164:A165"/>
    <mergeCell ref="B164:B165"/>
    <mergeCell ref="C164:C165"/>
    <mergeCell ref="D164:E164"/>
    <mergeCell ref="A168:A169"/>
    <mergeCell ref="B168:B169"/>
    <mergeCell ref="C168:C169"/>
    <mergeCell ref="D168:E168"/>
    <mergeCell ref="H166:H167"/>
    <mergeCell ref="A166:A167"/>
    <mergeCell ref="B166:B167"/>
    <mergeCell ref="A170:A171"/>
    <mergeCell ref="B170:B171"/>
    <mergeCell ref="C170:C171"/>
    <mergeCell ref="D170:E170"/>
    <mergeCell ref="F168:F169"/>
    <mergeCell ref="G168:G169"/>
    <mergeCell ref="H168:H169"/>
    <mergeCell ref="A172:A173"/>
    <mergeCell ref="B172:B173"/>
    <mergeCell ref="C172:C173"/>
    <mergeCell ref="D172:E172"/>
    <mergeCell ref="A174:A175"/>
    <mergeCell ref="B174:B175"/>
    <mergeCell ref="C174:C175"/>
    <mergeCell ref="D174:E174"/>
    <mergeCell ref="F174:F175"/>
    <mergeCell ref="G174:G175"/>
    <mergeCell ref="H174:H175"/>
    <mergeCell ref="I150:I175"/>
    <mergeCell ref="F172:F173"/>
    <mergeCell ref="G172:G173"/>
    <mergeCell ref="H172:H173"/>
    <mergeCell ref="F170:F171"/>
    <mergeCell ref="G170:G171"/>
    <mergeCell ref="H170:H171"/>
  </mergeCells>
  <printOptions/>
  <pageMargins left="0.1968503937007874" right="0.1968503937007874" top="0.21" bottom="0.52" header="0.2362204724409449" footer="0.53"/>
  <pageSetup fitToHeight="45" horizontalDpi="600" verticalDpi="600" orientation="landscape" paperSize="9" scale="82" r:id="rId1"/>
  <rowBreaks count="2" manualBreakCount="2">
    <brk id="128" max="8" man="1"/>
    <brk id="17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«АРГУС ПАЙПЛАЙН СЕРВИС»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ppotapov</dc:creator>
  <cp:keywords/>
  <dc:description/>
  <cp:lastModifiedBy>Шавкунова</cp:lastModifiedBy>
  <cp:lastPrinted>2014-04-21T04:19:43Z</cp:lastPrinted>
  <dcterms:created xsi:type="dcterms:W3CDTF">2012-01-12T02:35:56Z</dcterms:created>
  <dcterms:modified xsi:type="dcterms:W3CDTF">2014-06-05T07:54:59Z</dcterms:modified>
  <cp:category/>
  <cp:version/>
  <cp:contentType/>
  <cp:contentStatus/>
</cp:coreProperties>
</file>