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740" activeTab="0"/>
  </bookViews>
  <sheets>
    <sheet name="Образование исправления (2)" sheetId="1" r:id="rId1"/>
  </sheets>
  <definedNames>
    <definedName name="_xlnm.Print_Titles" localSheetId="0">'Образование исправления (2)'!$6:$9</definedName>
    <definedName name="_xlnm.Print_Area" localSheetId="0">'Образование исправления (2)'!$A$1:$M$379</definedName>
  </definedNames>
  <calcPr fullCalcOnLoad="1"/>
</workbook>
</file>

<file path=xl/comments1.xml><?xml version="1.0" encoding="utf-8"?>
<comments xmlns="http://schemas.openxmlformats.org/spreadsheetml/2006/main">
  <authors>
    <author>Natasha</author>
  </authors>
  <commentList>
    <comment ref="A273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<sst xmlns="http://schemas.openxmlformats.org/spreadsheetml/2006/main" count="1012" uniqueCount="263">
  <si>
    <t>№ п/п</t>
  </si>
  <si>
    <t>Наименование мероприятий</t>
  </si>
  <si>
    <t>Муниципальное автономное общеобразовательное учреждение средняя общеобразовательная школа № 67 г.Томска, ул.Иркутский тракт, 51/3</t>
  </si>
  <si>
    <t>Муниципальное автономное общеобразовательное учреждение средняя общеобразовательная школа № 36 г.Томска, ул.Иркутский тракт, 122/1</t>
  </si>
  <si>
    <t>Муниципальное автономное общеобразовательное учреждение средняя общеобразовательная школа № 11 г.Томска, ул.Кольцевой проезд, 39</t>
  </si>
  <si>
    <t>Муниципальное автономное общеобразовательное учреждение средняя общеобразовательная школа № 53 г.Томска, ул.Бела Куна, 1</t>
  </si>
  <si>
    <t>Муниципальное бюджетное образовательное учреждение дополнительного образования детей Дом детского творчества «Искорка», ул. Смирнова, 7</t>
  </si>
  <si>
    <t>Муниципальное бюджетное образовательное учреждение дополнительного образования детей Дом детского творчества «У Белого озера», ул. Кривая, 33</t>
  </si>
  <si>
    <t>Муниципальное бюджетное образовательное учреждение дополнительного образования детей Дом детского творчества "Планета", ул. Трудовая, 18</t>
  </si>
  <si>
    <t>Учреждение дополнительного образования детей в микрорайоне "Зеленые горки"</t>
  </si>
  <si>
    <t>Муниципальное автономное образовательное учреждение дополнительного образования детей Детско-юношеский центр "Звездочка", ул. Елизаровых, 2</t>
  </si>
  <si>
    <t>Муниципальное бюджетное образовательное учреждение дополнительного образования детей Дом детского творческого «Созвездие», ул.Говорова, 6</t>
  </si>
  <si>
    <t>Муниципальное автономное общеобразовательное учреждение средняя общеобразовательная школа № 34 г.Томска, пр.Фрунзе, 135</t>
  </si>
  <si>
    <t>Муниципальное автономное общеобразовательное учреждение средняя общеобразовательная школа № 38 г.Томска, ул.И.Черных, 123/1</t>
  </si>
  <si>
    <t>Муниципальное бюджетное образовательное учреждение дополнительного образования детей Дом детского творчества «Искорка» г. Томска, Центр досуга «Ариэль», ул. Смирнова, 30</t>
  </si>
  <si>
    <t>Муниципальное бюджетное образовательное учреждение дополнительного образования детей Дом детского творчества «Искорка», цент досуга «Доминанта», ул. Первомайская, 65/1</t>
  </si>
  <si>
    <t>Муниципальное бюджетное образовательное учреждение дополнительного образования детей Дом детства и юношества "Кедр", ул. Красноармейская, 116</t>
  </si>
  <si>
    <t>Муниципальное бюджетное образовательное учреждение дополнительного образования детей Дом детского творчества «У Белого озера», пер. Нагорный, 7</t>
  </si>
  <si>
    <t>Учреждение дополнительного образования детей в микрорайоне "Школьный"</t>
  </si>
  <si>
    <t>Муниципальное автономное общеобразовательное учреждение средняя общеобразовательная школа № 19 г.Томска, ул.Центральная, 4а</t>
  </si>
  <si>
    <t>Муниципальное бюджетное образовательное учреждение дополнительного образования детей Дом детского творчества "Искорка", детский центр «Теремок», проспект Мира, 31</t>
  </si>
  <si>
    <t>Муниципальное автономное образовательное учреждение дополнительного образования детей Детско-юношеский центр "Синяя птица", ул. Моркушина, 22</t>
  </si>
  <si>
    <t>Муниципальное бюджетное образовательное учреждение дополнительного образования детей Дом детского творчества "Планета", пер. Дербышевский, 24</t>
  </si>
  <si>
    <t>Муниципальное автономное образовательное учреждение дополнительного образования детей Детско-юношеский центр "Звездочка", ул. Косарева, 9</t>
  </si>
  <si>
    <t>Муниципальное автономное общеобразовательное учреждение средняя общеобразовательная школа № 64 г.Томска, с.Тимирязевское, ул.Школьная, 18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</si>
  <si>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здоровья, специальная (коррекционная) общеобразовательная школа № 39  VIII вида г.Томска, ул.Салтыкова-Щедрина, 35</t>
  </si>
  <si>
    <t>Муниципальное бюджетное образовательное учреждение дополнительного образования детей Центр детского творчества "Луч", ул. Алтайская, 95</t>
  </si>
  <si>
    <t>Муниципальное автономное общеобразовательное учреждение средняя общеобразовательная школа № 46 г.Томска, ул.Д.Бедного, 4</t>
  </si>
  <si>
    <t>Муниципальное автономное  общеобразовательное учреждение Заозерная средняя общеобразовательная школа с углубленным изучением отдельных предметов № 16 г. Томска , пер. Сухоозерный, 6</t>
  </si>
  <si>
    <t>Приоритетность</t>
  </si>
  <si>
    <t>Бюджет муниципального образования «Город Томск», тыс.руб.</t>
  </si>
  <si>
    <t>Бюджеты других уровней</t>
  </si>
  <si>
    <t>2.</t>
  </si>
  <si>
    <t>3.</t>
  </si>
  <si>
    <t>4.</t>
  </si>
  <si>
    <t>Сроки исполнения</t>
  </si>
  <si>
    <t>Стоимость (тыс.руб.)</t>
  </si>
  <si>
    <t>источник финансирования</t>
  </si>
  <si>
    <t>Внебюджетные источники (прогноз)</t>
  </si>
  <si>
    <t>2014</t>
  </si>
  <si>
    <t>2015</t>
  </si>
  <si>
    <t>2016</t>
  </si>
  <si>
    <t>2017</t>
  </si>
  <si>
    <t>2018</t>
  </si>
  <si>
    <t>2019</t>
  </si>
  <si>
    <t>Школа на 300 мест по ул. Добровидова (п.Наука)</t>
  </si>
  <si>
    <t>Школа на 300 мест в пос. Просторный</t>
  </si>
  <si>
    <t xml:space="preserve">Дополнительно введенные места </t>
  </si>
  <si>
    <t>Муниципальное автономное общеобщеобразовательное учреждение средняя общеобразовательная школа № 3 г.Томска, ул.К.Маркса, 21 (пристройка)</t>
  </si>
  <si>
    <t>Муниципальное автономное образовательное учреждение дополнительного образования детей Центр "Планирование карьеры" ул. Смирнова, 28, стр. 1 (кровля)</t>
  </si>
  <si>
    <t>Муниципальное автономное образовательное учреждение дополнительного образования детей Центр сибирского фольклора, пер. Совпартшкольный, 2</t>
  </si>
  <si>
    <t>Пристройка к муниципальному автономному общеобразовательному учреждению средней общеобразовательной школе № 36 г.Томска, ул. Иркутский тракт, 122/1</t>
  </si>
  <si>
    <t>Муниципальное бюджетное общеобщеобразовательное учреждение общеобразовательная школа-интернат № 1 основного общего образования г.Томска, ул.Смирнова,50</t>
  </si>
  <si>
    <t>Муниципальное автономное общеобразовательное учреждение
гимназия № 24 имени М.В. Октябрьской г. Томска (строение 3)</t>
  </si>
  <si>
    <t>Муниципальное бюджетное образовательное учреждение дополнительного образования детей Дом детства и юношества "Наша гавань", ул. К.Маркса, 31 (спортивный зал)</t>
  </si>
  <si>
    <t>Муниципальное бюджетное специальное (коррекционное) общеобразовательное учреждение для обучающихся, воспитанников с ограниченными возможностями здоровья, специальная (коррекционная) общеобразовательная школа-интернат № 22 VIII вида г. Томска, ул.Сибирская, 81г</t>
  </si>
  <si>
    <t>Муниципальное бюджетное образовательное учреждение дополнительного образования детей Дом детства и юношества "Факел", пр. Кирова, 60</t>
  </si>
  <si>
    <t xml:space="preserve">Общеобразовательные учреждения </t>
  </si>
  <si>
    <t xml:space="preserve">Дошкольные образовательные учреждения </t>
  </si>
  <si>
    <t xml:space="preserve">Учреждения дополнительного образования </t>
  </si>
  <si>
    <t>1.1.</t>
  </si>
  <si>
    <t>2.2.</t>
  </si>
  <si>
    <t>3.3.</t>
  </si>
  <si>
    <t>1.2.</t>
  </si>
  <si>
    <t>1.3.</t>
  </si>
  <si>
    <t>2.1.</t>
  </si>
  <si>
    <t>3.1.</t>
  </si>
  <si>
    <t>3.2.</t>
  </si>
  <si>
    <t>2.3.</t>
  </si>
  <si>
    <t>Областной бюджет (прогноз)</t>
  </si>
  <si>
    <t xml:space="preserve">Общеобразовательные учреждения: </t>
  </si>
  <si>
    <t>Дошкольные образовательные учреждения:</t>
  </si>
  <si>
    <t>Учреждения дополнительного образования:</t>
  </si>
  <si>
    <t>Выполнение работ по реконструкции, в том числе:</t>
  </si>
  <si>
    <t xml:space="preserve">Дошкольные образовательные учреждения: </t>
  </si>
  <si>
    <t xml:space="preserve">Учреждения дополнительного образования: </t>
  </si>
  <si>
    <t>Выполнение работ по строительству, в том числе:</t>
  </si>
  <si>
    <t>ВСЕГО по 2014-2019 г.г.:</t>
  </si>
  <si>
    <t>Пристройка к муниципальному автономному общеобразовательному учреждению средней общеобразовательной школе № 19 г. Томска (увеличение мощности на 397 мест)</t>
  </si>
  <si>
    <t>Дошкольное образовательное учреждение по ул. А. Крячкова, 6</t>
  </si>
  <si>
    <t>Дошкольное образовательное учреждение по ул. Иркутский тракт, 83/2</t>
  </si>
  <si>
    <t>Дошкольное образовательное учреждение по ул. Ивановского, 16/3</t>
  </si>
  <si>
    <t>Дошкольное образовательное учреждение по пер. Ботаническому, 16/6</t>
  </si>
  <si>
    <t>Школа на 1100 мест по ул. Высоцкого</t>
  </si>
  <si>
    <t>Школа на 1100 мест по ул. Клюева МКР-5 жилого района "Восточный"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</si>
  <si>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"Пост №1", п. Аникино, пер. 5-й Басандайский, 3 (столовая на 60 мест)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</si>
  <si>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"Энергетик", п. Аникино, ул. Басандайская, 63 (корпус №1)</t>
  </si>
  <si>
    <t>Здание по ул. Пушкина, 8 (для размещения Городской психолого-медико-педагогической комиссии)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</si>
  <si>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"Энергетик", п. Аникино, ул. Басандайская, 63 (корпус №2)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</si>
  <si>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"Энергетик", п. Аникино, ул. Басандайская, 63 (корпус №3)</t>
  </si>
  <si>
    <t>Муниципальное автономное общеобщеобразовательное учреждение средняя общеобразовательная школа № 65 г.Томска, с.Дзержинское, ул. Фабричная,11 (Строительство спортивного зала)</t>
  </si>
  <si>
    <t>Дошкольное образовательное учреждение  п. Тимирязевский, ул. Ленина, 38</t>
  </si>
  <si>
    <t>Пристройка к муниципальному автономному общеобразовательному учреждению средней общеобразовательной школе № 22 г.Томска, п.Светлый, 33</t>
  </si>
  <si>
    <t>Муниципальное бюджетное общеобразовательное учреждение средняя общеобразовательная школа № 49 г.Томска, ул. Мокрушина,10 (техническое присоединение к сетям инженерного обеспечения)</t>
  </si>
  <si>
    <t>Детский сад по ул.Первомайской,152</t>
  </si>
  <si>
    <t>1.</t>
  </si>
  <si>
    <t>«Строительство, реконструкция и капитальный ремонт объектов образования муниципального образования «Город Томск» на 2014-2019 годы</t>
  </si>
  <si>
    <t>ПЕРЕЧЕНЬ ОСНОВНЫХ МЕРОПРИЯТИЙ МУНИЦИПАЛЬНОЙ ПРОГРАММЫ</t>
  </si>
  <si>
    <t xml:space="preserve">Муниципальное бюджетное дошкольное образовательное учреждение детский сад комбинированного вида №18 г.Томска,                с. Дзержинское, ул. Фабричная, 17а (канализация)
</t>
  </si>
  <si>
    <t>Муниципальное автономное общеобразовательное учреждение средняя общеобразовательная школа № 15 имени Г.Е. Николаевой г.Томска, ул.Челюскинцев, 20а</t>
  </si>
  <si>
    <t>Муниципальное бюджетное дошкольное образовательное учреждение детский сад общеразвивающего вида №4 «Монтессори» г. Томска, пер. Пионерский, 4</t>
  </si>
  <si>
    <t>Муниципальное бюджетное дошкольное образовательное учреждение детский сад общеразвивающего вида №100 , ул. Говорова, 4 (кровля)</t>
  </si>
  <si>
    <t>Муниципальное автономное дошкольное образовательное учреждение Центр развития ребенка – детский сад №63  г. Томска, ул. Тверская, 70/1 (кровля)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</si>
  <si>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Хобби-центр», ул. Елизаровых, 70а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</si>
  <si>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Хобби-центр», ДООЛ "Солнечная республика", д. Некрасово, ул. Заречная, 15а (здание клуба)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</si>
  <si>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Хобби-центр», ДООЛ "Лукоморье", п. Аникино, ул. Басандайская, 31/12 (корпус № 2)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</si>
  <si>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лыжная база "Черемушки", ул. Иркутский тракт, 105</t>
  </si>
  <si>
    <t>Муниципальное автономное общеобразовательное учреждение средняя общеобразовательная школа № 32  г.Томска, ул.Пирогова, 2</t>
  </si>
  <si>
    <t>Муниципальное бюджетное дошкольное образовательное учреждение детский сад общеразвивающего вида №34 г. Томска, пер. Нечевский, 21</t>
  </si>
  <si>
    <t>Муниципальное бюджетное дошкольное образовательное учреждение Центр развития ребенка - детский сад №21  г. Томска, ул. Героев Чубаровцев, 28</t>
  </si>
  <si>
    <t>Муниципальное бюджетное дошкольное образовательное учреждение детский сад общеразвивающего вида №116 г. Томска, пер. Базарный, 11</t>
  </si>
  <si>
    <t>Муниципальное автономное дошкольное образовательное учреждение детский сад комбинированного вида №6 6, ул. Транспортная, 4а</t>
  </si>
  <si>
    <t>Муниципальное автономное дошкольное образовательное учреждение детский сад комбинированного вида №15 г. Томска (аварийный корпус по пер. Пушкина,8 строение 2)</t>
  </si>
  <si>
    <t>Муниципальное бюджетное дошкольное образовательное учреждение детский сад комбинированного вида №95, ул. Томск-Северный МПС, 2а</t>
  </si>
  <si>
    <t>Муниципальное бюджетное дошкольное образовательное учреждение, детский сад общеразвивающего вида №135 , ул. Белинского, 65 (кровля)</t>
  </si>
  <si>
    <t>Муниципальное бюджетное дошкольное образовательное учреждение детский сад общеразвивающего вида №76 , ул. Говорова, 24/1 (кровля)</t>
  </si>
  <si>
    <t>Муниципальное бюджетное дошкольное образовательное учреждение детский сад общеразвивающего вида №48   г. Томска, ул. Б. Куна, 24/3 (кровля)</t>
  </si>
  <si>
    <t>Муниципальное бюджетное дошкольное образовательное учреждение детский сад общеразвивающего вида №62г. Томска, ул. Мокрушина, 16/2 (кровля)</t>
  </si>
  <si>
    <t>Муниципальное бюджетное дошкольное образовательное учреждение детский сад комбинированного вида №95 г. Томска ул. Айвазовского, 37 (кровля)</t>
  </si>
  <si>
    <t>Муниципальное автономное образовательное учреждение дополнительного образования детей Дворец творчества детей и молодежи г. Томска, ул. Вершинина, 17</t>
  </si>
  <si>
    <t>Муниципальное автономное общеобразовательное учреждение средняя общеобразовательная школа №14 имени
А.Ф. Лебедева г.Томска, ул.К.Ильмера, 11</t>
  </si>
  <si>
    <t xml:space="preserve">Муниципальное автономное дошкольное образовательное учреждение детский сад общеразвивающего вида №11  г. Томска, ул. Иркутский тракт, 166 </t>
  </si>
  <si>
    <t>Муниципальное бюджетное дошкольное образовательное учреждение детский сад комбинированного вида №18 , с. Дзержинское, ул. Фабричная, 17а</t>
  </si>
  <si>
    <t>Муниципальное бюджетное дошкольное образовательное учреждение Центр развития ребенка - детский сад №21 , ул. Большая Подгорная, 159а</t>
  </si>
  <si>
    <t>Муниципальное бюджетное дошкольное образовательное учреждение детский сад общеразвивающего вида №46 , ул. Войкова, 82б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</si>
  <si>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ул.Пушкина, 54/1</t>
  </si>
  <si>
    <t xml:space="preserve">Пристройка к муниципальному автономному дошкольному образовательному учреждению Центр развития ребенка – детский сад №83  г. Томска, ул. Беринга 1/5           </t>
  </si>
  <si>
    <t>Пристройка к муниципальному автономному дошкольному образовательному учреждению детскому саду общеразвивающего вида №56  г. Томска, ул. Иркутский тракт, 140/2</t>
  </si>
  <si>
    <t xml:space="preserve">Пристройка к муниципальному бюджетному дошкольному образовательному учреждению детский сад комбинированного вида №18г.Томска, с. Дзержинское, ул.Фабричная, 17а </t>
  </si>
  <si>
    <t xml:space="preserve">Пристройка к муниципальному бюджетному дошкольному образовательному учреждению детскому саду общеразвивающего вида №33 г. Томска, ул.Учебная, 47\1    </t>
  </si>
  <si>
    <t>Пристройка к муниципальному бюджетному дошкольному образовательному учреждению детскому саду общеразвивающего вида №41  г. Томска, ул. Мичурина, 71</t>
  </si>
  <si>
    <t>Муниципальное бюджетное дошкольное образовательное учреждение детский сад №36, ул. К. Маркса, 61</t>
  </si>
  <si>
    <t>Муниципальное бюджетное дошкольное образовательное учреждение детский сад общеразвивающего вида №79, ул. Кольцевой проезд, 8</t>
  </si>
  <si>
    <t>Муниципальное бюджетное дошкольное образовательное учреждение детский сад комбинированного вида №17, ул. Р. Люксембург, 38а</t>
  </si>
  <si>
    <t>Муниципальное бюджетное дошкольное образовательное учреждение детский сад компенсирующего вида №22, ул. Елизаровых, 37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</si>
  <si>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ул. Говорова, 34</t>
  </si>
  <si>
    <t>Муниципальное
автономное общеобразовательное учреждение средняя общеобразовательная школа № 51 г.Томска, ул.Карташова, 47</t>
  </si>
  <si>
    <t>Муниципальное бюджетное дошкольное образовательное учреждение детский сад компенсирующего вида №30 , ул. Л. Шевцовой, 3/1</t>
  </si>
  <si>
    <t>Муниципальное бюджетное дошкольное образовательное учреждение детский сад №66 , пер. Механический, 1</t>
  </si>
  <si>
    <t>Муниципальное бюджетное дошкольное образовательное учреждение, детский сад общеразвивающего вида №110, ул. Алтайская, 112а</t>
  </si>
  <si>
    <t>Муниципальное бюджетное дошкольное образовательное учреждение Центр развития ребенка - детский сад №23, д. Лоскутово, ул. Ленина, 4а</t>
  </si>
  <si>
    <t>Муниципальное бюджетное дошкольное образовательное учреждение детский сад общеразваивающего вида №27 , ул. Крылова, 15</t>
  </si>
  <si>
    <t>Муниципальное бюджетное дошкольное образовательное учреждение детский сад общеразвивающего вида №35, ул. Елизаровых, 19/2</t>
  </si>
  <si>
    <t>Муниципальное бюджетное дошкольное образовательное учреждение детский сад общеразвивающего вида №125 , ул. Сибирская, 105а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</si>
  <si>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лыжная база "Сосновый бор", ул. Кутузова,1 б</t>
  </si>
  <si>
    <t>Муниципальное бюджетное дошкольное образовательное учреждение детский сад общеразвивающего вида №2, ул. Тимакова, 3/1</t>
  </si>
  <si>
    <t>Муниципальное бюджетное дошкольное образовательное учреждение детский сад комбинированного вида №19 , ул. Лебедева, 135</t>
  </si>
  <si>
    <t xml:space="preserve">Муниципальное автономное дошкольное образовательное учреждение детский сад общеразвивающего вида №86  г.Томска, ул. Новгородская, д. 44\1 </t>
  </si>
  <si>
    <t>Муниципальное автономное дошкольное образовательное учреждение детский сад №45 , ул. Кулагина, 21</t>
  </si>
  <si>
    <t>Муниципальное автономное дошкольное образовательное учреждение центр развития ребенка-детский сад №85 , ул. Ф. Лыткина, 24</t>
  </si>
  <si>
    <t>Муниципальное автономное образовательное учреждение дополнительного образования детей  Детско-юношеский центр «Республика бодрых», ул.О.Кошевого, 68/1</t>
  </si>
  <si>
    <t>Муниципальное бюджетное дошкольное образовательное учреждение детский сад общеразвивающего вида №31 , ул. Тверская, 98</t>
  </si>
  <si>
    <t>Муниципальное бюджетное дошкольное образовательное учреждение детский сад №42 , ул. Бердская, 11/1</t>
  </si>
  <si>
    <t>Муниципальное бюджетное дошкольное образовательное учреждение детский сад общеразвивающего вида №72 , ул. Щорса, 15/2</t>
  </si>
  <si>
    <t>Муниципальное автономное дошкольное образовательное учреждение Центр развития ребенка-детский сад №40 , ул. Усова, 33</t>
  </si>
  <si>
    <t>Муниципальное автономное дошкольное образовательное учреждение центр развития ребенка -детский сад №96, ул. Кошурникова, 11</t>
  </si>
  <si>
    <t>Муниципальное бюджетное дошкольное образовательное учреждение детский сад общеразвивающего вида № 93  г. Томска, ул. 5 Армии, 20 (кровля)</t>
  </si>
  <si>
    <t>Школа на 1136 мест в микрорайоне 9 жилого района "Восточный" по ул. П.Федоровского</t>
  </si>
  <si>
    <t>Муниципальное бюджетное дошкольное образовательное учреждение детский сад общеразвивающего вида №73 , Водяная, 31/1 (кровля)</t>
  </si>
  <si>
    <t>Муниципальное
автономное общеобразовательное учреждение средняя общеобразовательная школа № 25 г. Томска</t>
  </si>
  <si>
    <t>Муниципальное
автономное общеобразовательное учреждение средняя общеобразовательная школа № 27 города Томска (по решению суда)</t>
  </si>
  <si>
    <t>Муниципальное автономное общеобразовательное учреждение Гуманитарный лицей г.Томска, пр.Ленина, 53</t>
  </si>
  <si>
    <t>Выполнение работ по капитальному ремонту*, в том числе:</t>
  </si>
  <si>
    <t>Муниципальное автономное  общеобразовательное учреждение лицей № 8 им. Н.Н. Руковишникова г.Томска</t>
  </si>
  <si>
    <t>Софинансирование по капитальному ремонту здания МАДОУ детский сад комбинированного вида № 95 г.Томска</t>
  </si>
  <si>
    <t>Софинансирование по капитальному ремонту здания МАДОУ детский сад комбинированного вида № 15 г.Томска</t>
  </si>
  <si>
    <t>СМР</t>
  </si>
  <si>
    <t>ПИР</t>
  </si>
  <si>
    <t>Вид работ</t>
  </si>
  <si>
    <t>(корректировка имеющейся документации)</t>
  </si>
  <si>
    <t xml:space="preserve"> (спортивный зал)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</si>
  <si>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</si>
  <si>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</si>
  <si>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</si>
  <si>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</si>
  <si>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</si>
  <si>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</si>
  <si>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</si>
  <si>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</si>
  <si>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</si>
  <si>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</si>
  <si>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</si>
  <si>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</si>
  <si>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</si>
  <si>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</si>
  <si>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</si>
  <si>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Дошкольное образовательное учреждение по ул.Залесской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</si>
  <si>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</si>
  <si>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</si>
  <si>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</si>
  <si>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</si>
  <si>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</si>
  <si>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</si>
  <si>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</si>
  <si>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</si>
  <si>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</si>
  <si>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</si>
  <si>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</si>
  <si>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</si>
  <si>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</si>
  <si>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</si>
  <si>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</si>
  <si>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</si>
  <si>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</si>
  <si>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</si>
  <si>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</si>
  <si>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</si>
  <si>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</si>
  <si>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</si>
  <si>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</si>
  <si>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</si>
  <si>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</si>
  <si>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Итого 2014 г.</t>
  </si>
  <si>
    <t>Итого 2015 г.</t>
  </si>
  <si>
    <t>Итого 2016 г.</t>
  </si>
  <si>
    <t>Итого 2017 г.</t>
  </si>
  <si>
    <t xml:space="preserve">Итого 2018 г. </t>
  </si>
  <si>
    <t>Итого 2019 г.</t>
  </si>
  <si>
    <t>ИТОГО по учреждениям дополнительного образования 2016 г.</t>
  </si>
  <si>
    <t>ИТОГО по дошкольным образовательным учреждениям 2015 г.</t>
  </si>
  <si>
    <t>ИТОГО по общеобразовательным учреждениям 2014 г.</t>
  </si>
  <si>
    <t>ИТОГО по общеобразовательным учреждениям 2015 г.</t>
  </si>
  <si>
    <t>ИТОГО по общеобразовательным учреждениям 2016 г.</t>
  </si>
  <si>
    <t>ИТОГО по дошкольным образовательным учреждениям 2014 г.</t>
  </si>
  <si>
    <t>ИТОГО по дошкольным образовательным учреждениям 2019 г.</t>
  </si>
  <si>
    <t>ИТОГО по учреждениям дополнительного образования 2015 г.</t>
  </si>
  <si>
    <t>ИТОГО по общеобразовательным учреждениям 2017 г.</t>
  </si>
  <si>
    <t>ИТОГО по  дошкольным образовательным учреждениям 2014 г.</t>
  </si>
  <si>
    <t>ИТОГО по  дошкольным образовательным учреждениям 2016 г.</t>
  </si>
  <si>
    <t>ИТОГО по  дошкольным образовательным учреждениям 2017 г.</t>
  </si>
  <si>
    <t>ИТОГО по  дошкольным образовательным учреждениям 2018 г.</t>
  </si>
  <si>
    <t>ИТОГО по  дошкольным образовательным учреждениям 2019 г.</t>
  </si>
  <si>
    <t>ИТОГО по  учреждениям дополнительного образования  2014 г.</t>
  </si>
  <si>
    <t>ИТОГО по  учреждениям дополнительного образования 2016 г.</t>
  </si>
  <si>
    <t>ИТОГО по  учреждениям дополнительного образования 2017 г.</t>
  </si>
  <si>
    <t>ИТОГО по  учреждениям дополнительного образования 2018 г.</t>
  </si>
  <si>
    <t>Площадь здания(м2)</t>
  </si>
  <si>
    <t>Строительство отдельно стоящего здания для дошкольных групп на территории МАОУ СОШ № 36 по адресу: ТО, г. Томска, ул. Иркутский тракт, 122/1</t>
  </si>
  <si>
    <t>Строительство отдельно стоящего здания для дошкольных групп на территории МАОУ СОШ № 40 по адресу: ТО, г. Томска, ул. Никитина, 26</t>
  </si>
  <si>
    <t>Строительство отдельно стоящего здания для дошкольных групп на территории МАДОУ № 69 по адресу: ТО, г. Томска, ул. Интернационалистов, 20</t>
  </si>
  <si>
    <t xml:space="preserve">Строительство отдельно стоящего здания для дошкольных групп на территории МАДОУ № 76 по адресу: ТО, г. Томска, ул. Говорова, 24/1 </t>
  </si>
  <si>
    <t xml:space="preserve">Федеральный бюджет </t>
  </si>
  <si>
    <t>Строительство отдельно стоящего здания для дошкольных групп на территории МАОУ СОШ № 30 по адресу: ТО, г. Томска, ул.Интернационалистов,11</t>
  </si>
  <si>
    <t xml:space="preserve">Областной бюджет </t>
  </si>
  <si>
    <t>Строительство отдельно стоящего здания для дошкольных групп на территории МАОУ СОШ № 11 по адресу: ТО, г. Томска, Кольцевой проезд, 39</t>
  </si>
  <si>
    <t>Дошкольное образовательное учреждение по пер. Ботаническому,16/6 (вынос и строительство кабельной телефонизации)</t>
  </si>
  <si>
    <t>Дошкольное образовательное учреждение в г.Томске, микрорайон № 13 жилого района «Восточный», ул. Архитектора Василия Болдырева, 6</t>
  </si>
  <si>
    <t>Дошкольное образовательное учреждение в г.Томске, микрорайон № 13 жилого района «Восточный»,  ул. Архитектора Василия Болдырева, 7</t>
  </si>
  <si>
    <t>Дошкольное образовательное учреждение в г.Томске, поселок Просторный</t>
  </si>
  <si>
    <t>Дошкольное образовательное учреждение в г.Томске, микрорайон № 9 «Солнечная долина»</t>
  </si>
  <si>
    <t>Дошкольное образовательное учреждение в г.Томске, ул. Высоцкого, 8ж</t>
  </si>
  <si>
    <t>Дошкольное образовательное учреждение в г.Томске, ул. Асиновская,1/1</t>
  </si>
  <si>
    <t>Дошкольное образовательное учреждение в г.Томске, ул. Первомайская</t>
  </si>
  <si>
    <t>Дошкольное образовательное учреждение в г.Томске, ул. Новгородская, 60</t>
  </si>
  <si>
    <t>Дошкольное образовательное учреждение в г.Томске, ул. Клюева, 24а</t>
  </si>
  <si>
    <t>Дошкольное образовательное учреждение в г.Томске, ул. Академика Сахарова</t>
  </si>
  <si>
    <t xml:space="preserve">Школа на 1100 мест по ул. А. Крячкова </t>
  </si>
  <si>
    <t>Школа на 1100 мест по ул. Ивановского</t>
  </si>
  <si>
    <t>Школа на 1100 мест по ул. Дизайнеров</t>
  </si>
  <si>
    <t>приобретение в муниципальную собственность ПСД</t>
  </si>
  <si>
    <t>Пристройка для размещения спортивного зала к муниципальному автономному общеобщеобразовательному учреждению средняя общеобразовательная школа № 3 г.Томска, ул.К.Маркса, 21 (строительство )</t>
  </si>
  <si>
    <t xml:space="preserve">Приложение 1 к постановлению администрации Города Томска </t>
  </si>
  <si>
    <t>от 18.09.2014 № 928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</si>
</sst>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"/>
    <numFmt numFmtId="171" formatCode="#,##0.0"/>
    <numFmt numFmtId="172" formatCode="[$-FC19]d\ mmmm\ yyyy\ &quot;г.&quot;"/>
  </numFmts>
  <fonts count="39"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1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5" borderId="0" xfId="0" applyFont="1" applyFill="1" applyAlignment="1">
      <alignment/>
    </xf>
    <xf numFmtId="0" fontId="4" fillId="24" borderId="0" xfId="0" applyFont="1" applyFill="1" applyAlignment="1">
      <alignment/>
    </xf>
    <xf numFmtId="0" fontId="1" fillId="25" borderId="0" xfId="0" applyFont="1" applyFill="1" applyAlignment="1">
      <alignment/>
    </xf>
    <xf numFmtId="0" fontId="6" fillId="24" borderId="0" xfId="0" applyFont="1" applyFill="1" applyAlignment="1">
      <alignment/>
    </xf>
    <xf numFmtId="0" fontId="2" fillId="0" borderId="0" xfId="0" applyFont="1" applyFill="1" applyAlignment="1">
      <alignment/>
    </xf>
    <xf numFmtId="2" fontId="8" fillId="24" borderId="0" xfId="0" applyNumberFormat="1" applyFont="1" applyFill="1" applyAlignment="1">
      <alignment horizontal="center" vertical="center" wrapText="1"/>
    </xf>
    <xf numFmtId="0" fontId="8" fillId="24" borderId="0" xfId="0" applyFont="1" applyFill="1" applyAlignment="1">
      <alignment/>
    </xf>
    <xf numFmtId="0" fontId="3" fillId="14" borderId="0" xfId="0" applyFont="1" applyFill="1" applyAlignment="1">
      <alignment/>
    </xf>
    <xf numFmtId="2" fontId="3" fillId="14" borderId="0" xfId="0" applyNumberFormat="1" applyFont="1" applyFill="1" applyAlignment="1">
      <alignment horizontal="center" vertical="center" wrapText="1"/>
    </xf>
    <xf numFmtId="0" fontId="1" fillId="14" borderId="0" xfId="0" applyFont="1" applyFill="1" applyAlignment="1">
      <alignment/>
    </xf>
    <xf numFmtId="0" fontId="3" fillId="6" borderId="0" xfId="0" applyFont="1" applyFill="1" applyAlignment="1">
      <alignment/>
    </xf>
    <xf numFmtId="0" fontId="4" fillId="25" borderId="0" xfId="0" applyFont="1" applyFill="1" applyBorder="1" applyAlignment="1">
      <alignment/>
    </xf>
    <xf numFmtId="171" fontId="3" fillId="0" borderId="0" xfId="0" applyNumberFormat="1" applyFont="1" applyFill="1" applyAlignment="1">
      <alignment horizontal="center" vertical="center" wrapText="1"/>
    </xf>
    <xf numFmtId="0" fontId="1" fillId="6" borderId="10" xfId="0" applyFont="1" applyFill="1" applyBorder="1" applyAlignment="1">
      <alignment/>
    </xf>
    <xf numFmtId="0" fontId="1" fillId="6" borderId="11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30" fillId="25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3" fontId="32" fillId="0" borderId="12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171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justify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justify" vertical="center" wrapText="1"/>
    </xf>
    <xf numFmtId="171" fontId="32" fillId="0" borderId="15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/>
    </xf>
    <xf numFmtId="171" fontId="32" fillId="0" borderId="10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171" fontId="32" fillId="0" borderId="10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3" fontId="33" fillId="0" borderId="12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justify" vertical="center" wrapText="1"/>
    </xf>
    <xf numFmtId="0" fontId="35" fillId="0" borderId="13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171" fontId="33" fillId="0" borderId="17" xfId="0" applyNumberFormat="1" applyFont="1" applyFill="1" applyBorder="1" applyAlignment="1">
      <alignment horizontal="center" vertical="center"/>
    </xf>
    <xf numFmtId="171" fontId="33" fillId="0" borderId="10" xfId="0" applyNumberFormat="1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49" fontId="35" fillId="0" borderId="18" xfId="0" applyNumberFormat="1" applyFont="1" applyFill="1" applyBorder="1" applyAlignment="1">
      <alignment horizontal="center" vertical="center" wrapText="1"/>
    </xf>
    <xf numFmtId="171" fontId="35" fillId="0" borderId="18" xfId="0" applyNumberFormat="1" applyFont="1" applyFill="1" applyBorder="1" applyAlignment="1">
      <alignment horizontal="center" vertical="center" wrapText="1"/>
    </xf>
    <xf numFmtId="171" fontId="35" fillId="0" borderId="19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171" fontId="35" fillId="0" borderId="17" xfId="0" applyNumberFormat="1" applyFont="1" applyFill="1" applyBorder="1" applyAlignment="1">
      <alignment horizontal="center" vertical="center" wrapText="1"/>
    </xf>
    <xf numFmtId="171" fontId="35" fillId="0" borderId="10" xfId="0" applyNumberFormat="1" applyFont="1" applyFill="1" applyBorder="1" applyAlignment="1">
      <alignment horizontal="center" vertical="center" wrapText="1"/>
    </xf>
    <xf numFmtId="171" fontId="35" fillId="0" borderId="13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vertical="center" wrapText="1"/>
    </xf>
    <xf numFmtId="171" fontId="35" fillId="0" borderId="21" xfId="0" applyNumberFormat="1" applyFont="1" applyFill="1" applyBorder="1" applyAlignment="1">
      <alignment horizontal="center" vertical="center" wrapText="1"/>
    </xf>
    <xf numFmtId="171" fontId="35" fillId="0" borderId="20" xfId="0" applyNumberFormat="1" applyFont="1" applyFill="1" applyBorder="1" applyAlignment="1">
      <alignment horizontal="center" vertical="center" wrapText="1"/>
    </xf>
    <xf numFmtId="171" fontId="35" fillId="0" borderId="22" xfId="0" applyNumberFormat="1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49" fontId="35" fillId="0" borderId="21" xfId="0" applyNumberFormat="1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49" fontId="35" fillId="0" borderId="24" xfId="0" applyNumberFormat="1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171" fontId="35" fillId="0" borderId="24" xfId="0" applyNumberFormat="1" applyFont="1" applyFill="1" applyBorder="1" applyAlignment="1">
      <alignment horizontal="center" vertical="center" wrapText="1"/>
    </xf>
    <xf numFmtId="171" fontId="35" fillId="0" borderId="25" xfId="0" applyNumberFormat="1" applyFont="1" applyFill="1" applyBorder="1" applyAlignment="1">
      <alignment horizontal="center" vertical="center" wrapText="1"/>
    </xf>
    <xf numFmtId="3" fontId="35" fillId="0" borderId="26" xfId="0" applyNumberFormat="1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vertical="center" wrapText="1"/>
    </xf>
    <xf numFmtId="0" fontId="35" fillId="0" borderId="17" xfId="0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center" vertical="center" wrapText="1"/>
    </xf>
    <xf numFmtId="171" fontId="35" fillId="0" borderId="27" xfId="0" applyNumberFormat="1" applyFont="1" applyFill="1" applyBorder="1" applyAlignment="1">
      <alignment horizontal="center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left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71" fontId="34" fillId="0" borderId="10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center" vertical="center" wrapText="1"/>
    </xf>
    <xf numFmtId="171" fontId="36" fillId="0" borderId="18" xfId="0" applyNumberFormat="1" applyFont="1" applyFill="1" applyBorder="1" applyAlignment="1">
      <alignment horizontal="center" vertical="center" wrapText="1"/>
    </xf>
    <xf numFmtId="171" fontId="36" fillId="0" borderId="19" xfId="0" applyNumberFormat="1" applyFont="1" applyFill="1" applyBorder="1" applyAlignment="1">
      <alignment horizontal="center" vertical="center" wrapText="1"/>
    </xf>
    <xf numFmtId="171" fontId="36" fillId="0" borderId="15" xfId="0" applyNumberFormat="1" applyFont="1" applyFill="1" applyBorder="1" applyAlignment="1">
      <alignment horizontal="center" vertical="center" wrapText="1"/>
    </xf>
    <xf numFmtId="171" fontId="36" fillId="0" borderId="16" xfId="0" applyNumberFormat="1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171" fontId="36" fillId="0" borderId="20" xfId="0" applyNumberFormat="1" applyFont="1" applyFill="1" applyBorder="1" applyAlignment="1">
      <alignment horizontal="center" vertical="center" wrapText="1"/>
    </xf>
    <xf numFmtId="171" fontId="36" fillId="0" borderId="22" xfId="0" applyNumberFormat="1" applyFont="1" applyFill="1" applyBorder="1" applyAlignment="1">
      <alignment horizontal="center" vertical="center" wrapText="1"/>
    </xf>
    <xf numFmtId="3" fontId="35" fillId="0" borderId="28" xfId="0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justify" vertical="center" wrapText="1"/>
    </xf>
    <xf numFmtId="0" fontId="32" fillId="0" borderId="24" xfId="0" applyFont="1" applyFill="1" applyBorder="1" applyAlignment="1">
      <alignment horizontal="center" vertical="center" wrapText="1"/>
    </xf>
    <xf numFmtId="171" fontId="36" fillId="0" borderId="24" xfId="0" applyNumberFormat="1" applyFont="1" applyFill="1" applyBorder="1" applyAlignment="1">
      <alignment horizontal="center" vertical="center" wrapText="1"/>
    </xf>
    <xf numFmtId="171" fontId="32" fillId="0" borderId="24" xfId="0" applyNumberFormat="1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171" fontId="36" fillId="0" borderId="17" xfId="0" applyNumberFormat="1" applyFont="1" applyFill="1" applyBorder="1" applyAlignment="1">
      <alignment horizontal="center" vertical="center" wrapText="1"/>
    </xf>
    <xf numFmtId="171" fontId="36" fillId="0" borderId="27" xfId="0" applyNumberFormat="1" applyFont="1" applyFill="1" applyBorder="1" applyAlignment="1">
      <alignment horizontal="center" vertical="center" wrapText="1"/>
    </xf>
    <xf numFmtId="2" fontId="35" fillId="0" borderId="17" xfId="0" applyNumberFormat="1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3" fontId="34" fillId="0" borderId="28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justify" vertical="center" wrapText="1"/>
    </xf>
    <xf numFmtId="0" fontId="34" fillId="0" borderId="17" xfId="0" applyFont="1" applyFill="1" applyBorder="1" applyAlignment="1">
      <alignment horizontal="center" vertical="center" wrapText="1"/>
    </xf>
    <xf numFmtId="49" fontId="34" fillId="0" borderId="17" xfId="0" applyNumberFormat="1" applyFont="1" applyFill="1" applyBorder="1" applyAlignment="1">
      <alignment horizontal="center" vertical="center" wrapText="1"/>
    </xf>
    <xf numFmtId="171" fontId="34" fillId="0" borderId="17" xfId="0" applyNumberFormat="1" applyFont="1" applyFill="1" applyBorder="1" applyAlignment="1">
      <alignment horizontal="center" vertical="center" wrapText="1"/>
    </xf>
    <xf numFmtId="171" fontId="34" fillId="0" borderId="27" xfId="0" applyNumberFormat="1" applyFont="1" applyFill="1" applyBorder="1" applyAlignment="1">
      <alignment horizontal="center" vertical="center" wrapText="1"/>
    </xf>
    <xf numFmtId="171" fontId="36" fillId="0" borderId="18" xfId="0" applyNumberFormat="1" applyFont="1" applyFill="1" applyBorder="1" applyAlignment="1">
      <alignment horizontal="center" vertical="center" wrapText="1"/>
    </xf>
    <xf numFmtId="3" fontId="36" fillId="0" borderId="12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justify" vertical="center" wrapText="1"/>
    </xf>
    <xf numFmtId="0" fontId="36" fillId="0" borderId="10" xfId="0" applyFont="1" applyFill="1" applyBorder="1" applyAlignment="1">
      <alignment horizontal="center" vertical="center" wrapText="1"/>
    </xf>
    <xf numFmtId="171" fontId="36" fillId="0" borderId="10" xfId="0" applyNumberFormat="1" applyFont="1" applyFill="1" applyBorder="1" applyAlignment="1">
      <alignment horizontal="center" vertical="center" wrapText="1"/>
    </xf>
    <xf numFmtId="171" fontId="32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justify" vertical="center" wrapText="1"/>
    </xf>
    <xf numFmtId="0" fontId="34" fillId="0" borderId="10" xfId="0" applyFont="1" applyFill="1" applyBorder="1" applyAlignment="1">
      <alignment horizontal="center" vertical="center" wrapText="1"/>
    </xf>
    <xf numFmtId="171" fontId="34" fillId="0" borderId="13" xfId="0" applyNumberFormat="1" applyFont="1" applyFill="1" applyBorder="1" applyAlignment="1">
      <alignment horizontal="center" vertical="center" wrapText="1"/>
    </xf>
    <xf numFmtId="3" fontId="37" fillId="0" borderId="29" xfId="0" applyNumberFormat="1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/>
    </xf>
    <xf numFmtId="0" fontId="37" fillId="0" borderId="30" xfId="0" applyFont="1" applyFill="1" applyBorder="1" applyAlignment="1">
      <alignment horizontal="center" vertical="center" wrapText="1"/>
    </xf>
    <xf numFmtId="49" fontId="37" fillId="0" borderId="30" xfId="0" applyNumberFormat="1" applyFont="1" applyFill="1" applyBorder="1" applyAlignment="1">
      <alignment horizontal="center" vertical="center" wrapText="1"/>
    </xf>
    <xf numFmtId="171" fontId="37" fillId="0" borderId="30" xfId="0" applyNumberFormat="1" applyFont="1" applyFill="1" applyBorder="1" applyAlignment="1">
      <alignment horizontal="center" vertical="center" wrapText="1"/>
    </xf>
    <xf numFmtId="171" fontId="37" fillId="0" borderId="31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171" fontId="37" fillId="0" borderId="10" xfId="0" applyNumberFormat="1" applyFont="1" applyFill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/>
    </xf>
    <xf numFmtId="0" fontId="37" fillId="0" borderId="15" xfId="0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171" fontId="37" fillId="0" borderId="15" xfId="0" applyNumberFormat="1" applyFont="1" applyFill="1" applyBorder="1" applyAlignment="1">
      <alignment horizontal="center" vertical="center" wrapText="1"/>
    </xf>
    <xf numFmtId="3" fontId="37" fillId="0" borderId="32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/>
    </xf>
    <xf numFmtId="0" fontId="37" fillId="0" borderId="20" xfId="0" applyFont="1" applyFill="1" applyBorder="1" applyAlignment="1">
      <alignment horizontal="center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171" fontId="37" fillId="0" borderId="20" xfId="0" applyNumberFormat="1" applyFont="1" applyFill="1" applyBorder="1" applyAlignment="1">
      <alignment horizontal="center" vertical="center" wrapText="1"/>
    </xf>
    <xf numFmtId="3" fontId="37" fillId="0" borderId="33" xfId="0" applyNumberFormat="1" applyFont="1" applyFill="1" applyBorder="1" applyAlignment="1">
      <alignment horizontal="center" vertical="center" wrapText="1"/>
    </xf>
    <xf numFmtId="2" fontId="37" fillId="0" borderId="21" xfId="0" applyNumberFormat="1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171" fontId="37" fillId="0" borderId="21" xfId="0" applyNumberFormat="1" applyFont="1" applyFill="1" applyBorder="1" applyAlignment="1">
      <alignment horizontal="center" vertical="center" wrapText="1"/>
    </xf>
    <xf numFmtId="4" fontId="37" fillId="0" borderId="34" xfId="0" applyNumberFormat="1" applyFont="1" applyFill="1" applyBorder="1" applyAlignment="1">
      <alignment horizontal="center" vertical="center" wrapText="1"/>
    </xf>
    <xf numFmtId="3" fontId="37" fillId="0" borderId="26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justify" vertical="center" wrapText="1"/>
    </xf>
    <xf numFmtId="0" fontId="37" fillId="0" borderId="24" xfId="0" applyFont="1" applyFill="1" applyBorder="1" applyAlignment="1">
      <alignment horizontal="center" vertical="center" wrapText="1"/>
    </xf>
    <xf numFmtId="49" fontId="37" fillId="0" borderId="24" xfId="0" applyNumberFormat="1" applyFont="1" applyFill="1" applyBorder="1" applyAlignment="1">
      <alignment horizontal="center" vertical="center" wrapText="1"/>
    </xf>
    <xf numFmtId="171" fontId="37" fillId="0" borderId="24" xfId="0" applyNumberFormat="1" applyFont="1" applyFill="1" applyBorder="1" applyAlignment="1">
      <alignment horizontal="center" vertical="center" wrapText="1"/>
    </xf>
    <xf numFmtId="171" fontId="37" fillId="0" borderId="25" xfId="0" applyNumberFormat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3" fontId="32" fillId="0" borderId="14" xfId="0" applyNumberFormat="1" applyFont="1" applyFill="1" applyBorder="1" applyAlignment="1">
      <alignment horizontal="center" vertical="center" wrapText="1"/>
    </xf>
    <xf numFmtId="3" fontId="32" fillId="0" borderId="28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Fill="1" applyBorder="1" applyAlignment="1">
      <alignment horizontal="left" vertical="center" wrapText="1"/>
    </xf>
    <xf numFmtId="3" fontId="36" fillId="0" borderId="36" xfId="0" applyNumberFormat="1" applyFont="1" applyFill="1" applyBorder="1" applyAlignment="1">
      <alignment horizontal="left" vertical="center" wrapText="1"/>
    </xf>
    <xf numFmtId="3" fontId="36" fillId="0" borderId="37" xfId="0" applyNumberFormat="1" applyFont="1" applyFill="1" applyBorder="1" applyAlignment="1">
      <alignment horizontal="left" vertical="center" wrapText="1"/>
    </xf>
    <xf numFmtId="3" fontId="36" fillId="0" borderId="38" xfId="0" applyNumberFormat="1" applyFont="1" applyFill="1" applyBorder="1" applyAlignment="1">
      <alignment horizontal="left" vertical="center" wrapText="1"/>
    </xf>
    <xf numFmtId="3" fontId="36" fillId="0" borderId="39" xfId="0" applyNumberFormat="1" applyFont="1" applyFill="1" applyBorder="1" applyAlignment="1">
      <alignment horizontal="left" vertical="center" wrapText="1"/>
    </xf>
    <xf numFmtId="3" fontId="36" fillId="0" borderId="4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32" fillId="0" borderId="15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3" fontId="32" fillId="0" borderId="41" xfId="0" applyNumberFormat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left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49" fontId="32" fillId="0" borderId="28" xfId="0" applyNumberFormat="1" applyFont="1" applyFill="1" applyBorder="1" applyAlignment="1">
      <alignment horizontal="center" vertical="center" wrapText="1"/>
    </xf>
    <xf numFmtId="3" fontId="36" fillId="0" borderId="26" xfId="0" applyNumberFormat="1" applyFont="1" applyFill="1" applyBorder="1" applyAlignment="1">
      <alignment horizontal="left" vertical="center" wrapText="1"/>
    </xf>
    <xf numFmtId="3" fontId="36" fillId="0" borderId="24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32" fillId="0" borderId="42" xfId="0" applyNumberFormat="1" applyFont="1" applyFill="1" applyBorder="1" applyAlignment="1">
      <alignment horizontal="center" vertical="center" wrapText="1"/>
    </xf>
    <xf numFmtId="3" fontId="32" fillId="0" borderId="12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4" fontId="32" fillId="0" borderId="19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3" fontId="36" fillId="0" borderId="43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horizontal="left" vertical="center" wrapText="1"/>
    </xf>
    <xf numFmtId="3" fontId="36" fillId="0" borderId="44" xfId="0" applyNumberFormat="1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center" vertical="center" wrapText="1"/>
    </xf>
    <xf numFmtId="171" fontId="32" fillId="0" borderId="10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0" borderId="23" xfId="0" applyNumberFormat="1" applyFont="1" applyFill="1" applyBorder="1" applyAlignment="1">
      <alignment horizontal="center" vertical="center" wrapText="1"/>
    </xf>
    <xf numFmtId="4" fontId="32" fillId="0" borderId="17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3" fontId="35" fillId="0" borderId="29" xfId="0" applyNumberFormat="1" applyFont="1" applyFill="1" applyBorder="1" applyAlignment="1">
      <alignment horizontal="center" vertical="center" wrapText="1"/>
    </xf>
    <xf numFmtId="3" fontId="35" fillId="0" borderId="41" xfId="0" applyNumberFormat="1" applyFont="1" applyFill="1" applyBorder="1" applyAlignment="1">
      <alignment horizontal="center" vertical="center" wrapText="1"/>
    </xf>
    <xf numFmtId="3" fontId="35" fillId="0" borderId="33" xfId="0" applyNumberFormat="1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1"/>
  <sheetViews>
    <sheetView tabSelected="1" view="pageBreakPreview" zoomScale="90" zoomScaleSheetLayoutView="90" zoomScalePageLayoutView="0" workbookViewId="0" topLeftCell="E1">
      <selection activeCell="J2" sqref="J2:M2"/>
    </sheetView>
  </sheetViews>
  <sheetFormatPr defaultColWidth="9.140625" defaultRowHeight="15"/>
  <cols>
    <col min="1" max="1" width="7.140625" style="4" customWidth="1"/>
    <col min="2" max="2" width="60.140625" style="1" customWidth="1"/>
    <col min="3" max="3" width="14.28125" style="5" customWidth="1"/>
    <col min="4" max="4" width="14.00390625" style="6" customWidth="1"/>
    <col min="5" max="5" width="14.28125" style="5" customWidth="1"/>
    <col min="6" max="6" width="18.57421875" style="7" customWidth="1"/>
    <col min="7" max="7" width="17.00390625" style="8" customWidth="1"/>
    <col min="8" max="9" width="16.57421875" style="9" customWidth="1"/>
    <col min="10" max="10" width="16.00390625" style="9" customWidth="1"/>
    <col min="11" max="11" width="14.57421875" style="9" customWidth="1"/>
    <col min="12" max="12" width="14.7109375" style="11" customWidth="1"/>
    <col min="13" max="13" width="18.140625" style="10" customWidth="1"/>
    <col min="14" max="16384" width="9.140625" style="1" customWidth="1"/>
  </cols>
  <sheetData>
    <row r="1" spans="10:13" ht="15">
      <c r="J1" s="176" t="s">
        <v>261</v>
      </c>
      <c r="K1" s="176"/>
      <c r="L1" s="176"/>
      <c r="M1" s="176"/>
    </row>
    <row r="2" spans="10:13" ht="24" customHeight="1">
      <c r="J2" s="211" t="s">
        <v>262</v>
      </c>
      <c r="K2" s="211"/>
      <c r="L2" s="211"/>
      <c r="M2" s="211"/>
    </row>
    <row r="3" spans="1:13" ht="15" customHeight="1">
      <c r="A3" s="187" t="s">
        <v>97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18.75" customHeight="1">
      <c r="A4" s="188" t="s">
        <v>96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ht="16.5" thickBot="1">
      <c r="B5" s="3"/>
    </row>
    <row r="6" spans="1:13" ht="15">
      <c r="A6" s="189" t="s">
        <v>0</v>
      </c>
      <c r="B6" s="191" t="s">
        <v>1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2"/>
    </row>
    <row r="7" spans="1:13" ht="15" customHeight="1">
      <c r="A7" s="190"/>
      <c r="B7" s="193" t="s">
        <v>1</v>
      </c>
      <c r="C7" s="193" t="s">
        <v>29</v>
      </c>
      <c r="D7" s="202" t="s">
        <v>35</v>
      </c>
      <c r="E7" s="199" t="s">
        <v>168</v>
      </c>
      <c r="F7" s="193" t="s">
        <v>36</v>
      </c>
      <c r="G7" s="193" t="s">
        <v>37</v>
      </c>
      <c r="H7" s="193"/>
      <c r="I7" s="193"/>
      <c r="J7" s="193"/>
      <c r="K7" s="193"/>
      <c r="L7" s="198" t="s">
        <v>236</v>
      </c>
      <c r="M7" s="197" t="s">
        <v>47</v>
      </c>
    </row>
    <row r="8" spans="1:13" ht="15">
      <c r="A8" s="190"/>
      <c r="B8" s="193"/>
      <c r="C8" s="193"/>
      <c r="D8" s="202"/>
      <c r="E8" s="200"/>
      <c r="F8" s="193"/>
      <c r="G8" s="193" t="s">
        <v>30</v>
      </c>
      <c r="H8" s="193" t="s">
        <v>31</v>
      </c>
      <c r="I8" s="193"/>
      <c r="J8" s="193"/>
      <c r="K8" s="193" t="s">
        <v>38</v>
      </c>
      <c r="L8" s="198"/>
      <c r="M8" s="197"/>
    </row>
    <row r="9" spans="1:13" ht="88.5" customHeight="1">
      <c r="A9" s="190"/>
      <c r="B9" s="193"/>
      <c r="C9" s="193"/>
      <c r="D9" s="202"/>
      <c r="E9" s="201"/>
      <c r="F9" s="193"/>
      <c r="G9" s="193"/>
      <c r="H9" s="37" t="s">
        <v>241</v>
      </c>
      <c r="I9" s="37" t="s">
        <v>243</v>
      </c>
      <c r="J9" s="37" t="s">
        <v>69</v>
      </c>
      <c r="K9" s="193"/>
      <c r="L9" s="198"/>
      <c r="M9" s="197"/>
    </row>
    <row r="10" spans="1:13" s="19" customFormat="1" ht="37.5">
      <c r="A10" s="91" t="s">
        <v>95</v>
      </c>
      <c r="B10" s="92" t="s">
        <v>73</v>
      </c>
      <c r="C10" s="93"/>
      <c r="D10" s="94"/>
      <c r="E10" s="93"/>
      <c r="F10" s="95">
        <f>SUM(G10:K10)</f>
        <v>748961.2</v>
      </c>
      <c r="G10" s="95">
        <f>G11+G27+G45</f>
        <v>160000</v>
      </c>
      <c r="H10" s="95">
        <f aca="true" t="shared" si="0" ref="H10:M10">H11+H27+H45</f>
        <v>0</v>
      </c>
      <c r="I10" s="95">
        <f t="shared" si="0"/>
        <v>3000</v>
      </c>
      <c r="J10" s="95">
        <f t="shared" si="0"/>
        <v>585961.2</v>
      </c>
      <c r="K10" s="95">
        <f t="shared" si="0"/>
        <v>0</v>
      </c>
      <c r="L10" s="95">
        <f t="shared" si="0"/>
        <v>11348.7</v>
      </c>
      <c r="M10" s="95">
        <f t="shared" si="0"/>
        <v>3201</v>
      </c>
    </row>
    <row r="11" spans="1:13" s="21" customFormat="1" ht="14.25">
      <c r="A11" s="96" t="s">
        <v>60</v>
      </c>
      <c r="B11" s="97" t="s">
        <v>70</v>
      </c>
      <c r="C11" s="69"/>
      <c r="D11" s="70"/>
      <c r="E11" s="69"/>
      <c r="F11" s="72">
        <f aca="true" t="shared" si="1" ref="F11:F53">SUM(G11:K11)</f>
        <v>508105</v>
      </c>
      <c r="G11" s="72">
        <f aca="true" t="shared" si="2" ref="G11:M11">SUM(G12:G20)</f>
        <v>160000</v>
      </c>
      <c r="H11" s="72">
        <f t="shared" si="2"/>
        <v>0</v>
      </c>
      <c r="I11" s="72">
        <f t="shared" si="2"/>
        <v>0</v>
      </c>
      <c r="J11" s="72">
        <f t="shared" si="2"/>
        <v>348105</v>
      </c>
      <c r="K11" s="72">
        <f t="shared" si="2"/>
        <v>0</v>
      </c>
      <c r="L11" s="72">
        <f t="shared" si="2"/>
        <v>3873.7</v>
      </c>
      <c r="M11" s="72">
        <f t="shared" si="2"/>
        <v>541</v>
      </c>
    </row>
    <row r="12" spans="1:13" s="12" customFormat="1" ht="51">
      <c r="A12" s="36" t="s">
        <v>95</v>
      </c>
      <c r="B12" s="40" t="s">
        <v>93</v>
      </c>
      <c r="C12" s="41">
        <v>1</v>
      </c>
      <c r="D12" s="38" t="s">
        <v>39</v>
      </c>
      <c r="E12" s="41" t="s">
        <v>166</v>
      </c>
      <c r="F12" s="39">
        <f t="shared" si="1"/>
        <v>1600</v>
      </c>
      <c r="G12" s="39">
        <v>0</v>
      </c>
      <c r="H12" s="39">
        <v>0</v>
      </c>
      <c r="I12" s="39">
        <v>0</v>
      </c>
      <c r="J12" s="39">
        <v>1600</v>
      </c>
      <c r="K12" s="39">
        <v>0</v>
      </c>
      <c r="L12" s="39"/>
      <c r="M12" s="42"/>
    </row>
    <row r="13" spans="1:13" s="14" customFormat="1" ht="14.25" customHeight="1">
      <c r="A13" s="168" t="s">
        <v>32</v>
      </c>
      <c r="B13" s="166" t="s">
        <v>161</v>
      </c>
      <c r="C13" s="41">
        <v>2</v>
      </c>
      <c r="D13" s="38" t="s">
        <v>39</v>
      </c>
      <c r="E13" s="41" t="s">
        <v>166</v>
      </c>
      <c r="F13" s="39">
        <f t="shared" si="1"/>
        <v>65383.4</v>
      </c>
      <c r="G13" s="39">
        <v>65383.4</v>
      </c>
      <c r="H13" s="39">
        <v>0</v>
      </c>
      <c r="I13" s="39">
        <v>0</v>
      </c>
      <c r="J13" s="39">
        <v>0</v>
      </c>
      <c r="K13" s="39">
        <v>0</v>
      </c>
      <c r="L13" s="39">
        <v>1618.2</v>
      </c>
      <c r="M13" s="43"/>
    </row>
    <row r="14" spans="1:13" s="14" customFormat="1" ht="23.25" customHeight="1">
      <c r="A14" s="179"/>
      <c r="B14" s="182"/>
      <c r="C14" s="41">
        <v>1</v>
      </c>
      <c r="D14" s="38" t="s">
        <v>39</v>
      </c>
      <c r="E14" s="41" t="s">
        <v>167</v>
      </c>
      <c r="F14" s="39">
        <f t="shared" si="1"/>
        <v>4616.6</v>
      </c>
      <c r="G14" s="39">
        <v>4616.6</v>
      </c>
      <c r="H14" s="39">
        <v>0</v>
      </c>
      <c r="I14" s="39">
        <v>0</v>
      </c>
      <c r="J14" s="39">
        <v>0</v>
      </c>
      <c r="K14" s="39">
        <v>0</v>
      </c>
      <c r="L14" s="39"/>
      <c r="M14" s="43"/>
    </row>
    <row r="15" spans="1:13" s="13" customFormat="1" ht="14.25">
      <c r="A15" s="169"/>
      <c r="B15" s="167"/>
      <c r="C15" s="41">
        <v>2</v>
      </c>
      <c r="D15" s="38" t="s">
        <v>40</v>
      </c>
      <c r="E15" s="41" t="s">
        <v>166</v>
      </c>
      <c r="F15" s="39">
        <f t="shared" si="1"/>
        <v>90000</v>
      </c>
      <c r="G15" s="39">
        <v>90000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43"/>
    </row>
    <row r="16" spans="1:13" ht="15">
      <c r="A16" s="168" t="s">
        <v>33</v>
      </c>
      <c r="B16" s="166" t="s">
        <v>78</v>
      </c>
      <c r="C16" s="41">
        <v>2</v>
      </c>
      <c r="D16" s="38" t="s">
        <v>40</v>
      </c>
      <c r="E16" s="41" t="s">
        <v>166</v>
      </c>
      <c r="F16" s="39">
        <f t="shared" si="1"/>
        <v>277900</v>
      </c>
      <c r="G16" s="39">
        <v>0</v>
      </c>
      <c r="H16" s="39">
        <v>0</v>
      </c>
      <c r="I16" s="39">
        <v>0</v>
      </c>
      <c r="J16" s="39">
        <v>277900</v>
      </c>
      <c r="K16" s="39">
        <v>0</v>
      </c>
      <c r="L16" s="39">
        <v>1655.5</v>
      </c>
      <c r="M16" s="42">
        <v>397</v>
      </c>
    </row>
    <row r="17" spans="1:13" ht="27" customHeight="1">
      <c r="A17" s="169"/>
      <c r="B17" s="167"/>
      <c r="C17" s="41">
        <v>1</v>
      </c>
      <c r="D17" s="38" t="s">
        <v>40</v>
      </c>
      <c r="E17" s="41" t="s">
        <v>167</v>
      </c>
      <c r="F17" s="39">
        <f t="shared" si="1"/>
        <v>19453</v>
      </c>
      <c r="G17" s="39">
        <v>0</v>
      </c>
      <c r="H17" s="39">
        <v>0</v>
      </c>
      <c r="I17" s="39">
        <v>0</v>
      </c>
      <c r="J17" s="39">
        <v>19453</v>
      </c>
      <c r="K17" s="39">
        <v>0</v>
      </c>
      <c r="L17" s="39"/>
      <c r="M17" s="42"/>
    </row>
    <row r="18" spans="1:13" s="12" customFormat="1" ht="38.25">
      <c r="A18" s="168" t="s">
        <v>34</v>
      </c>
      <c r="B18" s="45" t="s">
        <v>48</v>
      </c>
      <c r="C18" s="180">
        <v>2</v>
      </c>
      <c r="D18" s="38" t="s">
        <v>41</v>
      </c>
      <c r="E18" s="41" t="s">
        <v>166</v>
      </c>
      <c r="F18" s="39">
        <f t="shared" si="1"/>
        <v>45732</v>
      </c>
      <c r="G18" s="39">
        <v>0</v>
      </c>
      <c r="H18" s="39">
        <v>0</v>
      </c>
      <c r="I18" s="39">
        <v>0</v>
      </c>
      <c r="J18" s="39">
        <v>45732</v>
      </c>
      <c r="K18" s="39">
        <v>0</v>
      </c>
      <c r="L18" s="39">
        <v>600</v>
      </c>
      <c r="M18" s="42">
        <v>144</v>
      </c>
    </row>
    <row r="19" spans="1:13" ht="15">
      <c r="A19" s="179"/>
      <c r="B19" s="40" t="s">
        <v>169</v>
      </c>
      <c r="C19" s="181"/>
      <c r="D19" s="38" t="s">
        <v>41</v>
      </c>
      <c r="E19" s="41" t="s">
        <v>167</v>
      </c>
      <c r="F19" s="39">
        <f t="shared" si="1"/>
        <v>1920</v>
      </c>
      <c r="G19" s="39">
        <v>0</v>
      </c>
      <c r="H19" s="39">
        <v>0</v>
      </c>
      <c r="I19" s="39">
        <v>0</v>
      </c>
      <c r="J19" s="39">
        <v>1920</v>
      </c>
      <c r="K19" s="39">
        <v>0</v>
      </c>
      <c r="L19" s="39"/>
      <c r="M19" s="42"/>
    </row>
    <row r="20" spans="1:13" ht="51.75" thickBot="1">
      <c r="A20" s="179"/>
      <c r="B20" s="47" t="s">
        <v>260</v>
      </c>
      <c r="C20" s="181"/>
      <c r="D20" s="51" t="s">
        <v>41</v>
      </c>
      <c r="E20" s="46" t="s">
        <v>167</v>
      </c>
      <c r="F20" s="48">
        <f t="shared" si="1"/>
        <v>1500</v>
      </c>
      <c r="G20" s="48">
        <v>0</v>
      </c>
      <c r="H20" s="48">
        <v>0</v>
      </c>
      <c r="I20" s="48">
        <v>0</v>
      </c>
      <c r="J20" s="48">
        <v>1500</v>
      </c>
      <c r="K20" s="48">
        <v>0</v>
      </c>
      <c r="L20" s="48"/>
      <c r="M20" s="49"/>
    </row>
    <row r="21" spans="1:13" s="24" customFormat="1" ht="15" customHeight="1">
      <c r="A21" s="170" t="s">
        <v>220</v>
      </c>
      <c r="B21" s="171"/>
      <c r="C21" s="171"/>
      <c r="D21" s="172"/>
      <c r="E21" s="98" t="s">
        <v>167</v>
      </c>
      <c r="F21" s="99">
        <f t="shared" si="1"/>
        <v>6216.6</v>
      </c>
      <c r="G21" s="99">
        <f aca="true" t="shared" si="3" ref="G21:M21">G12+G14</f>
        <v>4616.6</v>
      </c>
      <c r="H21" s="99">
        <f t="shared" si="3"/>
        <v>0</v>
      </c>
      <c r="I21" s="99">
        <f>I12+I14</f>
        <v>0</v>
      </c>
      <c r="J21" s="99">
        <f t="shared" si="3"/>
        <v>1600</v>
      </c>
      <c r="K21" s="99">
        <f t="shared" si="3"/>
        <v>0</v>
      </c>
      <c r="L21" s="99">
        <f t="shared" si="3"/>
        <v>0</v>
      </c>
      <c r="M21" s="100">
        <f t="shared" si="3"/>
        <v>0</v>
      </c>
    </row>
    <row r="22" spans="1:13" s="24" customFormat="1" ht="15" thickBot="1">
      <c r="A22" s="194"/>
      <c r="B22" s="195"/>
      <c r="C22" s="195"/>
      <c r="D22" s="196"/>
      <c r="E22" s="46" t="s">
        <v>166</v>
      </c>
      <c r="F22" s="101">
        <f t="shared" si="1"/>
        <v>65383.4</v>
      </c>
      <c r="G22" s="101">
        <f aca="true" t="shared" si="4" ref="G22:M22">G13</f>
        <v>65383.4</v>
      </c>
      <c r="H22" s="101">
        <f t="shared" si="4"/>
        <v>0</v>
      </c>
      <c r="I22" s="101">
        <f>I13</f>
        <v>0</v>
      </c>
      <c r="J22" s="101">
        <f t="shared" si="4"/>
        <v>0</v>
      </c>
      <c r="K22" s="101">
        <f t="shared" si="4"/>
        <v>0</v>
      </c>
      <c r="L22" s="101">
        <f t="shared" si="4"/>
        <v>1618.2</v>
      </c>
      <c r="M22" s="102">
        <f t="shared" si="4"/>
        <v>0</v>
      </c>
    </row>
    <row r="23" spans="1:13" s="24" customFormat="1" ht="15" customHeight="1">
      <c r="A23" s="170" t="s">
        <v>221</v>
      </c>
      <c r="B23" s="171"/>
      <c r="C23" s="171"/>
      <c r="D23" s="172"/>
      <c r="E23" s="98" t="s">
        <v>167</v>
      </c>
      <c r="F23" s="99">
        <f t="shared" si="1"/>
        <v>19453</v>
      </c>
      <c r="G23" s="99">
        <f aca="true" t="shared" si="5" ref="G23:M23">G17</f>
        <v>0</v>
      </c>
      <c r="H23" s="99">
        <f t="shared" si="5"/>
        <v>0</v>
      </c>
      <c r="I23" s="99">
        <f>I17</f>
        <v>0</v>
      </c>
      <c r="J23" s="99">
        <f t="shared" si="5"/>
        <v>19453</v>
      </c>
      <c r="K23" s="99">
        <f t="shared" si="5"/>
        <v>0</v>
      </c>
      <c r="L23" s="99">
        <f t="shared" si="5"/>
        <v>0</v>
      </c>
      <c r="M23" s="100">
        <f t="shared" si="5"/>
        <v>0</v>
      </c>
    </row>
    <row r="24" spans="1:13" s="24" customFormat="1" ht="15" thickBot="1">
      <c r="A24" s="173"/>
      <c r="B24" s="174"/>
      <c r="C24" s="174"/>
      <c r="D24" s="175"/>
      <c r="E24" s="103" t="s">
        <v>166</v>
      </c>
      <c r="F24" s="104">
        <f t="shared" si="1"/>
        <v>367900</v>
      </c>
      <c r="G24" s="104">
        <f aca="true" t="shared" si="6" ref="G24:M24">G15+G16</f>
        <v>90000</v>
      </c>
      <c r="H24" s="104">
        <f t="shared" si="6"/>
        <v>0</v>
      </c>
      <c r="I24" s="104">
        <f>I15+I16</f>
        <v>0</v>
      </c>
      <c r="J24" s="104">
        <f t="shared" si="6"/>
        <v>277900</v>
      </c>
      <c r="K24" s="104">
        <f t="shared" si="6"/>
        <v>0</v>
      </c>
      <c r="L24" s="104">
        <f t="shared" si="6"/>
        <v>1655.5</v>
      </c>
      <c r="M24" s="105">
        <f t="shared" si="6"/>
        <v>397</v>
      </c>
    </row>
    <row r="25" spans="1:13" s="24" customFormat="1" ht="15" customHeight="1">
      <c r="A25" s="170" t="s">
        <v>222</v>
      </c>
      <c r="B25" s="171"/>
      <c r="C25" s="171"/>
      <c r="D25" s="172"/>
      <c r="E25" s="98" t="s">
        <v>167</v>
      </c>
      <c r="F25" s="99">
        <f t="shared" si="1"/>
        <v>3420</v>
      </c>
      <c r="G25" s="99">
        <f aca="true" t="shared" si="7" ref="G25:M25">G19+G20</f>
        <v>0</v>
      </c>
      <c r="H25" s="99">
        <f t="shared" si="7"/>
        <v>0</v>
      </c>
      <c r="I25" s="99">
        <f>I19+I20</f>
        <v>0</v>
      </c>
      <c r="J25" s="99">
        <f t="shared" si="7"/>
        <v>3420</v>
      </c>
      <c r="K25" s="99">
        <f t="shared" si="7"/>
        <v>0</v>
      </c>
      <c r="L25" s="99">
        <f t="shared" si="7"/>
        <v>0</v>
      </c>
      <c r="M25" s="100">
        <f t="shared" si="7"/>
        <v>0</v>
      </c>
    </row>
    <row r="26" spans="1:13" s="24" customFormat="1" ht="15" thickBot="1">
      <c r="A26" s="173"/>
      <c r="B26" s="174"/>
      <c r="C26" s="174"/>
      <c r="D26" s="175"/>
      <c r="E26" s="103" t="s">
        <v>166</v>
      </c>
      <c r="F26" s="104">
        <f t="shared" si="1"/>
        <v>45732</v>
      </c>
      <c r="G26" s="104">
        <f aca="true" t="shared" si="8" ref="G26:M26">G18</f>
        <v>0</v>
      </c>
      <c r="H26" s="104">
        <f t="shared" si="8"/>
        <v>0</v>
      </c>
      <c r="I26" s="104">
        <f>I18</f>
        <v>0</v>
      </c>
      <c r="J26" s="104">
        <f t="shared" si="8"/>
        <v>45732</v>
      </c>
      <c r="K26" s="104">
        <f t="shared" si="8"/>
        <v>0</v>
      </c>
      <c r="L26" s="104">
        <f t="shared" si="8"/>
        <v>600</v>
      </c>
      <c r="M26" s="105">
        <f t="shared" si="8"/>
        <v>144</v>
      </c>
    </row>
    <row r="27" spans="1:13" s="21" customFormat="1" ht="14.25">
      <c r="A27" s="106" t="s">
        <v>63</v>
      </c>
      <c r="B27" s="107" t="s">
        <v>71</v>
      </c>
      <c r="C27" s="88"/>
      <c r="D27" s="89"/>
      <c r="E27" s="88"/>
      <c r="F27" s="71">
        <f>SUM(G27:K27)</f>
        <v>210297</v>
      </c>
      <c r="G27" s="71">
        <f>SUM(G28:G41)</f>
        <v>0</v>
      </c>
      <c r="H27" s="71">
        <f aca="true" t="shared" si="9" ref="H27:M27">SUM(H28:H41)</f>
        <v>0</v>
      </c>
      <c r="I27" s="71">
        <f t="shared" si="9"/>
        <v>3000</v>
      </c>
      <c r="J27" s="71">
        <f t="shared" si="9"/>
        <v>207297</v>
      </c>
      <c r="K27" s="71">
        <f t="shared" si="9"/>
        <v>0</v>
      </c>
      <c r="L27" s="71">
        <f t="shared" si="9"/>
        <v>6000</v>
      </c>
      <c r="M27" s="71">
        <f t="shared" si="9"/>
        <v>660</v>
      </c>
    </row>
    <row r="28" spans="1:13" ht="15">
      <c r="A28" s="168" t="s">
        <v>95</v>
      </c>
      <c r="B28" s="166" t="s">
        <v>126</v>
      </c>
      <c r="C28" s="41">
        <v>2</v>
      </c>
      <c r="D28" s="38" t="s">
        <v>40</v>
      </c>
      <c r="E28" s="41" t="s">
        <v>166</v>
      </c>
      <c r="F28" s="39">
        <f t="shared" si="1"/>
        <v>28800</v>
      </c>
      <c r="G28" s="39">
        <v>0</v>
      </c>
      <c r="H28" s="39">
        <v>0</v>
      </c>
      <c r="I28" s="39">
        <v>0</v>
      </c>
      <c r="J28" s="39">
        <v>28800</v>
      </c>
      <c r="K28" s="39">
        <v>0</v>
      </c>
      <c r="L28" s="50">
        <v>900</v>
      </c>
      <c r="M28" s="42">
        <v>100</v>
      </c>
    </row>
    <row r="29" spans="1:13" ht="23.25" customHeight="1">
      <c r="A29" s="169"/>
      <c r="B29" s="167"/>
      <c r="C29" s="41">
        <v>1</v>
      </c>
      <c r="D29" s="38" t="s">
        <v>40</v>
      </c>
      <c r="E29" s="41" t="s">
        <v>167</v>
      </c>
      <c r="F29" s="39">
        <f t="shared" si="1"/>
        <v>3000</v>
      </c>
      <c r="G29" s="39">
        <v>0</v>
      </c>
      <c r="H29" s="39">
        <v>0</v>
      </c>
      <c r="I29" s="39">
        <v>0</v>
      </c>
      <c r="J29" s="39">
        <v>3000</v>
      </c>
      <c r="K29" s="39">
        <v>0</v>
      </c>
      <c r="L29" s="39"/>
      <c r="M29" s="42"/>
    </row>
    <row r="30" spans="1:13" ht="15">
      <c r="A30" s="168" t="s">
        <v>32</v>
      </c>
      <c r="B30" s="166" t="s">
        <v>127</v>
      </c>
      <c r="C30" s="41">
        <v>2</v>
      </c>
      <c r="D30" s="38" t="s">
        <v>40</v>
      </c>
      <c r="E30" s="41" t="s">
        <v>166</v>
      </c>
      <c r="F30" s="39">
        <f t="shared" si="1"/>
        <v>28800</v>
      </c>
      <c r="G30" s="39">
        <v>0</v>
      </c>
      <c r="H30" s="39">
        <v>0</v>
      </c>
      <c r="I30" s="39">
        <v>0</v>
      </c>
      <c r="J30" s="39">
        <v>28800</v>
      </c>
      <c r="K30" s="39">
        <v>0</v>
      </c>
      <c r="L30" s="50">
        <v>900</v>
      </c>
      <c r="M30" s="42">
        <v>100</v>
      </c>
    </row>
    <row r="31" spans="1:13" ht="23.25" customHeight="1">
      <c r="A31" s="169"/>
      <c r="B31" s="167"/>
      <c r="C31" s="41">
        <v>1</v>
      </c>
      <c r="D31" s="38" t="s">
        <v>40</v>
      </c>
      <c r="E31" s="41" t="s">
        <v>167</v>
      </c>
      <c r="F31" s="39">
        <f t="shared" si="1"/>
        <v>2016</v>
      </c>
      <c r="G31" s="39">
        <v>0</v>
      </c>
      <c r="H31" s="39">
        <v>0</v>
      </c>
      <c r="I31" s="39">
        <v>0</v>
      </c>
      <c r="J31" s="39">
        <v>2016</v>
      </c>
      <c r="K31" s="39">
        <v>0</v>
      </c>
      <c r="L31" s="39"/>
      <c r="M31" s="42"/>
    </row>
    <row r="32" spans="1:13" ht="15">
      <c r="A32" s="168" t="s">
        <v>33</v>
      </c>
      <c r="B32" s="166" t="s">
        <v>128</v>
      </c>
      <c r="C32" s="41">
        <v>2</v>
      </c>
      <c r="D32" s="38" t="s">
        <v>40</v>
      </c>
      <c r="E32" s="41" t="s">
        <v>166</v>
      </c>
      <c r="F32" s="39">
        <f t="shared" si="1"/>
        <v>19200</v>
      </c>
      <c r="G32" s="39">
        <v>0</v>
      </c>
      <c r="H32" s="39">
        <v>0</v>
      </c>
      <c r="I32" s="39">
        <v>0</v>
      </c>
      <c r="J32" s="39">
        <v>19200</v>
      </c>
      <c r="K32" s="39">
        <v>0</v>
      </c>
      <c r="L32" s="50">
        <v>600</v>
      </c>
      <c r="M32" s="42">
        <v>100</v>
      </c>
    </row>
    <row r="33" spans="1:13" ht="22.5" customHeight="1">
      <c r="A33" s="169"/>
      <c r="B33" s="167"/>
      <c r="C33" s="41">
        <v>1</v>
      </c>
      <c r="D33" s="38" t="s">
        <v>40</v>
      </c>
      <c r="E33" s="41" t="s">
        <v>167</v>
      </c>
      <c r="F33" s="39">
        <f t="shared" si="1"/>
        <v>1344</v>
      </c>
      <c r="G33" s="39">
        <v>0</v>
      </c>
      <c r="H33" s="39">
        <v>0</v>
      </c>
      <c r="I33" s="39">
        <v>0</v>
      </c>
      <c r="J33" s="39">
        <v>1344</v>
      </c>
      <c r="K33" s="39">
        <v>0</v>
      </c>
      <c r="L33" s="39"/>
      <c r="M33" s="42"/>
    </row>
    <row r="34" spans="1:13" ht="15">
      <c r="A34" s="168" t="s">
        <v>34</v>
      </c>
      <c r="B34" s="166" t="s">
        <v>129</v>
      </c>
      <c r="C34" s="41">
        <v>2</v>
      </c>
      <c r="D34" s="38" t="s">
        <v>40</v>
      </c>
      <c r="E34" s="41" t="s">
        <v>166</v>
      </c>
      <c r="F34" s="39">
        <f t="shared" si="1"/>
        <v>28800</v>
      </c>
      <c r="G34" s="39">
        <v>0</v>
      </c>
      <c r="H34" s="39">
        <v>0</v>
      </c>
      <c r="I34" s="39">
        <v>0</v>
      </c>
      <c r="J34" s="39">
        <v>28800</v>
      </c>
      <c r="K34" s="39">
        <v>0</v>
      </c>
      <c r="L34" s="50">
        <v>900</v>
      </c>
      <c r="M34" s="42">
        <v>100</v>
      </c>
    </row>
    <row r="35" spans="1:13" ht="30" customHeight="1">
      <c r="A35" s="169"/>
      <c r="B35" s="167"/>
      <c r="C35" s="41">
        <v>1</v>
      </c>
      <c r="D35" s="38" t="s">
        <v>40</v>
      </c>
      <c r="E35" s="41" t="s">
        <v>167</v>
      </c>
      <c r="F35" s="39">
        <f t="shared" si="1"/>
        <v>2016</v>
      </c>
      <c r="G35" s="39">
        <v>0</v>
      </c>
      <c r="H35" s="39">
        <v>0</v>
      </c>
      <c r="I35" s="39">
        <v>0</v>
      </c>
      <c r="J35" s="39">
        <v>2016</v>
      </c>
      <c r="K35" s="39">
        <v>0</v>
      </c>
      <c r="L35" s="39"/>
      <c r="M35" s="42"/>
    </row>
    <row r="36" spans="1:13" ht="15">
      <c r="A36" s="168" t="s">
        <v>171</v>
      </c>
      <c r="B36" s="166" t="s">
        <v>130</v>
      </c>
      <c r="C36" s="41">
        <v>2</v>
      </c>
      <c r="D36" s="38" t="s">
        <v>40</v>
      </c>
      <c r="E36" s="41" t="s">
        <v>166</v>
      </c>
      <c r="F36" s="39">
        <f t="shared" si="1"/>
        <v>28800</v>
      </c>
      <c r="G36" s="39">
        <v>0</v>
      </c>
      <c r="H36" s="39">
        <v>0</v>
      </c>
      <c r="I36" s="39">
        <v>0</v>
      </c>
      <c r="J36" s="39">
        <v>28800</v>
      </c>
      <c r="K36" s="39">
        <v>0</v>
      </c>
      <c r="L36" s="50">
        <v>900</v>
      </c>
      <c r="M36" s="42">
        <v>100</v>
      </c>
    </row>
    <row r="37" spans="1:13" ht="23.25" customHeight="1">
      <c r="A37" s="169"/>
      <c r="B37" s="167"/>
      <c r="C37" s="41">
        <v>1</v>
      </c>
      <c r="D37" s="38" t="s">
        <v>40</v>
      </c>
      <c r="E37" s="41" t="s">
        <v>167</v>
      </c>
      <c r="F37" s="39">
        <f t="shared" si="1"/>
        <v>2016</v>
      </c>
      <c r="G37" s="39">
        <v>0</v>
      </c>
      <c r="H37" s="39">
        <v>0</v>
      </c>
      <c r="I37" s="39">
        <v>0</v>
      </c>
      <c r="J37" s="39">
        <v>2016</v>
      </c>
      <c r="K37" s="39">
        <v>0</v>
      </c>
      <c r="L37" s="39"/>
      <c r="M37" s="42"/>
    </row>
    <row r="38" spans="1:13" s="12" customFormat="1" ht="38.25">
      <c r="A38" s="36" t="s">
        <v>172</v>
      </c>
      <c r="B38" s="40" t="s">
        <v>51</v>
      </c>
      <c r="C38" s="41">
        <v>2</v>
      </c>
      <c r="D38" s="38" t="s">
        <v>40</v>
      </c>
      <c r="E38" s="41" t="s">
        <v>166</v>
      </c>
      <c r="F38" s="39">
        <f t="shared" si="1"/>
        <v>28800</v>
      </c>
      <c r="G38" s="39">
        <v>0</v>
      </c>
      <c r="H38" s="39">
        <v>0</v>
      </c>
      <c r="I38" s="39">
        <v>0</v>
      </c>
      <c r="J38" s="39">
        <v>28800</v>
      </c>
      <c r="K38" s="39">
        <v>0</v>
      </c>
      <c r="L38" s="39">
        <v>900</v>
      </c>
      <c r="M38" s="42">
        <v>80</v>
      </c>
    </row>
    <row r="39" spans="1:13" s="12" customFormat="1" ht="25.5">
      <c r="A39" s="44" t="s">
        <v>173</v>
      </c>
      <c r="B39" s="47" t="s">
        <v>251</v>
      </c>
      <c r="C39" s="41">
        <v>1</v>
      </c>
      <c r="D39" s="38" t="s">
        <v>39</v>
      </c>
      <c r="E39" s="41" t="s">
        <v>167</v>
      </c>
      <c r="F39" s="39">
        <f t="shared" si="1"/>
        <v>3000</v>
      </c>
      <c r="G39" s="39">
        <v>0</v>
      </c>
      <c r="H39" s="39">
        <v>0</v>
      </c>
      <c r="I39" s="39">
        <v>3000</v>
      </c>
      <c r="J39" s="39">
        <v>0</v>
      </c>
      <c r="K39" s="39">
        <v>0</v>
      </c>
      <c r="L39" s="39"/>
      <c r="M39" s="42"/>
    </row>
    <row r="40" spans="1:13" ht="15">
      <c r="A40" s="168" t="s">
        <v>174</v>
      </c>
      <c r="B40" s="166" t="s">
        <v>92</v>
      </c>
      <c r="C40" s="41">
        <v>2</v>
      </c>
      <c r="D40" s="38" t="s">
        <v>40</v>
      </c>
      <c r="E40" s="41" t="s">
        <v>166</v>
      </c>
      <c r="F40" s="39">
        <f t="shared" si="1"/>
        <v>31500</v>
      </c>
      <c r="G40" s="39">
        <v>0</v>
      </c>
      <c r="H40" s="39">
        <v>0</v>
      </c>
      <c r="I40" s="39">
        <v>0</v>
      </c>
      <c r="J40" s="39">
        <v>31500</v>
      </c>
      <c r="K40" s="39">
        <v>0</v>
      </c>
      <c r="L40" s="39">
        <v>900</v>
      </c>
      <c r="M40" s="42">
        <v>80</v>
      </c>
    </row>
    <row r="41" spans="1:13" ht="27.75" customHeight="1" thickBot="1">
      <c r="A41" s="179"/>
      <c r="B41" s="182"/>
      <c r="C41" s="46">
        <v>1</v>
      </c>
      <c r="D41" s="51" t="s">
        <v>40</v>
      </c>
      <c r="E41" s="46" t="s">
        <v>167</v>
      </c>
      <c r="F41" s="48">
        <f t="shared" si="1"/>
        <v>2205</v>
      </c>
      <c r="G41" s="48">
        <v>0</v>
      </c>
      <c r="H41" s="48">
        <v>0</v>
      </c>
      <c r="I41" s="48">
        <v>0</v>
      </c>
      <c r="J41" s="48">
        <v>2205</v>
      </c>
      <c r="K41" s="48">
        <v>0</v>
      </c>
      <c r="L41" s="48"/>
      <c r="M41" s="49"/>
    </row>
    <row r="42" spans="1:14" s="27" customFormat="1" ht="27.75" customHeight="1" thickBot="1">
      <c r="A42" s="185" t="s">
        <v>223</v>
      </c>
      <c r="B42" s="186"/>
      <c r="C42" s="203"/>
      <c r="D42" s="204"/>
      <c r="E42" s="108" t="s">
        <v>167</v>
      </c>
      <c r="F42" s="109">
        <f>SUM(G42:K42)</f>
        <v>3000</v>
      </c>
      <c r="G42" s="110">
        <f>G39</f>
        <v>0</v>
      </c>
      <c r="H42" s="110">
        <f aca="true" t="shared" si="10" ref="H42:M42">H39</f>
        <v>0</v>
      </c>
      <c r="I42" s="110">
        <f t="shared" si="10"/>
        <v>3000</v>
      </c>
      <c r="J42" s="110">
        <f t="shared" si="10"/>
        <v>0</v>
      </c>
      <c r="K42" s="110">
        <f t="shared" si="10"/>
        <v>0</v>
      </c>
      <c r="L42" s="110">
        <f t="shared" si="10"/>
        <v>0</v>
      </c>
      <c r="M42" s="110">
        <f t="shared" si="10"/>
        <v>0</v>
      </c>
      <c r="N42" s="28"/>
    </row>
    <row r="43" spans="1:13" s="24" customFormat="1" ht="15" customHeight="1">
      <c r="A43" s="194" t="s">
        <v>219</v>
      </c>
      <c r="B43" s="195"/>
      <c r="C43" s="195"/>
      <c r="D43" s="196"/>
      <c r="E43" s="111" t="s">
        <v>167</v>
      </c>
      <c r="F43" s="112">
        <f>SUM(G43:K43)</f>
        <v>12597</v>
      </c>
      <c r="G43" s="112">
        <f aca="true" t="shared" si="11" ref="G43:M43">G29+G31+G33+G35+G37+G41</f>
        <v>0</v>
      </c>
      <c r="H43" s="112">
        <f t="shared" si="11"/>
        <v>0</v>
      </c>
      <c r="I43" s="112">
        <f>I29+I31+I33+I35+I37+I41</f>
        <v>0</v>
      </c>
      <c r="J43" s="112">
        <f t="shared" si="11"/>
        <v>12597</v>
      </c>
      <c r="K43" s="112">
        <f t="shared" si="11"/>
        <v>0</v>
      </c>
      <c r="L43" s="112">
        <f t="shared" si="11"/>
        <v>0</v>
      </c>
      <c r="M43" s="113">
        <f t="shared" si="11"/>
        <v>0</v>
      </c>
    </row>
    <row r="44" spans="1:13" s="24" customFormat="1" ht="15" thickBot="1">
      <c r="A44" s="173"/>
      <c r="B44" s="174"/>
      <c r="C44" s="174"/>
      <c r="D44" s="175"/>
      <c r="E44" s="103" t="s">
        <v>166</v>
      </c>
      <c r="F44" s="104">
        <f t="shared" si="1"/>
        <v>194700</v>
      </c>
      <c r="G44" s="104">
        <f aca="true" t="shared" si="12" ref="G44:M44">G28+G30+G32+G34+G36+G38+G40</f>
        <v>0</v>
      </c>
      <c r="H44" s="104">
        <f t="shared" si="12"/>
        <v>0</v>
      </c>
      <c r="I44" s="104">
        <f>I28+I30+I32+I34+I36+I38+I40</f>
        <v>0</v>
      </c>
      <c r="J44" s="104">
        <f t="shared" si="12"/>
        <v>194700</v>
      </c>
      <c r="K44" s="104">
        <f t="shared" si="12"/>
        <v>0</v>
      </c>
      <c r="L44" s="104">
        <f t="shared" si="12"/>
        <v>6000</v>
      </c>
      <c r="M44" s="105">
        <f t="shared" si="12"/>
        <v>660</v>
      </c>
    </row>
    <row r="45" spans="1:13" s="22" customFormat="1" ht="14.25">
      <c r="A45" s="106" t="s">
        <v>64</v>
      </c>
      <c r="B45" s="107" t="s">
        <v>75</v>
      </c>
      <c r="C45" s="114"/>
      <c r="D45" s="89"/>
      <c r="E45" s="114"/>
      <c r="F45" s="71">
        <f t="shared" si="1"/>
        <v>30559.199999999997</v>
      </c>
      <c r="G45" s="71">
        <f>SUM(G46:G49)</f>
        <v>0</v>
      </c>
      <c r="H45" s="71">
        <f aca="true" t="shared" si="13" ref="H45:M45">SUM(H46:H49)</f>
        <v>0</v>
      </c>
      <c r="I45" s="71">
        <f t="shared" si="13"/>
        <v>0</v>
      </c>
      <c r="J45" s="71">
        <f t="shared" si="13"/>
        <v>30559.199999999997</v>
      </c>
      <c r="K45" s="71">
        <f t="shared" si="13"/>
        <v>0</v>
      </c>
      <c r="L45" s="71">
        <f t="shared" si="13"/>
        <v>1475</v>
      </c>
      <c r="M45" s="71">
        <f t="shared" si="13"/>
        <v>2000</v>
      </c>
    </row>
    <row r="46" spans="1:13" s="12" customFormat="1" ht="15">
      <c r="A46" s="168" t="s">
        <v>95</v>
      </c>
      <c r="B46" s="166" t="s">
        <v>54</v>
      </c>
      <c r="C46" s="41">
        <v>2</v>
      </c>
      <c r="D46" s="38" t="s">
        <v>41</v>
      </c>
      <c r="E46" s="41" t="s">
        <v>166</v>
      </c>
      <c r="F46" s="39">
        <f t="shared" si="1"/>
        <v>24480</v>
      </c>
      <c r="G46" s="39">
        <v>0</v>
      </c>
      <c r="H46" s="39">
        <v>0</v>
      </c>
      <c r="I46" s="39">
        <v>0</v>
      </c>
      <c r="J46" s="39">
        <v>24480</v>
      </c>
      <c r="K46" s="39">
        <v>0</v>
      </c>
      <c r="L46" s="39">
        <v>765</v>
      </c>
      <c r="M46" s="42">
        <v>1000</v>
      </c>
    </row>
    <row r="47" spans="1:13" ht="27.75" customHeight="1">
      <c r="A47" s="169"/>
      <c r="B47" s="167"/>
      <c r="C47" s="41">
        <v>1</v>
      </c>
      <c r="D47" s="38" t="s">
        <v>41</v>
      </c>
      <c r="E47" s="41" t="s">
        <v>167</v>
      </c>
      <c r="F47" s="39">
        <f t="shared" si="1"/>
        <v>1713.6</v>
      </c>
      <c r="G47" s="39">
        <v>0</v>
      </c>
      <c r="H47" s="39">
        <v>0</v>
      </c>
      <c r="I47" s="39">
        <v>0</v>
      </c>
      <c r="J47" s="39">
        <v>1713.6</v>
      </c>
      <c r="K47" s="39">
        <v>0</v>
      </c>
      <c r="L47" s="39"/>
      <c r="M47" s="42"/>
    </row>
    <row r="48" spans="1:13" s="12" customFormat="1" ht="15">
      <c r="A48" s="168" t="s">
        <v>32</v>
      </c>
      <c r="B48" s="166" t="s">
        <v>106</v>
      </c>
      <c r="C48" s="41">
        <v>2</v>
      </c>
      <c r="D48" s="38" t="s">
        <v>41</v>
      </c>
      <c r="E48" s="41" t="s">
        <v>166</v>
      </c>
      <c r="F48" s="39">
        <f t="shared" si="1"/>
        <v>4080</v>
      </c>
      <c r="G48" s="39">
        <v>0</v>
      </c>
      <c r="H48" s="39">
        <v>0</v>
      </c>
      <c r="I48" s="39">
        <v>0</v>
      </c>
      <c r="J48" s="39">
        <v>4080</v>
      </c>
      <c r="K48" s="39">
        <v>0</v>
      </c>
      <c r="L48" s="39">
        <v>710</v>
      </c>
      <c r="M48" s="42">
        <v>1000</v>
      </c>
    </row>
    <row r="49" spans="1:13" ht="37.5" customHeight="1" thickBot="1">
      <c r="A49" s="179"/>
      <c r="B49" s="182"/>
      <c r="C49" s="46">
        <v>1</v>
      </c>
      <c r="D49" s="51" t="s">
        <v>41</v>
      </c>
      <c r="E49" s="46" t="s">
        <v>167</v>
      </c>
      <c r="F49" s="48">
        <f t="shared" si="1"/>
        <v>285.6</v>
      </c>
      <c r="G49" s="48">
        <v>0</v>
      </c>
      <c r="H49" s="48">
        <v>0</v>
      </c>
      <c r="I49" s="48">
        <v>0</v>
      </c>
      <c r="J49" s="48">
        <v>285.6</v>
      </c>
      <c r="K49" s="48">
        <v>0</v>
      </c>
      <c r="L49" s="48"/>
      <c r="M49" s="49"/>
    </row>
    <row r="50" spans="1:13" s="24" customFormat="1" ht="15" customHeight="1">
      <c r="A50" s="170" t="s">
        <v>218</v>
      </c>
      <c r="B50" s="171"/>
      <c r="C50" s="171"/>
      <c r="D50" s="172"/>
      <c r="E50" s="115" t="s">
        <v>167</v>
      </c>
      <c r="F50" s="99">
        <f t="shared" si="1"/>
        <v>1999.1999999999998</v>
      </c>
      <c r="G50" s="99">
        <f aca="true" t="shared" si="14" ref="G50:M50">G47+G49</f>
        <v>0</v>
      </c>
      <c r="H50" s="99">
        <f t="shared" si="14"/>
        <v>0</v>
      </c>
      <c r="I50" s="99">
        <f>I47+I49</f>
        <v>0</v>
      </c>
      <c r="J50" s="99">
        <f t="shared" si="14"/>
        <v>1999.1999999999998</v>
      </c>
      <c r="K50" s="99">
        <f t="shared" si="14"/>
        <v>0</v>
      </c>
      <c r="L50" s="99">
        <f t="shared" si="14"/>
        <v>0</v>
      </c>
      <c r="M50" s="100">
        <f t="shared" si="14"/>
        <v>0</v>
      </c>
    </row>
    <row r="51" spans="1:13" s="24" customFormat="1" ht="15" thickBot="1">
      <c r="A51" s="173"/>
      <c r="B51" s="174"/>
      <c r="C51" s="174"/>
      <c r="D51" s="175"/>
      <c r="E51" s="116" t="s">
        <v>166</v>
      </c>
      <c r="F51" s="104">
        <f t="shared" si="1"/>
        <v>28560</v>
      </c>
      <c r="G51" s="104">
        <f aca="true" t="shared" si="15" ref="G51:M51">G46+G48</f>
        <v>0</v>
      </c>
      <c r="H51" s="104">
        <f t="shared" si="15"/>
        <v>0</v>
      </c>
      <c r="I51" s="104">
        <f>I46+I48</f>
        <v>0</v>
      </c>
      <c r="J51" s="104">
        <f t="shared" si="15"/>
        <v>28560</v>
      </c>
      <c r="K51" s="104">
        <f t="shared" si="15"/>
        <v>0</v>
      </c>
      <c r="L51" s="104">
        <f t="shared" si="15"/>
        <v>1475</v>
      </c>
      <c r="M51" s="105">
        <f t="shared" si="15"/>
        <v>2000</v>
      </c>
    </row>
    <row r="52" spans="1:13" s="20" customFormat="1" ht="37.5">
      <c r="A52" s="117" t="s">
        <v>32</v>
      </c>
      <c r="B52" s="118" t="s">
        <v>76</v>
      </c>
      <c r="C52" s="119"/>
      <c r="D52" s="120"/>
      <c r="E52" s="119"/>
      <c r="F52" s="121">
        <f t="shared" si="1"/>
        <v>7344077.399999999</v>
      </c>
      <c r="G52" s="121">
        <f aca="true" t="shared" si="16" ref="G52:M52">G53+G78+G119</f>
        <v>45770.9</v>
      </c>
      <c r="H52" s="121">
        <f t="shared" si="16"/>
        <v>283275.3</v>
      </c>
      <c r="I52" s="121">
        <f t="shared" si="16"/>
        <v>196373.6</v>
      </c>
      <c r="J52" s="121">
        <f t="shared" si="16"/>
        <v>6818657.6</v>
      </c>
      <c r="K52" s="121">
        <f t="shared" si="16"/>
        <v>0</v>
      </c>
      <c r="L52" s="121">
        <f t="shared" si="16"/>
        <v>264902.5</v>
      </c>
      <c r="M52" s="122">
        <f t="shared" si="16"/>
        <v>12416</v>
      </c>
    </row>
    <row r="53" spans="1:13" s="21" customFormat="1" ht="14.25">
      <c r="A53" s="96" t="s">
        <v>65</v>
      </c>
      <c r="B53" s="97" t="s">
        <v>70</v>
      </c>
      <c r="C53" s="69"/>
      <c r="D53" s="70"/>
      <c r="E53" s="69"/>
      <c r="F53" s="72">
        <f t="shared" si="1"/>
        <v>4766878.9</v>
      </c>
      <c r="G53" s="72">
        <f>SUM(G54:G73)</f>
        <v>12500</v>
      </c>
      <c r="H53" s="72">
        <f aca="true" t="shared" si="17" ref="H53:M53">SUM(H54:H73)</f>
        <v>0</v>
      </c>
      <c r="I53" s="72">
        <f t="shared" si="17"/>
        <v>60000</v>
      </c>
      <c r="J53" s="72">
        <f t="shared" si="17"/>
        <v>4694378.9</v>
      </c>
      <c r="K53" s="72">
        <f t="shared" si="17"/>
        <v>0</v>
      </c>
      <c r="L53" s="72">
        <f t="shared" si="17"/>
        <v>212680.6</v>
      </c>
      <c r="M53" s="72">
        <f t="shared" si="17"/>
        <v>7236</v>
      </c>
    </row>
    <row r="54" spans="1:13" ht="15">
      <c r="A54" s="183" t="s">
        <v>95</v>
      </c>
      <c r="B54" s="166" t="s">
        <v>46</v>
      </c>
      <c r="C54" s="41">
        <v>2</v>
      </c>
      <c r="D54" s="38" t="s">
        <v>40</v>
      </c>
      <c r="E54" s="41" t="s">
        <v>166</v>
      </c>
      <c r="F54" s="39">
        <f aca="true" t="shared" si="18" ref="F54:F59">SUM(G54:K54)</f>
        <v>210000</v>
      </c>
      <c r="G54" s="39">
        <v>0</v>
      </c>
      <c r="H54" s="39">
        <v>0</v>
      </c>
      <c r="I54" s="39">
        <v>0</v>
      </c>
      <c r="J54" s="39">
        <v>210000</v>
      </c>
      <c r="K54" s="39">
        <v>0</v>
      </c>
      <c r="L54" s="39">
        <v>15687</v>
      </c>
      <c r="M54" s="42">
        <v>300</v>
      </c>
    </row>
    <row r="55" spans="1:13" s="2" customFormat="1" ht="12.75">
      <c r="A55" s="184"/>
      <c r="B55" s="167"/>
      <c r="C55" s="41">
        <v>1</v>
      </c>
      <c r="D55" s="38" t="s">
        <v>40</v>
      </c>
      <c r="E55" s="41" t="s">
        <v>167</v>
      </c>
      <c r="F55" s="39">
        <f t="shared" si="18"/>
        <v>5000</v>
      </c>
      <c r="G55" s="39">
        <v>0</v>
      </c>
      <c r="H55" s="39">
        <v>0</v>
      </c>
      <c r="I55" s="39">
        <v>0</v>
      </c>
      <c r="J55" s="39">
        <v>5000</v>
      </c>
      <c r="K55" s="39">
        <v>0</v>
      </c>
      <c r="L55" s="39"/>
      <c r="M55" s="52"/>
    </row>
    <row r="56" spans="1:13" s="12" customFormat="1" ht="15">
      <c r="A56" s="168" t="s">
        <v>32</v>
      </c>
      <c r="B56" s="166" t="s">
        <v>157</v>
      </c>
      <c r="C56" s="41">
        <v>2</v>
      </c>
      <c r="D56" s="38" t="s">
        <v>40</v>
      </c>
      <c r="E56" s="41" t="s">
        <v>166</v>
      </c>
      <c r="F56" s="39">
        <f t="shared" si="18"/>
        <v>700000</v>
      </c>
      <c r="G56" s="39">
        <v>0</v>
      </c>
      <c r="H56" s="39">
        <v>0</v>
      </c>
      <c r="I56" s="39">
        <v>0</v>
      </c>
      <c r="J56" s="39">
        <v>700000</v>
      </c>
      <c r="K56" s="39">
        <v>0</v>
      </c>
      <c r="L56" s="39">
        <v>28717</v>
      </c>
      <c r="M56" s="42">
        <v>1136</v>
      </c>
    </row>
    <row r="57" spans="1:13" ht="15">
      <c r="A57" s="169"/>
      <c r="B57" s="167"/>
      <c r="C57" s="41">
        <v>1</v>
      </c>
      <c r="D57" s="38" t="s">
        <v>40</v>
      </c>
      <c r="E57" s="41" t="s">
        <v>167</v>
      </c>
      <c r="F57" s="39">
        <f t="shared" si="18"/>
        <v>17500</v>
      </c>
      <c r="G57" s="39">
        <v>12500</v>
      </c>
      <c r="H57" s="39">
        <v>0</v>
      </c>
      <c r="I57" s="39">
        <v>0</v>
      </c>
      <c r="J57" s="39">
        <v>5000</v>
      </c>
      <c r="K57" s="39">
        <v>0</v>
      </c>
      <c r="L57" s="39"/>
      <c r="M57" s="42"/>
    </row>
    <row r="58" spans="1:13" s="12" customFormat="1" ht="15">
      <c r="A58" s="168" t="s">
        <v>33</v>
      </c>
      <c r="B58" s="166" t="s">
        <v>84</v>
      </c>
      <c r="C58" s="41">
        <v>2</v>
      </c>
      <c r="D58" s="38" t="s">
        <v>40</v>
      </c>
      <c r="E58" s="41" t="s">
        <v>166</v>
      </c>
      <c r="F58" s="39">
        <f t="shared" si="18"/>
        <v>700000</v>
      </c>
      <c r="G58" s="39">
        <v>0</v>
      </c>
      <c r="H58" s="39">
        <v>0</v>
      </c>
      <c r="I58" s="39">
        <v>0</v>
      </c>
      <c r="J58" s="39">
        <v>700000</v>
      </c>
      <c r="K58" s="39">
        <v>0</v>
      </c>
      <c r="L58" s="39">
        <v>23775</v>
      </c>
      <c r="M58" s="42">
        <v>1100</v>
      </c>
    </row>
    <row r="59" spans="1:13" s="2" customFormat="1" ht="12.75">
      <c r="A59" s="169"/>
      <c r="B59" s="167"/>
      <c r="C59" s="41">
        <v>1</v>
      </c>
      <c r="D59" s="38" t="s">
        <v>40</v>
      </c>
      <c r="E59" s="41" t="s">
        <v>167</v>
      </c>
      <c r="F59" s="39">
        <f t="shared" si="18"/>
        <v>17500</v>
      </c>
      <c r="G59" s="39">
        <v>0</v>
      </c>
      <c r="H59" s="39">
        <v>0</v>
      </c>
      <c r="I59" s="39">
        <v>0</v>
      </c>
      <c r="J59" s="39">
        <v>17500</v>
      </c>
      <c r="K59" s="39">
        <v>0</v>
      </c>
      <c r="L59" s="39"/>
      <c r="M59" s="52"/>
    </row>
    <row r="60" spans="1:13" ht="15">
      <c r="A60" s="168" t="s">
        <v>34</v>
      </c>
      <c r="B60" s="177" t="s">
        <v>83</v>
      </c>
      <c r="C60" s="41">
        <v>2</v>
      </c>
      <c r="D60" s="38" t="s">
        <v>40</v>
      </c>
      <c r="E60" s="41" t="s">
        <v>166</v>
      </c>
      <c r="F60" s="39">
        <f aca="true" t="shared" si="19" ref="F60:F73">SUM(G60:K60)</f>
        <v>700000</v>
      </c>
      <c r="G60" s="39">
        <v>0</v>
      </c>
      <c r="H60" s="39">
        <v>0</v>
      </c>
      <c r="I60" s="39">
        <v>0</v>
      </c>
      <c r="J60" s="39">
        <v>700000</v>
      </c>
      <c r="K60" s="39">
        <v>0</v>
      </c>
      <c r="L60" s="39">
        <v>35872</v>
      </c>
      <c r="M60" s="42">
        <v>1100</v>
      </c>
    </row>
    <row r="61" spans="1:13" s="32" customFormat="1" ht="51">
      <c r="A61" s="169"/>
      <c r="B61" s="178"/>
      <c r="C61" s="53">
        <v>1</v>
      </c>
      <c r="D61" s="54" t="s">
        <v>39</v>
      </c>
      <c r="E61" s="53" t="s">
        <v>259</v>
      </c>
      <c r="F61" s="55">
        <f t="shared" si="19"/>
        <v>15000</v>
      </c>
      <c r="G61" s="55">
        <v>0</v>
      </c>
      <c r="H61" s="55">
        <v>0</v>
      </c>
      <c r="I61" s="55">
        <v>15000</v>
      </c>
      <c r="J61" s="55">
        <v>0</v>
      </c>
      <c r="K61" s="55">
        <v>0</v>
      </c>
      <c r="L61" s="55"/>
      <c r="M61" s="56"/>
    </row>
    <row r="62" spans="1:13" s="12" customFormat="1" ht="15">
      <c r="A62" s="168" t="s">
        <v>171</v>
      </c>
      <c r="B62" s="177" t="s">
        <v>256</v>
      </c>
      <c r="C62" s="41">
        <v>2</v>
      </c>
      <c r="D62" s="38" t="s">
        <v>40</v>
      </c>
      <c r="E62" s="41" t="s">
        <v>166</v>
      </c>
      <c r="F62" s="39">
        <f t="shared" si="19"/>
        <v>700000</v>
      </c>
      <c r="G62" s="39">
        <v>0</v>
      </c>
      <c r="H62" s="39">
        <v>0</v>
      </c>
      <c r="I62" s="39">
        <v>0</v>
      </c>
      <c r="J62" s="39">
        <v>700000</v>
      </c>
      <c r="K62" s="39">
        <v>0</v>
      </c>
      <c r="L62" s="39">
        <v>28717</v>
      </c>
      <c r="M62" s="42">
        <v>1100</v>
      </c>
    </row>
    <row r="63" spans="1:13" s="33" customFormat="1" ht="51">
      <c r="A63" s="169"/>
      <c r="B63" s="178"/>
      <c r="C63" s="53">
        <v>1</v>
      </c>
      <c r="D63" s="54" t="s">
        <v>39</v>
      </c>
      <c r="E63" s="53" t="s">
        <v>259</v>
      </c>
      <c r="F63" s="55">
        <f t="shared" si="19"/>
        <v>15000</v>
      </c>
      <c r="G63" s="55">
        <v>0</v>
      </c>
      <c r="H63" s="55">
        <v>0</v>
      </c>
      <c r="I63" s="55">
        <v>15000</v>
      </c>
      <c r="J63" s="55">
        <v>0</v>
      </c>
      <c r="K63" s="55">
        <v>0</v>
      </c>
      <c r="L63" s="55"/>
      <c r="M63" s="56"/>
    </row>
    <row r="64" spans="1:13" s="12" customFormat="1" ht="15">
      <c r="A64" s="168" t="s">
        <v>172</v>
      </c>
      <c r="B64" s="177" t="s">
        <v>258</v>
      </c>
      <c r="C64" s="41">
        <v>2</v>
      </c>
      <c r="D64" s="38" t="s">
        <v>40</v>
      </c>
      <c r="E64" s="41" t="s">
        <v>166</v>
      </c>
      <c r="F64" s="39">
        <f>SUM(G64:K64)</f>
        <v>700000</v>
      </c>
      <c r="G64" s="39">
        <v>0</v>
      </c>
      <c r="H64" s="39">
        <v>0</v>
      </c>
      <c r="I64" s="39">
        <v>0</v>
      </c>
      <c r="J64" s="39">
        <v>700000</v>
      </c>
      <c r="K64" s="39">
        <v>0</v>
      </c>
      <c r="L64" s="39">
        <v>28717</v>
      </c>
      <c r="M64" s="42">
        <v>1100</v>
      </c>
    </row>
    <row r="65" spans="1:13" s="33" customFormat="1" ht="51">
      <c r="A65" s="169"/>
      <c r="B65" s="178"/>
      <c r="C65" s="53">
        <v>1</v>
      </c>
      <c r="D65" s="54" t="s">
        <v>39</v>
      </c>
      <c r="E65" s="53" t="s">
        <v>259</v>
      </c>
      <c r="F65" s="55">
        <f>SUM(G65:K65)</f>
        <v>15000</v>
      </c>
      <c r="G65" s="55">
        <v>0</v>
      </c>
      <c r="H65" s="55">
        <v>0</v>
      </c>
      <c r="I65" s="55">
        <v>15000</v>
      </c>
      <c r="J65" s="55">
        <v>0</v>
      </c>
      <c r="K65" s="55">
        <v>0</v>
      </c>
      <c r="L65" s="55"/>
      <c r="M65" s="56"/>
    </row>
    <row r="66" spans="1:13" ht="15">
      <c r="A66" s="168" t="s">
        <v>173</v>
      </c>
      <c r="B66" s="177" t="s">
        <v>257</v>
      </c>
      <c r="C66" s="41">
        <v>2</v>
      </c>
      <c r="D66" s="38" t="s">
        <v>40</v>
      </c>
      <c r="E66" s="41" t="s">
        <v>166</v>
      </c>
      <c r="F66" s="39">
        <f t="shared" si="19"/>
        <v>700000</v>
      </c>
      <c r="G66" s="39">
        <v>0</v>
      </c>
      <c r="H66" s="39">
        <v>0</v>
      </c>
      <c r="I66" s="39">
        <v>0</v>
      </c>
      <c r="J66" s="39">
        <v>700000</v>
      </c>
      <c r="K66" s="39">
        <v>0</v>
      </c>
      <c r="L66" s="39">
        <v>21001</v>
      </c>
      <c r="M66" s="42">
        <v>1100</v>
      </c>
    </row>
    <row r="67" spans="1:13" s="34" customFormat="1" ht="51">
      <c r="A67" s="169"/>
      <c r="B67" s="178"/>
      <c r="C67" s="53">
        <v>1</v>
      </c>
      <c r="D67" s="54" t="s">
        <v>39</v>
      </c>
      <c r="E67" s="53" t="s">
        <v>259</v>
      </c>
      <c r="F67" s="55">
        <f t="shared" si="19"/>
        <v>15000</v>
      </c>
      <c r="G67" s="55">
        <v>0</v>
      </c>
      <c r="H67" s="55">
        <v>0</v>
      </c>
      <c r="I67" s="55">
        <v>15000</v>
      </c>
      <c r="J67" s="55">
        <v>0</v>
      </c>
      <c r="K67" s="55">
        <v>0</v>
      </c>
      <c r="L67" s="55"/>
      <c r="M67" s="57"/>
    </row>
    <row r="68" spans="1:13" s="18" customFormat="1" ht="12.75">
      <c r="A68" s="168" t="s">
        <v>174</v>
      </c>
      <c r="B68" s="166" t="s">
        <v>45</v>
      </c>
      <c r="C68" s="41">
        <v>2</v>
      </c>
      <c r="D68" s="38" t="s">
        <v>40</v>
      </c>
      <c r="E68" s="41" t="s">
        <v>166</v>
      </c>
      <c r="F68" s="39">
        <f t="shared" si="19"/>
        <v>210000</v>
      </c>
      <c r="G68" s="39">
        <v>0</v>
      </c>
      <c r="H68" s="39">
        <v>0</v>
      </c>
      <c r="I68" s="39">
        <v>0</v>
      </c>
      <c r="J68" s="39">
        <v>210000</v>
      </c>
      <c r="K68" s="39">
        <v>0</v>
      </c>
      <c r="L68" s="39">
        <v>29304</v>
      </c>
      <c r="M68" s="52">
        <v>300</v>
      </c>
    </row>
    <row r="69" spans="1:13" ht="15">
      <c r="A69" s="169"/>
      <c r="B69" s="167"/>
      <c r="C69" s="41">
        <v>1</v>
      </c>
      <c r="D69" s="38" t="s">
        <v>40</v>
      </c>
      <c r="E69" s="41" t="s">
        <v>167</v>
      </c>
      <c r="F69" s="39">
        <f t="shared" si="19"/>
        <v>5000</v>
      </c>
      <c r="G69" s="39">
        <v>0</v>
      </c>
      <c r="H69" s="39">
        <v>0</v>
      </c>
      <c r="I69" s="39">
        <v>0</v>
      </c>
      <c r="J69" s="39">
        <v>5000</v>
      </c>
      <c r="K69" s="39">
        <v>0</v>
      </c>
      <c r="L69" s="39"/>
      <c r="M69" s="42"/>
    </row>
    <row r="70" spans="1:13" ht="15">
      <c r="A70" s="168" t="s">
        <v>175</v>
      </c>
      <c r="B70" s="166" t="s">
        <v>53</v>
      </c>
      <c r="C70" s="41">
        <v>2</v>
      </c>
      <c r="D70" s="38" t="s">
        <v>40</v>
      </c>
      <c r="E70" s="41" t="s">
        <v>166</v>
      </c>
      <c r="F70" s="39">
        <f t="shared" si="19"/>
        <v>5400</v>
      </c>
      <c r="G70" s="39">
        <v>0</v>
      </c>
      <c r="H70" s="39">
        <v>0</v>
      </c>
      <c r="I70" s="39">
        <v>0</v>
      </c>
      <c r="J70" s="39">
        <v>5400</v>
      </c>
      <c r="K70" s="39">
        <v>0</v>
      </c>
      <c r="L70" s="50">
        <v>300</v>
      </c>
      <c r="M70" s="42"/>
    </row>
    <row r="71" spans="1:13" ht="15">
      <c r="A71" s="169"/>
      <c r="B71" s="167"/>
      <c r="C71" s="41">
        <v>1</v>
      </c>
      <c r="D71" s="38" t="s">
        <v>40</v>
      </c>
      <c r="E71" s="41" t="s">
        <v>167</v>
      </c>
      <c r="F71" s="39">
        <f t="shared" si="19"/>
        <v>280</v>
      </c>
      <c r="G71" s="39">
        <v>0</v>
      </c>
      <c r="H71" s="39">
        <v>0</v>
      </c>
      <c r="I71" s="39">
        <v>0</v>
      </c>
      <c r="J71" s="39">
        <v>280</v>
      </c>
      <c r="K71" s="39">
        <v>0</v>
      </c>
      <c r="L71" s="50"/>
      <c r="M71" s="42"/>
    </row>
    <row r="72" spans="1:13" ht="15">
      <c r="A72" s="168" t="s">
        <v>176</v>
      </c>
      <c r="B72" s="166" t="s">
        <v>90</v>
      </c>
      <c r="C72" s="41">
        <v>2</v>
      </c>
      <c r="D72" s="38" t="s">
        <v>40</v>
      </c>
      <c r="E72" s="41" t="s">
        <v>166</v>
      </c>
      <c r="F72" s="39">
        <f t="shared" si="19"/>
        <v>35198.9</v>
      </c>
      <c r="G72" s="39">
        <v>0</v>
      </c>
      <c r="H72" s="39">
        <v>0</v>
      </c>
      <c r="I72" s="39">
        <v>0</v>
      </c>
      <c r="J72" s="39">
        <v>35198.9</v>
      </c>
      <c r="K72" s="39">
        <v>0</v>
      </c>
      <c r="L72" s="50">
        <v>590.6</v>
      </c>
      <c r="M72" s="42"/>
    </row>
    <row r="73" spans="1:13" ht="27.75" customHeight="1" thickBot="1">
      <c r="A73" s="169"/>
      <c r="B73" s="167"/>
      <c r="C73" s="41">
        <v>1</v>
      </c>
      <c r="D73" s="38" t="s">
        <v>40</v>
      </c>
      <c r="E73" s="41" t="s">
        <v>167</v>
      </c>
      <c r="F73" s="39">
        <f t="shared" si="19"/>
        <v>1000</v>
      </c>
      <c r="G73" s="39">
        <v>0</v>
      </c>
      <c r="H73" s="39">
        <v>0</v>
      </c>
      <c r="I73" s="39">
        <v>0</v>
      </c>
      <c r="J73" s="39">
        <v>1000</v>
      </c>
      <c r="K73" s="39">
        <v>0</v>
      </c>
      <c r="L73" s="50"/>
      <c r="M73" s="42"/>
    </row>
    <row r="74" spans="1:13" s="24" customFormat="1" ht="59.25" customHeight="1">
      <c r="A74" s="170" t="s">
        <v>220</v>
      </c>
      <c r="B74" s="171"/>
      <c r="C74" s="171"/>
      <c r="D74" s="172"/>
      <c r="E74" s="53" t="s">
        <v>259</v>
      </c>
      <c r="F74" s="123">
        <f aca="true" t="shared" si="20" ref="F74:F85">SUM(G74:K74)</f>
        <v>60000</v>
      </c>
      <c r="G74" s="99">
        <f>G61+G63+G65+G67</f>
        <v>0</v>
      </c>
      <c r="H74" s="99">
        <f aca="true" t="shared" si="21" ref="H74:M74">H61+H63+H65+H67</f>
        <v>0</v>
      </c>
      <c r="I74" s="99">
        <f t="shared" si="21"/>
        <v>60000</v>
      </c>
      <c r="J74" s="99">
        <f t="shared" si="21"/>
        <v>0</v>
      </c>
      <c r="K74" s="99">
        <f t="shared" si="21"/>
        <v>0</v>
      </c>
      <c r="L74" s="99">
        <f t="shared" si="21"/>
        <v>0</v>
      </c>
      <c r="M74" s="99">
        <f t="shared" si="21"/>
        <v>0</v>
      </c>
    </row>
    <row r="75" spans="1:13" s="24" customFormat="1" ht="15" thickBot="1">
      <c r="A75" s="194"/>
      <c r="B75" s="195"/>
      <c r="C75" s="195"/>
      <c r="D75" s="196"/>
      <c r="E75" s="46" t="s">
        <v>166</v>
      </c>
      <c r="F75" s="101">
        <f t="shared" si="20"/>
        <v>0</v>
      </c>
      <c r="G75" s="101">
        <v>0</v>
      </c>
      <c r="H75" s="101">
        <v>0</v>
      </c>
      <c r="I75" s="101">
        <v>0</v>
      </c>
      <c r="J75" s="101">
        <v>0</v>
      </c>
      <c r="K75" s="101">
        <f>K106+K107+K108+K109+K110+K111+K112</f>
        <v>0</v>
      </c>
      <c r="L75" s="101">
        <v>0</v>
      </c>
      <c r="M75" s="101">
        <v>0</v>
      </c>
    </row>
    <row r="76" spans="1:13" s="24" customFormat="1" ht="15" customHeight="1">
      <c r="A76" s="170" t="s">
        <v>221</v>
      </c>
      <c r="B76" s="171"/>
      <c r="C76" s="171"/>
      <c r="D76" s="172"/>
      <c r="E76" s="98" t="s">
        <v>167</v>
      </c>
      <c r="F76" s="99">
        <f t="shared" si="20"/>
        <v>46280</v>
      </c>
      <c r="G76" s="99">
        <f>G55+G57+G59+G61+G63+G67+G69+G71+G73</f>
        <v>12500</v>
      </c>
      <c r="H76" s="99">
        <f>H55+H57+H59+H61+H63+H67+H69+H71+H73</f>
        <v>0</v>
      </c>
      <c r="I76" s="99">
        <f>I55+I57+I59+I69+I71+I73</f>
        <v>0</v>
      </c>
      <c r="J76" s="99">
        <f>J55+J57+J59+J69+J71+J73</f>
        <v>33780</v>
      </c>
      <c r="K76" s="99">
        <f>K55+K57+K59+K69+K71+K73</f>
        <v>0</v>
      </c>
      <c r="L76" s="99">
        <f>L55+L57+L59+L69+L71+L73</f>
        <v>0</v>
      </c>
      <c r="M76" s="99">
        <f>M55+M57+M59+M69+M71+M73</f>
        <v>0</v>
      </c>
    </row>
    <row r="77" spans="1:13" s="24" customFormat="1" ht="15" thickBot="1">
      <c r="A77" s="173"/>
      <c r="B77" s="174"/>
      <c r="C77" s="174"/>
      <c r="D77" s="175"/>
      <c r="E77" s="103" t="s">
        <v>166</v>
      </c>
      <c r="F77" s="104">
        <f t="shared" si="20"/>
        <v>4660598.9</v>
      </c>
      <c r="G77" s="104">
        <f>G54+G56+G58+G60+G62+G64+G66+G68+G70+G72</f>
        <v>0</v>
      </c>
      <c r="H77" s="104">
        <f aca="true" t="shared" si="22" ref="H77:M77">H54+H56+H58+H60+H62+H64+H66+H68+H70+H72</f>
        <v>0</v>
      </c>
      <c r="I77" s="104">
        <f t="shared" si="22"/>
        <v>0</v>
      </c>
      <c r="J77" s="104">
        <f t="shared" si="22"/>
        <v>4660598.9</v>
      </c>
      <c r="K77" s="104">
        <f t="shared" si="22"/>
        <v>0</v>
      </c>
      <c r="L77" s="104">
        <f t="shared" si="22"/>
        <v>212680.6</v>
      </c>
      <c r="M77" s="104">
        <f t="shared" si="22"/>
        <v>7236</v>
      </c>
    </row>
    <row r="78" spans="1:13" s="21" customFormat="1" ht="14.25">
      <c r="A78" s="124" t="s">
        <v>61</v>
      </c>
      <c r="B78" s="125" t="s">
        <v>74</v>
      </c>
      <c r="C78" s="126"/>
      <c r="D78" s="126"/>
      <c r="E78" s="126"/>
      <c r="F78" s="72">
        <f t="shared" si="20"/>
        <v>2466846.5</v>
      </c>
      <c r="G78" s="127">
        <f>SUM(G79:G112)</f>
        <v>33270.9</v>
      </c>
      <c r="H78" s="127">
        <f aca="true" t="shared" si="23" ref="H78:M78">SUM(H79:H112)</f>
        <v>283275.3</v>
      </c>
      <c r="I78" s="127">
        <f t="shared" si="23"/>
        <v>136373.6</v>
      </c>
      <c r="J78" s="127">
        <f t="shared" si="23"/>
        <v>2013926.6999999997</v>
      </c>
      <c r="K78" s="127">
        <f t="shared" si="23"/>
        <v>0</v>
      </c>
      <c r="L78" s="127">
        <f t="shared" si="23"/>
        <v>49086.89999999998</v>
      </c>
      <c r="M78" s="127">
        <f t="shared" si="23"/>
        <v>3120</v>
      </c>
    </row>
    <row r="79" spans="1:13" s="12" customFormat="1" ht="25.5">
      <c r="A79" s="58" t="s">
        <v>95</v>
      </c>
      <c r="B79" s="59" t="s">
        <v>79</v>
      </c>
      <c r="C79" s="41">
        <v>1</v>
      </c>
      <c r="D79" s="38" t="s">
        <v>39</v>
      </c>
      <c r="E79" s="41" t="s">
        <v>166</v>
      </c>
      <c r="F79" s="39">
        <f t="shared" si="20"/>
        <v>123099.7</v>
      </c>
      <c r="G79" s="39">
        <v>0</v>
      </c>
      <c r="H79" s="39">
        <v>0</v>
      </c>
      <c r="I79" s="39">
        <v>0</v>
      </c>
      <c r="J79" s="39">
        <v>123099.7</v>
      </c>
      <c r="K79" s="39">
        <v>0</v>
      </c>
      <c r="L79" s="39">
        <v>1168.8</v>
      </c>
      <c r="M79" s="42">
        <v>220</v>
      </c>
    </row>
    <row r="80" spans="1:13" s="12" customFormat="1" ht="25.5">
      <c r="A80" s="58" t="s">
        <v>32</v>
      </c>
      <c r="B80" s="59" t="s">
        <v>81</v>
      </c>
      <c r="C80" s="41">
        <v>1</v>
      </c>
      <c r="D80" s="38" t="s">
        <v>39</v>
      </c>
      <c r="E80" s="41" t="s">
        <v>166</v>
      </c>
      <c r="F80" s="39">
        <f t="shared" si="20"/>
        <v>81781.7</v>
      </c>
      <c r="G80" s="39">
        <v>0</v>
      </c>
      <c r="H80" s="39">
        <v>0</v>
      </c>
      <c r="I80" s="39">
        <v>0</v>
      </c>
      <c r="J80" s="39">
        <v>81781.7</v>
      </c>
      <c r="K80" s="39">
        <v>0</v>
      </c>
      <c r="L80" s="39">
        <v>1048.8</v>
      </c>
      <c r="M80" s="42">
        <v>145</v>
      </c>
    </row>
    <row r="81" spans="1:13" s="12" customFormat="1" ht="25.5">
      <c r="A81" s="58" t="s">
        <v>33</v>
      </c>
      <c r="B81" s="59" t="s">
        <v>186</v>
      </c>
      <c r="C81" s="41">
        <v>1</v>
      </c>
      <c r="D81" s="38" t="s">
        <v>40</v>
      </c>
      <c r="E81" s="41" t="s">
        <v>166</v>
      </c>
      <c r="F81" s="39">
        <f t="shared" si="20"/>
        <v>81781.7</v>
      </c>
      <c r="G81" s="39">
        <v>0</v>
      </c>
      <c r="H81" s="39">
        <v>0</v>
      </c>
      <c r="I81" s="39">
        <v>0</v>
      </c>
      <c r="J81" s="39">
        <v>81781.7</v>
      </c>
      <c r="K81" s="39">
        <v>0</v>
      </c>
      <c r="L81" s="39">
        <v>1048.8</v>
      </c>
      <c r="M81" s="42">
        <v>145</v>
      </c>
    </row>
    <row r="82" spans="1:13" s="12" customFormat="1" ht="25.5">
      <c r="A82" s="58" t="s">
        <v>34</v>
      </c>
      <c r="B82" s="59" t="s">
        <v>80</v>
      </c>
      <c r="C82" s="41">
        <v>1</v>
      </c>
      <c r="D82" s="38" t="s">
        <v>40</v>
      </c>
      <c r="E82" s="41" t="s">
        <v>166</v>
      </c>
      <c r="F82" s="39">
        <f t="shared" si="20"/>
        <v>81781.7</v>
      </c>
      <c r="G82" s="39">
        <v>0</v>
      </c>
      <c r="H82" s="39">
        <v>0</v>
      </c>
      <c r="I82" s="39">
        <v>0</v>
      </c>
      <c r="J82" s="39">
        <v>81781.7</v>
      </c>
      <c r="K82" s="39">
        <v>0</v>
      </c>
      <c r="L82" s="39">
        <v>1048.8</v>
      </c>
      <c r="M82" s="42">
        <v>145</v>
      </c>
    </row>
    <row r="83" spans="1:13" s="12" customFormat="1" ht="25.5">
      <c r="A83" s="58" t="s">
        <v>171</v>
      </c>
      <c r="B83" s="59" t="s">
        <v>82</v>
      </c>
      <c r="C83" s="41">
        <v>1</v>
      </c>
      <c r="D83" s="38" t="s">
        <v>40</v>
      </c>
      <c r="E83" s="41" t="s">
        <v>166</v>
      </c>
      <c r="F83" s="39">
        <f t="shared" si="20"/>
        <v>81781.7</v>
      </c>
      <c r="G83" s="39">
        <v>0</v>
      </c>
      <c r="H83" s="39">
        <v>0</v>
      </c>
      <c r="I83" s="39">
        <v>0</v>
      </c>
      <c r="J83" s="39">
        <v>81781.7</v>
      </c>
      <c r="K83" s="39">
        <v>0</v>
      </c>
      <c r="L83" s="39">
        <v>1048.8</v>
      </c>
      <c r="M83" s="42">
        <v>145</v>
      </c>
    </row>
    <row r="84" spans="1:13" s="12" customFormat="1" ht="25.5">
      <c r="A84" s="58" t="s">
        <v>172</v>
      </c>
      <c r="B84" s="59" t="s">
        <v>91</v>
      </c>
      <c r="C84" s="41">
        <v>1</v>
      </c>
      <c r="D84" s="38" t="s">
        <v>40</v>
      </c>
      <c r="E84" s="41" t="s">
        <v>166</v>
      </c>
      <c r="F84" s="39">
        <f t="shared" si="20"/>
        <v>81781.7</v>
      </c>
      <c r="G84" s="39">
        <v>0</v>
      </c>
      <c r="H84" s="39">
        <v>0</v>
      </c>
      <c r="I84" s="39">
        <v>0</v>
      </c>
      <c r="J84" s="39">
        <v>81781.7</v>
      </c>
      <c r="K84" s="39">
        <v>0</v>
      </c>
      <c r="L84" s="39">
        <v>1048.8</v>
      </c>
      <c r="M84" s="42">
        <v>145</v>
      </c>
    </row>
    <row r="85" spans="1:13" ht="15">
      <c r="A85" s="36" t="s">
        <v>173</v>
      </c>
      <c r="B85" s="40" t="s">
        <v>94</v>
      </c>
      <c r="C85" s="41">
        <v>1</v>
      </c>
      <c r="D85" s="38" t="s">
        <v>44</v>
      </c>
      <c r="E85" s="41" t="s">
        <v>166</v>
      </c>
      <c r="F85" s="39">
        <f t="shared" si="20"/>
        <v>272057.7</v>
      </c>
      <c r="G85" s="39">
        <v>0</v>
      </c>
      <c r="H85" s="39">
        <v>0</v>
      </c>
      <c r="I85" s="39">
        <v>0</v>
      </c>
      <c r="J85" s="39">
        <v>272057.7</v>
      </c>
      <c r="K85" s="39">
        <v>0</v>
      </c>
      <c r="L85" s="39">
        <v>2844.5</v>
      </c>
      <c r="M85" s="42">
        <v>190</v>
      </c>
    </row>
    <row r="86" spans="1:13" s="31" customFormat="1" ht="51">
      <c r="A86" s="168" t="s">
        <v>174</v>
      </c>
      <c r="B86" s="177" t="s">
        <v>246</v>
      </c>
      <c r="C86" s="53">
        <v>1</v>
      </c>
      <c r="D86" s="54" t="s">
        <v>39</v>
      </c>
      <c r="E86" s="53" t="s">
        <v>259</v>
      </c>
      <c r="F86" s="55">
        <f aca="true" t="shared" si="24" ref="F86:F105">SUM(G86:K86)</f>
        <v>5800</v>
      </c>
      <c r="G86" s="55">
        <v>0</v>
      </c>
      <c r="H86" s="55">
        <v>0</v>
      </c>
      <c r="I86" s="55">
        <v>5800</v>
      </c>
      <c r="J86" s="55">
        <v>0</v>
      </c>
      <c r="K86" s="55">
        <v>0</v>
      </c>
      <c r="L86" s="128"/>
      <c r="M86" s="57"/>
    </row>
    <row r="87" spans="1:13" s="16" customFormat="1" ht="15">
      <c r="A87" s="169"/>
      <c r="B87" s="178"/>
      <c r="C87" s="41">
        <v>2</v>
      </c>
      <c r="D87" s="38" t="s">
        <v>40</v>
      </c>
      <c r="E87" s="41" t="s">
        <v>166</v>
      </c>
      <c r="F87" s="39">
        <f t="shared" si="24"/>
        <v>111761.4</v>
      </c>
      <c r="G87" s="39">
        <v>0</v>
      </c>
      <c r="H87" s="39">
        <v>0</v>
      </c>
      <c r="I87" s="39">
        <v>0</v>
      </c>
      <c r="J87" s="39">
        <v>111761.4</v>
      </c>
      <c r="K87" s="39">
        <v>0</v>
      </c>
      <c r="L87" s="50">
        <v>2500</v>
      </c>
      <c r="M87" s="42">
        <v>145</v>
      </c>
    </row>
    <row r="88" spans="1:13" s="31" customFormat="1" ht="51">
      <c r="A88" s="168" t="s">
        <v>175</v>
      </c>
      <c r="B88" s="177" t="s">
        <v>247</v>
      </c>
      <c r="C88" s="53">
        <v>1</v>
      </c>
      <c r="D88" s="54" t="s">
        <v>39</v>
      </c>
      <c r="E88" s="53" t="s">
        <v>259</v>
      </c>
      <c r="F88" s="55">
        <f t="shared" si="24"/>
        <v>5800</v>
      </c>
      <c r="G88" s="55">
        <v>0</v>
      </c>
      <c r="H88" s="55">
        <v>0</v>
      </c>
      <c r="I88" s="55">
        <v>5800</v>
      </c>
      <c r="J88" s="55">
        <v>0</v>
      </c>
      <c r="K88" s="55">
        <v>0</v>
      </c>
      <c r="L88" s="128"/>
      <c r="M88" s="57"/>
    </row>
    <row r="89" spans="1:13" s="16" customFormat="1" ht="23.25" customHeight="1">
      <c r="A89" s="169"/>
      <c r="B89" s="178"/>
      <c r="C89" s="41">
        <v>2</v>
      </c>
      <c r="D89" s="38" t="s">
        <v>40</v>
      </c>
      <c r="E89" s="41" t="s">
        <v>166</v>
      </c>
      <c r="F89" s="39">
        <f t="shared" si="24"/>
        <v>111761.4</v>
      </c>
      <c r="G89" s="39">
        <v>0</v>
      </c>
      <c r="H89" s="39">
        <v>0</v>
      </c>
      <c r="I89" s="39">
        <v>0</v>
      </c>
      <c r="J89" s="39">
        <v>111761.4</v>
      </c>
      <c r="K89" s="39">
        <v>0</v>
      </c>
      <c r="L89" s="50">
        <v>2500</v>
      </c>
      <c r="M89" s="42">
        <v>145</v>
      </c>
    </row>
    <row r="90" spans="1:13" s="31" customFormat="1" ht="51">
      <c r="A90" s="168" t="s">
        <v>176</v>
      </c>
      <c r="B90" s="177" t="s">
        <v>248</v>
      </c>
      <c r="C90" s="53">
        <v>1</v>
      </c>
      <c r="D90" s="54" t="s">
        <v>39</v>
      </c>
      <c r="E90" s="53" t="s">
        <v>259</v>
      </c>
      <c r="F90" s="55">
        <f t="shared" si="24"/>
        <v>5400</v>
      </c>
      <c r="G90" s="55">
        <v>0</v>
      </c>
      <c r="H90" s="55">
        <v>0</v>
      </c>
      <c r="I90" s="55">
        <v>5400</v>
      </c>
      <c r="J90" s="55">
        <v>0</v>
      </c>
      <c r="K90" s="55">
        <v>0</v>
      </c>
      <c r="L90" s="128"/>
      <c r="M90" s="57"/>
    </row>
    <row r="91" spans="1:13" s="16" customFormat="1" ht="15">
      <c r="A91" s="169"/>
      <c r="B91" s="178"/>
      <c r="C91" s="41">
        <v>2</v>
      </c>
      <c r="D91" s="38" t="s">
        <v>40</v>
      </c>
      <c r="E91" s="41" t="s">
        <v>166</v>
      </c>
      <c r="F91" s="39">
        <f t="shared" si="24"/>
        <v>111761.4</v>
      </c>
      <c r="G91" s="39">
        <v>0</v>
      </c>
      <c r="H91" s="39">
        <v>0</v>
      </c>
      <c r="I91" s="39">
        <v>0</v>
      </c>
      <c r="J91" s="39">
        <v>111761.4</v>
      </c>
      <c r="K91" s="39">
        <v>0</v>
      </c>
      <c r="L91" s="50">
        <v>2500</v>
      </c>
      <c r="M91" s="42">
        <v>145</v>
      </c>
    </row>
    <row r="92" spans="1:13" s="31" customFormat="1" ht="51">
      <c r="A92" s="168" t="s">
        <v>177</v>
      </c>
      <c r="B92" s="177" t="s">
        <v>249</v>
      </c>
      <c r="C92" s="53">
        <v>1</v>
      </c>
      <c r="D92" s="54" t="s">
        <v>39</v>
      </c>
      <c r="E92" s="53" t="s">
        <v>259</v>
      </c>
      <c r="F92" s="55">
        <f t="shared" si="24"/>
        <v>8000</v>
      </c>
      <c r="G92" s="55">
        <v>0</v>
      </c>
      <c r="H92" s="55">
        <v>0</v>
      </c>
      <c r="I92" s="55">
        <v>8000</v>
      </c>
      <c r="J92" s="55">
        <v>0</v>
      </c>
      <c r="K92" s="55">
        <v>0</v>
      </c>
      <c r="L92" s="128"/>
      <c r="M92" s="57"/>
    </row>
    <row r="93" spans="1:13" s="16" customFormat="1" ht="15">
      <c r="A93" s="169"/>
      <c r="B93" s="178"/>
      <c r="C93" s="41">
        <v>2</v>
      </c>
      <c r="D93" s="38" t="s">
        <v>40</v>
      </c>
      <c r="E93" s="41" t="s">
        <v>166</v>
      </c>
      <c r="F93" s="39">
        <f t="shared" si="24"/>
        <v>154153.6</v>
      </c>
      <c r="G93" s="39">
        <v>0</v>
      </c>
      <c r="H93" s="39">
        <v>0</v>
      </c>
      <c r="I93" s="39">
        <v>0</v>
      </c>
      <c r="J93" s="39">
        <v>154153.6</v>
      </c>
      <c r="K93" s="39">
        <v>0</v>
      </c>
      <c r="L93" s="50">
        <v>3500</v>
      </c>
      <c r="M93" s="42">
        <v>200</v>
      </c>
    </row>
    <row r="94" spans="1:13" s="31" customFormat="1" ht="51">
      <c r="A94" s="168" t="s">
        <v>178</v>
      </c>
      <c r="B94" s="177" t="s">
        <v>249</v>
      </c>
      <c r="C94" s="53">
        <v>1</v>
      </c>
      <c r="D94" s="54" t="s">
        <v>39</v>
      </c>
      <c r="E94" s="53" t="s">
        <v>259</v>
      </c>
      <c r="F94" s="55">
        <f t="shared" si="24"/>
        <v>8000</v>
      </c>
      <c r="G94" s="55">
        <v>0</v>
      </c>
      <c r="H94" s="55">
        <v>0</v>
      </c>
      <c r="I94" s="55">
        <v>8000</v>
      </c>
      <c r="J94" s="55">
        <v>0</v>
      </c>
      <c r="K94" s="55">
        <v>0</v>
      </c>
      <c r="L94" s="128"/>
      <c r="M94" s="57"/>
    </row>
    <row r="95" spans="1:13" s="16" customFormat="1" ht="15">
      <c r="A95" s="169"/>
      <c r="B95" s="178"/>
      <c r="C95" s="41">
        <v>2</v>
      </c>
      <c r="D95" s="38" t="s">
        <v>40</v>
      </c>
      <c r="E95" s="41" t="s">
        <v>166</v>
      </c>
      <c r="F95" s="39">
        <f t="shared" si="24"/>
        <v>154153.6</v>
      </c>
      <c r="G95" s="39">
        <v>0</v>
      </c>
      <c r="H95" s="39">
        <v>0</v>
      </c>
      <c r="I95" s="39">
        <v>0</v>
      </c>
      <c r="J95" s="39">
        <v>154153.6</v>
      </c>
      <c r="K95" s="39">
        <v>0</v>
      </c>
      <c r="L95" s="50">
        <v>3500</v>
      </c>
      <c r="M95" s="42">
        <v>200</v>
      </c>
    </row>
    <row r="96" spans="1:13" s="31" customFormat="1" ht="51">
      <c r="A96" s="168" t="s">
        <v>179</v>
      </c>
      <c r="B96" s="177" t="s">
        <v>250</v>
      </c>
      <c r="C96" s="53">
        <v>1</v>
      </c>
      <c r="D96" s="54" t="s">
        <v>39</v>
      </c>
      <c r="E96" s="53" t="s">
        <v>259</v>
      </c>
      <c r="F96" s="55">
        <f t="shared" si="24"/>
        <v>8800</v>
      </c>
      <c r="G96" s="55">
        <v>0</v>
      </c>
      <c r="H96" s="55">
        <v>0</v>
      </c>
      <c r="I96" s="55">
        <v>8800</v>
      </c>
      <c r="J96" s="55">
        <v>0</v>
      </c>
      <c r="K96" s="55">
        <v>0</v>
      </c>
      <c r="L96" s="128"/>
      <c r="M96" s="57"/>
    </row>
    <row r="97" spans="1:13" s="16" customFormat="1" ht="15">
      <c r="A97" s="169"/>
      <c r="B97" s="178"/>
      <c r="C97" s="41">
        <v>2</v>
      </c>
      <c r="D97" s="38" t="s">
        <v>40</v>
      </c>
      <c r="E97" s="41" t="s">
        <v>166</v>
      </c>
      <c r="F97" s="39">
        <f t="shared" si="24"/>
        <v>169563</v>
      </c>
      <c r="G97" s="39">
        <v>0</v>
      </c>
      <c r="H97" s="39">
        <v>0</v>
      </c>
      <c r="I97" s="39">
        <v>0</v>
      </c>
      <c r="J97" s="39">
        <v>169563</v>
      </c>
      <c r="K97" s="39">
        <v>0</v>
      </c>
      <c r="L97" s="50">
        <v>4000</v>
      </c>
      <c r="M97" s="42">
        <v>220</v>
      </c>
    </row>
    <row r="98" spans="1:13" s="16" customFormat="1" ht="15">
      <c r="A98" s="168" t="s">
        <v>180</v>
      </c>
      <c r="B98" s="166" t="s">
        <v>252</v>
      </c>
      <c r="C98" s="41">
        <v>1</v>
      </c>
      <c r="D98" s="38" t="s">
        <v>39</v>
      </c>
      <c r="E98" s="41" t="s">
        <v>167</v>
      </c>
      <c r="F98" s="39">
        <f t="shared" si="24"/>
        <v>2338.6</v>
      </c>
      <c r="G98" s="39">
        <v>0</v>
      </c>
      <c r="H98" s="39">
        <v>0</v>
      </c>
      <c r="I98" s="39">
        <v>0</v>
      </c>
      <c r="J98" s="39">
        <v>2338.6</v>
      </c>
      <c r="K98" s="39">
        <v>0</v>
      </c>
      <c r="L98" s="50"/>
      <c r="M98" s="42"/>
    </row>
    <row r="99" spans="1:13" s="16" customFormat="1" ht="15">
      <c r="A99" s="169"/>
      <c r="B99" s="167"/>
      <c r="C99" s="41">
        <v>2</v>
      </c>
      <c r="D99" s="38" t="s">
        <v>40</v>
      </c>
      <c r="E99" s="41" t="s">
        <v>166</v>
      </c>
      <c r="F99" s="39">
        <f t="shared" si="24"/>
        <v>61661.4</v>
      </c>
      <c r="G99" s="39">
        <v>0</v>
      </c>
      <c r="H99" s="39">
        <v>0</v>
      </c>
      <c r="I99" s="39">
        <v>0</v>
      </c>
      <c r="J99" s="39">
        <v>61661.4</v>
      </c>
      <c r="K99" s="39">
        <v>0</v>
      </c>
      <c r="L99" s="50">
        <v>2041.2</v>
      </c>
      <c r="M99" s="42">
        <v>80</v>
      </c>
    </row>
    <row r="100" spans="1:13" s="31" customFormat="1" ht="51">
      <c r="A100" s="168" t="s">
        <v>181</v>
      </c>
      <c r="B100" s="177" t="s">
        <v>253</v>
      </c>
      <c r="C100" s="53">
        <v>1</v>
      </c>
      <c r="D100" s="54" t="s">
        <v>39</v>
      </c>
      <c r="E100" s="53" t="s">
        <v>259</v>
      </c>
      <c r="F100" s="55">
        <f t="shared" si="24"/>
        <v>3200</v>
      </c>
      <c r="G100" s="55">
        <v>0</v>
      </c>
      <c r="H100" s="55">
        <v>0</v>
      </c>
      <c r="I100" s="55">
        <v>3200</v>
      </c>
      <c r="J100" s="55">
        <v>0</v>
      </c>
      <c r="K100" s="55">
        <v>0</v>
      </c>
      <c r="L100" s="128"/>
      <c r="M100" s="57"/>
    </row>
    <row r="101" spans="1:13" s="16" customFormat="1" ht="15">
      <c r="A101" s="169"/>
      <c r="B101" s="178"/>
      <c r="C101" s="41">
        <v>2</v>
      </c>
      <c r="D101" s="38" t="s">
        <v>40</v>
      </c>
      <c r="E101" s="41" t="s">
        <v>166</v>
      </c>
      <c r="F101" s="39">
        <f t="shared" si="24"/>
        <v>61661.4</v>
      </c>
      <c r="G101" s="39">
        <v>0</v>
      </c>
      <c r="H101" s="39">
        <v>0</v>
      </c>
      <c r="I101" s="39">
        <v>0</v>
      </c>
      <c r="J101" s="39">
        <v>61661.4</v>
      </c>
      <c r="K101" s="39">
        <v>0</v>
      </c>
      <c r="L101" s="50">
        <v>2041.2</v>
      </c>
      <c r="M101" s="42">
        <v>80</v>
      </c>
    </row>
    <row r="102" spans="1:13" s="31" customFormat="1" ht="51">
      <c r="A102" s="168" t="s">
        <v>182</v>
      </c>
      <c r="B102" s="177" t="s">
        <v>254</v>
      </c>
      <c r="C102" s="53">
        <v>1</v>
      </c>
      <c r="D102" s="54" t="s">
        <v>39</v>
      </c>
      <c r="E102" s="53" t="s">
        <v>259</v>
      </c>
      <c r="F102" s="55">
        <f t="shared" si="24"/>
        <v>5800</v>
      </c>
      <c r="G102" s="55">
        <v>0</v>
      </c>
      <c r="H102" s="55">
        <v>0</v>
      </c>
      <c r="I102" s="55">
        <v>5800</v>
      </c>
      <c r="J102" s="55">
        <v>0</v>
      </c>
      <c r="K102" s="55">
        <v>0</v>
      </c>
      <c r="L102" s="128"/>
      <c r="M102" s="57"/>
    </row>
    <row r="103" spans="1:13" s="16" customFormat="1" ht="15">
      <c r="A103" s="169"/>
      <c r="B103" s="178"/>
      <c r="C103" s="41">
        <v>2</v>
      </c>
      <c r="D103" s="38" t="s">
        <v>40</v>
      </c>
      <c r="E103" s="41" t="s">
        <v>166</v>
      </c>
      <c r="F103" s="39">
        <f t="shared" si="24"/>
        <v>111761.4</v>
      </c>
      <c r="G103" s="39">
        <v>0</v>
      </c>
      <c r="H103" s="39">
        <v>0</v>
      </c>
      <c r="I103" s="39">
        <v>0</v>
      </c>
      <c r="J103" s="39">
        <v>111761.4</v>
      </c>
      <c r="K103" s="39">
        <v>0</v>
      </c>
      <c r="L103" s="50">
        <v>2500</v>
      </c>
      <c r="M103" s="42">
        <v>145</v>
      </c>
    </row>
    <row r="104" spans="1:13" s="31" customFormat="1" ht="51">
      <c r="A104" s="168" t="s">
        <v>183</v>
      </c>
      <c r="B104" s="177" t="s">
        <v>255</v>
      </c>
      <c r="C104" s="53">
        <v>1</v>
      </c>
      <c r="D104" s="54" t="s">
        <v>39</v>
      </c>
      <c r="E104" s="53" t="s">
        <v>259</v>
      </c>
      <c r="F104" s="55">
        <f t="shared" si="24"/>
        <v>5800</v>
      </c>
      <c r="G104" s="55">
        <v>0</v>
      </c>
      <c r="H104" s="55">
        <v>0</v>
      </c>
      <c r="I104" s="55">
        <v>5800</v>
      </c>
      <c r="J104" s="55">
        <v>0</v>
      </c>
      <c r="K104" s="55">
        <v>0</v>
      </c>
      <c r="L104" s="128"/>
      <c r="M104" s="57"/>
    </row>
    <row r="105" spans="1:13" s="16" customFormat="1" ht="15">
      <c r="A105" s="169"/>
      <c r="B105" s="178"/>
      <c r="C105" s="41">
        <v>2</v>
      </c>
      <c r="D105" s="38" t="s">
        <v>40</v>
      </c>
      <c r="E105" s="41" t="s">
        <v>166</v>
      </c>
      <c r="F105" s="39">
        <f t="shared" si="24"/>
        <v>111761.4</v>
      </c>
      <c r="G105" s="39">
        <v>0</v>
      </c>
      <c r="H105" s="39">
        <v>0</v>
      </c>
      <c r="I105" s="39">
        <v>0</v>
      </c>
      <c r="J105" s="39">
        <v>111761.4</v>
      </c>
      <c r="K105" s="39">
        <v>0</v>
      </c>
      <c r="L105" s="50">
        <v>2500</v>
      </c>
      <c r="M105" s="42">
        <v>145</v>
      </c>
    </row>
    <row r="106" spans="1:13" s="16" customFormat="1" ht="59.25" customHeight="1">
      <c r="A106" s="36" t="s">
        <v>184</v>
      </c>
      <c r="B106" s="40" t="s">
        <v>244</v>
      </c>
      <c r="C106" s="41">
        <v>1</v>
      </c>
      <c r="D106" s="38" t="s">
        <v>39</v>
      </c>
      <c r="E106" s="41" t="s">
        <v>166</v>
      </c>
      <c r="F106" s="39">
        <f aca="true" t="shared" si="25" ref="F106:F112">SUM(G106:K106)</f>
        <v>73671.7</v>
      </c>
      <c r="G106" s="39">
        <v>1329.3</v>
      </c>
      <c r="H106" s="39">
        <v>0</v>
      </c>
      <c r="I106" s="39">
        <v>24820.2</v>
      </c>
      <c r="J106" s="39">
        <v>47522.2</v>
      </c>
      <c r="K106" s="39">
        <v>0</v>
      </c>
      <c r="L106" s="50">
        <v>2041.2</v>
      </c>
      <c r="M106" s="42">
        <v>80</v>
      </c>
    </row>
    <row r="107" spans="1:13" s="16" customFormat="1" ht="38.25">
      <c r="A107" s="36" t="s">
        <v>185</v>
      </c>
      <c r="B107" s="40" t="s">
        <v>242</v>
      </c>
      <c r="C107" s="41">
        <v>1</v>
      </c>
      <c r="D107" s="38" t="s">
        <v>39</v>
      </c>
      <c r="E107" s="41" t="s">
        <v>166</v>
      </c>
      <c r="F107" s="39">
        <f t="shared" si="25"/>
        <v>72105</v>
      </c>
      <c r="G107" s="39">
        <f>6073.7-1031.8</f>
        <v>5041.9</v>
      </c>
      <c r="H107" s="39">
        <v>56655.1</v>
      </c>
      <c r="I107" s="39">
        <v>10408</v>
      </c>
      <c r="J107" s="39">
        <v>0</v>
      </c>
      <c r="K107" s="39">
        <v>0</v>
      </c>
      <c r="L107" s="50">
        <v>2041.2</v>
      </c>
      <c r="M107" s="42">
        <v>80</v>
      </c>
    </row>
    <row r="108" spans="1:13" s="16" customFormat="1" ht="38.25">
      <c r="A108" s="36" t="s">
        <v>187</v>
      </c>
      <c r="B108" s="40" t="s">
        <v>237</v>
      </c>
      <c r="C108" s="41">
        <v>1</v>
      </c>
      <c r="D108" s="38" t="s">
        <v>39</v>
      </c>
      <c r="E108" s="41" t="s">
        <v>166</v>
      </c>
      <c r="F108" s="39">
        <f t="shared" si="25"/>
        <v>71642.7</v>
      </c>
      <c r="G108" s="39">
        <f>6073.8-2326.9</f>
        <v>3746.9</v>
      </c>
      <c r="H108" s="39">
        <v>56655</v>
      </c>
      <c r="I108" s="39">
        <v>11240.8</v>
      </c>
      <c r="J108" s="39">
        <v>0</v>
      </c>
      <c r="K108" s="39">
        <v>0</v>
      </c>
      <c r="L108" s="50">
        <v>2041.2</v>
      </c>
      <c r="M108" s="42">
        <v>80</v>
      </c>
    </row>
    <row r="109" spans="1:13" s="16" customFormat="1" ht="38.25">
      <c r="A109" s="36" t="s">
        <v>188</v>
      </c>
      <c r="B109" s="40" t="s">
        <v>238</v>
      </c>
      <c r="C109" s="41">
        <v>1</v>
      </c>
      <c r="D109" s="38" t="s">
        <v>39</v>
      </c>
      <c r="E109" s="41" t="s">
        <v>166</v>
      </c>
      <c r="F109" s="39">
        <f t="shared" si="25"/>
        <v>74928.90000000001</v>
      </c>
      <c r="G109" s="39">
        <v>6073.8</v>
      </c>
      <c r="H109" s="39">
        <v>56655</v>
      </c>
      <c r="I109" s="39">
        <v>12200.1</v>
      </c>
      <c r="J109" s="39">
        <v>0</v>
      </c>
      <c r="K109" s="39">
        <v>0</v>
      </c>
      <c r="L109" s="50">
        <v>2041.2</v>
      </c>
      <c r="M109" s="42">
        <v>80</v>
      </c>
    </row>
    <row r="110" spans="1:13" s="16" customFormat="1" ht="38.25">
      <c r="A110" s="36" t="s">
        <v>189</v>
      </c>
      <c r="B110" s="40" t="s">
        <v>239</v>
      </c>
      <c r="C110" s="41">
        <v>1</v>
      </c>
      <c r="D110" s="38" t="s">
        <v>39</v>
      </c>
      <c r="E110" s="41" t="s">
        <v>166</v>
      </c>
      <c r="F110" s="39">
        <f t="shared" si="25"/>
        <v>69900.29999999999</v>
      </c>
      <c r="G110" s="39">
        <f>6073.8-2101.6</f>
        <v>3972.2000000000003</v>
      </c>
      <c r="H110" s="39">
        <v>56655.1</v>
      </c>
      <c r="I110" s="39">
        <v>9273</v>
      </c>
      <c r="J110" s="39">
        <v>0</v>
      </c>
      <c r="K110" s="39">
        <v>0</v>
      </c>
      <c r="L110" s="50">
        <v>2041.2</v>
      </c>
      <c r="M110" s="42">
        <v>80</v>
      </c>
    </row>
    <row r="111" spans="1:13" s="16" customFormat="1" ht="38.25">
      <c r="A111" s="36" t="s">
        <v>190</v>
      </c>
      <c r="B111" s="40" t="s">
        <v>240</v>
      </c>
      <c r="C111" s="41">
        <v>1</v>
      </c>
      <c r="D111" s="38" t="s">
        <v>39</v>
      </c>
      <c r="E111" s="41" t="s">
        <v>166</v>
      </c>
      <c r="F111" s="39">
        <f t="shared" si="25"/>
        <v>74560.5</v>
      </c>
      <c r="G111" s="39">
        <v>6073.9</v>
      </c>
      <c r="H111" s="39">
        <v>56655.1</v>
      </c>
      <c r="I111" s="39">
        <v>11831.5</v>
      </c>
      <c r="J111" s="39">
        <v>0</v>
      </c>
      <c r="K111" s="39">
        <v>0</v>
      </c>
      <c r="L111" s="50">
        <v>2041.2</v>
      </c>
      <c r="M111" s="42">
        <v>80</v>
      </c>
    </row>
    <row r="112" spans="1:13" s="16" customFormat="1" ht="39" thickBot="1">
      <c r="A112" s="44" t="s">
        <v>191</v>
      </c>
      <c r="B112" s="47" t="s">
        <v>245</v>
      </c>
      <c r="C112" s="41">
        <v>1</v>
      </c>
      <c r="D112" s="38" t="s">
        <v>39</v>
      </c>
      <c r="E112" s="41" t="s">
        <v>166</v>
      </c>
      <c r="F112" s="39">
        <f t="shared" si="25"/>
        <v>7032.9</v>
      </c>
      <c r="G112" s="39">
        <v>7032.9</v>
      </c>
      <c r="H112" s="39">
        <v>0</v>
      </c>
      <c r="I112" s="39">
        <v>0</v>
      </c>
      <c r="J112" s="39">
        <v>0</v>
      </c>
      <c r="K112" s="39">
        <v>0</v>
      </c>
      <c r="L112" s="50">
        <v>0</v>
      </c>
      <c r="M112" s="42">
        <v>0</v>
      </c>
    </row>
    <row r="113" spans="1:13" s="24" customFormat="1" ht="52.5" customHeight="1">
      <c r="A113" s="170" t="s">
        <v>223</v>
      </c>
      <c r="B113" s="171"/>
      <c r="C113" s="171"/>
      <c r="D113" s="172"/>
      <c r="E113" s="53" t="s">
        <v>259</v>
      </c>
      <c r="F113" s="99">
        <f aca="true" t="shared" si="26" ref="F113:F131">SUM(G113:K113)</f>
        <v>58938.6</v>
      </c>
      <c r="G113" s="99">
        <f>G86+G88+G90+G92+G94+G96+G98+G100+G102+G104</f>
        <v>0</v>
      </c>
      <c r="H113" s="99">
        <f aca="true" t="shared" si="27" ref="H113:M113">H86+H88+H90+H92+H94+H96+H98+H100+H102+H104</f>
        <v>0</v>
      </c>
      <c r="I113" s="99">
        <f>I86+I88+I90+I92+I94+I96+I98+I100+I102+I104</f>
        <v>56600</v>
      </c>
      <c r="J113" s="99">
        <f t="shared" si="27"/>
        <v>2338.6</v>
      </c>
      <c r="K113" s="99">
        <f t="shared" si="27"/>
        <v>0</v>
      </c>
      <c r="L113" s="99">
        <f t="shared" si="27"/>
        <v>0</v>
      </c>
      <c r="M113" s="100">
        <f t="shared" si="27"/>
        <v>0</v>
      </c>
    </row>
    <row r="114" spans="1:13" s="24" customFormat="1" ht="15" thickBot="1">
      <c r="A114" s="194"/>
      <c r="B114" s="195"/>
      <c r="C114" s="195"/>
      <c r="D114" s="196"/>
      <c r="E114" s="46" t="s">
        <v>166</v>
      </c>
      <c r="F114" s="101">
        <f t="shared" si="26"/>
        <v>648723.4</v>
      </c>
      <c r="G114" s="101">
        <f>G79+G80+G106+G107+G108+G109+G110+G111+G112</f>
        <v>33270.9</v>
      </c>
      <c r="H114" s="101">
        <f aca="true" t="shared" si="28" ref="H114:M114">H79+H80+H106+H107+H108+H109+H110+H111+H112</f>
        <v>283275.3</v>
      </c>
      <c r="I114" s="101">
        <f t="shared" si="28"/>
        <v>79773.6</v>
      </c>
      <c r="J114" s="101">
        <f t="shared" si="28"/>
        <v>252403.59999999998</v>
      </c>
      <c r="K114" s="101">
        <f t="shared" si="28"/>
        <v>0</v>
      </c>
      <c r="L114" s="101">
        <f t="shared" si="28"/>
        <v>14464.800000000003</v>
      </c>
      <c r="M114" s="101">
        <f t="shared" si="28"/>
        <v>845</v>
      </c>
    </row>
    <row r="115" spans="1:13" s="24" customFormat="1" ht="15" customHeight="1">
      <c r="A115" s="170" t="s">
        <v>219</v>
      </c>
      <c r="B115" s="171"/>
      <c r="C115" s="171"/>
      <c r="D115" s="172"/>
      <c r="E115" s="98" t="s">
        <v>167</v>
      </c>
      <c r="F115" s="99">
        <f t="shared" si="26"/>
        <v>0</v>
      </c>
      <c r="G115" s="99">
        <v>0</v>
      </c>
      <c r="H115" s="99">
        <v>0</v>
      </c>
      <c r="I115" s="99">
        <v>0</v>
      </c>
      <c r="J115" s="99">
        <v>0</v>
      </c>
      <c r="K115" s="99">
        <v>0</v>
      </c>
      <c r="L115" s="99">
        <v>0</v>
      </c>
      <c r="M115" s="100">
        <v>0</v>
      </c>
    </row>
    <row r="116" spans="1:13" s="24" customFormat="1" ht="15" thickBot="1">
      <c r="A116" s="173"/>
      <c r="B116" s="174"/>
      <c r="C116" s="174"/>
      <c r="D116" s="175"/>
      <c r="E116" s="103" t="s">
        <v>166</v>
      </c>
      <c r="F116" s="104">
        <f t="shared" si="26"/>
        <v>1487126.7999999996</v>
      </c>
      <c r="G116" s="104">
        <f aca="true" t="shared" si="29" ref="G116:M116">G81+G82+G83+G84+G87+G89+G91+G93+G95+G97+G99+G101+G103+G105</f>
        <v>0</v>
      </c>
      <c r="H116" s="104">
        <f t="shared" si="29"/>
        <v>0</v>
      </c>
      <c r="I116" s="104">
        <f>I81+I82+I83+I84+I87+I89+I91+I93+I95+I97+I99+I101+I103+I105</f>
        <v>0</v>
      </c>
      <c r="J116" s="104">
        <f t="shared" si="29"/>
        <v>1487126.7999999996</v>
      </c>
      <c r="K116" s="104">
        <f t="shared" si="29"/>
        <v>0</v>
      </c>
      <c r="L116" s="104">
        <f t="shared" si="29"/>
        <v>31777.600000000002</v>
      </c>
      <c r="M116" s="105">
        <f t="shared" si="29"/>
        <v>2085</v>
      </c>
    </row>
    <row r="117" spans="1:13" s="24" customFormat="1" ht="15" customHeight="1">
      <c r="A117" s="170" t="s">
        <v>224</v>
      </c>
      <c r="B117" s="171"/>
      <c r="C117" s="171"/>
      <c r="D117" s="172"/>
      <c r="E117" s="98" t="s">
        <v>167</v>
      </c>
      <c r="F117" s="99">
        <f t="shared" si="26"/>
        <v>0</v>
      </c>
      <c r="G117" s="99">
        <v>0</v>
      </c>
      <c r="H117" s="99">
        <v>0</v>
      </c>
      <c r="I117" s="99">
        <v>0</v>
      </c>
      <c r="J117" s="99">
        <v>0</v>
      </c>
      <c r="K117" s="99">
        <v>0</v>
      </c>
      <c r="L117" s="99">
        <v>0</v>
      </c>
      <c r="M117" s="100">
        <v>0</v>
      </c>
    </row>
    <row r="118" spans="1:13" s="24" customFormat="1" ht="15" thickBot="1">
      <c r="A118" s="173"/>
      <c r="B118" s="174"/>
      <c r="C118" s="174"/>
      <c r="D118" s="175"/>
      <c r="E118" s="103" t="s">
        <v>166</v>
      </c>
      <c r="F118" s="104">
        <f t="shared" si="26"/>
        <v>272057.7</v>
      </c>
      <c r="G118" s="104">
        <f aca="true" t="shared" si="30" ref="G118:M118">G85</f>
        <v>0</v>
      </c>
      <c r="H118" s="104">
        <f t="shared" si="30"/>
        <v>0</v>
      </c>
      <c r="I118" s="104">
        <f>I85</f>
        <v>0</v>
      </c>
      <c r="J118" s="104">
        <f t="shared" si="30"/>
        <v>272057.7</v>
      </c>
      <c r="K118" s="104">
        <f t="shared" si="30"/>
        <v>0</v>
      </c>
      <c r="L118" s="104">
        <f t="shared" si="30"/>
        <v>2844.5</v>
      </c>
      <c r="M118" s="105">
        <f t="shared" si="30"/>
        <v>190</v>
      </c>
    </row>
    <row r="119" spans="1:13" s="23" customFormat="1" ht="15">
      <c r="A119" s="96" t="s">
        <v>68</v>
      </c>
      <c r="B119" s="125" t="s">
        <v>72</v>
      </c>
      <c r="C119" s="129"/>
      <c r="D119" s="70"/>
      <c r="E119" s="129"/>
      <c r="F119" s="72">
        <f t="shared" si="26"/>
        <v>110352</v>
      </c>
      <c r="G119" s="72">
        <f>SUM(G120:G125)</f>
        <v>0</v>
      </c>
      <c r="H119" s="72">
        <f aca="true" t="shared" si="31" ref="H119:M119">SUM(H120:H125)</f>
        <v>0</v>
      </c>
      <c r="I119" s="72">
        <f t="shared" si="31"/>
        <v>0</v>
      </c>
      <c r="J119" s="72">
        <f t="shared" si="31"/>
        <v>110352</v>
      </c>
      <c r="K119" s="72">
        <f t="shared" si="31"/>
        <v>0</v>
      </c>
      <c r="L119" s="72">
        <f t="shared" si="31"/>
        <v>3135</v>
      </c>
      <c r="M119" s="72">
        <f t="shared" si="31"/>
        <v>2060</v>
      </c>
    </row>
    <row r="120" spans="1:13" ht="15">
      <c r="A120" s="168" t="s">
        <v>95</v>
      </c>
      <c r="B120" s="166" t="s">
        <v>9</v>
      </c>
      <c r="C120" s="41">
        <v>2</v>
      </c>
      <c r="D120" s="38" t="s">
        <v>40</v>
      </c>
      <c r="E120" s="41" t="s">
        <v>166</v>
      </c>
      <c r="F120" s="39">
        <f t="shared" si="26"/>
        <v>48000</v>
      </c>
      <c r="G120" s="39">
        <v>0</v>
      </c>
      <c r="H120" s="39">
        <v>0</v>
      </c>
      <c r="I120" s="39">
        <v>0</v>
      </c>
      <c r="J120" s="39">
        <v>48000</v>
      </c>
      <c r="K120" s="39">
        <v>0</v>
      </c>
      <c r="L120" s="39">
        <v>1500</v>
      </c>
      <c r="M120" s="42">
        <v>1000</v>
      </c>
    </row>
    <row r="121" spans="1:13" ht="15">
      <c r="A121" s="169"/>
      <c r="B121" s="167"/>
      <c r="C121" s="41">
        <v>1</v>
      </c>
      <c r="D121" s="38" t="s">
        <v>40</v>
      </c>
      <c r="E121" s="41" t="s">
        <v>167</v>
      </c>
      <c r="F121" s="39">
        <f t="shared" si="26"/>
        <v>4800</v>
      </c>
      <c r="G121" s="39">
        <v>0</v>
      </c>
      <c r="H121" s="39">
        <v>0</v>
      </c>
      <c r="I121" s="39">
        <v>0</v>
      </c>
      <c r="J121" s="39">
        <v>4800</v>
      </c>
      <c r="K121" s="39">
        <v>0</v>
      </c>
      <c r="L121" s="39"/>
      <c r="M121" s="42"/>
    </row>
    <row r="122" spans="1:13" ht="15">
      <c r="A122" s="168" t="s">
        <v>32</v>
      </c>
      <c r="B122" s="166" t="s">
        <v>85</v>
      </c>
      <c r="C122" s="41">
        <v>2</v>
      </c>
      <c r="D122" s="38" t="s">
        <v>40</v>
      </c>
      <c r="E122" s="41" t="s">
        <v>166</v>
      </c>
      <c r="F122" s="39">
        <f t="shared" si="26"/>
        <v>4320</v>
      </c>
      <c r="G122" s="39">
        <v>0</v>
      </c>
      <c r="H122" s="39">
        <v>0</v>
      </c>
      <c r="I122" s="39">
        <v>0</v>
      </c>
      <c r="J122" s="39">
        <v>4320</v>
      </c>
      <c r="K122" s="39">
        <v>0</v>
      </c>
      <c r="L122" s="39">
        <v>135</v>
      </c>
      <c r="M122" s="42">
        <v>60</v>
      </c>
    </row>
    <row r="123" spans="1:13" ht="42" customHeight="1">
      <c r="A123" s="169"/>
      <c r="B123" s="167"/>
      <c r="C123" s="41">
        <v>1</v>
      </c>
      <c r="D123" s="38" t="s">
        <v>40</v>
      </c>
      <c r="E123" s="41" t="s">
        <v>167</v>
      </c>
      <c r="F123" s="39">
        <f t="shared" si="26"/>
        <v>432</v>
      </c>
      <c r="G123" s="39">
        <v>0</v>
      </c>
      <c r="H123" s="39">
        <v>0</v>
      </c>
      <c r="I123" s="39">
        <v>0</v>
      </c>
      <c r="J123" s="39">
        <v>432</v>
      </c>
      <c r="K123" s="39">
        <v>0</v>
      </c>
      <c r="L123" s="39"/>
      <c r="M123" s="42"/>
    </row>
    <row r="124" spans="1:13" ht="15">
      <c r="A124" s="168" t="s">
        <v>33</v>
      </c>
      <c r="B124" s="166" t="s">
        <v>18</v>
      </c>
      <c r="C124" s="41">
        <v>2</v>
      </c>
      <c r="D124" s="38" t="s">
        <v>41</v>
      </c>
      <c r="E124" s="41" t="s">
        <v>166</v>
      </c>
      <c r="F124" s="39">
        <f t="shared" si="26"/>
        <v>48000</v>
      </c>
      <c r="G124" s="39">
        <v>0</v>
      </c>
      <c r="H124" s="39">
        <v>0</v>
      </c>
      <c r="I124" s="39">
        <v>0</v>
      </c>
      <c r="J124" s="39">
        <v>48000</v>
      </c>
      <c r="K124" s="39">
        <v>0</v>
      </c>
      <c r="L124" s="39">
        <v>1500</v>
      </c>
      <c r="M124" s="42">
        <v>1000</v>
      </c>
    </row>
    <row r="125" spans="1:13" ht="15.75" thickBot="1">
      <c r="A125" s="169"/>
      <c r="B125" s="167"/>
      <c r="C125" s="41">
        <v>1</v>
      </c>
      <c r="D125" s="38" t="s">
        <v>41</v>
      </c>
      <c r="E125" s="41" t="s">
        <v>167</v>
      </c>
      <c r="F125" s="39">
        <f t="shared" si="26"/>
        <v>4800</v>
      </c>
      <c r="G125" s="39">
        <v>0</v>
      </c>
      <c r="H125" s="39">
        <v>0</v>
      </c>
      <c r="I125" s="39">
        <v>0</v>
      </c>
      <c r="J125" s="39">
        <v>4800</v>
      </c>
      <c r="K125" s="39">
        <v>0</v>
      </c>
      <c r="L125" s="39"/>
      <c r="M125" s="42"/>
    </row>
    <row r="126" spans="1:13" s="24" customFormat="1" ht="15" customHeight="1">
      <c r="A126" s="170" t="s">
        <v>225</v>
      </c>
      <c r="B126" s="171"/>
      <c r="C126" s="171"/>
      <c r="D126" s="172"/>
      <c r="E126" s="115" t="s">
        <v>167</v>
      </c>
      <c r="F126" s="99">
        <f t="shared" si="26"/>
        <v>5232</v>
      </c>
      <c r="G126" s="99">
        <f aca="true" t="shared" si="32" ref="G126:M126">G121+G123</f>
        <v>0</v>
      </c>
      <c r="H126" s="99">
        <f t="shared" si="32"/>
        <v>0</v>
      </c>
      <c r="I126" s="99">
        <f>I121+I123</f>
        <v>0</v>
      </c>
      <c r="J126" s="99">
        <f t="shared" si="32"/>
        <v>5232</v>
      </c>
      <c r="K126" s="99">
        <f t="shared" si="32"/>
        <v>0</v>
      </c>
      <c r="L126" s="99">
        <f t="shared" si="32"/>
        <v>0</v>
      </c>
      <c r="M126" s="100">
        <f t="shared" si="32"/>
        <v>0</v>
      </c>
    </row>
    <row r="127" spans="1:13" s="24" customFormat="1" ht="15" thickBot="1">
      <c r="A127" s="173"/>
      <c r="B127" s="174"/>
      <c r="C127" s="174"/>
      <c r="D127" s="175"/>
      <c r="E127" s="116" t="s">
        <v>166</v>
      </c>
      <c r="F127" s="104">
        <f t="shared" si="26"/>
        <v>52320</v>
      </c>
      <c r="G127" s="104">
        <f aca="true" t="shared" si="33" ref="G127:M127">G120+G122</f>
        <v>0</v>
      </c>
      <c r="H127" s="104">
        <f t="shared" si="33"/>
        <v>0</v>
      </c>
      <c r="I127" s="104">
        <f>I120+I122</f>
        <v>0</v>
      </c>
      <c r="J127" s="104">
        <f t="shared" si="33"/>
        <v>52320</v>
      </c>
      <c r="K127" s="104">
        <f t="shared" si="33"/>
        <v>0</v>
      </c>
      <c r="L127" s="104">
        <f t="shared" si="33"/>
        <v>1635</v>
      </c>
      <c r="M127" s="105">
        <f t="shared" si="33"/>
        <v>1060</v>
      </c>
    </row>
    <row r="128" spans="1:13" s="24" customFormat="1" ht="15" customHeight="1">
      <c r="A128" s="170" t="s">
        <v>218</v>
      </c>
      <c r="B128" s="171"/>
      <c r="C128" s="171"/>
      <c r="D128" s="172"/>
      <c r="E128" s="115" t="s">
        <v>167</v>
      </c>
      <c r="F128" s="99">
        <f t="shared" si="26"/>
        <v>4800</v>
      </c>
      <c r="G128" s="99">
        <f aca="true" t="shared" si="34" ref="G128:M128">G125</f>
        <v>0</v>
      </c>
      <c r="H128" s="99">
        <f t="shared" si="34"/>
        <v>0</v>
      </c>
      <c r="I128" s="99">
        <f>I125</f>
        <v>0</v>
      </c>
      <c r="J128" s="99">
        <f t="shared" si="34"/>
        <v>4800</v>
      </c>
      <c r="K128" s="99">
        <f t="shared" si="34"/>
        <v>0</v>
      </c>
      <c r="L128" s="99">
        <f t="shared" si="34"/>
        <v>0</v>
      </c>
      <c r="M128" s="100">
        <f t="shared" si="34"/>
        <v>0</v>
      </c>
    </row>
    <row r="129" spans="1:13" s="24" customFormat="1" ht="15" thickBot="1">
      <c r="A129" s="173"/>
      <c r="B129" s="174"/>
      <c r="C129" s="174"/>
      <c r="D129" s="175"/>
      <c r="E129" s="116" t="s">
        <v>166</v>
      </c>
      <c r="F129" s="104">
        <f t="shared" si="26"/>
        <v>48000</v>
      </c>
      <c r="G129" s="104">
        <f aca="true" t="shared" si="35" ref="G129:M129">G124</f>
        <v>0</v>
      </c>
      <c r="H129" s="104">
        <f t="shared" si="35"/>
        <v>0</v>
      </c>
      <c r="I129" s="104">
        <f>I124</f>
        <v>0</v>
      </c>
      <c r="J129" s="104">
        <f t="shared" si="35"/>
        <v>48000</v>
      </c>
      <c r="K129" s="104">
        <f t="shared" si="35"/>
        <v>0</v>
      </c>
      <c r="L129" s="104">
        <f t="shared" si="35"/>
        <v>1500</v>
      </c>
      <c r="M129" s="105">
        <f t="shared" si="35"/>
        <v>1000</v>
      </c>
    </row>
    <row r="130" spans="1:13" s="20" customFormat="1" ht="37.5">
      <c r="A130" s="91" t="s">
        <v>33</v>
      </c>
      <c r="B130" s="130" t="s">
        <v>162</v>
      </c>
      <c r="C130" s="131"/>
      <c r="D130" s="94"/>
      <c r="E130" s="131"/>
      <c r="F130" s="95">
        <f t="shared" si="26"/>
        <v>2794195.1</v>
      </c>
      <c r="G130" s="95">
        <f aca="true" t="shared" si="36" ref="G130:M130">G131+G177+G273</f>
        <v>159338.2</v>
      </c>
      <c r="H130" s="95">
        <f t="shared" si="36"/>
        <v>0</v>
      </c>
      <c r="I130" s="95">
        <f>I131+I177+I273</f>
        <v>10909.3</v>
      </c>
      <c r="J130" s="95">
        <f t="shared" si="36"/>
        <v>2623947.6</v>
      </c>
      <c r="K130" s="95">
        <f t="shared" si="36"/>
        <v>0</v>
      </c>
      <c r="L130" s="95">
        <f t="shared" si="36"/>
        <v>176353.3</v>
      </c>
      <c r="M130" s="132">
        <f t="shared" si="36"/>
        <v>0</v>
      </c>
    </row>
    <row r="131" spans="1:13" s="21" customFormat="1" ht="15.75" customHeight="1">
      <c r="A131" s="96" t="s">
        <v>66</v>
      </c>
      <c r="B131" s="97" t="s">
        <v>70</v>
      </c>
      <c r="C131" s="69"/>
      <c r="D131" s="70"/>
      <c r="E131" s="69"/>
      <c r="F131" s="72">
        <f t="shared" si="26"/>
        <v>1656256.5</v>
      </c>
      <c r="G131" s="72">
        <f>SUM(G132:G168)</f>
        <v>156610.90000000002</v>
      </c>
      <c r="H131" s="72">
        <f aca="true" t="shared" si="37" ref="H131:M131">SUM(H132:H168)</f>
        <v>0</v>
      </c>
      <c r="I131" s="72">
        <f t="shared" si="37"/>
        <v>0</v>
      </c>
      <c r="J131" s="72">
        <f t="shared" si="37"/>
        <v>1499645.6</v>
      </c>
      <c r="K131" s="72">
        <f t="shared" si="37"/>
        <v>0</v>
      </c>
      <c r="L131" s="72">
        <f t="shared" si="37"/>
        <v>87440.6</v>
      </c>
      <c r="M131" s="72">
        <f t="shared" si="37"/>
        <v>0</v>
      </c>
    </row>
    <row r="132" spans="1:13" s="35" customFormat="1" ht="48.75" customHeight="1">
      <c r="A132" s="168" t="s">
        <v>95</v>
      </c>
      <c r="B132" s="60" t="s">
        <v>3</v>
      </c>
      <c r="C132" s="53">
        <v>1</v>
      </c>
      <c r="D132" s="54" t="s">
        <v>39</v>
      </c>
      <c r="E132" s="53" t="s">
        <v>166</v>
      </c>
      <c r="F132" s="55">
        <f aca="true" t="shared" si="38" ref="F132:F144">SUM(G132:K132)</f>
        <v>121666.8</v>
      </c>
      <c r="G132" s="55">
        <v>5842.3</v>
      </c>
      <c r="H132" s="55">
        <v>0</v>
      </c>
      <c r="I132" s="55">
        <v>0</v>
      </c>
      <c r="J132" s="55">
        <v>115824.5</v>
      </c>
      <c r="K132" s="55">
        <v>0</v>
      </c>
      <c r="L132" s="55">
        <v>6292.6</v>
      </c>
      <c r="M132" s="61"/>
    </row>
    <row r="133" spans="1:13" ht="15">
      <c r="A133" s="169"/>
      <c r="B133" s="40" t="s">
        <v>169</v>
      </c>
      <c r="C133" s="41">
        <v>1</v>
      </c>
      <c r="D133" s="38" t="s">
        <v>39</v>
      </c>
      <c r="E133" s="41" t="s">
        <v>167</v>
      </c>
      <c r="F133" s="39">
        <f>SUM(G133:K133)</f>
        <v>8516.7</v>
      </c>
      <c r="G133" s="39">
        <v>0</v>
      </c>
      <c r="H133" s="39">
        <v>0</v>
      </c>
      <c r="I133" s="39">
        <v>0</v>
      </c>
      <c r="J133" s="39">
        <v>8516.7</v>
      </c>
      <c r="K133" s="39">
        <v>0</v>
      </c>
      <c r="L133" s="39"/>
      <c r="M133" s="42"/>
    </row>
    <row r="134" spans="1:13" s="14" customFormat="1" ht="38.25">
      <c r="A134" s="36" t="s">
        <v>32</v>
      </c>
      <c r="B134" s="40" t="s">
        <v>159</v>
      </c>
      <c r="C134" s="41">
        <v>1</v>
      </c>
      <c r="D134" s="38" t="s">
        <v>39</v>
      </c>
      <c r="E134" s="41" t="s">
        <v>166</v>
      </c>
      <c r="F134" s="39">
        <f t="shared" si="38"/>
        <v>10303.8</v>
      </c>
      <c r="G134" s="39">
        <v>10303.8</v>
      </c>
      <c r="H134" s="39">
        <v>0</v>
      </c>
      <c r="I134" s="39">
        <v>0</v>
      </c>
      <c r="J134" s="39">
        <v>0</v>
      </c>
      <c r="K134" s="39">
        <v>0</v>
      </c>
      <c r="L134" s="39">
        <v>6562.7</v>
      </c>
      <c r="M134" s="43"/>
    </row>
    <row r="135" spans="1:13" s="14" customFormat="1" ht="51" customHeight="1">
      <c r="A135" s="168" t="s">
        <v>33</v>
      </c>
      <c r="B135" s="166" t="s">
        <v>160</v>
      </c>
      <c r="C135" s="41">
        <v>1</v>
      </c>
      <c r="D135" s="38" t="s">
        <v>39</v>
      </c>
      <c r="E135" s="41" t="s">
        <v>166</v>
      </c>
      <c r="F135" s="39">
        <f t="shared" si="38"/>
        <v>24696.2</v>
      </c>
      <c r="G135" s="39">
        <f>9696.2+15000</f>
        <v>24696.2</v>
      </c>
      <c r="H135" s="39">
        <v>0</v>
      </c>
      <c r="I135" s="39">
        <v>0</v>
      </c>
      <c r="J135" s="39">
        <v>0</v>
      </c>
      <c r="K135" s="39">
        <v>0</v>
      </c>
      <c r="L135" s="39">
        <v>3835</v>
      </c>
      <c r="M135" s="43"/>
    </row>
    <row r="136" spans="1:13" s="14" customFormat="1" ht="14.25">
      <c r="A136" s="169"/>
      <c r="B136" s="167"/>
      <c r="C136" s="41">
        <v>1</v>
      </c>
      <c r="D136" s="38" t="s">
        <v>40</v>
      </c>
      <c r="E136" s="41" t="s">
        <v>166</v>
      </c>
      <c r="F136" s="39">
        <f>SUM(G136:K136)</f>
        <v>115518.6</v>
      </c>
      <c r="G136" s="39">
        <f>10303.8+105214.8</f>
        <v>115518.6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43"/>
    </row>
    <row r="137" spans="1:13" s="12" customFormat="1" ht="14.25">
      <c r="A137" s="168" t="s">
        <v>34</v>
      </c>
      <c r="B137" s="166" t="s">
        <v>99</v>
      </c>
      <c r="C137" s="41">
        <v>2</v>
      </c>
      <c r="D137" s="38" t="s">
        <v>39</v>
      </c>
      <c r="E137" s="41" t="s">
        <v>166</v>
      </c>
      <c r="F137" s="39">
        <f t="shared" si="38"/>
        <v>97816.8</v>
      </c>
      <c r="G137" s="39">
        <v>0</v>
      </c>
      <c r="H137" s="39">
        <v>0</v>
      </c>
      <c r="I137" s="39">
        <v>0</v>
      </c>
      <c r="J137" s="39">
        <v>97816.8</v>
      </c>
      <c r="K137" s="39">
        <v>0</v>
      </c>
      <c r="L137" s="39">
        <v>4968.6</v>
      </c>
      <c r="M137" s="43"/>
    </row>
    <row r="138" spans="1:13" ht="36.75" customHeight="1">
      <c r="A138" s="169"/>
      <c r="B138" s="167"/>
      <c r="C138" s="41">
        <v>1</v>
      </c>
      <c r="D138" s="38" t="s">
        <v>39</v>
      </c>
      <c r="E138" s="41" t="s">
        <v>167</v>
      </c>
      <c r="F138" s="39">
        <f>SUM(G138:K138)</f>
        <v>6847.2</v>
      </c>
      <c r="G138" s="39">
        <v>0</v>
      </c>
      <c r="H138" s="39">
        <v>0</v>
      </c>
      <c r="I138" s="39">
        <v>0</v>
      </c>
      <c r="J138" s="39">
        <v>6847.2</v>
      </c>
      <c r="K138" s="39">
        <v>0</v>
      </c>
      <c r="L138" s="39"/>
      <c r="M138" s="42"/>
    </row>
    <row r="139" spans="1:13" s="12" customFormat="1" ht="14.25">
      <c r="A139" s="168" t="s">
        <v>171</v>
      </c>
      <c r="B139" s="166" t="s">
        <v>5</v>
      </c>
      <c r="C139" s="41">
        <v>2</v>
      </c>
      <c r="D139" s="38" t="s">
        <v>39</v>
      </c>
      <c r="E139" s="41" t="s">
        <v>166</v>
      </c>
      <c r="F139" s="39">
        <f t="shared" si="38"/>
        <v>74129.3</v>
      </c>
      <c r="G139" s="39">
        <v>0</v>
      </c>
      <c r="H139" s="39">
        <v>0</v>
      </c>
      <c r="I139" s="39">
        <v>0</v>
      </c>
      <c r="J139" s="39">
        <v>74129.3</v>
      </c>
      <c r="K139" s="39">
        <v>0</v>
      </c>
      <c r="L139" s="39">
        <v>4118.3</v>
      </c>
      <c r="M139" s="43"/>
    </row>
    <row r="140" spans="1:13" ht="15">
      <c r="A140" s="169"/>
      <c r="B140" s="167"/>
      <c r="C140" s="41">
        <v>1</v>
      </c>
      <c r="D140" s="38" t="s">
        <v>39</v>
      </c>
      <c r="E140" s="41" t="s">
        <v>167</v>
      </c>
      <c r="F140" s="39">
        <f>SUM(G140:K140)</f>
        <v>3706.5</v>
      </c>
      <c r="G140" s="39">
        <v>0</v>
      </c>
      <c r="H140" s="39">
        <v>0</v>
      </c>
      <c r="I140" s="39">
        <v>0</v>
      </c>
      <c r="J140" s="39">
        <v>3706.5</v>
      </c>
      <c r="K140" s="39">
        <v>0</v>
      </c>
      <c r="L140" s="39"/>
      <c r="M140" s="42"/>
    </row>
    <row r="141" spans="1:13" s="12" customFormat="1" ht="38.25">
      <c r="A141" s="36" t="s">
        <v>172</v>
      </c>
      <c r="B141" s="40" t="s">
        <v>107</v>
      </c>
      <c r="C141" s="41">
        <v>2</v>
      </c>
      <c r="D141" s="38" t="s">
        <v>39</v>
      </c>
      <c r="E141" s="41" t="s">
        <v>166</v>
      </c>
      <c r="F141" s="39">
        <f t="shared" si="38"/>
        <v>89134.2</v>
      </c>
      <c r="G141" s="50">
        <v>0</v>
      </c>
      <c r="H141" s="50">
        <v>0</v>
      </c>
      <c r="I141" s="50">
        <v>0</v>
      </c>
      <c r="J141" s="50">
        <v>89134.2</v>
      </c>
      <c r="K141" s="50">
        <v>0</v>
      </c>
      <c r="L141" s="39">
        <v>4951.9</v>
      </c>
      <c r="M141" s="43"/>
    </row>
    <row r="142" spans="1:13" ht="51">
      <c r="A142" s="168" t="s">
        <v>173</v>
      </c>
      <c r="B142" s="62" t="s">
        <v>28</v>
      </c>
      <c r="C142" s="41">
        <v>2</v>
      </c>
      <c r="D142" s="38" t="s">
        <v>39</v>
      </c>
      <c r="E142" s="41" t="s">
        <v>166</v>
      </c>
      <c r="F142" s="39">
        <f t="shared" si="38"/>
        <v>5693.4</v>
      </c>
      <c r="G142" s="39">
        <v>0</v>
      </c>
      <c r="H142" s="39">
        <v>0</v>
      </c>
      <c r="I142" s="39">
        <v>0</v>
      </c>
      <c r="J142" s="39">
        <v>5693.4</v>
      </c>
      <c r="K142" s="39">
        <v>0</v>
      </c>
      <c r="L142" s="50">
        <v>316.3</v>
      </c>
      <c r="M142" s="42"/>
    </row>
    <row r="143" spans="1:13" ht="15">
      <c r="A143" s="169"/>
      <c r="B143" s="62" t="s">
        <v>170</v>
      </c>
      <c r="C143" s="41">
        <v>1</v>
      </c>
      <c r="D143" s="38" t="s">
        <v>39</v>
      </c>
      <c r="E143" s="41" t="s">
        <v>167</v>
      </c>
      <c r="F143" s="39">
        <f>SUM(G143:K143)</f>
        <v>284.7</v>
      </c>
      <c r="G143" s="39">
        <v>0</v>
      </c>
      <c r="H143" s="39">
        <v>0</v>
      </c>
      <c r="I143" s="39">
        <v>0</v>
      </c>
      <c r="J143" s="39">
        <v>284.7</v>
      </c>
      <c r="K143" s="39">
        <v>0</v>
      </c>
      <c r="L143" s="50"/>
      <c r="M143" s="42"/>
    </row>
    <row r="144" spans="1:13" ht="15">
      <c r="A144" s="168" t="s">
        <v>174</v>
      </c>
      <c r="B144" s="166" t="s">
        <v>25</v>
      </c>
      <c r="C144" s="41">
        <v>2</v>
      </c>
      <c r="D144" s="38" t="s">
        <v>39</v>
      </c>
      <c r="E144" s="41" t="s">
        <v>166</v>
      </c>
      <c r="F144" s="39">
        <f t="shared" si="38"/>
        <v>30691.9</v>
      </c>
      <c r="G144" s="39">
        <v>0</v>
      </c>
      <c r="H144" s="39">
        <v>0</v>
      </c>
      <c r="I144" s="39">
        <v>0</v>
      </c>
      <c r="J144" s="39">
        <v>30691.9</v>
      </c>
      <c r="K144" s="39">
        <v>0</v>
      </c>
      <c r="L144" s="39">
        <v>1705.1</v>
      </c>
      <c r="M144" s="42"/>
    </row>
    <row r="145" spans="1:13" ht="57.75" customHeight="1">
      <c r="A145" s="169"/>
      <c r="B145" s="167"/>
      <c r="C145" s="41">
        <v>1</v>
      </c>
      <c r="D145" s="38" t="s">
        <v>39</v>
      </c>
      <c r="E145" s="41" t="s">
        <v>167</v>
      </c>
      <c r="F145" s="39">
        <f aca="true" t="shared" si="39" ref="F145:F177">SUM(G145:K145)</f>
        <v>1534.6</v>
      </c>
      <c r="G145" s="39">
        <v>0</v>
      </c>
      <c r="H145" s="39">
        <v>0</v>
      </c>
      <c r="I145" s="39">
        <v>0</v>
      </c>
      <c r="J145" s="39">
        <v>1534.6</v>
      </c>
      <c r="K145" s="39">
        <v>0</v>
      </c>
      <c r="L145" s="39"/>
      <c r="M145" s="42"/>
    </row>
    <row r="146" spans="1:13" s="16" customFormat="1" ht="30" customHeight="1">
      <c r="A146" s="36" t="s">
        <v>175</v>
      </c>
      <c r="B146" s="62" t="s">
        <v>163</v>
      </c>
      <c r="C146" s="41">
        <v>1</v>
      </c>
      <c r="D146" s="38" t="s">
        <v>39</v>
      </c>
      <c r="E146" s="41" t="s">
        <v>167</v>
      </c>
      <c r="F146" s="39">
        <f t="shared" si="39"/>
        <v>250</v>
      </c>
      <c r="G146" s="39">
        <v>250</v>
      </c>
      <c r="H146" s="39">
        <v>0</v>
      </c>
      <c r="I146" s="39">
        <v>0</v>
      </c>
      <c r="J146" s="39">
        <v>0</v>
      </c>
      <c r="K146" s="39">
        <v>0</v>
      </c>
      <c r="L146" s="39"/>
      <c r="M146" s="42"/>
    </row>
    <row r="147" spans="1:13" s="12" customFormat="1" ht="14.25">
      <c r="A147" s="168" t="s">
        <v>176</v>
      </c>
      <c r="B147" s="166" t="s">
        <v>2</v>
      </c>
      <c r="C147" s="41">
        <v>2</v>
      </c>
      <c r="D147" s="38" t="s">
        <v>40</v>
      </c>
      <c r="E147" s="41" t="s">
        <v>166</v>
      </c>
      <c r="F147" s="39">
        <f t="shared" si="39"/>
        <v>131111.5</v>
      </c>
      <c r="G147" s="39">
        <v>0</v>
      </c>
      <c r="H147" s="39">
        <v>0</v>
      </c>
      <c r="I147" s="39">
        <v>0</v>
      </c>
      <c r="J147" s="39">
        <v>131111.5</v>
      </c>
      <c r="K147" s="39">
        <v>0</v>
      </c>
      <c r="L147" s="39">
        <v>6817.3</v>
      </c>
      <c r="M147" s="43"/>
    </row>
    <row r="148" spans="1:13" ht="24" customHeight="1">
      <c r="A148" s="169"/>
      <c r="B148" s="167"/>
      <c r="C148" s="41">
        <v>1</v>
      </c>
      <c r="D148" s="38" t="s">
        <v>40</v>
      </c>
      <c r="E148" s="41" t="s">
        <v>167</v>
      </c>
      <c r="F148" s="39">
        <f t="shared" si="39"/>
        <v>9177.8</v>
      </c>
      <c r="G148" s="39">
        <v>0</v>
      </c>
      <c r="H148" s="39">
        <v>0</v>
      </c>
      <c r="I148" s="39">
        <v>0</v>
      </c>
      <c r="J148" s="39">
        <v>9177.8</v>
      </c>
      <c r="K148" s="39">
        <v>0</v>
      </c>
      <c r="L148" s="39"/>
      <c r="M148" s="42"/>
    </row>
    <row r="149" spans="1:13" ht="15">
      <c r="A149" s="168" t="s">
        <v>177</v>
      </c>
      <c r="B149" s="166" t="s">
        <v>55</v>
      </c>
      <c r="C149" s="41">
        <v>2</v>
      </c>
      <c r="D149" s="38" t="s">
        <v>40</v>
      </c>
      <c r="E149" s="41" t="s">
        <v>166</v>
      </c>
      <c r="F149" s="39">
        <f t="shared" si="39"/>
        <v>3468.8</v>
      </c>
      <c r="G149" s="39">
        <v>0</v>
      </c>
      <c r="H149" s="39">
        <v>0</v>
      </c>
      <c r="I149" s="39">
        <v>0</v>
      </c>
      <c r="J149" s="39">
        <v>3468.8</v>
      </c>
      <c r="K149" s="39">
        <v>0</v>
      </c>
      <c r="L149" s="39">
        <v>3854.2</v>
      </c>
      <c r="M149" s="42"/>
    </row>
    <row r="150" spans="1:13" ht="60.75" customHeight="1">
      <c r="A150" s="169"/>
      <c r="B150" s="167"/>
      <c r="C150" s="41">
        <v>1</v>
      </c>
      <c r="D150" s="38" t="s">
        <v>40</v>
      </c>
      <c r="E150" s="41" t="s">
        <v>167</v>
      </c>
      <c r="F150" s="39">
        <f t="shared" si="39"/>
        <v>3468.8</v>
      </c>
      <c r="G150" s="39">
        <v>0</v>
      </c>
      <c r="H150" s="39">
        <v>0</v>
      </c>
      <c r="I150" s="39">
        <v>0</v>
      </c>
      <c r="J150" s="39">
        <v>3468.8</v>
      </c>
      <c r="K150" s="39">
        <v>0</v>
      </c>
      <c r="L150" s="39"/>
      <c r="M150" s="42"/>
    </row>
    <row r="151" spans="1:13" ht="38.25">
      <c r="A151" s="36" t="s">
        <v>178</v>
      </c>
      <c r="B151" s="40" t="s">
        <v>120</v>
      </c>
      <c r="C151" s="41">
        <v>2</v>
      </c>
      <c r="D151" s="38" t="s">
        <v>40</v>
      </c>
      <c r="E151" s="41" t="s">
        <v>166</v>
      </c>
      <c r="F151" s="39">
        <f t="shared" si="39"/>
        <v>98483.5</v>
      </c>
      <c r="G151" s="39">
        <v>0</v>
      </c>
      <c r="H151" s="39">
        <v>0</v>
      </c>
      <c r="I151" s="39">
        <v>0</v>
      </c>
      <c r="J151" s="39">
        <v>98483.5</v>
      </c>
      <c r="K151" s="39">
        <v>0</v>
      </c>
      <c r="L151" s="50">
        <v>5471.3</v>
      </c>
      <c r="M151" s="42"/>
    </row>
    <row r="152" spans="1:13" ht="38.25">
      <c r="A152" s="36" t="s">
        <v>179</v>
      </c>
      <c r="B152" s="40" t="s">
        <v>120</v>
      </c>
      <c r="C152" s="41">
        <v>1</v>
      </c>
      <c r="D152" s="38" t="s">
        <v>40</v>
      </c>
      <c r="E152" s="41" t="s">
        <v>167</v>
      </c>
      <c r="F152" s="39">
        <f t="shared" si="39"/>
        <v>4924.2</v>
      </c>
      <c r="G152" s="39">
        <v>0</v>
      </c>
      <c r="H152" s="39">
        <v>0</v>
      </c>
      <c r="I152" s="39">
        <v>0</v>
      </c>
      <c r="J152" s="39">
        <v>4924.2</v>
      </c>
      <c r="K152" s="39">
        <v>0</v>
      </c>
      <c r="L152" s="39"/>
      <c r="M152" s="42"/>
    </row>
    <row r="153" spans="1:13" ht="38.25">
      <c r="A153" s="168" t="s">
        <v>180</v>
      </c>
      <c r="B153" s="40" t="s">
        <v>12</v>
      </c>
      <c r="C153" s="41">
        <v>2</v>
      </c>
      <c r="D153" s="38" t="s">
        <v>40</v>
      </c>
      <c r="E153" s="41" t="s">
        <v>166</v>
      </c>
      <c r="F153" s="39">
        <f t="shared" si="39"/>
        <v>80409.6</v>
      </c>
      <c r="G153" s="39">
        <v>0</v>
      </c>
      <c r="H153" s="39">
        <v>0</v>
      </c>
      <c r="I153" s="39">
        <v>0</v>
      </c>
      <c r="J153" s="39">
        <v>80409.6</v>
      </c>
      <c r="K153" s="39">
        <v>0</v>
      </c>
      <c r="L153" s="50">
        <v>4467.2</v>
      </c>
      <c r="M153" s="42"/>
    </row>
    <row r="154" spans="1:13" ht="15">
      <c r="A154" s="169"/>
      <c r="B154" s="40" t="s">
        <v>169</v>
      </c>
      <c r="C154" s="41">
        <v>1</v>
      </c>
      <c r="D154" s="38" t="s">
        <v>40</v>
      </c>
      <c r="E154" s="41" t="s">
        <v>167</v>
      </c>
      <c r="F154" s="39">
        <f t="shared" si="39"/>
        <v>4020.5</v>
      </c>
      <c r="G154" s="39">
        <v>0</v>
      </c>
      <c r="H154" s="39">
        <v>0</v>
      </c>
      <c r="I154" s="39">
        <v>0</v>
      </c>
      <c r="J154" s="39">
        <v>4020.5</v>
      </c>
      <c r="K154" s="39">
        <v>0</v>
      </c>
      <c r="L154" s="39"/>
      <c r="M154" s="42"/>
    </row>
    <row r="155" spans="1:13" ht="15">
      <c r="A155" s="168" t="s">
        <v>181</v>
      </c>
      <c r="B155" s="166" t="s">
        <v>19</v>
      </c>
      <c r="C155" s="41">
        <v>2</v>
      </c>
      <c r="D155" s="38" t="s">
        <v>41</v>
      </c>
      <c r="E155" s="41" t="s">
        <v>166</v>
      </c>
      <c r="F155" s="39">
        <f t="shared" si="39"/>
        <v>77205.1</v>
      </c>
      <c r="G155" s="39">
        <v>0</v>
      </c>
      <c r="H155" s="39">
        <v>0</v>
      </c>
      <c r="I155" s="39">
        <v>0</v>
      </c>
      <c r="J155" s="39">
        <v>77205.1</v>
      </c>
      <c r="K155" s="39">
        <v>0</v>
      </c>
      <c r="L155" s="39">
        <v>3822.5</v>
      </c>
      <c r="M155" s="42"/>
    </row>
    <row r="156" spans="1:13" ht="27" customHeight="1">
      <c r="A156" s="169"/>
      <c r="B156" s="167"/>
      <c r="C156" s="41">
        <v>1</v>
      </c>
      <c r="D156" s="38" t="s">
        <v>41</v>
      </c>
      <c r="E156" s="41" t="s">
        <v>167</v>
      </c>
      <c r="F156" s="39">
        <f t="shared" si="39"/>
        <v>5404.4</v>
      </c>
      <c r="G156" s="39">
        <v>0</v>
      </c>
      <c r="H156" s="39">
        <v>0</v>
      </c>
      <c r="I156" s="39">
        <v>0</v>
      </c>
      <c r="J156" s="39">
        <v>5404.4</v>
      </c>
      <c r="K156" s="39">
        <v>0</v>
      </c>
      <c r="L156" s="39"/>
      <c r="M156" s="42"/>
    </row>
    <row r="157" spans="1:13" ht="15">
      <c r="A157" s="168" t="s">
        <v>182</v>
      </c>
      <c r="B157" s="166" t="s">
        <v>13</v>
      </c>
      <c r="C157" s="41">
        <v>2</v>
      </c>
      <c r="D157" s="38" t="s">
        <v>41</v>
      </c>
      <c r="E157" s="41" t="s">
        <v>166</v>
      </c>
      <c r="F157" s="39">
        <f t="shared" si="39"/>
        <v>72457.2</v>
      </c>
      <c r="G157" s="39">
        <v>0</v>
      </c>
      <c r="H157" s="39">
        <v>0</v>
      </c>
      <c r="I157" s="39">
        <v>0</v>
      </c>
      <c r="J157" s="39">
        <v>72457.2</v>
      </c>
      <c r="K157" s="39">
        <v>0</v>
      </c>
      <c r="L157" s="63">
        <v>4025.4</v>
      </c>
      <c r="M157" s="42"/>
    </row>
    <row r="158" spans="1:13" ht="35.25" customHeight="1">
      <c r="A158" s="169"/>
      <c r="B158" s="167"/>
      <c r="C158" s="41">
        <v>1</v>
      </c>
      <c r="D158" s="38" t="s">
        <v>41</v>
      </c>
      <c r="E158" s="41" t="s">
        <v>167</v>
      </c>
      <c r="F158" s="39">
        <f t="shared" si="39"/>
        <v>3622.9</v>
      </c>
      <c r="G158" s="39">
        <v>0</v>
      </c>
      <c r="H158" s="39">
        <v>0</v>
      </c>
      <c r="I158" s="39">
        <v>0</v>
      </c>
      <c r="J158" s="39">
        <v>3622.9</v>
      </c>
      <c r="K158" s="39">
        <v>0</v>
      </c>
      <c r="L158" s="39"/>
      <c r="M158" s="42"/>
    </row>
    <row r="159" spans="1:13" ht="15">
      <c r="A159" s="168" t="s">
        <v>183</v>
      </c>
      <c r="B159" s="166" t="s">
        <v>136</v>
      </c>
      <c r="C159" s="41">
        <v>2</v>
      </c>
      <c r="D159" s="38" t="s">
        <v>41</v>
      </c>
      <c r="E159" s="41" t="s">
        <v>166</v>
      </c>
      <c r="F159" s="39">
        <f t="shared" si="39"/>
        <v>59869.9</v>
      </c>
      <c r="G159" s="39">
        <v>0</v>
      </c>
      <c r="H159" s="39">
        <v>0</v>
      </c>
      <c r="I159" s="39">
        <v>0</v>
      </c>
      <c r="J159" s="39">
        <v>59869.9</v>
      </c>
      <c r="K159" s="39">
        <v>0</v>
      </c>
      <c r="L159" s="39">
        <v>3326.1</v>
      </c>
      <c r="M159" s="42"/>
    </row>
    <row r="160" spans="1:13" ht="26.25" customHeight="1">
      <c r="A160" s="169"/>
      <c r="B160" s="167"/>
      <c r="C160" s="41">
        <v>1</v>
      </c>
      <c r="D160" s="38" t="s">
        <v>41</v>
      </c>
      <c r="E160" s="41" t="s">
        <v>167</v>
      </c>
      <c r="F160" s="39">
        <f t="shared" si="39"/>
        <v>2993.5</v>
      </c>
      <c r="G160" s="39">
        <v>0</v>
      </c>
      <c r="H160" s="39">
        <v>0</v>
      </c>
      <c r="I160" s="39">
        <v>0</v>
      </c>
      <c r="J160" s="39">
        <v>2993.5</v>
      </c>
      <c r="K160" s="39">
        <v>0</v>
      </c>
      <c r="L160" s="39"/>
      <c r="M160" s="42"/>
    </row>
    <row r="161" spans="1:13" ht="15">
      <c r="A161" s="168">
        <v>18</v>
      </c>
      <c r="B161" s="166" t="s">
        <v>52</v>
      </c>
      <c r="C161" s="41">
        <v>2</v>
      </c>
      <c r="D161" s="38" t="s">
        <v>41</v>
      </c>
      <c r="E161" s="41" t="s">
        <v>166</v>
      </c>
      <c r="F161" s="39">
        <f t="shared" si="39"/>
        <v>142390.3</v>
      </c>
      <c r="G161" s="39">
        <v>0</v>
      </c>
      <c r="H161" s="39">
        <v>0</v>
      </c>
      <c r="I161" s="39">
        <v>0</v>
      </c>
      <c r="J161" s="39">
        <v>142390.3</v>
      </c>
      <c r="K161" s="39">
        <v>0</v>
      </c>
      <c r="L161" s="64">
        <v>7443.9</v>
      </c>
      <c r="M161" s="42"/>
    </row>
    <row r="162" spans="1:13" ht="30" customHeight="1">
      <c r="A162" s="169"/>
      <c r="B162" s="167"/>
      <c r="C162" s="41">
        <v>1</v>
      </c>
      <c r="D162" s="38" t="s">
        <v>41</v>
      </c>
      <c r="E162" s="41" t="s">
        <v>167</v>
      </c>
      <c r="F162" s="39">
        <f t="shared" si="39"/>
        <v>9967.3</v>
      </c>
      <c r="G162" s="39">
        <v>0</v>
      </c>
      <c r="H162" s="39">
        <v>0</v>
      </c>
      <c r="I162" s="39">
        <v>0</v>
      </c>
      <c r="J162" s="39">
        <v>9967.3</v>
      </c>
      <c r="K162" s="39">
        <v>0</v>
      </c>
      <c r="L162" s="39"/>
      <c r="M162" s="42"/>
    </row>
    <row r="163" spans="1:13" ht="15">
      <c r="A163" s="168" t="s">
        <v>185</v>
      </c>
      <c r="B163" s="166" t="s">
        <v>24</v>
      </c>
      <c r="C163" s="41">
        <v>2</v>
      </c>
      <c r="D163" s="38" t="s">
        <v>42</v>
      </c>
      <c r="E163" s="41" t="s">
        <v>166</v>
      </c>
      <c r="F163" s="39">
        <f t="shared" si="39"/>
        <v>88570.8</v>
      </c>
      <c r="G163" s="39">
        <v>0</v>
      </c>
      <c r="H163" s="39">
        <v>0</v>
      </c>
      <c r="I163" s="39">
        <v>0</v>
      </c>
      <c r="J163" s="39">
        <v>88570.8</v>
      </c>
      <c r="K163" s="39">
        <v>0</v>
      </c>
      <c r="L163" s="39">
        <v>4920.6</v>
      </c>
      <c r="M163" s="42"/>
    </row>
    <row r="164" spans="1:13" ht="30" customHeight="1">
      <c r="A164" s="169"/>
      <c r="B164" s="167"/>
      <c r="C164" s="41">
        <v>1</v>
      </c>
      <c r="D164" s="38" t="s">
        <v>42</v>
      </c>
      <c r="E164" s="41" t="s">
        <v>167</v>
      </c>
      <c r="F164" s="39">
        <f t="shared" si="39"/>
        <v>4428.5</v>
      </c>
      <c r="G164" s="39">
        <v>0</v>
      </c>
      <c r="H164" s="39">
        <v>0</v>
      </c>
      <c r="I164" s="39">
        <v>0</v>
      </c>
      <c r="J164" s="39">
        <v>4428.5</v>
      </c>
      <c r="K164" s="39">
        <v>0</v>
      </c>
      <c r="L164" s="39"/>
      <c r="M164" s="42"/>
    </row>
    <row r="165" spans="1:13" s="12" customFormat="1" ht="14.25">
      <c r="A165" s="168" t="s">
        <v>187</v>
      </c>
      <c r="B165" s="166" t="s">
        <v>4</v>
      </c>
      <c r="C165" s="41">
        <v>2</v>
      </c>
      <c r="D165" s="38" t="s">
        <v>42</v>
      </c>
      <c r="E165" s="41" t="s">
        <v>166</v>
      </c>
      <c r="F165" s="39">
        <f t="shared" si="39"/>
        <v>74845.9</v>
      </c>
      <c r="G165" s="39">
        <v>0</v>
      </c>
      <c r="H165" s="39">
        <v>0</v>
      </c>
      <c r="I165" s="39">
        <v>0</v>
      </c>
      <c r="J165" s="39">
        <v>74845.9</v>
      </c>
      <c r="K165" s="39">
        <v>0</v>
      </c>
      <c r="L165" s="39">
        <v>4158.1</v>
      </c>
      <c r="M165" s="43"/>
    </row>
    <row r="166" spans="1:13" ht="27.75" customHeight="1">
      <c r="A166" s="169"/>
      <c r="B166" s="167"/>
      <c r="C166" s="41">
        <v>1</v>
      </c>
      <c r="D166" s="38" t="s">
        <v>42</v>
      </c>
      <c r="E166" s="41" t="s">
        <v>167</v>
      </c>
      <c r="F166" s="39">
        <f t="shared" si="39"/>
        <v>3742.3</v>
      </c>
      <c r="G166" s="39">
        <v>0</v>
      </c>
      <c r="H166" s="39">
        <v>0</v>
      </c>
      <c r="I166" s="39">
        <v>0</v>
      </c>
      <c r="J166" s="39">
        <v>3742.3</v>
      </c>
      <c r="K166" s="39">
        <v>0</v>
      </c>
      <c r="L166" s="39"/>
      <c r="M166" s="42"/>
    </row>
    <row r="167" spans="1:13" ht="15">
      <c r="A167" s="168" t="s">
        <v>188</v>
      </c>
      <c r="B167" s="166" t="s">
        <v>27</v>
      </c>
      <c r="C167" s="41">
        <v>2</v>
      </c>
      <c r="D167" s="38" t="s">
        <v>42</v>
      </c>
      <c r="E167" s="41" t="s">
        <v>166</v>
      </c>
      <c r="F167" s="39">
        <f t="shared" si="39"/>
        <v>175657.8</v>
      </c>
      <c r="G167" s="39">
        <v>0</v>
      </c>
      <c r="H167" s="39">
        <v>0</v>
      </c>
      <c r="I167" s="39">
        <v>0</v>
      </c>
      <c r="J167" s="39">
        <v>175657.8</v>
      </c>
      <c r="K167" s="39">
        <v>0</v>
      </c>
      <c r="L167" s="39">
        <v>6383.5</v>
      </c>
      <c r="M167" s="42"/>
    </row>
    <row r="168" spans="1:13" ht="15.75" thickBot="1">
      <c r="A168" s="169"/>
      <c r="B168" s="167"/>
      <c r="C168" s="41">
        <v>1</v>
      </c>
      <c r="D168" s="38" t="s">
        <v>42</v>
      </c>
      <c r="E168" s="41" t="s">
        <v>167</v>
      </c>
      <c r="F168" s="39">
        <f t="shared" si="39"/>
        <v>9245.2</v>
      </c>
      <c r="G168" s="39">
        <v>0</v>
      </c>
      <c r="H168" s="39">
        <v>0</v>
      </c>
      <c r="I168" s="39">
        <v>0</v>
      </c>
      <c r="J168" s="39">
        <v>9245.2</v>
      </c>
      <c r="K168" s="39">
        <v>0</v>
      </c>
      <c r="L168" s="39"/>
      <c r="M168" s="42"/>
    </row>
    <row r="169" spans="1:13" s="24" customFormat="1" ht="15" customHeight="1">
      <c r="A169" s="170" t="s">
        <v>220</v>
      </c>
      <c r="B169" s="171"/>
      <c r="C169" s="171"/>
      <c r="D169" s="172"/>
      <c r="E169" s="98" t="s">
        <v>167</v>
      </c>
      <c r="F169" s="99">
        <f t="shared" si="39"/>
        <v>21139.7</v>
      </c>
      <c r="G169" s="99">
        <f aca="true" t="shared" si="40" ref="G169:M169">G133+G138+G140+G143+G145+G146</f>
        <v>250</v>
      </c>
      <c r="H169" s="99">
        <f t="shared" si="40"/>
        <v>0</v>
      </c>
      <c r="I169" s="99">
        <f>I133+I138+I140+I143+I145+I146</f>
        <v>0</v>
      </c>
      <c r="J169" s="99">
        <f t="shared" si="40"/>
        <v>20889.7</v>
      </c>
      <c r="K169" s="99">
        <f t="shared" si="40"/>
        <v>0</v>
      </c>
      <c r="L169" s="99">
        <f t="shared" si="40"/>
        <v>0</v>
      </c>
      <c r="M169" s="100">
        <f t="shared" si="40"/>
        <v>0</v>
      </c>
    </row>
    <row r="170" spans="1:13" s="24" customFormat="1" ht="15" thickBot="1">
      <c r="A170" s="194"/>
      <c r="B170" s="195"/>
      <c r="C170" s="195"/>
      <c r="D170" s="196"/>
      <c r="E170" s="46" t="s">
        <v>166</v>
      </c>
      <c r="F170" s="101">
        <f t="shared" si="39"/>
        <v>454132.4</v>
      </c>
      <c r="G170" s="101">
        <f aca="true" t="shared" si="41" ref="G170:M170">G132+G134+G135+G137+G139+G141+G142+G144</f>
        <v>40842.3</v>
      </c>
      <c r="H170" s="101">
        <f t="shared" si="41"/>
        <v>0</v>
      </c>
      <c r="I170" s="101">
        <f>I132+I134+I135+I137+I139+I141+I142+I144</f>
        <v>0</v>
      </c>
      <c r="J170" s="101">
        <f t="shared" si="41"/>
        <v>413290.10000000003</v>
      </c>
      <c r="K170" s="101">
        <f t="shared" si="41"/>
        <v>0</v>
      </c>
      <c r="L170" s="101">
        <f t="shared" si="41"/>
        <v>32750.499999999996</v>
      </c>
      <c r="M170" s="102">
        <f t="shared" si="41"/>
        <v>0</v>
      </c>
    </row>
    <row r="171" spans="1:13" s="24" customFormat="1" ht="15" customHeight="1">
      <c r="A171" s="170" t="s">
        <v>221</v>
      </c>
      <c r="B171" s="171"/>
      <c r="C171" s="171"/>
      <c r="D171" s="172"/>
      <c r="E171" s="98" t="s">
        <v>167</v>
      </c>
      <c r="F171" s="99">
        <f t="shared" si="39"/>
        <v>21591.3</v>
      </c>
      <c r="G171" s="99">
        <f aca="true" t="shared" si="42" ref="G171:M171">G148+G150+G152+G154</f>
        <v>0</v>
      </c>
      <c r="H171" s="99">
        <f t="shared" si="42"/>
        <v>0</v>
      </c>
      <c r="I171" s="99">
        <f>I148+I150+I152+I154</f>
        <v>0</v>
      </c>
      <c r="J171" s="99">
        <f t="shared" si="42"/>
        <v>21591.3</v>
      </c>
      <c r="K171" s="99">
        <f t="shared" si="42"/>
        <v>0</v>
      </c>
      <c r="L171" s="99">
        <f t="shared" si="42"/>
        <v>0</v>
      </c>
      <c r="M171" s="100">
        <f t="shared" si="42"/>
        <v>0</v>
      </c>
    </row>
    <row r="172" spans="1:13" s="24" customFormat="1" ht="15" thickBot="1">
      <c r="A172" s="173"/>
      <c r="B172" s="174"/>
      <c r="C172" s="174"/>
      <c r="D172" s="175"/>
      <c r="E172" s="103" t="s">
        <v>166</v>
      </c>
      <c r="F172" s="104">
        <f t="shared" si="39"/>
        <v>428992</v>
      </c>
      <c r="G172" s="104">
        <f aca="true" t="shared" si="43" ref="G172:M172">G136+G147+G149+G151+G153</f>
        <v>115518.6</v>
      </c>
      <c r="H172" s="104">
        <f t="shared" si="43"/>
        <v>0</v>
      </c>
      <c r="I172" s="104">
        <f>I136+I147+I149+I151+I153</f>
        <v>0</v>
      </c>
      <c r="J172" s="104">
        <f t="shared" si="43"/>
        <v>313473.4</v>
      </c>
      <c r="K172" s="104">
        <f t="shared" si="43"/>
        <v>0</v>
      </c>
      <c r="L172" s="104">
        <f t="shared" si="43"/>
        <v>20610</v>
      </c>
      <c r="M172" s="105">
        <f t="shared" si="43"/>
        <v>0</v>
      </c>
    </row>
    <row r="173" spans="1:13" s="24" customFormat="1" ht="15" customHeight="1">
      <c r="A173" s="170" t="s">
        <v>222</v>
      </c>
      <c r="B173" s="171"/>
      <c r="C173" s="171"/>
      <c r="D173" s="172"/>
      <c r="E173" s="98" t="s">
        <v>167</v>
      </c>
      <c r="F173" s="99">
        <f t="shared" si="39"/>
        <v>21988.1</v>
      </c>
      <c r="G173" s="99">
        <f aca="true" t="shared" si="44" ref="G173:M173">G156+G158+G160+G162</f>
        <v>0</v>
      </c>
      <c r="H173" s="99">
        <f t="shared" si="44"/>
        <v>0</v>
      </c>
      <c r="I173" s="99">
        <f>I156+I158+I160+I162</f>
        <v>0</v>
      </c>
      <c r="J173" s="99">
        <f t="shared" si="44"/>
        <v>21988.1</v>
      </c>
      <c r="K173" s="99">
        <f t="shared" si="44"/>
        <v>0</v>
      </c>
      <c r="L173" s="99">
        <f t="shared" si="44"/>
        <v>0</v>
      </c>
      <c r="M173" s="100">
        <f t="shared" si="44"/>
        <v>0</v>
      </c>
    </row>
    <row r="174" spans="1:13" s="24" customFormat="1" ht="15" thickBot="1">
      <c r="A174" s="173"/>
      <c r="B174" s="174"/>
      <c r="C174" s="174"/>
      <c r="D174" s="175"/>
      <c r="E174" s="103" t="s">
        <v>166</v>
      </c>
      <c r="F174" s="104">
        <f t="shared" si="39"/>
        <v>351922.5</v>
      </c>
      <c r="G174" s="104">
        <f aca="true" t="shared" si="45" ref="G174:M174">G155+G157+G159+G161</f>
        <v>0</v>
      </c>
      <c r="H174" s="104">
        <f t="shared" si="45"/>
        <v>0</v>
      </c>
      <c r="I174" s="104">
        <f>I155+I157+I159+I161</f>
        <v>0</v>
      </c>
      <c r="J174" s="104">
        <f t="shared" si="45"/>
        <v>351922.5</v>
      </c>
      <c r="K174" s="104">
        <f t="shared" si="45"/>
        <v>0</v>
      </c>
      <c r="L174" s="104">
        <f t="shared" si="45"/>
        <v>18617.9</v>
      </c>
      <c r="M174" s="105">
        <f t="shared" si="45"/>
        <v>0</v>
      </c>
    </row>
    <row r="175" spans="1:13" s="24" customFormat="1" ht="15" customHeight="1">
      <c r="A175" s="170" t="s">
        <v>226</v>
      </c>
      <c r="B175" s="171"/>
      <c r="C175" s="171"/>
      <c r="D175" s="172"/>
      <c r="E175" s="98" t="s">
        <v>167</v>
      </c>
      <c r="F175" s="99">
        <f t="shared" si="39"/>
        <v>17416</v>
      </c>
      <c r="G175" s="99">
        <f aca="true" t="shared" si="46" ref="G175:M175">G164+G166+G168</f>
        <v>0</v>
      </c>
      <c r="H175" s="99">
        <f t="shared" si="46"/>
        <v>0</v>
      </c>
      <c r="I175" s="99">
        <f>I164+I166+I168</f>
        <v>0</v>
      </c>
      <c r="J175" s="99">
        <f t="shared" si="46"/>
        <v>17416</v>
      </c>
      <c r="K175" s="99">
        <f t="shared" si="46"/>
        <v>0</v>
      </c>
      <c r="L175" s="99">
        <f t="shared" si="46"/>
        <v>0</v>
      </c>
      <c r="M175" s="100">
        <f t="shared" si="46"/>
        <v>0</v>
      </c>
    </row>
    <row r="176" spans="1:13" s="24" customFormat="1" ht="15" thickBot="1">
      <c r="A176" s="173"/>
      <c r="B176" s="174"/>
      <c r="C176" s="174"/>
      <c r="D176" s="175"/>
      <c r="E176" s="103" t="s">
        <v>166</v>
      </c>
      <c r="F176" s="104">
        <f t="shared" si="39"/>
        <v>339074.5</v>
      </c>
      <c r="G176" s="104">
        <f aca="true" t="shared" si="47" ref="G176:M176">G163+G165+G167</f>
        <v>0</v>
      </c>
      <c r="H176" s="104">
        <f t="shared" si="47"/>
        <v>0</v>
      </c>
      <c r="I176" s="104">
        <f>I163+I165+I167</f>
        <v>0</v>
      </c>
      <c r="J176" s="104">
        <f t="shared" si="47"/>
        <v>339074.5</v>
      </c>
      <c r="K176" s="104">
        <f t="shared" si="47"/>
        <v>0</v>
      </c>
      <c r="L176" s="104">
        <f t="shared" si="47"/>
        <v>15462.2</v>
      </c>
      <c r="M176" s="105">
        <f t="shared" si="47"/>
        <v>0</v>
      </c>
    </row>
    <row r="177" spans="1:13" s="21" customFormat="1" ht="19.5" customHeight="1">
      <c r="A177" s="96" t="s">
        <v>67</v>
      </c>
      <c r="B177" s="125" t="s">
        <v>74</v>
      </c>
      <c r="C177" s="69"/>
      <c r="D177" s="70"/>
      <c r="E177" s="69"/>
      <c r="F177" s="72">
        <f t="shared" si="39"/>
        <v>788660.0000000001</v>
      </c>
      <c r="G177" s="72">
        <f>SUM(G178:G260)</f>
        <v>2727.3</v>
      </c>
      <c r="H177" s="72">
        <f aca="true" t="shared" si="48" ref="H177:M177">SUM(H178:H260)</f>
        <v>0</v>
      </c>
      <c r="I177" s="72">
        <f>SUM(I178:I260)</f>
        <v>10909.3</v>
      </c>
      <c r="J177" s="72">
        <f t="shared" si="48"/>
        <v>775023.4000000001</v>
      </c>
      <c r="K177" s="72">
        <f t="shared" si="48"/>
        <v>0</v>
      </c>
      <c r="L177" s="72">
        <f t="shared" si="48"/>
        <v>45438.7</v>
      </c>
      <c r="M177" s="73">
        <f t="shared" si="48"/>
        <v>0</v>
      </c>
    </row>
    <row r="178" spans="1:13" s="12" customFormat="1" ht="14.25">
      <c r="A178" s="168" t="s">
        <v>95</v>
      </c>
      <c r="B178" s="166" t="s">
        <v>100</v>
      </c>
      <c r="C178" s="41">
        <v>2</v>
      </c>
      <c r="D178" s="38" t="s">
        <v>39</v>
      </c>
      <c r="E178" s="41" t="s">
        <v>166</v>
      </c>
      <c r="F178" s="39">
        <f aca="true" t="shared" si="49" ref="F178:F205">SUM(G178:K178)</f>
        <v>18779.5</v>
      </c>
      <c r="G178" s="39">
        <v>0</v>
      </c>
      <c r="H178" s="39">
        <v>0</v>
      </c>
      <c r="I178" s="39">
        <v>0</v>
      </c>
      <c r="J178" s="39">
        <v>18779.5</v>
      </c>
      <c r="K178" s="39">
        <v>0</v>
      </c>
      <c r="L178" s="39">
        <v>1043.3</v>
      </c>
      <c r="M178" s="43"/>
    </row>
    <row r="179" spans="1:13" ht="28.5" customHeight="1">
      <c r="A179" s="169"/>
      <c r="B179" s="167"/>
      <c r="C179" s="41">
        <v>1</v>
      </c>
      <c r="D179" s="38" t="s">
        <v>39</v>
      </c>
      <c r="E179" s="41" t="s">
        <v>167</v>
      </c>
      <c r="F179" s="39">
        <f>SUM(G179:K179)</f>
        <v>939</v>
      </c>
      <c r="G179" s="39">
        <v>0</v>
      </c>
      <c r="H179" s="39">
        <v>0</v>
      </c>
      <c r="I179" s="39">
        <v>0</v>
      </c>
      <c r="J179" s="39">
        <v>939</v>
      </c>
      <c r="K179" s="39">
        <v>0</v>
      </c>
      <c r="L179" s="39"/>
      <c r="M179" s="42"/>
    </row>
    <row r="180" spans="1:13" s="12" customFormat="1" ht="14.25">
      <c r="A180" s="183" t="s">
        <v>32</v>
      </c>
      <c r="B180" s="166" t="s">
        <v>108</v>
      </c>
      <c r="C180" s="41">
        <v>2</v>
      </c>
      <c r="D180" s="38" t="s">
        <v>39</v>
      </c>
      <c r="E180" s="41" t="s">
        <v>166</v>
      </c>
      <c r="F180" s="39">
        <f t="shared" si="49"/>
        <v>19567.9</v>
      </c>
      <c r="G180" s="39">
        <v>0</v>
      </c>
      <c r="H180" s="39">
        <v>0</v>
      </c>
      <c r="I180" s="39">
        <v>0</v>
      </c>
      <c r="J180" s="39">
        <v>19567.9</v>
      </c>
      <c r="K180" s="39">
        <v>0</v>
      </c>
      <c r="L180" s="39">
        <v>1087.1</v>
      </c>
      <c r="M180" s="43"/>
    </row>
    <row r="181" spans="1:13" ht="30.75" customHeight="1">
      <c r="A181" s="184"/>
      <c r="B181" s="167"/>
      <c r="C181" s="41">
        <v>1</v>
      </c>
      <c r="D181" s="38" t="s">
        <v>39</v>
      </c>
      <c r="E181" s="41" t="s">
        <v>167</v>
      </c>
      <c r="F181" s="39">
        <f>SUM(G181:K181)</f>
        <v>978.4</v>
      </c>
      <c r="G181" s="39">
        <v>0</v>
      </c>
      <c r="H181" s="39">
        <v>0</v>
      </c>
      <c r="I181" s="39">
        <v>0</v>
      </c>
      <c r="J181" s="39">
        <v>978.4</v>
      </c>
      <c r="K181" s="39">
        <v>0</v>
      </c>
      <c r="L181" s="39"/>
      <c r="M181" s="42"/>
    </row>
    <row r="182" spans="1:13" s="12" customFormat="1" ht="14.25">
      <c r="A182" s="168" t="s">
        <v>33</v>
      </c>
      <c r="B182" s="166" t="s">
        <v>109</v>
      </c>
      <c r="C182" s="41">
        <v>2</v>
      </c>
      <c r="D182" s="38" t="s">
        <v>39</v>
      </c>
      <c r="E182" s="41" t="s">
        <v>166</v>
      </c>
      <c r="F182" s="39">
        <f t="shared" si="49"/>
        <v>53370</v>
      </c>
      <c r="G182" s="39">
        <v>0</v>
      </c>
      <c r="H182" s="39">
        <v>0</v>
      </c>
      <c r="I182" s="39">
        <v>0</v>
      </c>
      <c r="J182" s="39">
        <v>53370</v>
      </c>
      <c r="K182" s="39">
        <v>0</v>
      </c>
      <c r="L182" s="39">
        <v>2965</v>
      </c>
      <c r="M182" s="43"/>
    </row>
    <row r="183" spans="1:13" ht="30.75" customHeight="1">
      <c r="A183" s="169"/>
      <c r="B183" s="167"/>
      <c r="C183" s="41">
        <v>1</v>
      </c>
      <c r="D183" s="38" t="s">
        <v>39</v>
      </c>
      <c r="E183" s="41" t="s">
        <v>167</v>
      </c>
      <c r="F183" s="39">
        <f>SUM(G183:K183)</f>
        <v>2668.5</v>
      </c>
      <c r="G183" s="39">
        <v>0</v>
      </c>
      <c r="H183" s="39">
        <v>0</v>
      </c>
      <c r="I183" s="39">
        <v>0</v>
      </c>
      <c r="J183" s="39">
        <v>2668.5</v>
      </c>
      <c r="K183" s="39">
        <v>0</v>
      </c>
      <c r="L183" s="39"/>
      <c r="M183" s="42"/>
    </row>
    <row r="184" spans="1:13" s="12" customFormat="1" ht="14.25">
      <c r="A184" s="168" t="s">
        <v>34</v>
      </c>
      <c r="B184" s="166" t="s">
        <v>110</v>
      </c>
      <c r="C184" s="41">
        <v>2</v>
      </c>
      <c r="D184" s="38" t="s">
        <v>39</v>
      </c>
      <c r="E184" s="41" t="s">
        <v>166</v>
      </c>
      <c r="F184" s="39">
        <f t="shared" si="49"/>
        <v>13973.6</v>
      </c>
      <c r="G184" s="39">
        <v>0</v>
      </c>
      <c r="H184" s="39">
        <v>0</v>
      </c>
      <c r="I184" s="39">
        <v>0</v>
      </c>
      <c r="J184" s="39">
        <v>13973.6</v>
      </c>
      <c r="K184" s="39">
        <v>0</v>
      </c>
      <c r="L184" s="39">
        <v>776.3</v>
      </c>
      <c r="M184" s="43"/>
    </row>
    <row r="185" spans="1:13" ht="33" customHeight="1">
      <c r="A185" s="169"/>
      <c r="B185" s="167"/>
      <c r="C185" s="41">
        <v>1</v>
      </c>
      <c r="D185" s="38" t="s">
        <v>39</v>
      </c>
      <c r="E185" s="41" t="s">
        <v>167</v>
      </c>
      <c r="F185" s="39">
        <f>SUM(G185:K185)</f>
        <v>698.7</v>
      </c>
      <c r="G185" s="39">
        <v>0</v>
      </c>
      <c r="H185" s="39">
        <v>0</v>
      </c>
      <c r="I185" s="39">
        <v>0</v>
      </c>
      <c r="J185" s="39">
        <v>698.7</v>
      </c>
      <c r="K185" s="39">
        <v>0</v>
      </c>
      <c r="L185" s="39"/>
      <c r="M185" s="42"/>
    </row>
    <row r="186" spans="1:13" ht="15">
      <c r="A186" s="168" t="s">
        <v>171</v>
      </c>
      <c r="B186" s="166" t="s">
        <v>111</v>
      </c>
      <c r="C186" s="41">
        <v>2</v>
      </c>
      <c r="D186" s="38" t="s">
        <v>39</v>
      </c>
      <c r="E186" s="41" t="s">
        <v>166</v>
      </c>
      <c r="F186" s="39">
        <f t="shared" si="49"/>
        <v>15993.1</v>
      </c>
      <c r="G186" s="39">
        <v>0</v>
      </c>
      <c r="H186" s="39">
        <v>0</v>
      </c>
      <c r="I186" s="39">
        <v>0</v>
      </c>
      <c r="J186" s="39">
        <v>15993.1</v>
      </c>
      <c r="K186" s="39">
        <v>0</v>
      </c>
      <c r="L186" s="39">
        <v>888.5</v>
      </c>
      <c r="M186" s="42"/>
    </row>
    <row r="187" spans="1:13" ht="29.25" customHeight="1">
      <c r="A187" s="169"/>
      <c r="B187" s="167"/>
      <c r="C187" s="41">
        <v>1</v>
      </c>
      <c r="D187" s="38" t="s">
        <v>39</v>
      </c>
      <c r="E187" s="41" t="s">
        <v>167</v>
      </c>
      <c r="F187" s="39">
        <f>SUM(G187:K187)</f>
        <v>799.7</v>
      </c>
      <c r="G187" s="39">
        <v>0</v>
      </c>
      <c r="H187" s="39">
        <v>0</v>
      </c>
      <c r="I187" s="39">
        <v>0</v>
      </c>
      <c r="J187" s="39">
        <v>799.7</v>
      </c>
      <c r="K187" s="39">
        <v>0</v>
      </c>
      <c r="L187" s="39"/>
      <c r="M187" s="42"/>
    </row>
    <row r="188" spans="1:13" ht="38.25">
      <c r="A188" s="36" t="s">
        <v>172</v>
      </c>
      <c r="B188" s="40" t="s">
        <v>112</v>
      </c>
      <c r="C188" s="41">
        <v>2</v>
      </c>
      <c r="D188" s="38" t="s">
        <v>39</v>
      </c>
      <c r="E188" s="41" t="s">
        <v>166</v>
      </c>
      <c r="F188" s="39">
        <f t="shared" si="49"/>
        <v>12264.5</v>
      </c>
      <c r="G188" s="39">
        <v>0</v>
      </c>
      <c r="H188" s="39">
        <v>0</v>
      </c>
      <c r="I188" s="39">
        <v>0</v>
      </c>
      <c r="J188" s="39">
        <v>12264.5</v>
      </c>
      <c r="K188" s="39">
        <v>0</v>
      </c>
      <c r="L188" s="50">
        <v>681.4</v>
      </c>
      <c r="M188" s="52"/>
    </row>
    <row r="189" spans="1:13" ht="15">
      <c r="A189" s="168" t="s">
        <v>173</v>
      </c>
      <c r="B189" s="166" t="s">
        <v>114</v>
      </c>
      <c r="C189" s="41">
        <v>2</v>
      </c>
      <c r="D189" s="38" t="s">
        <v>39</v>
      </c>
      <c r="E189" s="41" t="s">
        <v>166</v>
      </c>
      <c r="F189" s="39">
        <f t="shared" si="49"/>
        <v>5975.6</v>
      </c>
      <c r="G189" s="39">
        <v>0</v>
      </c>
      <c r="H189" s="39">
        <v>0</v>
      </c>
      <c r="I189" s="39">
        <v>0</v>
      </c>
      <c r="J189" s="39">
        <v>5975.6</v>
      </c>
      <c r="K189" s="39">
        <v>0</v>
      </c>
      <c r="L189" s="39">
        <v>756.4</v>
      </c>
      <c r="M189" s="42"/>
    </row>
    <row r="190" spans="1:13" ht="28.5" customHeight="1">
      <c r="A190" s="169"/>
      <c r="B190" s="167"/>
      <c r="C190" s="41">
        <v>1</v>
      </c>
      <c r="D190" s="38" t="s">
        <v>39</v>
      </c>
      <c r="E190" s="41" t="s">
        <v>167</v>
      </c>
      <c r="F190" s="39">
        <f>SUM(G190:K190)</f>
        <v>298.8</v>
      </c>
      <c r="G190" s="39">
        <v>0</v>
      </c>
      <c r="H190" s="39">
        <v>0</v>
      </c>
      <c r="I190" s="39">
        <v>0</v>
      </c>
      <c r="J190" s="39">
        <v>298.8</v>
      </c>
      <c r="K190" s="39">
        <v>0</v>
      </c>
      <c r="L190" s="39"/>
      <c r="M190" s="42"/>
    </row>
    <row r="191" spans="1:13" ht="15">
      <c r="A191" s="168" t="s">
        <v>174</v>
      </c>
      <c r="B191" s="166" t="s">
        <v>115</v>
      </c>
      <c r="C191" s="41">
        <v>2</v>
      </c>
      <c r="D191" s="38" t="s">
        <v>39</v>
      </c>
      <c r="E191" s="41" t="s">
        <v>166</v>
      </c>
      <c r="F191" s="39">
        <f t="shared" si="49"/>
        <v>8341.8</v>
      </c>
      <c r="G191" s="39">
        <v>0</v>
      </c>
      <c r="H191" s="39">
        <v>0</v>
      </c>
      <c r="I191" s="39">
        <v>0</v>
      </c>
      <c r="J191" s="39">
        <v>8341.8</v>
      </c>
      <c r="K191" s="39">
        <v>0</v>
      </c>
      <c r="L191" s="39">
        <v>1097.6</v>
      </c>
      <c r="M191" s="42"/>
    </row>
    <row r="192" spans="1:13" ht="33" customHeight="1">
      <c r="A192" s="169"/>
      <c r="B192" s="167"/>
      <c r="C192" s="41">
        <v>1</v>
      </c>
      <c r="D192" s="38" t="s">
        <v>39</v>
      </c>
      <c r="E192" s="41" t="s">
        <v>167</v>
      </c>
      <c r="F192" s="39">
        <f>SUM(G192:K192)</f>
        <v>417.1</v>
      </c>
      <c r="G192" s="39">
        <v>0</v>
      </c>
      <c r="H192" s="39">
        <v>0</v>
      </c>
      <c r="I192" s="39">
        <v>0</v>
      </c>
      <c r="J192" s="39">
        <v>417.1</v>
      </c>
      <c r="K192" s="39">
        <v>0</v>
      </c>
      <c r="L192" s="39"/>
      <c r="M192" s="42"/>
    </row>
    <row r="193" spans="1:13" ht="15">
      <c r="A193" s="168" t="s">
        <v>175</v>
      </c>
      <c r="B193" s="166" t="s">
        <v>101</v>
      </c>
      <c r="C193" s="41">
        <v>2</v>
      </c>
      <c r="D193" s="38" t="s">
        <v>39</v>
      </c>
      <c r="E193" s="41" t="s">
        <v>166</v>
      </c>
      <c r="F193" s="39">
        <f t="shared" si="49"/>
        <v>7407</v>
      </c>
      <c r="G193" s="39">
        <v>0</v>
      </c>
      <c r="H193" s="39">
        <v>0</v>
      </c>
      <c r="I193" s="39">
        <v>0</v>
      </c>
      <c r="J193" s="39">
        <v>7407</v>
      </c>
      <c r="K193" s="39">
        <v>0</v>
      </c>
      <c r="L193" s="39">
        <v>937.6</v>
      </c>
      <c r="M193" s="42"/>
    </row>
    <row r="194" spans="1:13" ht="34.5" customHeight="1">
      <c r="A194" s="169"/>
      <c r="B194" s="167"/>
      <c r="C194" s="41">
        <v>1</v>
      </c>
      <c r="D194" s="38" t="s">
        <v>39</v>
      </c>
      <c r="E194" s="41" t="s">
        <v>167</v>
      </c>
      <c r="F194" s="39">
        <f>SUM(G194:K194)</f>
        <v>370.4</v>
      </c>
      <c r="G194" s="39">
        <v>0</v>
      </c>
      <c r="H194" s="39">
        <v>0</v>
      </c>
      <c r="I194" s="39">
        <v>0</v>
      </c>
      <c r="J194" s="39">
        <v>370.4</v>
      </c>
      <c r="K194" s="39">
        <v>0</v>
      </c>
      <c r="L194" s="39"/>
      <c r="M194" s="42"/>
    </row>
    <row r="195" spans="1:13" ht="15">
      <c r="A195" s="168" t="s">
        <v>176</v>
      </c>
      <c r="B195" s="166" t="s">
        <v>116</v>
      </c>
      <c r="C195" s="41">
        <v>2</v>
      </c>
      <c r="D195" s="38" t="s">
        <v>39</v>
      </c>
      <c r="E195" s="41" t="s">
        <v>166</v>
      </c>
      <c r="F195" s="39">
        <f t="shared" si="49"/>
        <v>12933.1</v>
      </c>
      <c r="G195" s="39">
        <v>0</v>
      </c>
      <c r="H195" s="39">
        <v>0</v>
      </c>
      <c r="I195" s="39">
        <v>0</v>
      </c>
      <c r="J195" s="39">
        <v>12933.1</v>
      </c>
      <c r="K195" s="39">
        <v>0</v>
      </c>
      <c r="L195" s="39">
        <v>1637.1</v>
      </c>
      <c r="M195" s="42"/>
    </row>
    <row r="196" spans="1:13" ht="31.5" customHeight="1">
      <c r="A196" s="169"/>
      <c r="B196" s="167"/>
      <c r="C196" s="41">
        <v>1</v>
      </c>
      <c r="D196" s="38" t="s">
        <v>39</v>
      </c>
      <c r="E196" s="41" t="s">
        <v>167</v>
      </c>
      <c r="F196" s="39">
        <f>SUM(G196:K196)</f>
        <v>646.6</v>
      </c>
      <c r="G196" s="39">
        <v>0</v>
      </c>
      <c r="H196" s="39">
        <v>0</v>
      </c>
      <c r="I196" s="39">
        <v>0</v>
      </c>
      <c r="J196" s="39">
        <v>646.6</v>
      </c>
      <c r="K196" s="39">
        <v>0</v>
      </c>
      <c r="L196" s="39"/>
      <c r="M196" s="42"/>
    </row>
    <row r="197" spans="1:13" ht="15">
      <c r="A197" s="168" t="s">
        <v>177</v>
      </c>
      <c r="B197" s="166" t="s">
        <v>156</v>
      </c>
      <c r="C197" s="41">
        <v>2</v>
      </c>
      <c r="D197" s="38" t="s">
        <v>39</v>
      </c>
      <c r="E197" s="41" t="s">
        <v>166</v>
      </c>
      <c r="F197" s="39">
        <f t="shared" si="49"/>
        <v>2848.7</v>
      </c>
      <c r="G197" s="39">
        <v>0</v>
      </c>
      <c r="H197" s="39">
        <v>0</v>
      </c>
      <c r="I197" s="39">
        <v>0</v>
      </c>
      <c r="J197" s="39">
        <v>2848.7</v>
      </c>
      <c r="K197" s="39">
        <v>0</v>
      </c>
      <c r="L197" s="39">
        <v>360.6</v>
      </c>
      <c r="M197" s="42"/>
    </row>
    <row r="198" spans="1:13" ht="31.5" customHeight="1">
      <c r="A198" s="169"/>
      <c r="B198" s="167"/>
      <c r="C198" s="41">
        <v>1</v>
      </c>
      <c r="D198" s="38" t="s">
        <v>39</v>
      </c>
      <c r="E198" s="41" t="s">
        <v>167</v>
      </c>
      <c r="F198" s="39">
        <f>SUM(G198:K198)</f>
        <v>142.4</v>
      </c>
      <c r="G198" s="39">
        <v>0</v>
      </c>
      <c r="H198" s="39">
        <v>0</v>
      </c>
      <c r="I198" s="39">
        <v>0</v>
      </c>
      <c r="J198" s="39">
        <v>142.4</v>
      </c>
      <c r="K198" s="39">
        <v>0</v>
      </c>
      <c r="L198" s="39"/>
      <c r="M198" s="42"/>
    </row>
    <row r="199" spans="1:13" ht="15">
      <c r="A199" s="168" t="s">
        <v>178</v>
      </c>
      <c r="B199" s="166" t="s">
        <v>117</v>
      </c>
      <c r="C199" s="41">
        <v>2</v>
      </c>
      <c r="D199" s="38" t="s">
        <v>39</v>
      </c>
      <c r="E199" s="41" t="s">
        <v>166</v>
      </c>
      <c r="F199" s="39">
        <f t="shared" si="49"/>
        <v>10408.3</v>
      </c>
      <c r="G199" s="39">
        <v>0</v>
      </c>
      <c r="H199" s="39">
        <v>0</v>
      </c>
      <c r="I199" s="39">
        <v>0</v>
      </c>
      <c r="J199" s="39">
        <v>10408.3</v>
      </c>
      <c r="K199" s="39">
        <v>0</v>
      </c>
      <c r="L199" s="39">
        <v>1317.5</v>
      </c>
      <c r="M199" s="42"/>
    </row>
    <row r="200" spans="1:13" ht="30" customHeight="1">
      <c r="A200" s="169"/>
      <c r="B200" s="167"/>
      <c r="C200" s="41">
        <v>1</v>
      </c>
      <c r="D200" s="38" t="s">
        <v>39</v>
      </c>
      <c r="E200" s="41" t="s">
        <v>167</v>
      </c>
      <c r="F200" s="39">
        <f>SUM(G200:K200)</f>
        <v>520.4</v>
      </c>
      <c r="G200" s="39">
        <v>0</v>
      </c>
      <c r="H200" s="39">
        <v>0</v>
      </c>
      <c r="I200" s="39">
        <v>0</v>
      </c>
      <c r="J200" s="39">
        <v>520.4</v>
      </c>
      <c r="K200" s="39">
        <v>0</v>
      </c>
      <c r="L200" s="39"/>
      <c r="M200" s="42"/>
    </row>
    <row r="201" spans="1:13" ht="15">
      <c r="A201" s="168" t="s">
        <v>179</v>
      </c>
      <c r="B201" s="166" t="s">
        <v>102</v>
      </c>
      <c r="C201" s="41">
        <v>2</v>
      </c>
      <c r="D201" s="38" t="s">
        <v>39</v>
      </c>
      <c r="E201" s="41" t="s">
        <v>166</v>
      </c>
      <c r="F201" s="39">
        <f t="shared" si="49"/>
        <v>10364.8</v>
      </c>
      <c r="G201" s="39">
        <v>0</v>
      </c>
      <c r="H201" s="39">
        <v>0</v>
      </c>
      <c r="I201" s="39">
        <v>0</v>
      </c>
      <c r="J201" s="39">
        <v>10364.8</v>
      </c>
      <c r="K201" s="39">
        <v>0</v>
      </c>
      <c r="L201" s="39">
        <v>1312</v>
      </c>
      <c r="M201" s="42"/>
    </row>
    <row r="202" spans="1:13" ht="30" customHeight="1">
      <c r="A202" s="169"/>
      <c r="B202" s="167"/>
      <c r="C202" s="41">
        <v>1</v>
      </c>
      <c r="D202" s="38" t="s">
        <v>39</v>
      </c>
      <c r="E202" s="41" t="s">
        <v>167</v>
      </c>
      <c r="F202" s="39">
        <f>SUM(G202:K202)</f>
        <v>518.2</v>
      </c>
      <c r="G202" s="39">
        <v>0</v>
      </c>
      <c r="H202" s="39">
        <v>0</v>
      </c>
      <c r="I202" s="39">
        <v>0</v>
      </c>
      <c r="J202" s="39">
        <v>518.2</v>
      </c>
      <c r="K202" s="39">
        <v>0</v>
      </c>
      <c r="L202" s="39"/>
      <c r="M202" s="42"/>
    </row>
    <row r="203" spans="1:13" ht="15">
      <c r="A203" s="168" t="s">
        <v>180</v>
      </c>
      <c r="B203" s="166" t="s">
        <v>158</v>
      </c>
      <c r="C203" s="41">
        <v>2</v>
      </c>
      <c r="D203" s="38" t="s">
        <v>39</v>
      </c>
      <c r="E203" s="41" t="s">
        <v>166</v>
      </c>
      <c r="F203" s="39">
        <f t="shared" si="49"/>
        <v>9018.6</v>
      </c>
      <c r="G203" s="39">
        <v>0</v>
      </c>
      <c r="H203" s="39">
        <v>0</v>
      </c>
      <c r="I203" s="39">
        <v>0</v>
      </c>
      <c r="J203" s="39">
        <v>9018.6</v>
      </c>
      <c r="K203" s="39">
        <v>0</v>
      </c>
      <c r="L203" s="39">
        <v>1141.6</v>
      </c>
      <c r="M203" s="42"/>
    </row>
    <row r="204" spans="1:13" ht="36" customHeight="1">
      <c r="A204" s="169"/>
      <c r="B204" s="167"/>
      <c r="C204" s="41">
        <v>1</v>
      </c>
      <c r="D204" s="38" t="s">
        <v>39</v>
      </c>
      <c r="E204" s="41" t="s">
        <v>167</v>
      </c>
      <c r="F204" s="39">
        <f>SUM(G204:K204)</f>
        <v>450.9</v>
      </c>
      <c r="G204" s="39">
        <v>0</v>
      </c>
      <c r="H204" s="39">
        <v>0</v>
      </c>
      <c r="I204" s="39">
        <v>0</v>
      </c>
      <c r="J204" s="39">
        <v>450.9</v>
      </c>
      <c r="K204" s="39">
        <v>0</v>
      </c>
      <c r="L204" s="39"/>
      <c r="M204" s="42"/>
    </row>
    <row r="205" spans="1:13" ht="15">
      <c r="A205" s="168" t="s">
        <v>181</v>
      </c>
      <c r="B205" s="166" t="s">
        <v>118</v>
      </c>
      <c r="C205" s="41">
        <v>2</v>
      </c>
      <c r="D205" s="38" t="s">
        <v>39</v>
      </c>
      <c r="E205" s="41" t="s">
        <v>166</v>
      </c>
      <c r="F205" s="39">
        <f t="shared" si="49"/>
        <v>1185</v>
      </c>
      <c r="G205" s="39">
        <v>0</v>
      </c>
      <c r="H205" s="39">
        <v>0</v>
      </c>
      <c r="I205" s="39">
        <v>0</v>
      </c>
      <c r="J205" s="39">
        <v>1185</v>
      </c>
      <c r="K205" s="39">
        <v>0</v>
      </c>
      <c r="L205" s="39">
        <v>150</v>
      </c>
      <c r="M205" s="42"/>
    </row>
    <row r="206" spans="1:13" ht="36.75" customHeight="1">
      <c r="A206" s="169"/>
      <c r="B206" s="167"/>
      <c r="C206" s="41">
        <v>1</v>
      </c>
      <c r="D206" s="38" t="s">
        <v>39</v>
      </c>
      <c r="E206" s="41" t="s">
        <v>167</v>
      </c>
      <c r="F206" s="39">
        <f aca="true" t="shared" si="50" ref="F206:F226">SUM(G206:K206)</f>
        <v>59.3</v>
      </c>
      <c r="G206" s="39">
        <v>0</v>
      </c>
      <c r="H206" s="39">
        <v>0</v>
      </c>
      <c r="I206" s="39">
        <v>0</v>
      </c>
      <c r="J206" s="39">
        <v>59.3</v>
      </c>
      <c r="K206" s="39">
        <v>0</v>
      </c>
      <c r="L206" s="39"/>
      <c r="M206" s="42"/>
    </row>
    <row r="207" spans="1:13" ht="38.25">
      <c r="A207" s="36" t="s">
        <v>182</v>
      </c>
      <c r="B207" s="40" t="s">
        <v>113</v>
      </c>
      <c r="C207" s="41">
        <v>2</v>
      </c>
      <c r="D207" s="38" t="s">
        <v>39</v>
      </c>
      <c r="E207" s="41" t="s">
        <v>166</v>
      </c>
      <c r="F207" s="39">
        <f t="shared" si="50"/>
        <v>2340</v>
      </c>
      <c r="G207" s="39">
        <v>0</v>
      </c>
      <c r="H207" s="39">
        <v>0</v>
      </c>
      <c r="I207" s="39">
        <v>0</v>
      </c>
      <c r="J207" s="39">
        <v>2340</v>
      </c>
      <c r="K207" s="39">
        <v>0</v>
      </c>
      <c r="L207" s="39">
        <v>130</v>
      </c>
      <c r="M207" s="42"/>
    </row>
    <row r="208" spans="1:13" s="16" customFormat="1" ht="25.5">
      <c r="A208" s="36" t="s">
        <v>183</v>
      </c>
      <c r="B208" s="59" t="s">
        <v>164</v>
      </c>
      <c r="C208" s="41">
        <v>2</v>
      </c>
      <c r="D208" s="38" t="s">
        <v>39</v>
      </c>
      <c r="E208" s="41" t="s">
        <v>166</v>
      </c>
      <c r="F208" s="39">
        <f t="shared" si="50"/>
        <v>8198.1</v>
      </c>
      <c r="G208" s="39">
        <v>1639.6</v>
      </c>
      <c r="H208" s="39">
        <v>0</v>
      </c>
      <c r="I208" s="39">
        <v>6558.5</v>
      </c>
      <c r="J208" s="39">
        <v>0</v>
      </c>
      <c r="K208" s="39">
        <v>0</v>
      </c>
      <c r="L208" s="39">
        <v>90</v>
      </c>
      <c r="M208" s="42"/>
    </row>
    <row r="209" spans="1:13" s="16" customFormat="1" ht="25.5">
      <c r="A209" s="36" t="s">
        <v>184</v>
      </c>
      <c r="B209" s="59" t="s">
        <v>165</v>
      </c>
      <c r="C209" s="41">
        <v>2</v>
      </c>
      <c r="D209" s="38" t="s">
        <v>39</v>
      </c>
      <c r="E209" s="41" t="s">
        <v>166</v>
      </c>
      <c r="F209" s="39">
        <f t="shared" si="50"/>
        <v>5438.5</v>
      </c>
      <c r="G209" s="39">
        <v>1087.7</v>
      </c>
      <c r="H209" s="39">
        <v>0</v>
      </c>
      <c r="I209" s="39">
        <v>4350.8</v>
      </c>
      <c r="J209" s="39">
        <v>0</v>
      </c>
      <c r="K209" s="39">
        <v>0</v>
      </c>
      <c r="L209" s="39">
        <v>60</v>
      </c>
      <c r="M209" s="42"/>
    </row>
    <row r="210" spans="1:13" ht="51">
      <c r="A210" s="36" t="s">
        <v>185</v>
      </c>
      <c r="B210" s="59" t="s">
        <v>98</v>
      </c>
      <c r="C210" s="41">
        <v>1</v>
      </c>
      <c r="D210" s="38" t="s">
        <v>39</v>
      </c>
      <c r="E210" s="41" t="s">
        <v>167</v>
      </c>
      <c r="F210" s="39">
        <f t="shared" si="50"/>
        <v>12</v>
      </c>
      <c r="G210" s="39">
        <v>0</v>
      </c>
      <c r="H210" s="39">
        <v>0</v>
      </c>
      <c r="I210" s="39">
        <v>0</v>
      </c>
      <c r="J210" s="39">
        <v>12</v>
      </c>
      <c r="K210" s="39">
        <v>0</v>
      </c>
      <c r="L210" s="37"/>
      <c r="M210" s="42"/>
    </row>
    <row r="211" spans="1:13" ht="38.25" customHeight="1">
      <c r="A211" s="168" t="s">
        <v>187</v>
      </c>
      <c r="B211" s="166" t="s">
        <v>121</v>
      </c>
      <c r="C211" s="41">
        <v>2</v>
      </c>
      <c r="D211" s="38" t="s">
        <v>40</v>
      </c>
      <c r="E211" s="41" t="s">
        <v>166</v>
      </c>
      <c r="F211" s="39">
        <f t="shared" si="50"/>
        <v>28800</v>
      </c>
      <c r="G211" s="39">
        <v>0</v>
      </c>
      <c r="H211" s="39">
        <v>0</v>
      </c>
      <c r="I211" s="39">
        <v>0</v>
      </c>
      <c r="J211" s="39">
        <v>28800</v>
      </c>
      <c r="K211" s="39">
        <v>0</v>
      </c>
      <c r="L211" s="50">
        <v>900</v>
      </c>
      <c r="M211" s="42"/>
    </row>
    <row r="212" spans="1:13" ht="15">
      <c r="A212" s="169"/>
      <c r="B212" s="167"/>
      <c r="C212" s="41">
        <v>1</v>
      </c>
      <c r="D212" s="38" t="s">
        <v>40</v>
      </c>
      <c r="E212" s="41" t="s">
        <v>167</v>
      </c>
      <c r="F212" s="39">
        <f t="shared" si="50"/>
        <v>1440</v>
      </c>
      <c r="G212" s="39">
        <v>0</v>
      </c>
      <c r="H212" s="39">
        <v>0</v>
      </c>
      <c r="I212" s="39">
        <v>0</v>
      </c>
      <c r="J212" s="39">
        <v>1440</v>
      </c>
      <c r="K212" s="39">
        <v>0</v>
      </c>
      <c r="L212" s="39"/>
      <c r="M212" s="42"/>
    </row>
    <row r="213" spans="1:13" ht="38.25" customHeight="1">
      <c r="A213" s="168" t="s">
        <v>188</v>
      </c>
      <c r="B213" s="166" t="s">
        <v>122</v>
      </c>
      <c r="C213" s="41">
        <v>2</v>
      </c>
      <c r="D213" s="38" t="s">
        <v>40</v>
      </c>
      <c r="E213" s="41" t="s">
        <v>166</v>
      </c>
      <c r="F213" s="39">
        <f t="shared" si="50"/>
        <v>19116</v>
      </c>
      <c r="G213" s="39">
        <v>0</v>
      </c>
      <c r="H213" s="39">
        <v>0</v>
      </c>
      <c r="I213" s="39">
        <v>0</v>
      </c>
      <c r="J213" s="39">
        <v>19116</v>
      </c>
      <c r="K213" s="39">
        <v>0</v>
      </c>
      <c r="L213" s="50">
        <v>1062</v>
      </c>
      <c r="M213" s="42"/>
    </row>
    <row r="214" spans="1:13" ht="15">
      <c r="A214" s="169"/>
      <c r="B214" s="167"/>
      <c r="C214" s="41">
        <v>1</v>
      </c>
      <c r="D214" s="38" t="s">
        <v>40</v>
      </c>
      <c r="E214" s="41" t="s">
        <v>167</v>
      </c>
      <c r="F214" s="39">
        <f t="shared" si="50"/>
        <v>239</v>
      </c>
      <c r="G214" s="39">
        <v>0</v>
      </c>
      <c r="H214" s="39">
        <v>0</v>
      </c>
      <c r="I214" s="39">
        <v>0</v>
      </c>
      <c r="J214" s="39">
        <v>239</v>
      </c>
      <c r="K214" s="39">
        <v>0</v>
      </c>
      <c r="L214" s="50"/>
      <c r="M214" s="42"/>
    </row>
    <row r="215" spans="1:13" ht="38.25" customHeight="1">
      <c r="A215" s="183" t="s">
        <v>189</v>
      </c>
      <c r="B215" s="166" t="s">
        <v>123</v>
      </c>
      <c r="C215" s="41">
        <v>2</v>
      </c>
      <c r="D215" s="38" t="s">
        <v>40</v>
      </c>
      <c r="E215" s="41" t="s">
        <v>166</v>
      </c>
      <c r="F215" s="39">
        <f t="shared" si="50"/>
        <v>19283.5</v>
      </c>
      <c r="G215" s="39">
        <v>0</v>
      </c>
      <c r="H215" s="39">
        <v>0</v>
      </c>
      <c r="I215" s="39">
        <v>0</v>
      </c>
      <c r="J215" s="39">
        <v>19283.5</v>
      </c>
      <c r="K215" s="39">
        <v>0</v>
      </c>
      <c r="L215" s="50">
        <v>1071.3</v>
      </c>
      <c r="M215" s="42"/>
    </row>
    <row r="216" spans="1:13" ht="15">
      <c r="A216" s="184"/>
      <c r="B216" s="167"/>
      <c r="C216" s="41">
        <v>1</v>
      </c>
      <c r="D216" s="38" t="s">
        <v>40</v>
      </c>
      <c r="E216" s="41" t="s">
        <v>167</v>
      </c>
      <c r="F216" s="39">
        <f t="shared" si="50"/>
        <v>964.2</v>
      </c>
      <c r="G216" s="39">
        <v>0</v>
      </c>
      <c r="H216" s="39">
        <v>0</v>
      </c>
      <c r="I216" s="39">
        <v>0</v>
      </c>
      <c r="J216" s="39">
        <v>964.2</v>
      </c>
      <c r="K216" s="39">
        <v>0</v>
      </c>
      <c r="L216" s="39"/>
      <c r="M216" s="42"/>
    </row>
    <row r="217" spans="1:13" ht="25.5" customHeight="1">
      <c r="A217" s="168" t="s">
        <v>190</v>
      </c>
      <c r="B217" s="166" t="s">
        <v>131</v>
      </c>
      <c r="C217" s="41">
        <v>2</v>
      </c>
      <c r="D217" s="38" t="s">
        <v>40</v>
      </c>
      <c r="E217" s="41" t="s">
        <v>166</v>
      </c>
      <c r="F217" s="39">
        <f t="shared" si="50"/>
        <v>19117.9</v>
      </c>
      <c r="G217" s="39">
        <v>0</v>
      </c>
      <c r="H217" s="39">
        <v>0</v>
      </c>
      <c r="I217" s="39">
        <v>0</v>
      </c>
      <c r="J217" s="39">
        <v>19117.9</v>
      </c>
      <c r="K217" s="39">
        <v>0</v>
      </c>
      <c r="L217" s="50">
        <v>1062.1</v>
      </c>
      <c r="M217" s="42"/>
    </row>
    <row r="218" spans="1:13" ht="15">
      <c r="A218" s="169"/>
      <c r="B218" s="167"/>
      <c r="C218" s="41">
        <v>1</v>
      </c>
      <c r="D218" s="38" t="s">
        <v>40</v>
      </c>
      <c r="E218" s="41" t="s">
        <v>167</v>
      </c>
      <c r="F218" s="39">
        <f t="shared" si="50"/>
        <v>955.9</v>
      </c>
      <c r="G218" s="39">
        <v>0</v>
      </c>
      <c r="H218" s="39">
        <v>0</v>
      </c>
      <c r="I218" s="39">
        <v>0</v>
      </c>
      <c r="J218" s="39">
        <v>955.9</v>
      </c>
      <c r="K218" s="39">
        <v>0</v>
      </c>
      <c r="L218" s="39"/>
      <c r="M218" s="42"/>
    </row>
    <row r="219" spans="1:13" ht="38.25" customHeight="1">
      <c r="A219" s="168" t="s">
        <v>191</v>
      </c>
      <c r="B219" s="166" t="s">
        <v>124</v>
      </c>
      <c r="C219" s="41">
        <v>2</v>
      </c>
      <c r="D219" s="38" t="s">
        <v>40</v>
      </c>
      <c r="E219" s="41" t="s">
        <v>166</v>
      </c>
      <c r="F219" s="39">
        <f t="shared" si="50"/>
        <v>19294.3</v>
      </c>
      <c r="G219" s="39">
        <v>0</v>
      </c>
      <c r="H219" s="39">
        <v>0</v>
      </c>
      <c r="I219" s="39">
        <v>0</v>
      </c>
      <c r="J219" s="39">
        <v>19294.3</v>
      </c>
      <c r="K219" s="39">
        <v>0</v>
      </c>
      <c r="L219" s="50">
        <v>1071.9</v>
      </c>
      <c r="M219" s="42"/>
    </row>
    <row r="220" spans="1:13" ht="15">
      <c r="A220" s="169"/>
      <c r="B220" s="167"/>
      <c r="C220" s="41">
        <v>1</v>
      </c>
      <c r="D220" s="38" t="s">
        <v>40</v>
      </c>
      <c r="E220" s="41" t="s">
        <v>167</v>
      </c>
      <c r="F220" s="39">
        <f t="shared" si="50"/>
        <v>964.7</v>
      </c>
      <c r="G220" s="39">
        <v>0</v>
      </c>
      <c r="H220" s="39">
        <v>0</v>
      </c>
      <c r="I220" s="39">
        <v>0</v>
      </c>
      <c r="J220" s="39">
        <v>964.7</v>
      </c>
      <c r="K220" s="39">
        <v>0</v>
      </c>
      <c r="L220" s="39"/>
      <c r="M220" s="42"/>
    </row>
    <row r="221" spans="1:13" ht="38.25" customHeight="1">
      <c r="A221" s="168" t="s">
        <v>192</v>
      </c>
      <c r="B221" s="166" t="s">
        <v>132</v>
      </c>
      <c r="C221" s="41">
        <v>2</v>
      </c>
      <c r="D221" s="38" t="s">
        <v>40</v>
      </c>
      <c r="E221" s="41" t="s">
        <v>166</v>
      </c>
      <c r="F221" s="39">
        <f t="shared" si="50"/>
        <v>10355.5</v>
      </c>
      <c r="G221" s="39">
        <v>0</v>
      </c>
      <c r="H221" s="39">
        <v>0</v>
      </c>
      <c r="I221" s="39">
        <v>0</v>
      </c>
      <c r="J221" s="39">
        <v>10355.5</v>
      </c>
      <c r="K221" s="39">
        <v>0</v>
      </c>
      <c r="L221" s="39">
        <v>575.3</v>
      </c>
      <c r="M221" s="42"/>
    </row>
    <row r="222" spans="1:13" ht="15">
      <c r="A222" s="169"/>
      <c r="B222" s="167"/>
      <c r="C222" s="41">
        <v>1</v>
      </c>
      <c r="D222" s="38" t="s">
        <v>40</v>
      </c>
      <c r="E222" s="41" t="s">
        <v>167</v>
      </c>
      <c r="F222" s="39">
        <f t="shared" si="50"/>
        <v>517.8</v>
      </c>
      <c r="G222" s="39">
        <v>0</v>
      </c>
      <c r="H222" s="39">
        <v>0</v>
      </c>
      <c r="I222" s="39">
        <v>0</v>
      </c>
      <c r="J222" s="39">
        <v>517.8</v>
      </c>
      <c r="K222" s="39">
        <v>0</v>
      </c>
      <c r="L222" s="39"/>
      <c r="M222" s="42"/>
    </row>
    <row r="223" spans="1:13" ht="15">
      <c r="A223" s="168" t="s">
        <v>193</v>
      </c>
      <c r="B223" s="166" t="s">
        <v>133</v>
      </c>
      <c r="C223" s="41">
        <v>2</v>
      </c>
      <c r="D223" s="38" t="s">
        <v>41</v>
      </c>
      <c r="E223" s="41" t="s">
        <v>166</v>
      </c>
      <c r="F223" s="39">
        <f t="shared" si="50"/>
        <v>14923.8</v>
      </c>
      <c r="G223" s="39">
        <v>0</v>
      </c>
      <c r="H223" s="39">
        <v>0</v>
      </c>
      <c r="I223" s="39">
        <v>0</v>
      </c>
      <c r="J223" s="39">
        <v>14923.8</v>
      </c>
      <c r="K223" s="39">
        <v>0</v>
      </c>
      <c r="L223" s="39">
        <v>829.6</v>
      </c>
      <c r="M223" s="42"/>
    </row>
    <row r="224" spans="1:13" ht="25.5" customHeight="1">
      <c r="A224" s="169"/>
      <c r="B224" s="167"/>
      <c r="C224" s="41">
        <v>1</v>
      </c>
      <c r="D224" s="38" t="s">
        <v>41</v>
      </c>
      <c r="E224" s="41" t="s">
        <v>167</v>
      </c>
      <c r="F224" s="39">
        <f t="shared" si="50"/>
        <v>746.6</v>
      </c>
      <c r="G224" s="39">
        <v>0</v>
      </c>
      <c r="H224" s="39">
        <v>0</v>
      </c>
      <c r="I224" s="39">
        <v>0</v>
      </c>
      <c r="J224" s="39">
        <v>746.6</v>
      </c>
      <c r="K224" s="39">
        <v>0</v>
      </c>
      <c r="L224" s="39"/>
      <c r="M224" s="42"/>
    </row>
    <row r="225" spans="1:13" ht="15">
      <c r="A225" s="168" t="s">
        <v>194</v>
      </c>
      <c r="B225" s="166" t="s">
        <v>134</v>
      </c>
      <c r="C225" s="41">
        <v>2</v>
      </c>
      <c r="D225" s="38" t="s">
        <v>41</v>
      </c>
      <c r="E225" s="41" t="s">
        <v>166</v>
      </c>
      <c r="F225" s="39">
        <f t="shared" si="50"/>
        <v>19150.3</v>
      </c>
      <c r="G225" s="39">
        <v>0</v>
      </c>
      <c r="H225" s="39">
        <v>0</v>
      </c>
      <c r="I225" s="39">
        <v>0</v>
      </c>
      <c r="J225" s="39">
        <v>19150.3</v>
      </c>
      <c r="K225" s="39">
        <v>0</v>
      </c>
      <c r="L225" s="39">
        <v>1063.9</v>
      </c>
      <c r="M225" s="42"/>
    </row>
    <row r="226" spans="1:13" ht="29.25" customHeight="1">
      <c r="A226" s="169"/>
      <c r="B226" s="167"/>
      <c r="C226" s="41">
        <v>1</v>
      </c>
      <c r="D226" s="38" t="s">
        <v>41</v>
      </c>
      <c r="E226" s="41" t="s">
        <v>167</v>
      </c>
      <c r="F226" s="39">
        <f t="shared" si="50"/>
        <v>957.5</v>
      </c>
      <c r="G226" s="39">
        <v>0</v>
      </c>
      <c r="H226" s="39">
        <v>0</v>
      </c>
      <c r="I226" s="39">
        <v>0</v>
      </c>
      <c r="J226" s="39">
        <v>957.5</v>
      </c>
      <c r="K226" s="39">
        <v>0</v>
      </c>
      <c r="L226" s="39"/>
      <c r="M226" s="42"/>
    </row>
    <row r="227" spans="1:13" ht="15">
      <c r="A227" s="168" t="s">
        <v>195</v>
      </c>
      <c r="B227" s="166" t="s">
        <v>137</v>
      </c>
      <c r="C227" s="41">
        <v>2</v>
      </c>
      <c r="D227" s="38" t="s">
        <v>41</v>
      </c>
      <c r="E227" s="41" t="s">
        <v>166</v>
      </c>
      <c r="F227" s="39">
        <f>SUM(G227:J227)</f>
        <v>14805.1</v>
      </c>
      <c r="G227" s="39">
        <v>0</v>
      </c>
      <c r="H227" s="39">
        <v>0</v>
      </c>
      <c r="I227" s="39">
        <v>0</v>
      </c>
      <c r="J227" s="39">
        <v>14805.1</v>
      </c>
      <c r="K227" s="39">
        <v>0</v>
      </c>
      <c r="L227" s="39">
        <v>822.5</v>
      </c>
      <c r="M227" s="42"/>
    </row>
    <row r="228" spans="1:13" ht="27.75" customHeight="1">
      <c r="A228" s="169"/>
      <c r="B228" s="167"/>
      <c r="C228" s="41">
        <v>1</v>
      </c>
      <c r="D228" s="38" t="s">
        <v>41</v>
      </c>
      <c r="E228" s="41" t="s">
        <v>167</v>
      </c>
      <c r="F228" s="39">
        <f aca="true" t="shared" si="51" ref="F228:F250">SUM(G228:K228)</f>
        <v>740.3</v>
      </c>
      <c r="G228" s="39">
        <v>0</v>
      </c>
      <c r="H228" s="39">
        <v>0</v>
      </c>
      <c r="I228" s="39">
        <v>0</v>
      </c>
      <c r="J228" s="39">
        <v>740.3</v>
      </c>
      <c r="K228" s="39">
        <v>0</v>
      </c>
      <c r="L228" s="39"/>
      <c r="M228" s="42"/>
    </row>
    <row r="229" spans="1:13" ht="15">
      <c r="A229" s="168" t="s">
        <v>196</v>
      </c>
      <c r="B229" s="166" t="s">
        <v>138</v>
      </c>
      <c r="C229" s="41">
        <v>2</v>
      </c>
      <c r="D229" s="38" t="s">
        <v>41</v>
      </c>
      <c r="E229" s="41" t="s">
        <v>166</v>
      </c>
      <c r="F229" s="39">
        <f t="shared" si="51"/>
        <v>11028.7</v>
      </c>
      <c r="G229" s="39">
        <v>0</v>
      </c>
      <c r="H229" s="39">
        <v>0</v>
      </c>
      <c r="I229" s="39">
        <v>0</v>
      </c>
      <c r="J229" s="39">
        <v>11028.7</v>
      </c>
      <c r="K229" s="39">
        <v>0</v>
      </c>
      <c r="L229" s="39">
        <v>612.7</v>
      </c>
      <c r="M229" s="42"/>
    </row>
    <row r="230" spans="1:13" ht="29.25" customHeight="1">
      <c r="A230" s="169"/>
      <c r="B230" s="167"/>
      <c r="C230" s="41">
        <v>1</v>
      </c>
      <c r="D230" s="38" t="s">
        <v>41</v>
      </c>
      <c r="E230" s="41" t="s">
        <v>167</v>
      </c>
      <c r="F230" s="39">
        <f t="shared" si="51"/>
        <v>551.4</v>
      </c>
      <c r="G230" s="39">
        <v>0</v>
      </c>
      <c r="H230" s="39">
        <v>0</v>
      </c>
      <c r="I230" s="39">
        <v>0</v>
      </c>
      <c r="J230" s="39">
        <v>551.4</v>
      </c>
      <c r="K230" s="39">
        <v>0</v>
      </c>
      <c r="L230" s="39"/>
      <c r="M230" s="42"/>
    </row>
    <row r="231" spans="1:13" ht="15">
      <c r="A231" s="168" t="s">
        <v>197</v>
      </c>
      <c r="B231" s="166" t="s">
        <v>139</v>
      </c>
      <c r="C231" s="41">
        <v>2</v>
      </c>
      <c r="D231" s="38" t="s">
        <v>41</v>
      </c>
      <c r="E231" s="41" t="s">
        <v>166</v>
      </c>
      <c r="F231" s="39">
        <f t="shared" si="51"/>
        <v>12479.5</v>
      </c>
      <c r="G231" s="39">
        <v>0</v>
      </c>
      <c r="H231" s="39">
        <v>0</v>
      </c>
      <c r="I231" s="39">
        <v>0</v>
      </c>
      <c r="J231" s="39">
        <v>12479.5</v>
      </c>
      <c r="K231" s="39">
        <v>0</v>
      </c>
      <c r="L231" s="39">
        <v>693.3</v>
      </c>
      <c r="M231" s="42"/>
    </row>
    <row r="232" spans="1:13" ht="29.25" customHeight="1">
      <c r="A232" s="169"/>
      <c r="B232" s="167"/>
      <c r="C232" s="41">
        <v>1</v>
      </c>
      <c r="D232" s="38" t="s">
        <v>41</v>
      </c>
      <c r="E232" s="41" t="s">
        <v>167</v>
      </c>
      <c r="F232" s="39">
        <f t="shared" si="51"/>
        <v>624</v>
      </c>
      <c r="G232" s="39">
        <v>0</v>
      </c>
      <c r="H232" s="39">
        <v>0</v>
      </c>
      <c r="I232" s="39">
        <v>0</v>
      </c>
      <c r="J232" s="39">
        <v>624</v>
      </c>
      <c r="K232" s="39">
        <v>0</v>
      </c>
      <c r="L232" s="39"/>
      <c r="M232" s="42"/>
    </row>
    <row r="233" spans="1:13" ht="15">
      <c r="A233" s="168" t="s">
        <v>198</v>
      </c>
      <c r="B233" s="166" t="s">
        <v>140</v>
      </c>
      <c r="C233" s="41">
        <v>2</v>
      </c>
      <c r="D233" s="38" t="s">
        <v>42</v>
      </c>
      <c r="E233" s="41" t="s">
        <v>166</v>
      </c>
      <c r="F233" s="39">
        <f t="shared" si="51"/>
        <v>20019.6</v>
      </c>
      <c r="G233" s="39">
        <v>0</v>
      </c>
      <c r="H233" s="39">
        <v>0</v>
      </c>
      <c r="I233" s="39">
        <v>0</v>
      </c>
      <c r="J233" s="39">
        <v>20019.6</v>
      </c>
      <c r="K233" s="39">
        <v>0</v>
      </c>
      <c r="L233" s="39">
        <v>1112.2</v>
      </c>
      <c r="M233" s="42"/>
    </row>
    <row r="234" spans="1:13" ht="28.5" customHeight="1">
      <c r="A234" s="169"/>
      <c r="B234" s="167"/>
      <c r="C234" s="41">
        <v>1</v>
      </c>
      <c r="D234" s="38" t="s">
        <v>42</v>
      </c>
      <c r="E234" s="41" t="s">
        <v>167</v>
      </c>
      <c r="F234" s="39">
        <f t="shared" si="51"/>
        <v>1000.1</v>
      </c>
      <c r="G234" s="39">
        <v>0</v>
      </c>
      <c r="H234" s="39">
        <v>0</v>
      </c>
      <c r="I234" s="39">
        <v>0</v>
      </c>
      <c r="J234" s="39">
        <v>1000.1</v>
      </c>
      <c r="K234" s="39">
        <v>0</v>
      </c>
      <c r="L234" s="39"/>
      <c r="M234" s="42"/>
    </row>
    <row r="235" spans="1:13" ht="15">
      <c r="A235" s="168" t="s">
        <v>199</v>
      </c>
      <c r="B235" s="166" t="s">
        <v>141</v>
      </c>
      <c r="C235" s="41">
        <v>2</v>
      </c>
      <c r="D235" s="38" t="s">
        <v>42</v>
      </c>
      <c r="E235" s="41" t="s">
        <v>166</v>
      </c>
      <c r="F235" s="39">
        <f t="shared" si="51"/>
        <v>9468</v>
      </c>
      <c r="G235" s="39">
        <v>0</v>
      </c>
      <c r="H235" s="39">
        <v>0</v>
      </c>
      <c r="I235" s="39">
        <v>0</v>
      </c>
      <c r="J235" s="39">
        <v>9468</v>
      </c>
      <c r="K235" s="39">
        <v>0</v>
      </c>
      <c r="L235" s="39">
        <v>526</v>
      </c>
      <c r="M235" s="42"/>
    </row>
    <row r="236" spans="1:13" ht="32.25" customHeight="1">
      <c r="A236" s="169"/>
      <c r="B236" s="167"/>
      <c r="C236" s="41">
        <v>1</v>
      </c>
      <c r="D236" s="38" t="s">
        <v>42</v>
      </c>
      <c r="E236" s="41" t="s">
        <v>167</v>
      </c>
      <c r="F236" s="39">
        <f t="shared" si="51"/>
        <v>473.4</v>
      </c>
      <c r="G236" s="39">
        <v>0</v>
      </c>
      <c r="H236" s="39">
        <v>0</v>
      </c>
      <c r="I236" s="39">
        <v>0</v>
      </c>
      <c r="J236" s="39">
        <v>473.4</v>
      </c>
      <c r="K236" s="39">
        <v>0</v>
      </c>
      <c r="L236" s="39"/>
      <c r="M236" s="42"/>
    </row>
    <row r="237" spans="1:13" ht="15">
      <c r="A237" s="168" t="s">
        <v>200</v>
      </c>
      <c r="B237" s="166" t="s">
        <v>142</v>
      </c>
      <c r="C237" s="41">
        <v>2</v>
      </c>
      <c r="D237" s="38" t="s">
        <v>42</v>
      </c>
      <c r="E237" s="41" t="s">
        <v>166</v>
      </c>
      <c r="F237" s="39">
        <f t="shared" si="51"/>
        <v>19438.2</v>
      </c>
      <c r="G237" s="39">
        <v>0</v>
      </c>
      <c r="H237" s="39">
        <v>0</v>
      </c>
      <c r="I237" s="39">
        <v>0</v>
      </c>
      <c r="J237" s="39">
        <v>19438.2</v>
      </c>
      <c r="K237" s="39">
        <v>0</v>
      </c>
      <c r="L237" s="39">
        <v>1079.9</v>
      </c>
      <c r="M237" s="42"/>
    </row>
    <row r="238" spans="1:13" ht="30.75" customHeight="1">
      <c r="A238" s="169"/>
      <c r="B238" s="167"/>
      <c r="C238" s="41">
        <v>1</v>
      </c>
      <c r="D238" s="38" t="s">
        <v>42</v>
      </c>
      <c r="E238" s="41" t="s">
        <v>167</v>
      </c>
      <c r="F238" s="39">
        <f t="shared" si="51"/>
        <v>971.9</v>
      </c>
      <c r="G238" s="39">
        <v>0</v>
      </c>
      <c r="H238" s="39">
        <v>0</v>
      </c>
      <c r="I238" s="39">
        <v>0</v>
      </c>
      <c r="J238" s="39">
        <v>971.9</v>
      </c>
      <c r="K238" s="39">
        <v>0</v>
      </c>
      <c r="L238" s="39"/>
      <c r="M238" s="42"/>
    </row>
    <row r="239" spans="1:13" ht="15">
      <c r="A239" s="168" t="s">
        <v>201</v>
      </c>
      <c r="B239" s="166" t="s">
        <v>143</v>
      </c>
      <c r="C239" s="41">
        <v>2</v>
      </c>
      <c r="D239" s="38" t="s">
        <v>42</v>
      </c>
      <c r="E239" s="41" t="s">
        <v>166</v>
      </c>
      <c r="F239" s="39">
        <f t="shared" si="51"/>
        <v>14700.7</v>
      </c>
      <c r="G239" s="39">
        <v>0</v>
      </c>
      <c r="H239" s="39">
        <v>0</v>
      </c>
      <c r="I239" s="39">
        <v>0</v>
      </c>
      <c r="J239" s="39">
        <v>14700.7</v>
      </c>
      <c r="K239" s="39">
        <v>0</v>
      </c>
      <c r="L239" s="39">
        <v>816.7</v>
      </c>
      <c r="M239" s="42"/>
    </row>
    <row r="240" spans="1:13" ht="15">
      <c r="A240" s="169"/>
      <c r="B240" s="167"/>
      <c r="C240" s="41">
        <v>1</v>
      </c>
      <c r="D240" s="38" t="s">
        <v>42</v>
      </c>
      <c r="E240" s="41" t="s">
        <v>167</v>
      </c>
      <c r="F240" s="39">
        <f t="shared" si="51"/>
        <v>735</v>
      </c>
      <c r="G240" s="39">
        <v>0</v>
      </c>
      <c r="H240" s="39">
        <v>0</v>
      </c>
      <c r="I240" s="39">
        <v>0</v>
      </c>
      <c r="J240" s="39">
        <v>735</v>
      </c>
      <c r="K240" s="39">
        <v>0</v>
      </c>
      <c r="L240" s="39"/>
      <c r="M240" s="42"/>
    </row>
    <row r="241" spans="1:13" ht="38.25" customHeight="1">
      <c r="A241" s="168" t="s">
        <v>202</v>
      </c>
      <c r="B241" s="166" t="s">
        <v>145</v>
      </c>
      <c r="C241" s="41">
        <v>2</v>
      </c>
      <c r="D241" s="38" t="s">
        <v>43</v>
      </c>
      <c r="E241" s="41" t="s">
        <v>166</v>
      </c>
      <c r="F241" s="39">
        <f t="shared" si="51"/>
        <v>15840</v>
      </c>
      <c r="G241" s="39">
        <v>0</v>
      </c>
      <c r="H241" s="39">
        <v>0</v>
      </c>
      <c r="I241" s="39">
        <v>0</v>
      </c>
      <c r="J241" s="39">
        <v>15840</v>
      </c>
      <c r="K241" s="39">
        <v>0</v>
      </c>
      <c r="L241" s="39">
        <v>880</v>
      </c>
      <c r="M241" s="42"/>
    </row>
    <row r="242" spans="1:13" ht="15">
      <c r="A242" s="169"/>
      <c r="B242" s="167"/>
      <c r="C242" s="41">
        <v>1</v>
      </c>
      <c r="D242" s="38" t="s">
        <v>43</v>
      </c>
      <c r="E242" s="41" t="s">
        <v>167</v>
      </c>
      <c r="F242" s="39">
        <f t="shared" si="51"/>
        <v>792</v>
      </c>
      <c r="G242" s="39">
        <v>0</v>
      </c>
      <c r="H242" s="39">
        <v>0</v>
      </c>
      <c r="I242" s="39">
        <v>0</v>
      </c>
      <c r="J242" s="39">
        <v>792</v>
      </c>
      <c r="K242" s="39">
        <v>0</v>
      </c>
      <c r="L242" s="39"/>
      <c r="M242" s="42"/>
    </row>
    <row r="243" spans="1:13" ht="38.25" customHeight="1">
      <c r="A243" s="168" t="s">
        <v>203</v>
      </c>
      <c r="B243" s="166" t="s">
        <v>146</v>
      </c>
      <c r="C243" s="41">
        <v>2</v>
      </c>
      <c r="D243" s="38" t="s">
        <v>43</v>
      </c>
      <c r="E243" s="41" t="s">
        <v>166</v>
      </c>
      <c r="F243" s="39">
        <f t="shared" si="51"/>
        <v>12335.5</v>
      </c>
      <c r="G243" s="39">
        <v>0</v>
      </c>
      <c r="H243" s="39">
        <v>0</v>
      </c>
      <c r="I243" s="39">
        <v>0</v>
      </c>
      <c r="J243" s="39">
        <v>12335.5</v>
      </c>
      <c r="K243" s="39">
        <v>0</v>
      </c>
      <c r="L243" s="39">
        <v>685.3</v>
      </c>
      <c r="M243" s="42"/>
    </row>
    <row r="244" spans="1:13" ht="15">
      <c r="A244" s="169"/>
      <c r="B244" s="167"/>
      <c r="C244" s="41">
        <v>1</v>
      </c>
      <c r="D244" s="38" t="s">
        <v>43</v>
      </c>
      <c r="E244" s="41" t="s">
        <v>167</v>
      </c>
      <c r="F244" s="39">
        <f t="shared" si="51"/>
        <v>616.8</v>
      </c>
      <c r="G244" s="39">
        <v>0</v>
      </c>
      <c r="H244" s="39">
        <v>0</v>
      </c>
      <c r="I244" s="39">
        <v>0</v>
      </c>
      <c r="J244" s="39">
        <v>616.8</v>
      </c>
      <c r="K244" s="39">
        <v>0</v>
      </c>
      <c r="L244" s="39"/>
      <c r="M244" s="42"/>
    </row>
    <row r="245" spans="1:13" ht="38.25" customHeight="1">
      <c r="A245" s="168" t="s">
        <v>204</v>
      </c>
      <c r="B245" s="166" t="s">
        <v>147</v>
      </c>
      <c r="C245" s="41">
        <v>2</v>
      </c>
      <c r="D245" s="38" t="s">
        <v>43</v>
      </c>
      <c r="E245" s="41" t="s">
        <v>166</v>
      </c>
      <c r="F245" s="39">
        <f t="shared" si="51"/>
        <v>15300</v>
      </c>
      <c r="G245" s="39">
        <v>0</v>
      </c>
      <c r="H245" s="39">
        <v>0</v>
      </c>
      <c r="I245" s="39">
        <v>0</v>
      </c>
      <c r="J245" s="39">
        <v>15300</v>
      </c>
      <c r="K245" s="39">
        <v>0</v>
      </c>
      <c r="L245" s="39">
        <v>850</v>
      </c>
      <c r="M245" s="42"/>
    </row>
    <row r="246" spans="1:13" ht="15">
      <c r="A246" s="169"/>
      <c r="B246" s="167"/>
      <c r="C246" s="41">
        <v>1</v>
      </c>
      <c r="D246" s="38" t="s">
        <v>43</v>
      </c>
      <c r="E246" s="41" t="s">
        <v>167</v>
      </c>
      <c r="F246" s="39">
        <f t="shared" si="51"/>
        <v>765</v>
      </c>
      <c r="G246" s="39">
        <v>0</v>
      </c>
      <c r="H246" s="39">
        <v>0</v>
      </c>
      <c r="I246" s="39">
        <v>0</v>
      </c>
      <c r="J246" s="39">
        <v>765</v>
      </c>
      <c r="K246" s="39">
        <v>0</v>
      </c>
      <c r="L246" s="39"/>
      <c r="M246" s="42"/>
    </row>
    <row r="247" spans="1:13" ht="25.5" customHeight="1">
      <c r="A247" s="168" t="s">
        <v>205</v>
      </c>
      <c r="B247" s="166" t="s">
        <v>148</v>
      </c>
      <c r="C247" s="41">
        <v>2</v>
      </c>
      <c r="D247" s="38" t="s">
        <v>43</v>
      </c>
      <c r="E247" s="41" t="s">
        <v>166</v>
      </c>
      <c r="F247" s="39">
        <f t="shared" si="51"/>
        <v>19267.2</v>
      </c>
      <c r="G247" s="39">
        <v>0</v>
      </c>
      <c r="H247" s="39">
        <v>0</v>
      </c>
      <c r="I247" s="39">
        <v>0</v>
      </c>
      <c r="J247" s="39">
        <v>19267.2</v>
      </c>
      <c r="K247" s="39">
        <v>0</v>
      </c>
      <c r="L247" s="39">
        <v>1070.4</v>
      </c>
      <c r="M247" s="42"/>
    </row>
    <row r="248" spans="1:13" ht="15">
      <c r="A248" s="169"/>
      <c r="B248" s="167"/>
      <c r="C248" s="41">
        <v>1</v>
      </c>
      <c r="D248" s="38" t="s">
        <v>43</v>
      </c>
      <c r="E248" s="41" t="s">
        <v>167</v>
      </c>
      <c r="F248" s="39">
        <f t="shared" si="51"/>
        <v>963.4</v>
      </c>
      <c r="G248" s="39">
        <v>0</v>
      </c>
      <c r="H248" s="39">
        <v>0</v>
      </c>
      <c r="I248" s="39">
        <v>0</v>
      </c>
      <c r="J248" s="39">
        <v>963.4</v>
      </c>
      <c r="K248" s="39">
        <v>0</v>
      </c>
      <c r="L248" s="39"/>
      <c r="M248" s="42"/>
    </row>
    <row r="249" spans="1:13" ht="38.25" customHeight="1">
      <c r="A249" s="168" t="s">
        <v>206</v>
      </c>
      <c r="B249" s="166" t="s">
        <v>149</v>
      </c>
      <c r="C249" s="41">
        <v>2</v>
      </c>
      <c r="D249" s="38" t="s">
        <v>43</v>
      </c>
      <c r="E249" s="41" t="s">
        <v>166</v>
      </c>
      <c r="F249" s="39">
        <f t="shared" si="51"/>
        <v>36307.9</v>
      </c>
      <c r="G249" s="39">
        <v>0</v>
      </c>
      <c r="H249" s="39">
        <v>0</v>
      </c>
      <c r="I249" s="39">
        <v>0</v>
      </c>
      <c r="J249" s="39">
        <v>36307.9</v>
      </c>
      <c r="K249" s="39">
        <v>0</v>
      </c>
      <c r="L249" s="39">
        <v>2017.1</v>
      </c>
      <c r="M249" s="42"/>
    </row>
    <row r="250" spans="1:13" ht="15">
      <c r="A250" s="169"/>
      <c r="B250" s="167"/>
      <c r="C250" s="41">
        <v>1</v>
      </c>
      <c r="D250" s="38" t="s">
        <v>43</v>
      </c>
      <c r="E250" s="41" t="s">
        <v>167</v>
      </c>
      <c r="F250" s="39">
        <f t="shared" si="51"/>
        <v>1815.4</v>
      </c>
      <c r="G250" s="39">
        <v>0</v>
      </c>
      <c r="H250" s="39">
        <v>0</v>
      </c>
      <c r="I250" s="39">
        <v>0</v>
      </c>
      <c r="J250" s="39">
        <v>1815.4</v>
      </c>
      <c r="K250" s="39">
        <v>0</v>
      </c>
      <c r="L250" s="39"/>
      <c r="M250" s="42"/>
    </row>
    <row r="251" spans="1:13" ht="15">
      <c r="A251" s="168" t="s">
        <v>207</v>
      </c>
      <c r="B251" s="166" t="s">
        <v>151</v>
      </c>
      <c r="C251" s="41">
        <v>2</v>
      </c>
      <c r="D251" s="38" t="s">
        <v>44</v>
      </c>
      <c r="E251" s="41" t="s">
        <v>166</v>
      </c>
      <c r="F251" s="39">
        <f aca="true" t="shared" si="52" ref="F251:F259">SUM(G251:K251)</f>
        <v>19587.6</v>
      </c>
      <c r="G251" s="39">
        <v>0</v>
      </c>
      <c r="H251" s="39">
        <v>0</v>
      </c>
      <c r="I251" s="39">
        <v>0</v>
      </c>
      <c r="J251" s="39">
        <v>19587.6</v>
      </c>
      <c r="K251" s="39">
        <v>0</v>
      </c>
      <c r="L251" s="39">
        <v>1088.2</v>
      </c>
      <c r="M251" s="42"/>
    </row>
    <row r="252" spans="1:13" ht="15">
      <c r="A252" s="169"/>
      <c r="B252" s="167"/>
      <c r="C252" s="41">
        <v>1</v>
      </c>
      <c r="D252" s="38" t="s">
        <v>44</v>
      </c>
      <c r="E252" s="41" t="s">
        <v>167</v>
      </c>
      <c r="F252" s="39">
        <f>SUM(G252:K252)</f>
        <v>979.4</v>
      </c>
      <c r="G252" s="39">
        <v>0</v>
      </c>
      <c r="H252" s="39">
        <v>0</v>
      </c>
      <c r="I252" s="39">
        <v>0</v>
      </c>
      <c r="J252" s="39">
        <v>979.4</v>
      </c>
      <c r="K252" s="39">
        <v>0</v>
      </c>
      <c r="L252" s="39"/>
      <c r="M252" s="42"/>
    </row>
    <row r="253" spans="1:13" ht="15">
      <c r="A253" s="168" t="s">
        <v>208</v>
      </c>
      <c r="B253" s="166" t="s">
        <v>152</v>
      </c>
      <c r="C253" s="41">
        <v>2</v>
      </c>
      <c r="D253" s="38" t="s">
        <v>44</v>
      </c>
      <c r="E253" s="41" t="s">
        <v>166</v>
      </c>
      <c r="F253" s="39">
        <f t="shared" si="52"/>
        <v>12051.1</v>
      </c>
      <c r="G253" s="39">
        <v>0</v>
      </c>
      <c r="H253" s="39">
        <v>0</v>
      </c>
      <c r="I253" s="39">
        <v>0</v>
      </c>
      <c r="J253" s="39">
        <v>12051.1</v>
      </c>
      <c r="K253" s="39">
        <v>0</v>
      </c>
      <c r="L253" s="39">
        <v>669.5</v>
      </c>
      <c r="M253" s="42"/>
    </row>
    <row r="254" spans="1:13" ht="15">
      <c r="A254" s="169"/>
      <c r="B254" s="167"/>
      <c r="C254" s="41">
        <v>1</v>
      </c>
      <c r="D254" s="38" t="s">
        <v>44</v>
      </c>
      <c r="E254" s="41" t="s">
        <v>167</v>
      </c>
      <c r="F254" s="39">
        <f>SUM(G254:K254)</f>
        <v>602.6</v>
      </c>
      <c r="G254" s="39">
        <v>0</v>
      </c>
      <c r="H254" s="39">
        <v>0</v>
      </c>
      <c r="I254" s="39">
        <v>0</v>
      </c>
      <c r="J254" s="39">
        <v>602.6</v>
      </c>
      <c r="K254" s="39">
        <v>0</v>
      </c>
      <c r="L254" s="39"/>
      <c r="M254" s="42"/>
    </row>
    <row r="255" spans="1:13" ht="15">
      <c r="A255" s="168" t="s">
        <v>209</v>
      </c>
      <c r="B255" s="166" t="s">
        <v>153</v>
      </c>
      <c r="C255" s="41">
        <v>2</v>
      </c>
      <c r="D255" s="38" t="s">
        <v>44</v>
      </c>
      <c r="E255" s="41" t="s">
        <v>166</v>
      </c>
      <c r="F255" s="39">
        <f t="shared" si="52"/>
        <v>19045.9</v>
      </c>
      <c r="G255" s="39">
        <v>0</v>
      </c>
      <c r="H255" s="39">
        <v>0</v>
      </c>
      <c r="I255" s="39">
        <v>0</v>
      </c>
      <c r="J255" s="39">
        <v>19045.9</v>
      </c>
      <c r="K255" s="39">
        <v>0</v>
      </c>
      <c r="L255" s="39">
        <v>1058.1</v>
      </c>
      <c r="M255" s="42"/>
    </row>
    <row r="256" spans="1:13" ht="15">
      <c r="A256" s="169"/>
      <c r="B256" s="167"/>
      <c r="C256" s="41">
        <v>1</v>
      </c>
      <c r="D256" s="38" t="s">
        <v>44</v>
      </c>
      <c r="E256" s="41" t="s">
        <v>167</v>
      </c>
      <c r="F256" s="39">
        <f>SUM(G256:K256)</f>
        <v>952.3</v>
      </c>
      <c r="G256" s="39">
        <v>0</v>
      </c>
      <c r="H256" s="39">
        <v>0</v>
      </c>
      <c r="I256" s="39">
        <v>0</v>
      </c>
      <c r="J256" s="39">
        <v>952.3</v>
      </c>
      <c r="K256" s="39">
        <v>0</v>
      </c>
      <c r="L256" s="39"/>
      <c r="M256" s="42"/>
    </row>
    <row r="257" spans="1:13" ht="15">
      <c r="A257" s="168" t="s">
        <v>210</v>
      </c>
      <c r="B257" s="166" t="s">
        <v>154</v>
      </c>
      <c r="C257" s="41">
        <v>2</v>
      </c>
      <c r="D257" s="38" t="s">
        <v>44</v>
      </c>
      <c r="E257" s="41" t="s">
        <v>166</v>
      </c>
      <c r="F257" s="39">
        <f t="shared" si="52"/>
        <v>64744.3</v>
      </c>
      <c r="G257" s="39">
        <v>0</v>
      </c>
      <c r="H257" s="39">
        <v>0</v>
      </c>
      <c r="I257" s="39">
        <v>0</v>
      </c>
      <c r="J257" s="39">
        <v>64744.3</v>
      </c>
      <c r="K257" s="39">
        <v>0</v>
      </c>
      <c r="L257" s="39">
        <v>3596.9</v>
      </c>
      <c r="M257" s="42"/>
    </row>
    <row r="258" spans="1:13" ht="22.5" customHeight="1">
      <c r="A258" s="169"/>
      <c r="B258" s="167"/>
      <c r="C258" s="41">
        <v>1</v>
      </c>
      <c r="D258" s="38" t="s">
        <v>44</v>
      </c>
      <c r="E258" s="41" t="s">
        <v>167</v>
      </c>
      <c r="F258" s="39">
        <f>SUM(G258:K258)</f>
        <v>3237.2</v>
      </c>
      <c r="G258" s="39">
        <v>0</v>
      </c>
      <c r="H258" s="39">
        <v>0</v>
      </c>
      <c r="I258" s="39">
        <v>0</v>
      </c>
      <c r="J258" s="39">
        <v>3237.2</v>
      </c>
      <c r="K258" s="39">
        <v>0</v>
      </c>
      <c r="L258" s="39"/>
      <c r="M258" s="42"/>
    </row>
    <row r="259" spans="1:13" ht="15">
      <c r="A259" s="168" t="s">
        <v>211</v>
      </c>
      <c r="B259" s="166" t="s">
        <v>155</v>
      </c>
      <c r="C259" s="41">
        <v>2</v>
      </c>
      <c r="D259" s="38" t="s">
        <v>44</v>
      </c>
      <c r="E259" s="41" t="s">
        <v>166</v>
      </c>
      <c r="F259" s="39">
        <f t="shared" si="52"/>
        <v>68252.4</v>
      </c>
      <c r="G259" s="39">
        <v>0</v>
      </c>
      <c r="H259" s="39">
        <v>0</v>
      </c>
      <c r="I259" s="39">
        <v>0</v>
      </c>
      <c r="J259" s="39">
        <v>68252.4</v>
      </c>
      <c r="K259" s="39">
        <v>0</v>
      </c>
      <c r="L259" s="39">
        <v>3791.8</v>
      </c>
      <c r="M259" s="42"/>
    </row>
    <row r="260" spans="1:13" ht="39" customHeight="1" thickBot="1">
      <c r="A260" s="169"/>
      <c r="B260" s="167"/>
      <c r="C260" s="41">
        <v>1</v>
      </c>
      <c r="D260" s="38" t="s">
        <v>44</v>
      </c>
      <c r="E260" s="41" t="s">
        <v>167</v>
      </c>
      <c r="F260" s="39">
        <f>SUM(G260:K260)</f>
        <v>3412.6</v>
      </c>
      <c r="G260" s="39">
        <v>0</v>
      </c>
      <c r="H260" s="39">
        <v>0</v>
      </c>
      <c r="I260" s="39">
        <v>0</v>
      </c>
      <c r="J260" s="39">
        <v>3412.6</v>
      </c>
      <c r="K260" s="39">
        <v>0</v>
      </c>
      <c r="L260" s="39"/>
      <c r="M260" s="42"/>
    </row>
    <row r="261" spans="1:13" s="24" customFormat="1" ht="15" customHeight="1">
      <c r="A261" s="170" t="s">
        <v>227</v>
      </c>
      <c r="B261" s="171"/>
      <c r="C261" s="171"/>
      <c r="D261" s="172"/>
      <c r="E261" s="98" t="s">
        <v>167</v>
      </c>
      <c r="F261" s="99">
        <f>SUM(G261:K261)</f>
        <v>9520.4</v>
      </c>
      <c r="G261" s="99">
        <f aca="true" t="shared" si="53" ref="G261:M261">G179+G181+G183+G185+G187+G190+G192+G194+G196+G198+G200+G202+G204+G206+G210</f>
        <v>0</v>
      </c>
      <c r="H261" s="99">
        <f t="shared" si="53"/>
        <v>0</v>
      </c>
      <c r="I261" s="99">
        <f>I179+I181+I183+I185+I187+I190+I192+I194+I196+I198+I200+I202+I204+I206+I210</f>
        <v>0</v>
      </c>
      <c r="J261" s="99">
        <f t="shared" si="53"/>
        <v>9520.4</v>
      </c>
      <c r="K261" s="99">
        <f t="shared" si="53"/>
        <v>0</v>
      </c>
      <c r="L261" s="99">
        <f t="shared" si="53"/>
        <v>0</v>
      </c>
      <c r="M261" s="100">
        <f t="shared" si="53"/>
        <v>0</v>
      </c>
    </row>
    <row r="262" spans="1:13" s="24" customFormat="1" ht="15" thickBot="1">
      <c r="A262" s="194"/>
      <c r="B262" s="195"/>
      <c r="C262" s="195"/>
      <c r="D262" s="196"/>
      <c r="E262" s="46" t="s">
        <v>166</v>
      </c>
      <c r="F262" s="101">
        <f>SUM(G262:K262)</f>
        <v>218408.1</v>
      </c>
      <c r="G262" s="101">
        <f aca="true" t="shared" si="54" ref="G262:M262">G178+G180+G182+G184+G186+G188+G189+G191+G193+G195+G197+G199+G201+G203+G205+G207+G208+G209</f>
        <v>2727.3</v>
      </c>
      <c r="H262" s="101">
        <f t="shared" si="54"/>
        <v>0</v>
      </c>
      <c r="I262" s="101">
        <f>I178+I180+I182+I184+I186+I188+I189+I191+I193+I195+I197+I199+I201+I203+I205+I207+I208+I209</f>
        <v>10909.3</v>
      </c>
      <c r="J262" s="101">
        <f t="shared" si="54"/>
        <v>204771.5</v>
      </c>
      <c r="K262" s="101">
        <f t="shared" si="54"/>
        <v>0</v>
      </c>
      <c r="L262" s="101">
        <f t="shared" si="54"/>
        <v>16432</v>
      </c>
      <c r="M262" s="102">
        <f t="shared" si="54"/>
        <v>0</v>
      </c>
    </row>
    <row r="263" spans="1:13" s="24" customFormat="1" ht="15" customHeight="1">
      <c r="A263" s="170" t="s">
        <v>219</v>
      </c>
      <c r="B263" s="171"/>
      <c r="C263" s="171"/>
      <c r="D263" s="172"/>
      <c r="E263" s="98" t="s">
        <v>167</v>
      </c>
      <c r="F263" s="99">
        <f aca="true" t="shared" si="55" ref="F263:F268">SUM(G263:K263)</f>
        <v>5081.6</v>
      </c>
      <c r="G263" s="99">
        <f aca="true" t="shared" si="56" ref="G263:M263">G212+G214+G216+G218+G220+G222</f>
        <v>0</v>
      </c>
      <c r="H263" s="99">
        <f t="shared" si="56"/>
        <v>0</v>
      </c>
      <c r="I263" s="99">
        <f>I212+I214+I216+I218+I220+I222</f>
        <v>0</v>
      </c>
      <c r="J263" s="99">
        <f t="shared" si="56"/>
        <v>5081.6</v>
      </c>
      <c r="K263" s="99">
        <f t="shared" si="56"/>
        <v>0</v>
      </c>
      <c r="L263" s="99">
        <f t="shared" si="56"/>
        <v>0</v>
      </c>
      <c r="M263" s="100">
        <f t="shared" si="56"/>
        <v>0</v>
      </c>
    </row>
    <row r="264" spans="1:13" s="24" customFormat="1" ht="15" thickBot="1">
      <c r="A264" s="173"/>
      <c r="B264" s="174"/>
      <c r="C264" s="174"/>
      <c r="D264" s="175"/>
      <c r="E264" s="103" t="s">
        <v>166</v>
      </c>
      <c r="F264" s="104">
        <f t="shared" si="55"/>
        <v>115967.2</v>
      </c>
      <c r="G264" s="104">
        <f aca="true" t="shared" si="57" ref="G264:M264">G211+G213+G215+G217+G219+G221</f>
        <v>0</v>
      </c>
      <c r="H264" s="104">
        <f t="shared" si="57"/>
        <v>0</v>
      </c>
      <c r="I264" s="104">
        <f>I211+I213+I215+I217+I219+I221</f>
        <v>0</v>
      </c>
      <c r="J264" s="104">
        <f t="shared" si="57"/>
        <v>115967.2</v>
      </c>
      <c r="K264" s="104">
        <f t="shared" si="57"/>
        <v>0</v>
      </c>
      <c r="L264" s="104">
        <f t="shared" si="57"/>
        <v>5742.6</v>
      </c>
      <c r="M264" s="105">
        <f t="shared" si="57"/>
        <v>0</v>
      </c>
    </row>
    <row r="265" spans="1:13" s="24" customFormat="1" ht="15" customHeight="1">
      <c r="A265" s="170" t="s">
        <v>228</v>
      </c>
      <c r="B265" s="171"/>
      <c r="C265" s="171"/>
      <c r="D265" s="172"/>
      <c r="E265" s="98" t="s">
        <v>167</v>
      </c>
      <c r="F265" s="99">
        <f t="shared" si="55"/>
        <v>3619.7999999999997</v>
      </c>
      <c r="G265" s="99">
        <f aca="true" t="shared" si="58" ref="G265:M265">G224+G226+G228+G230+G232</f>
        <v>0</v>
      </c>
      <c r="H265" s="99">
        <f t="shared" si="58"/>
        <v>0</v>
      </c>
      <c r="I265" s="99">
        <f>I224+I226+I228+I230+I232</f>
        <v>0</v>
      </c>
      <c r="J265" s="99">
        <f t="shared" si="58"/>
        <v>3619.7999999999997</v>
      </c>
      <c r="K265" s="99">
        <f t="shared" si="58"/>
        <v>0</v>
      </c>
      <c r="L265" s="99">
        <f t="shared" si="58"/>
        <v>0</v>
      </c>
      <c r="M265" s="100">
        <f t="shared" si="58"/>
        <v>0</v>
      </c>
    </row>
    <row r="266" spans="1:13" s="24" customFormat="1" ht="15" thickBot="1">
      <c r="A266" s="173"/>
      <c r="B266" s="174"/>
      <c r="C266" s="174"/>
      <c r="D266" s="175"/>
      <c r="E266" s="103" t="s">
        <v>166</v>
      </c>
      <c r="F266" s="104">
        <f t="shared" si="55"/>
        <v>72387.4</v>
      </c>
      <c r="G266" s="104">
        <f aca="true" t="shared" si="59" ref="G266:M266">G223+G225+G227+G229+G231</f>
        <v>0</v>
      </c>
      <c r="H266" s="104">
        <f t="shared" si="59"/>
        <v>0</v>
      </c>
      <c r="I266" s="104">
        <f>I223+I225+I227+I229+I231</f>
        <v>0</v>
      </c>
      <c r="J266" s="104">
        <f t="shared" si="59"/>
        <v>72387.4</v>
      </c>
      <c r="K266" s="104">
        <f t="shared" si="59"/>
        <v>0</v>
      </c>
      <c r="L266" s="104">
        <f t="shared" si="59"/>
        <v>4022</v>
      </c>
      <c r="M266" s="105">
        <f t="shared" si="59"/>
        <v>0</v>
      </c>
    </row>
    <row r="267" spans="1:13" s="24" customFormat="1" ht="15" customHeight="1">
      <c r="A267" s="170" t="s">
        <v>229</v>
      </c>
      <c r="B267" s="171"/>
      <c r="C267" s="171"/>
      <c r="D267" s="172"/>
      <c r="E267" s="98" t="s">
        <v>167</v>
      </c>
      <c r="F267" s="99">
        <f t="shared" si="55"/>
        <v>3180.4</v>
      </c>
      <c r="G267" s="99">
        <f aca="true" t="shared" si="60" ref="G267:M267">G234+G236+G238+G240</f>
        <v>0</v>
      </c>
      <c r="H267" s="99">
        <f t="shared" si="60"/>
        <v>0</v>
      </c>
      <c r="I267" s="99">
        <f>I234+I236+I238+I240</f>
        <v>0</v>
      </c>
      <c r="J267" s="99">
        <f t="shared" si="60"/>
        <v>3180.4</v>
      </c>
      <c r="K267" s="99">
        <f t="shared" si="60"/>
        <v>0</v>
      </c>
      <c r="L267" s="99">
        <f t="shared" si="60"/>
        <v>0</v>
      </c>
      <c r="M267" s="100">
        <f t="shared" si="60"/>
        <v>0</v>
      </c>
    </row>
    <row r="268" spans="1:13" s="24" customFormat="1" ht="15" thickBot="1">
      <c r="A268" s="173"/>
      <c r="B268" s="174"/>
      <c r="C268" s="174"/>
      <c r="D268" s="175"/>
      <c r="E268" s="103" t="s">
        <v>166</v>
      </c>
      <c r="F268" s="104">
        <f t="shared" si="55"/>
        <v>63626.5</v>
      </c>
      <c r="G268" s="104">
        <f aca="true" t="shared" si="61" ref="G268:M268">G233+G235+G237+G239</f>
        <v>0</v>
      </c>
      <c r="H268" s="104">
        <f t="shared" si="61"/>
        <v>0</v>
      </c>
      <c r="I268" s="104">
        <f>I233+I235+I237+I239</f>
        <v>0</v>
      </c>
      <c r="J268" s="104">
        <f t="shared" si="61"/>
        <v>63626.5</v>
      </c>
      <c r="K268" s="104">
        <f t="shared" si="61"/>
        <v>0</v>
      </c>
      <c r="L268" s="104">
        <f t="shared" si="61"/>
        <v>3534.8</v>
      </c>
      <c r="M268" s="105">
        <f t="shared" si="61"/>
        <v>0</v>
      </c>
    </row>
    <row r="269" spans="1:13" s="24" customFormat="1" ht="15" customHeight="1">
      <c r="A269" s="170" t="s">
        <v>230</v>
      </c>
      <c r="B269" s="171"/>
      <c r="C269" s="171"/>
      <c r="D269" s="172"/>
      <c r="E269" s="98" t="s">
        <v>167</v>
      </c>
      <c r="F269" s="99">
        <f>SUM(G269:K269)</f>
        <v>4952.6</v>
      </c>
      <c r="G269" s="99">
        <f aca="true" t="shared" si="62" ref="G269:M269">G242+G244+G246+G248+G250</f>
        <v>0</v>
      </c>
      <c r="H269" s="99">
        <f t="shared" si="62"/>
        <v>0</v>
      </c>
      <c r="I269" s="99">
        <f>I242+I244+I246+I248+I250</f>
        <v>0</v>
      </c>
      <c r="J269" s="99">
        <f t="shared" si="62"/>
        <v>4952.6</v>
      </c>
      <c r="K269" s="99">
        <f t="shared" si="62"/>
        <v>0</v>
      </c>
      <c r="L269" s="99">
        <f t="shared" si="62"/>
        <v>0</v>
      </c>
      <c r="M269" s="100">
        <f t="shared" si="62"/>
        <v>0</v>
      </c>
    </row>
    <row r="270" spans="1:13" s="24" customFormat="1" ht="15" thickBot="1">
      <c r="A270" s="173"/>
      <c r="B270" s="174"/>
      <c r="C270" s="174"/>
      <c r="D270" s="175"/>
      <c r="E270" s="103" t="s">
        <v>166</v>
      </c>
      <c r="F270" s="104">
        <f>SUM(G270:K270)</f>
        <v>99050.6</v>
      </c>
      <c r="G270" s="104">
        <f aca="true" t="shared" si="63" ref="G270:M270">G241+G243+G245+G247+G249</f>
        <v>0</v>
      </c>
      <c r="H270" s="104">
        <f t="shared" si="63"/>
        <v>0</v>
      </c>
      <c r="I270" s="104">
        <f>I241+I243+I245+I247+I249</f>
        <v>0</v>
      </c>
      <c r="J270" s="104">
        <f t="shared" si="63"/>
        <v>99050.6</v>
      </c>
      <c r="K270" s="104">
        <f t="shared" si="63"/>
        <v>0</v>
      </c>
      <c r="L270" s="104">
        <f t="shared" si="63"/>
        <v>5502.8</v>
      </c>
      <c r="M270" s="105">
        <f t="shared" si="63"/>
        <v>0</v>
      </c>
    </row>
    <row r="271" spans="1:13" s="24" customFormat="1" ht="15" customHeight="1">
      <c r="A271" s="170" t="s">
        <v>231</v>
      </c>
      <c r="B271" s="171"/>
      <c r="C271" s="171"/>
      <c r="D271" s="172"/>
      <c r="E271" s="98" t="s">
        <v>167</v>
      </c>
      <c r="F271" s="99">
        <f>SUM(G271:K271)</f>
        <v>9184.1</v>
      </c>
      <c r="G271" s="99">
        <f aca="true" t="shared" si="64" ref="G271:M271">G252+G254+G256+G258+G260</f>
        <v>0</v>
      </c>
      <c r="H271" s="99">
        <f t="shared" si="64"/>
        <v>0</v>
      </c>
      <c r="I271" s="99">
        <f>I252+I254+I256+I258+I260</f>
        <v>0</v>
      </c>
      <c r="J271" s="99">
        <f t="shared" si="64"/>
        <v>9184.1</v>
      </c>
      <c r="K271" s="99">
        <f t="shared" si="64"/>
        <v>0</v>
      </c>
      <c r="L271" s="99">
        <f t="shared" si="64"/>
        <v>0</v>
      </c>
      <c r="M271" s="100">
        <f t="shared" si="64"/>
        <v>0</v>
      </c>
    </row>
    <row r="272" spans="1:13" s="24" customFormat="1" ht="15" thickBot="1">
      <c r="A272" s="173"/>
      <c r="B272" s="174"/>
      <c r="C272" s="174"/>
      <c r="D272" s="175"/>
      <c r="E272" s="103" t="s">
        <v>166</v>
      </c>
      <c r="F272" s="104">
        <f>SUM(G272:K272)</f>
        <v>183681.3</v>
      </c>
      <c r="G272" s="104">
        <f aca="true" t="shared" si="65" ref="G272:M272">G251+G253+G255+G257+G259</f>
        <v>0</v>
      </c>
      <c r="H272" s="104">
        <f t="shared" si="65"/>
        <v>0</v>
      </c>
      <c r="I272" s="104">
        <f>I251+I253+I255+I257+I259</f>
        <v>0</v>
      </c>
      <c r="J272" s="104">
        <f t="shared" si="65"/>
        <v>183681.3</v>
      </c>
      <c r="K272" s="104">
        <f t="shared" si="65"/>
        <v>0</v>
      </c>
      <c r="L272" s="104">
        <f t="shared" si="65"/>
        <v>10204.5</v>
      </c>
      <c r="M272" s="105">
        <f t="shared" si="65"/>
        <v>0</v>
      </c>
    </row>
    <row r="273" spans="1:13" s="21" customFormat="1" ht="15" customHeight="1">
      <c r="A273" s="96" t="s">
        <v>62</v>
      </c>
      <c r="B273" s="125" t="s">
        <v>59</v>
      </c>
      <c r="C273" s="69"/>
      <c r="D273" s="70"/>
      <c r="E273" s="69"/>
      <c r="F273" s="72">
        <f>SUM(G273:K273)</f>
        <v>349278.6</v>
      </c>
      <c r="G273" s="72">
        <f>SUM(G274:G331)</f>
        <v>0</v>
      </c>
      <c r="H273" s="72">
        <f aca="true" t="shared" si="66" ref="H273:M273">SUM(H274:H331)</f>
        <v>0</v>
      </c>
      <c r="I273" s="72">
        <f>SUM(I274:I331)</f>
        <v>0</v>
      </c>
      <c r="J273" s="72">
        <f t="shared" si="66"/>
        <v>349278.6</v>
      </c>
      <c r="K273" s="72">
        <f t="shared" si="66"/>
        <v>0</v>
      </c>
      <c r="L273" s="72">
        <f t="shared" si="66"/>
        <v>43474.00000000001</v>
      </c>
      <c r="M273" s="73">
        <f t="shared" si="66"/>
        <v>0</v>
      </c>
    </row>
    <row r="274" spans="1:13" s="12" customFormat="1" ht="14.25">
      <c r="A274" s="168" t="s">
        <v>95</v>
      </c>
      <c r="B274" s="166" t="s">
        <v>6</v>
      </c>
      <c r="C274" s="41">
        <v>2</v>
      </c>
      <c r="D274" s="38" t="s">
        <v>39</v>
      </c>
      <c r="E274" s="41" t="s">
        <v>166</v>
      </c>
      <c r="F274" s="39">
        <f aca="true" t="shared" si="67" ref="F274:F294">SUM(G274:K274)</f>
        <v>13680</v>
      </c>
      <c r="G274" s="39">
        <v>0</v>
      </c>
      <c r="H274" s="39">
        <v>0</v>
      </c>
      <c r="I274" s="39">
        <v>0</v>
      </c>
      <c r="J274" s="39">
        <v>13680</v>
      </c>
      <c r="K274" s="39">
        <v>0</v>
      </c>
      <c r="L274" s="39">
        <v>760</v>
      </c>
      <c r="M274" s="43"/>
    </row>
    <row r="275" spans="1:13" ht="31.5" customHeight="1">
      <c r="A275" s="169"/>
      <c r="B275" s="167"/>
      <c r="C275" s="41">
        <v>1</v>
      </c>
      <c r="D275" s="38" t="s">
        <v>39</v>
      </c>
      <c r="E275" s="41" t="s">
        <v>167</v>
      </c>
      <c r="F275" s="39">
        <f>SUM(G275:K275)</f>
        <v>684</v>
      </c>
      <c r="G275" s="39">
        <v>0</v>
      </c>
      <c r="H275" s="39">
        <v>0</v>
      </c>
      <c r="I275" s="39">
        <v>0</v>
      </c>
      <c r="J275" s="39">
        <v>684</v>
      </c>
      <c r="K275" s="39">
        <v>0</v>
      </c>
      <c r="L275" s="39"/>
      <c r="M275" s="42"/>
    </row>
    <row r="276" spans="1:13" s="12" customFormat="1" ht="14.25">
      <c r="A276" s="168" t="s">
        <v>32</v>
      </c>
      <c r="B276" s="166" t="s">
        <v>103</v>
      </c>
      <c r="C276" s="41">
        <v>2</v>
      </c>
      <c r="D276" s="38" t="s">
        <v>39</v>
      </c>
      <c r="E276" s="41" t="s">
        <v>166</v>
      </c>
      <c r="F276" s="39">
        <f t="shared" si="67"/>
        <v>22222</v>
      </c>
      <c r="G276" s="39">
        <v>0</v>
      </c>
      <c r="H276" s="39">
        <v>0</v>
      </c>
      <c r="I276" s="39">
        <v>0</v>
      </c>
      <c r="J276" s="39">
        <v>22222</v>
      </c>
      <c r="K276" s="39">
        <v>0</v>
      </c>
      <c r="L276" s="39">
        <v>2222.2</v>
      </c>
      <c r="M276" s="43"/>
    </row>
    <row r="277" spans="1:13" ht="40.5" customHeight="1">
      <c r="A277" s="169"/>
      <c r="B277" s="167"/>
      <c r="C277" s="41">
        <v>1</v>
      </c>
      <c r="D277" s="38" t="s">
        <v>39</v>
      </c>
      <c r="E277" s="41" t="s">
        <v>167</v>
      </c>
      <c r="F277" s="39">
        <f>SUM(G277:K277)</f>
        <v>1111.1</v>
      </c>
      <c r="G277" s="39">
        <v>0</v>
      </c>
      <c r="H277" s="39">
        <v>0</v>
      </c>
      <c r="I277" s="39">
        <v>0</v>
      </c>
      <c r="J277" s="39">
        <v>1111.1</v>
      </c>
      <c r="K277" s="39">
        <v>0</v>
      </c>
      <c r="L277" s="39"/>
      <c r="M277" s="42"/>
    </row>
    <row r="278" spans="1:13" s="12" customFormat="1" ht="14.25">
      <c r="A278" s="168" t="s">
        <v>33</v>
      </c>
      <c r="B278" s="166" t="s">
        <v>119</v>
      </c>
      <c r="C278" s="41">
        <v>2</v>
      </c>
      <c r="D278" s="38" t="s">
        <v>39</v>
      </c>
      <c r="E278" s="41" t="s">
        <v>166</v>
      </c>
      <c r="F278" s="39">
        <f t="shared" si="67"/>
        <v>25000</v>
      </c>
      <c r="G278" s="39">
        <v>0</v>
      </c>
      <c r="H278" s="39">
        <v>0</v>
      </c>
      <c r="I278" s="39">
        <v>0</v>
      </c>
      <c r="J278" s="39">
        <v>25000</v>
      </c>
      <c r="K278" s="39">
        <v>0</v>
      </c>
      <c r="L278" s="39">
        <v>25000</v>
      </c>
      <c r="M278" s="43"/>
    </row>
    <row r="279" spans="1:13" ht="36" customHeight="1">
      <c r="A279" s="169"/>
      <c r="B279" s="167"/>
      <c r="C279" s="41">
        <v>1</v>
      </c>
      <c r="D279" s="38" t="s">
        <v>39</v>
      </c>
      <c r="E279" s="41" t="s">
        <v>167</v>
      </c>
      <c r="F279" s="39">
        <f>SUM(G279:K279)</f>
        <v>1250</v>
      </c>
      <c r="G279" s="39">
        <v>0</v>
      </c>
      <c r="H279" s="39">
        <v>0</v>
      </c>
      <c r="I279" s="39">
        <v>0</v>
      </c>
      <c r="J279" s="39">
        <v>1250</v>
      </c>
      <c r="K279" s="39">
        <v>0</v>
      </c>
      <c r="L279" s="39"/>
      <c r="M279" s="42"/>
    </row>
    <row r="280" spans="1:13" s="12" customFormat="1" ht="14.25">
      <c r="A280" s="183" t="s">
        <v>34</v>
      </c>
      <c r="B280" s="166" t="s">
        <v>7</v>
      </c>
      <c r="C280" s="41">
        <v>2</v>
      </c>
      <c r="D280" s="38" t="s">
        <v>39</v>
      </c>
      <c r="E280" s="41" t="s">
        <v>166</v>
      </c>
      <c r="F280" s="39">
        <f t="shared" si="67"/>
        <v>15840</v>
      </c>
      <c r="G280" s="39">
        <v>0</v>
      </c>
      <c r="H280" s="39">
        <v>0</v>
      </c>
      <c r="I280" s="39">
        <v>0</v>
      </c>
      <c r="J280" s="39">
        <v>15840</v>
      </c>
      <c r="K280" s="39">
        <v>0</v>
      </c>
      <c r="L280" s="39">
        <v>880</v>
      </c>
      <c r="M280" s="43"/>
    </row>
    <row r="281" spans="1:13" ht="27" customHeight="1">
      <c r="A281" s="184"/>
      <c r="B281" s="167"/>
      <c r="C281" s="41">
        <v>1</v>
      </c>
      <c r="D281" s="38" t="s">
        <v>39</v>
      </c>
      <c r="E281" s="41" t="s">
        <v>167</v>
      </c>
      <c r="F281" s="39">
        <f>SUM(G281:K281)</f>
        <v>792</v>
      </c>
      <c r="G281" s="39">
        <v>0</v>
      </c>
      <c r="H281" s="39">
        <v>0</v>
      </c>
      <c r="I281" s="39">
        <v>0</v>
      </c>
      <c r="J281" s="39">
        <v>792</v>
      </c>
      <c r="K281" s="39">
        <v>0</v>
      </c>
      <c r="L281" s="39"/>
      <c r="M281" s="42"/>
    </row>
    <row r="282" spans="1:13" s="12" customFormat="1" ht="14.25">
      <c r="A282" s="168" t="s">
        <v>171</v>
      </c>
      <c r="B282" s="166" t="s">
        <v>49</v>
      </c>
      <c r="C282" s="41">
        <v>2</v>
      </c>
      <c r="D282" s="38" t="s">
        <v>39</v>
      </c>
      <c r="E282" s="41" t="s">
        <v>166</v>
      </c>
      <c r="F282" s="39">
        <f t="shared" si="67"/>
        <v>10000</v>
      </c>
      <c r="G282" s="39">
        <v>0</v>
      </c>
      <c r="H282" s="39">
        <v>0</v>
      </c>
      <c r="I282" s="39">
        <v>0</v>
      </c>
      <c r="J282" s="39">
        <v>10000</v>
      </c>
      <c r="K282" s="39">
        <v>0</v>
      </c>
      <c r="L282" s="39">
        <v>700</v>
      </c>
      <c r="M282" s="43"/>
    </row>
    <row r="283" spans="1:13" ht="27.75" customHeight="1">
      <c r="A283" s="169"/>
      <c r="B283" s="167"/>
      <c r="C283" s="41">
        <v>1</v>
      </c>
      <c r="D283" s="38" t="s">
        <v>39</v>
      </c>
      <c r="E283" s="41" t="s">
        <v>167</v>
      </c>
      <c r="F283" s="39">
        <f>SUM(G283:K283)</f>
        <v>500</v>
      </c>
      <c r="G283" s="39">
        <v>0</v>
      </c>
      <c r="H283" s="39">
        <v>0</v>
      </c>
      <c r="I283" s="39">
        <v>0</v>
      </c>
      <c r="J283" s="39">
        <v>500</v>
      </c>
      <c r="K283" s="39">
        <v>0</v>
      </c>
      <c r="L283" s="39"/>
      <c r="M283" s="42"/>
    </row>
    <row r="284" spans="1:13" s="12" customFormat="1" ht="14.25">
      <c r="A284" s="168" t="s">
        <v>172</v>
      </c>
      <c r="B284" s="166" t="s">
        <v>8</v>
      </c>
      <c r="C284" s="41">
        <v>2</v>
      </c>
      <c r="D284" s="38" t="s">
        <v>39</v>
      </c>
      <c r="E284" s="41" t="s">
        <v>166</v>
      </c>
      <c r="F284" s="39">
        <f t="shared" si="67"/>
        <v>6700</v>
      </c>
      <c r="G284" s="39">
        <v>0</v>
      </c>
      <c r="H284" s="39">
        <v>0</v>
      </c>
      <c r="I284" s="39">
        <v>0</v>
      </c>
      <c r="J284" s="39">
        <v>6700</v>
      </c>
      <c r="K284" s="39">
        <v>0</v>
      </c>
      <c r="L284" s="39">
        <v>670</v>
      </c>
      <c r="M284" s="43"/>
    </row>
    <row r="285" spans="1:13" ht="30" customHeight="1">
      <c r="A285" s="169"/>
      <c r="B285" s="167"/>
      <c r="C285" s="41">
        <v>1</v>
      </c>
      <c r="D285" s="38" t="s">
        <v>39</v>
      </c>
      <c r="E285" s="41" t="s">
        <v>167</v>
      </c>
      <c r="F285" s="39">
        <f>SUM(G285:K285)</f>
        <v>335</v>
      </c>
      <c r="G285" s="39">
        <v>0</v>
      </c>
      <c r="H285" s="39">
        <v>0</v>
      </c>
      <c r="I285" s="39">
        <v>0</v>
      </c>
      <c r="J285" s="39">
        <v>335</v>
      </c>
      <c r="K285" s="39">
        <v>0</v>
      </c>
      <c r="L285" s="39"/>
      <c r="M285" s="42"/>
    </row>
    <row r="286" spans="1:13" s="12" customFormat="1" ht="14.25">
      <c r="A286" s="168" t="s">
        <v>173</v>
      </c>
      <c r="B286" s="166" t="s">
        <v>50</v>
      </c>
      <c r="C286" s="41">
        <v>2</v>
      </c>
      <c r="D286" s="38" t="s">
        <v>39</v>
      </c>
      <c r="E286" s="41" t="s">
        <v>166</v>
      </c>
      <c r="F286" s="39">
        <f t="shared" si="67"/>
        <v>6030</v>
      </c>
      <c r="G286" s="39">
        <v>0</v>
      </c>
      <c r="H286" s="39">
        <v>0</v>
      </c>
      <c r="I286" s="39">
        <v>0</v>
      </c>
      <c r="J286" s="39">
        <v>6030</v>
      </c>
      <c r="K286" s="39">
        <v>0</v>
      </c>
      <c r="L286" s="39">
        <v>335</v>
      </c>
      <c r="M286" s="43"/>
    </row>
    <row r="287" spans="1:13" ht="30" customHeight="1">
      <c r="A287" s="169"/>
      <c r="B287" s="167"/>
      <c r="C287" s="41">
        <v>1</v>
      </c>
      <c r="D287" s="38" t="s">
        <v>39</v>
      </c>
      <c r="E287" s="41" t="s">
        <v>167</v>
      </c>
      <c r="F287" s="39">
        <f>SUM(G287:K287)</f>
        <v>301.5</v>
      </c>
      <c r="G287" s="39">
        <v>0</v>
      </c>
      <c r="H287" s="39">
        <v>0</v>
      </c>
      <c r="I287" s="39">
        <v>0</v>
      </c>
      <c r="J287" s="39">
        <v>301.5</v>
      </c>
      <c r="K287" s="39">
        <v>0</v>
      </c>
      <c r="L287" s="39"/>
      <c r="M287" s="42"/>
    </row>
    <row r="288" spans="1:13" ht="15">
      <c r="A288" s="168" t="s">
        <v>174</v>
      </c>
      <c r="B288" s="166" t="s">
        <v>104</v>
      </c>
      <c r="C288" s="41">
        <v>2</v>
      </c>
      <c r="D288" s="38" t="s">
        <v>39</v>
      </c>
      <c r="E288" s="41" t="s">
        <v>166</v>
      </c>
      <c r="F288" s="39">
        <f t="shared" si="67"/>
        <v>1391.5</v>
      </c>
      <c r="G288" s="39">
        <v>0</v>
      </c>
      <c r="H288" s="39">
        <v>0</v>
      </c>
      <c r="I288" s="39">
        <v>0</v>
      </c>
      <c r="J288" s="39">
        <v>1391.5</v>
      </c>
      <c r="K288" s="39">
        <v>0</v>
      </c>
      <c r="L288" s="39">
        <v>77.3</v>
      </c>
      <c r="M288" s="42"/>
    </row>
    <row r="289" spans="1:13" ht="59.25" customHeight="1">
      <c r="A289" s="169"/>
      <c r="B289" s="167"/>
      <c r="C289" s="41">
        <v>1</v>
      </c>
      <c r="D289" s="38" t="s">
        <v>39</v>
      </c>
      <c r="E289" s="41" t="s">
        <v>167</v>
      </c>
      <c r="F289" s="39">
        <f>SUM(G289:K289)</f>
        <v>69.5</v>
      </c>
      <c r="G289" s="39">
        <v>0</v>
      </c>
      <c r="H289" s="39">
        <v>0</v>
      </c>
      <c r="I289" s="39">
        <v>0</v>
      </c>
      <c r="J289" s="39">
        <v>69.5</v>
      </c>
      <c r="K289" s="39">
        <v>0</v>
      </c>
      <c r="L289" s="39"/>
      <c r="M289" s="42"/>
    </row>
    <row r="290" spans="1:13" ht="15">
      <c r="A290" s="168" t="s">
        <v>175</v>
      </c>
      <c r="B290" s="166" t="s">
        <v>86</v>
      </c>
      <c r="C290" s="41">
        <v>2</v>
      </c>
      <c r="D290" s="38" t="s">
        <v>39</v>
      </c>
      <c r="E290" s="41" t="s">
        <v>166</v>
      </c>
      <c r="F290" s="39">
        <f t="shared" si="67"/>
        <v>18718.3</v>
      </c>
      <c r="G290" s="39">
        <v>0</v>
      </c>
      <c r="H290" s="39">
        <v>0</v>
      </c>
      <c r="I290" s="39">
        <v>0</v>
      </c>
      <c r="J290" s="39">
        <v>18718.3</v>
      </c>
      <c r="K290" s="39">
        <v>0</v>
      </c>
      <c r="L290" s="39">
        <v>1039.9</v>
      </c>
      <c r="M290" s="42"/>
    </row>
    <row r="291" spans="1:13" ht="47.25" customHeight="1">
      <c r="A291" s="169"/>
      <c r="B291" s="167"/>
      <c r="C291" s="41">
        <v>1</v>
      </c>
      <c r="D291" s="38" t="s">
        <v>39</v>
      </c>
      <c r="E291" s="41" t="s">
        <v>167</v>
      </c>
      <c r="F291" s="39">
        <f>SUM(G291:K291)</f>
        <v>935.9</v>
      </c>
      <c r="G291" s="39">
        <v>0</v>
      </c>
      <c r="H291" s="39">
        <v>0</v>
      </c>
      <c r="I291" s="39">
        <v>0</v>
      </c>
      <c r="J291" s="39">
        <v>935.9</v>
      </c>
      <c r="K291" s="39">
        <v>0</v>
      </c>
      <c r="L291" s="39"/>
      <c r="M291" s="42"/>
    </row>
    <row r="292" spans="1:13" ht="15">
      <c r="A292" s="168" t="s">
        <v>176</v>
      </c>
      <c r="B292" s="166" t="s">
        <v>105</v>
      </c>
      <c r="C292" s="41">
        <v>2</v>
      </c>
      <c r="D292" s="38" t="s">
        <v>39</v>
      </c>
      <c r="E292" s="41" t="s">
        <v>166</v>
      </c>
      <c r="F292" s="39">
        <f t="shared" si="67"/>
        <v>4796.9</v>
      </c>
      <c r="G292" s="39">
        <v>0</v>
      </c>
      <c r="H292" s="39">
        <v>0</v>
      </c>
      <c r="I292" s="39">
        <v>0</v>
      </c>
      <c r="J292" s="39">
        <v>4796.9</v>
      </c>
      <c r="K292" s="39">
        <v>0</v>
      </c>
      <c r="L292" s="39">
        <v>266.5</v>
      </c>
      <c r="M292" s="42"/>
    </row>
    <row r="293" spans="1:13" ht="50.25" customHeight="1">
      <c r="A293" s="169"/>
      <c r="B293" s="167"/>
      <c r="C293" s="41">
        <v>1</v>
      </c>
      <c r="D293" s="38" t="s">
        <v>39</v>
      </c>
      <c r="E293" s="41" t="s">
        <v>167</v>
      </c>
      <c r="F293" s="39">
        <f>SUM(G293:K293)</f>
        <v>239.9</v>
      </c>
      <c r="G293" s="39">
        <v>0</v>
      </c>
      <c r="H293" s="39">
        <v>0</v>
      </c>
      <c r="I293" s="39">
        <v>0</v>
      </c>
      <c r="J293" s="39">
        <v>239.9</v>
      </c>
      <c r="K293" s="39">
        <v>0</v>
      </c>
      <c r="L293" s="39"/>
      <c r="M293" s="42"/>
    </row>
    <row r="294" spans="1:13" ht="15">
      <c r="A294" s="168" t="s">
        <v>177</v>
      </c>
      <c r="B294" s="166" t="s">
        <v>87</v>
      </c>
      <c r="C294" s="41">
        <v>2</v>
      </c>
      <c r="D294" s="38" t="s">
        <v>39</v>
      </c>
      <c r="E294" s="41" t="s">
        <v>166</v>
      </c>
      <c r="F294" s="39">
        <f t="shared" si="67"/>
        <v>4500</v>
      </c>
      <c r="G294" s="39">
        <v>0</v>
      </c>
      <c r="H294" s="39">
        <v>0</v>
      </c>
      <c r="I294" s="39">
        <v>0</v>
      </c>
      <c r="J294" s="39">
        <v>4500</v>
      </c>
      <c r="K294" s="39">
        <v>0</v>
      </c>
      <c r="L294" s="39">
        <v>250</v>
      </c>
      <c r="M294" s="42"/>
    </row>
    <row r="295" spans="1:13" ht="15">
      <c r="A295" s="169"/>
      <c r="B295" s="167"/>
      <c r="C295" s="41">
        <v>1</v>
      </c>
      <c r="D295" s="38" t="s">
        <v>39</v>
      </c>
      <c r="E295" s="41" t="s">
        <v>167</v>
      </c>
      <c r="F295" s="39">
        <f>SUM(G295:K295)</f>
        <v>225</v>
      </c>
      <c r="G295" s="39">
        <v>0</v>
      </c>
      <c r="H295" s="39">
        <v>0</v>
      </c>
      <c r="I295" s="39">
        <v>0</v>
      </c>
      <c r="J295" s="39">
        <v>225</v>
      </c>
      <c r="K295" s="39">
        <v>0</v>
      </c>
      <c r="L295" s="39"/>
      <c r="M295" s="42"/>
    </row>
    <row r="296" spans="1:13" ht="15">
      <c r="A296" s="168" t="s">
        <v>178</v>
      </c>
      <c r="B296" s="166" t="s">
        <v>10</v>
      </c>
      <c r="C296" s="41">
        <v>2</v>
      </c>
      <c r="D296" s="38" t="s">
        <v>40</v>
      </c>
      <c r="E296" s="41" t="s">
        <v>166</v>
      </c>
      <c r="F296" s="39">
        <f aca="true" t="shared" si="68" ref="F296:F312">SUM(G296:K296)</f>
        <v>7080</v>
      </c>
      <c r="G296" s="39">
        <v>0</v>
      </c>
      <c r="H296" s="39">
        <v>0</v>
      </c>
      <c r="I296" s="39">
        <v>0</v>
      </c>
      <c r="J296" s="39">
        <v>7080</v>
      </c>
      <c r="K296" s="39">
        <v>0</v>
      </c>
      <c r="L296" s="50">
        <v>335</v>
      </c>
      <c r="M296" s="42"/>
    </row>
    <row r="297" spans="1:13" ht="28.5" customHeight="1">
      <c r="A297" s="169"/>
      <c r="B297" s="167"/>
      <c r="C297" s="41">
        <v>1</v>
      </c>
      <c r="D297" s="38" t="s">
        <v>40</v>
      </c>
      <c r="E297" s="41" t="s">
        <v>167</v>
      </c>
      <c r="F297" s="39">
        <f t="shared" si="68"/>
        <v>495.6</v>
      </c>
      <c r="G297" s="39">
        <v>0</v>
      </c>
      <c r="H297" s="39">
        <v>0</v>
      </c>
      <c r="I297" s="39">
        <v>0</v>
      </c>
      <c r="J297" s="39">
        <v>495.6</v>
      </c>
      <c r="K297" s="39">
        <v>0</v>
      </c>
      <c r="L297" s="39"/>
      <c r="M297" s="42"/>
    </row>
    <row r="298" spans="1:13" ht="15">
      <c r="A298" s="168" t="s">
        <v>179</v>
      </c>
      <c r="B298" s="166" t="s">
        <v>11</v>
      </c>
      <c r="C298" s="41">
        <v>2</v>
      </c>
      <c r="D298" s="38" t="s">
        <v>40</v>
      </c>
      <c r="E298" s="41" t="s">
        <v>166</v>
      </c>
      <c r="F298" s="39">
        <f t="shared" si="68"/>
        <v>33600</v>
      </c>
      <c r="G298" s="39">
        <v>0</v>
      </c>
      <c r="H298" s="39">
        <v>0</v>
      </c>
      <c r="I298" s="39">
        <v>0</v>
      </c>
      <c r="J298" s="39">
        <v>33600</v>
      </c>
      <c r="K298" s="39">
        <v>0</v>
      </c>
      <c r="L298" s="50">
        <v>1400</v>
      </c>
      <c r="M298" s="42"/>
    </row>
    <row r="299" spans="1:13" ht="32.25" customHeight="1">
      <c r="A299" s="169"/>
      <c r="B299" s="167"/>
      <c r="C299" s="41">
        <v>1</v>
      </c>
      <c r="D299" s="38" t="s">
        <v>40</v>
      </c>
      <c r="E299" s="41" t="s">
        <v>167</v>
      </c>
      <c r="F299" s="39">
        <f t="shared" si="68"/>
        <v>2352</v>
      </c>
      <c r="G299" s="39">
        <v>0</v>
      </c>
      <c r="H299" s="39">
        <v>0</v>
      </c>
      <c r="I299" s="39">
        <v>0</v>
      </c>
      <c r="J299" s="39">
        <v>2352</v>
      </c>
      <c r="K299" s="39">
        <v>0</v>
      </c>
      <c r="L299" s="39"/>
      <c r="M299" s="42"/>
    </row>
    <row r="300" spans="1:13" ht="15">
      <c r="A300" s="168" t="s">
        <v>180</v>
      </c>
      <c r="B300" s="166" t="s">
        <v>56</v>
      </c>
      <c r="C300" s="41">
        <v>2</v>
      </c>
      <c r="D300" s="38" t="s">
        <v>40</v>
      </c>
      <c r="E300" s="41" t="s">
        <v>166</v>
      </c>
      <c r="F300" s="39">
        <f t="shared" si="68"/>
        <v>5500</v>
      </c>
      <c r="G300" s="39">
        <v>0</v>
      </c>
      <c r="H300" s="39">
        <v>0</v>
      </c>
      <c r="I300" s="39">
        <v>0</v>
      </c>
      <c r="J300" s="39">
        <v>5500</v>
      </c>
      <c r="K300" s="39">
        <v>0</v>
      </c>
      <c r="L300" s="50">
        <v>550</v>
      </c>
      <c r="M300" s="42"/>
    </row>
    <row r="301" spans="1:13" ht="33" customHeight="1">
      <c r="A301" s="169"/>
      <c r="B301" s="167"/>
      <c r="C301" s="41">
        <v>1</v>
      </c>
      <c r="D301" s="38" t="s">
        <v>40</v>
      </c>
      <c r="E301" s="41" t="s">
        <v>167</v>
      </c>
      <c r="F301" s="39">
        <f t="shared" si="68"/>
        <v>275</v>
      </c>
      <c r="G301" s="39">
        <v>0</v>
      </c>
      <c r="H301" s="39">
        <v>0</v>
      </c>
      <c r="I301" s="39">
        <v>0</v>
      </c>
      <c r="J301" s="39">
        <v>275</v>
      </c>
      <c r="K301" s="39">
        <v>0</v>
      </c>
      <c r="L301" s="39"/>
      <c r="M301" s="42"/>
    </row>
    <row r="302" spans="1:13" ht="15">
      <c r="A302" s="168" t="s">
        <v>181</v>
      </c>
      <c r="B302" s="166" t="s">
        <v>14</v>
      </c>
      <c r="C302" s="41">
        <v>2</v>
      </c>
      <c r="D302" s="38" t="s">
        <v>40</v>
      </c>
      <c r="E302" s="41" t="s">
        <v>166</v>
      </c>
      <c r="F302" s="39">
        <f t="shared" si="68"/>
        <v>5000</v>
      </c>
      <c r="G302" s="39">
        <v>0</v>
      </c>
      <c r="H302" s="39">
        <v>0</v>
      </c>
      <c r="I302" s="39">
        <v>0</v>
      </c>
      <c r="J302" s="39">
        <v>5000</v>
      </c>
      <c r="K302" s="39">
        <v>0</v>
      </c>
      <c r="L302" s="50">
        <v>600</v>
      </c>
      <c r="M302" s="42"/>
    </row>
    <row r="303" spans="1:13" ht="34.5" customHeight="1">
      <c r="A303" s="169"/>
      <c r="B303" s="167"/>
      <c r="C303" s="41">
        <v>1</v>
      </c>
      <c r="D303" s="38" t="s">
        <v>40</v>
      </c>
      <c r="E303" s="41" t="s">
        <v>167</v>
      </c>
      <c r="F303" s="39">
        <f t="shared" si="68"/>
        <v>250</v>
      </c>
      <c r="G303" s="39">
        <v>0</v>
      </c>
      <c r="H303" s="39">
        <v>0</v>
      </c>
      <c r="I303" s="39">
        <v>0</v>
      </c>
      <c r="J303" s="39">
        <v>250</v>
      </c>
      <c r="K303" s="39">
        <v>0</v>
      </c>
      <c r="L303" s="39"/>
      <c r="M303" s="42"/>
    </row>
    <row r="304" spans="1:13" ht="15">
      <c r="A304" s="168" t="s">
        <v>182</v>
      </c>
      <c r="B304" s="166" t="s">
        <v>15</v>
      </c>
      <c r="C304" s="41">
        <v>2</v>
      </c>
      <c r="D304" s="38" t="s">
        <v>40</v>
      </c>
      <c r="E304" s="41" t="s">
        <v>166</v>
      </c>
      <c r="F304" s="39">
        <f t="shared" si="68"/>
        <v>25920</v>
      </c>
      <c r="G304" s="39">
        <v>0</v>
      </c>
      <c r="H304" s="39">
        <v>0</v>
      </c>
      <c r="I304" s="39">
        <v>0</v>
      </c>
      <c r="J304" s="39">
        <v>25920</v>
      </c>
      <c r="K304" s="39">
        <v>0</v>
      </c>
      <c r="L304" s="50">
        <v>810</v>
      </c>
      <c r="M304" s="42"/>
    </row>
    <row r="305" spans="1:13" ht="35.25" customHeight="1">
      <c r="A305" s="169"/>
      <c r="B305" s="167"/>
      <c r="C305" s="41">
        <v>1</v>
      </c>
      <c r="D305" s="38" t="s">
        <v>40</v>
      </c>
      <c r="E305" s="41" t="s">
        <v>167</v>
      </c>
      <c r="F305" s="39">
        <f t="shared" si="68"/>
        <v>1296</v>
      </c>
      <c r="G305" s="39">
        <v>0</v>
      </c>
      <c r="H305" s="39">
        <v>0</v>
      </c>
      <c r="I305" s="39">
        <v>0</v>
      </c>
      <c r="J305" s="39">
        <v>1296</v>
      </c>
      <c r="K305" s="39">
        <v>0</v>
      </c>
      <c r="L305" s="39"/>
      <c r="M305" s="42"/>
    </row>
    <row r="306" spans="1:13" ht="15">
      <c r="A306" s="168" t="s">
        <v>183</v>
      </c>
      <c r="B306" s="166" t="s">
        <v>16</v>
      </c>
      <c r="C306" s="41">
        <v>2</v>
      </c>
      <c r="D306" s="38" t="s">
        <v>40</v>
      </c>
      <c r="E306" s="41" t="s">
        <v>166</v>
      </c>
      <c r="F306" s="39">
        <f t="shared" si="68"/>
        <v>11880</v>
      </c>
      <c r="G306" s="39">
        <v>0</v>
      </c>
      <c r="H306" s="39">
        <v>0</v>
      </c>
      <c r="I306" s="39">
        <v>0</v>
      </c>
      <c r="J306" s="39">
        <v>11880</v>
      </c>
      <c r="K306" s="39">
        <v>0</v>
      </c>
      <c r="L306" s="50">
        <v>660</v>
      </c>
      <c r="M306" s="42"/>
    </row>
    <row r="307" spans="1:13" ht="35.25" customHeight="1">
      <c r="A307" s="169"/>
      <c r="B307" s="167"/>
      <c r="C307" s="41">
        <v>1</v>
      </c>
      <c r="D307" s="38" t="s">
        <v>40</v>
      </c>
      <c r="E307" s="41" t="s">
        <v>167</v>
      </c>
      <c r="F307" s="39">
        <f t="shared" si="68"/>
        <v>594</v>
      </c>
      <c r="G307" s="39">
        <v>0</v>
      </c>
      <c r="H307" s="39">
        <v>0</v>
      </c>
      <c r="I307" s="39">
        <v>0</v>
      </c>
      <c r="J307" s="39">
        <v>594</v>
      </c>
      <c r="K307" s="39">
        <v>0</v>
      </c>
      <c r="L307" s="39"/>
      <c r="M307" s="42"/>
    </row>
    <row r="308" spans="1:13" ht="15">
      <c r="A308" s="168" t="s">
        <v>184</v>
      </c>
      <c r="B308" s="166" t="s">
        <v>17</v>
      </c>
      <c r="C308" s="41">
        <v>2</v>
      </c>
      <c r="D308" s="38" t="s">
        <v>40</v>
      </c>
      <c r="E308" s="41" t="s">
        <v>166</v>
      </c>
      <c r="F308" s="39">
        <f t="shared" si="68"/>
        <v>7560</v>
      </c>
      <c r="G308" s="39">
        <v>0</v>
      </c>
      <c r="H308" s="39">
        <v>0</v>
      </c>
      <c r="I308" s="39">
        <v>0</v>
      </c>
      <c r="J308" s="39">
        <v>7560</v>
      </c>
      <c r="K308" s="39">
        <v>0</v>
      </c>
      <c r="L308" s="50">
        <v>420</v>
      </c>
      <c r="M308" s="42"/>
    </row>
    <row r="309" spans="1:13" ht="30" customHeight="1">
      <c r="A309" s="169"/>
      <c r="B309" s="167"/>
      <c r="C309" s="41">
        <v>1</v>
      </c>
      <c r="D309" s="38" t="s">
        <v>40</v>
      </c>
      <c r="E309" s="41" t="s">
        <v>167</v>
      </c>
      <c r="F309" s="39">
        <f t="shared" si="68"/>
        <v>378</v>
      </c>
      <c r="G309" s="39">
        <v>0</v>
      </c>
      <c r="H309" s="39">
        <v>0</v>
      </c>
      <c r="I309" s="39">
        <v>0</v>
      </c>
      <c r="J309" s="39">
        <v>378</v>
      </c>
      <c r="K309" s="39">
        <v>0</v>
      </c>
      <c r="L309" s="39"/>
      <c r="M309" s="42"/>
    </row>
    <row r="310" spans="1:13" ht="15">
      <c r="A310" s="168" t="s">
        <v>185</v>
      </c>
      <c r="B310" s="166" t="s">
        <v>125</v>
      </c>
      <c r="C310" s="41">
        <v>2</v>
      </c>
      <c r="D310" s="38" t="s">
        <v>40</v>
      </c>
      <c r="E310" s="41" t="s">
        <v>166</v>
      </c>
      <c r="F310" s="39">
        <f t="shared" si="68"/>
        <v>12960</v>
      </c>
      <c r="G310" s="39">
        <v>0</v>
      </c>
      <c r="H310" s="39">
        <v>0</v>
      </c>
      <c r="I310" s="39">
        <v>0</v>
      </c>
      <c r="J310" s="39">
        <v>12960</v>
      </c>
      <c r="K310" s="39">
        <v>0</v>
      </c>
      <c r="L310" s="50">
        <v>720</v>
      </c>
      <c r="M310" s="42"/>
    </row>
    <row r="311" spans="1:13" ht="31.5" customHeight="1">
      <c r="A311" s="169"/>
      <c r="B311" s="167"/>
      <c r="C311" s="41">
        <v>1</v>
      </c>
      <c r="D311" s="38" t="s">
        <v>40</v>
      </c>
      <c r="E311" s="41" t="s">
        <v>167</v>
      </c>
      <c r="F311" s="39">
        <f t="shared" si="68"/>
        <v>648</v>
      </c>
      <c r="G311" s="39">
        <v>0</v>
      </c>
      <c r="H311" s="39">
        <v>0</v>
      </c>
      <c r="I311" s="39">
        <v>0</v>
      </c>
      <c r="J311" s="39">
        <v>648</v>
      </c>
      <c r="K311" s="39">
        <v>0</v>
      </c>
      <c r="L311" s="39"/>
      <c r="M311" s="42"/>
    </row>
    <row r="312" spans="1:13" ht="15">
      <c r="A312" s="168" t="s">
        <v>187</v>
      </c>
      <c r="B312" s="166" t="s">
        <v>88</v>
      </c>
      <c r="C312" s="41">
        <v>2</v>
      </c>
      <c r="D312" s="38" t="s">
        <v>40</v>
      </c>
      <c r="E312" s="41" t="s">
        <v>166</v>
      </c>
      <c r="F312" s="39">
        <f t="shared" si="68"/>
        <v>5180.4</v>
      </c>
      <c r="G312" s="39">
        <v>0</v>
      </c>
      <c r="H312" s="39">
        <v>0</v>
      </c>
      <c r="I312" s="39">
        <v>0</v>
      </c>
      <c r="J312" s="39">
        <v>5180.4</v>
      </c>
      <c r="K312" s="39">
        <v>0</v>
      </c>
      <c r="L312" s="39">
        <v>287.8</v>
      </c>
      <c r="M312" s="42"/>
    </row>
    <row r="313" spans="1:13" ht="36" customHeight="1">
      <c r="A313" s="169"/>
      <c r="B313" s="167"/>
      <c r="C313" s="41">
        <v>1</v>
      </c>
      <c r="D313" s="38" t="s">
        <v>40</v>
      </c>
      <c r="E313" s="41" t="s">
        <v>167</v>
      </c>
      <c r="F313" s="39">
        <f>SUM(G313:K313)</f>
        <v>259</v>
      </c>
      <c r="G313" s="39">
        <v>0</v>
      </c>
      <c r="H313" s="39">
        <v>0</v>
      </c>
      <c r="I313" s="39">
        <v>0</v>
      </c>
      <c r="J313" s="39">
        <v>259</v>
      </c>
      <c r="K313" s="39">
        <v>0</v>
      </c>
      <c r="L313" s="39"/>
      <c r="M313" s="42"/>
    </row>
    <row r="314" spans="1:13" ht="15">
      <c r="A314" s="168" t="s">
        <v>188</v>
      </c>
      <c r="B314" s="166" t="s">
        <v>20</v>
      </c>
      <c r="C314" s="41">
        <v>2</v>
      </c>
      <c r="D314" s="38" t="s">
        <v>41</v>
      </c>
      <c r="E314" s="41" t="s">
        <v>166</v>
      </c>
      <c r="F314" s="39">
        <f aca="true" t="shared" si="69" ref="F314:F324">SUM(G314:K314)</f>
        <v>2160</v>
      </c>
      <c r="G314" s="39">
        <v>0</v>
      </c>
      <c r="H314" s="39">
        <v>0</v>
      </c>
      <c r="I314" s="39">
        <v>0</v>
      </c>
      <c r="J314" s="39">
        <v>2160</v>
      </c>
      <c r="K314" s="39">
        <v>0</v>
      </c>
      <c r="L314" s="39">
        <v>1200</v>
      </c>
      <c r="M314" s="42"/>
    </row>
    <row r="315" spans="1:13" ht="32.25" customHeight="1">
      <c r="A315" s="169"/>
      <c r="B315" s="167"/>
      <c r="C315" s="41">
        <v>1</v>
      </c>
      <c r="D315" s="38" t="s">
        <v>41</v>
      </c>
      <c r="E315" s="41" t="s">
        <v>167</v>
      </c>
      <c r="F315" s="39">
        <f>SUM(G315:K315)</f>
        <v>108</v>
      </c>
      <c r="G315" s="39">
        <v>0</v>
      </c>
      <c r="H315" s="39">
        <v>0</v>
      </c>
      <c r="I315" s="39">
        <v>0</v>
      </c>
      <c r="J315" s="39">
        <v>108</v>
      </c>
      <c r="K315" s="39">
        <v>0</v>
      </c>
      <c r="L315" s="39"/>
      <c r="M315" s="42"/>
    </row>
    <row r="316" spans="1:13" ht="15">
      <c r="A316" s="168" t="s">
        <v>189</v>
      </c>
      <c r="B316" s="166" t="s">
        <v>21</v>
      </c>
      <c r="C316" s="41">
        <v>2</v>
      </c>
      <c r="D316" s="38" t="s">
        <v>41</v>
      </c>
      <c r="E316" s="41" t="s">
        <v>166</v>
      </c>
      <c r="F316" s="39">
        <f t="shared" si="69"/>
        <v>13860</v>
      </c>
      <c r="G316" s="39">
        <v>0</v>
      </c>
      <c r="H316" s="39">
        <v>0</v>
      </c>
      <c r="I316" s="39">
        <v>0</v>
      </c>
      <c r="J316" s="39">
        <v>13860</v>
      </c>
      <c r="K316" s="39">
        <v>0</v>
      </c>
      <c r="L316" s="39">
        <v>770</v>
      </c>
      <c r="M316" s="42"/>
    </row>
    <row r="317" spans="1:13" ht="31.5" customHeight="1">
      <c r="A317" s="169"/>
      <c r="B317" s="167"/>
      <c r="C317" s="41">
        <v>1</v>
      </c>
      <c r="D317" s="38" t="s">
        <v>41</v>
      </c>
      <c r="E317" s="41" t="s">
        <v>167</v>
      </c>
      <c r="F317" s="39">
        <f>SUM(G317:K317)</f>
        <v>693</v>
      </c>
      <c r="G317" s="39">
        <v>0</v>
      </c>
      <c r="H317" s="39">
        <v>0</v>
      </c>
      <c r="I317" s="39">
        <v>0</v>
      </c>
      <c r="J317" s="39">
        <v>693</v>
      </c>
      <c r="K317" s="39">
        <v>0</v>
      </c>
      <c r="L317" s="39"/>
      <c r="M317" s="42"/>
    </row>
    <row r="318" spans="1:13" ht="15">
      <c r="A318" s="168" t="s">
        <v>190</v>
      </c>
      <c r="B318" s="166" t="s">
        <v>22</v>
      </c>
      <c r="C318" s="41">
        <v>2</v>
      </c>
      <c r="D318" s="38" t="s">
        <v>41</v>
      </c>
      <c r="E318" s="41" t="s">
        <v>166</v>
      </c>
      <c r="F318" s="39">
        <f t="shared" si="69"/>
        <v>2700</v>
      </c>
      <c r="G318" s="39">
        <v>0</v>
      </c>
      <c r="H318" s="39">
        <v>0</v>
      </c>
      <c r="I318" s="39">
        <v>0</v>
      </c>
      <c r="J318" s="39">
        <v>2700</v>
      </c>
      <c r="K318" s="39">
        <v>0</v>
      </c>
      <c r="L318" s="39">
        <v>150</v>
      </c>
      <c r="M318" s="42"/>
    </row>
    <row r="319" spans="1:13" ht="35.25" customHeight="1">
      <c r="A319" s="169"/>
      <c r="B319" s="167"/>
      <c r="C319" s="41">
        <v>1</v>
      </c>
      <c r="D319" s="38" t="s">
        <v>41</v>
      </c>
      <c r="E319" s="41" t="s">
        <v>167</v>
      </c>
      <c r="F319" s="39">
        <f>SUM(G319:K319)</f>
        <v>135</v>
      </c>
      <c r="G319" s="39">
        <v>0</v>
      </c>
      <c r="H319" s="39">
        <v>0</v>
      </c>
      <c r="I319" s="39">
        <v>0</v>
      </c>
      <c r="J319" s="39">
        <v>135</v>
      </c>
      <c r="K319" s="39">
        <v>0</v>
      </c>
      <c r="L319" s="39"/>
      <c r="M319" s="42"/>
    </row>
    <row r="320" spans="1:13" ht="15">
      <c r="A320" s="168" t="s">
        <v>191</v>
      </c>
      <c r="B320" s="166" t="s">
        <v>23</v>
      </c>
      <c r="C320" s="41">
        <v>2</v>
      </c>
      <c r="D320" s="38" t="s">
        <v>41</v>
      </c>
      <c r="E320" s="41" t="s">
        <v>166</v>
      </c>
      <c r="F320" s="39">
        <f t="shared" si="69"/>
        <v>3240</v>
      </c>
      <c r="G320" s="39">
        <v>0</v>
      </c>
      <c r="H320" s="39">
        <v>0</v>
      </c>
      <c r="I320" s="39">
        <v>0</v>
      </c>
      <c r="J320" s="39">
        <v>3240</v>
      </c>
      <c r="K320" s="39">
        <v>0</v>
      </c>
      <c r="L320" s="39">
        <v>180</v>
      </c>
      <c r="M320" s="42"/>
    </row>
    <row r="321" spans="1:13" ht="32.25" customHeight="1">
      <c r="A321" s="169"/>
      <c r="B321" s="167"/>
      <c r="C321" s="41">
        <v>1</v>
      </c>
      <c r="D321" s="38" t="s">
        <v>41</v>
      </c>
      <c r="E321" s="41" t="s">
        <v>167</v>
      </c>
      <c r="F321" s="39">
        <f>SUM(G321:K321)</f>
        <v>162</v>
      </c>
      <c r="G321" s="39">
        <v>0</v>
      </c>
      <c r="H321" s="39">
        <v>0</v>
      </c>
      <c r="I321" s="39">
        <v>0</v>
      </c>
      <c r="J321" s="39">
        <v>162</v>
      </c>
      <c r="K321" s="39">
        <v>0</v>
      </c>
      <c r="L321" s="39"/>
      <c r="M321" s="42"/>
    </row>
    <row r="322" spans="1:13" ht="15">
      <c r="A322" s="168" t="s">
        <v>192</v>
      </c>
      <c r="B322" s="166" t="s">
        <v>135</v>
      </c>
      <c r="C322" s="41">
        <v>2</v>
      </c>
      <c r="D322" s="38" t="s">
        <v>41</v>
      </c>
      <c r="E322" s="41" t="s">
        <v>166</v>
      </c>
      <c r="F322" s="39">
        <f t="shared" si="69"/>
        <v>17100</v>
      </c>
      <c r="G322" s="39">
        <v>0</v>
      </c>
      <c r="H322" s="39">
        <v>0</v>
      </c>
      <c r="I322" s="39">
        <v>0</v>
      </c>
      <c r="J322" s="39">
        <v>17100</v>
      </c>
      <c r="K322" s="39">
        <v>0</v>
      </c>
      <c r="L322" s="39">
        <v>950</v>
      </c>
      <c r="M322" s="42"/>
    </row>
    <row r="323" spans="1:13" ht="30" customHeight="1">
      <c r="A323" s="169"/>
      <c r="B323" s="167"/>
      <c r="C323" s="41">
        <v>1</v>
      </c>
      <c r="D323" s="38" t="s">
        <v>41</v>
      </c>
      <c r="E323" s="41" t="s">
        <v>167</v>
      </c>
      <c r="F323" s="39">
        <f>SUM(G323:K323)</f>
        <v>855</v>
      </c>
      <c r="G323" s="39">
        <v>0</v>
      </c>
      <c r="H323" s="39">
        <v>0</v>
      </c>
      <c r="I323" s="39">
        <v>0</v>
      </c>
      <c r="J323" s="39">
        <v>855</v>
      </c>
      <c r="K323" s="39">
        <v>0</v>
      </c>
      <c r="L323" s="39"/>
      <c r="M323" s="42"/>
    </row>
    <row r="324" spans="1:13" ht="15">
      <c r="A324" s="168" t="s">
        <v>193</v>
      </c>
      <c r="B324" s="166" t="s">
        <v>89</v>
      </c>
      <c r="C324" s="41">
        <v>2</v>
      </c>
      <c r="D324" s="38" t="s">
        <v>41</v>
      </c>
      <c r="E324" s="41" t="s">
        <v>166</v>
      </c>
      <c r="F324" s="39">
        <f t="shared" si="69"/>
        <v>8555.5</v>
      </c>
      <c r="G324" s="39">
        <v>0</v>
      </c>
      <c r="H324" s="39">
        <v>0</v>
      </c>
      <c r="I324" s="39">
        <v>0</v>
      </c>
      <c r="J324" s="39">
        <v>8555.5</v>
      </c>
      <c r="K324" s="39">
        <v>0</v>
      </c>
      <c r="L324" s="39">
        <v>475.3</v>
      </c>
      <c r="M324" s="42"/>
    </row>
    <row r="325" spans="1:13" ht="41.25" customHeight="1">
      <c r="A325" s="169"/>
      <c r="B325" s="167"/>
      <c r="C325" s="41">
        <v>1</v>
      </c>
      <c r="D325" s="38" t="s">
        <v>41</v>
      </c>
      <c r="E325" s="41" t="s">
        <v>167</v>
      </c>
      <c r="F325" s="39">
        <f aca="true" t="shared" si="70" ref="F325:F333">SUM(G325:K325)</f>
        <v>427.8</v>
      </c>
      <c r="G325" s="39">
        <v>0</v>
      </c>
      <c r="H325" s="39">
        <v>0</v>
      </c>
      <c r="I325" s="39">
        <v>0</v>
      </c>
      <c r="J325" s="39">
        <v>427.8</v>
      </c>
      <c r="K325" s="39">
        <v>0</v>
      </c>
      <c r="L325" s="39"/>
      <c r="M325" s="42"/>
    </row>
    <row r="326" spans="1:13" ht="38.25">
      <c r="A326" s="168" t="s">
        <v>194</v>
      </c>
      <c r="B326" s="40" t="s">
        <v>26</v>
      </c>
      <c r="C326" s="41">
        <v>2</v>
      </c>
      <c r="D326" s="38" t="s">
        <v>42</v>
      </c>
      <c r="E326" s="41" t="s">
        <v>166</v>
      </c>
      <c r="F326" s="39">
        <f t="shared" si="70"/>
        <v>9540</v>
      </c>
      <c r="G326" s="39">
        <v>0</v>
      </c>
      <c r="H326" s="39">
        <v>0</v>
      </c>
      <c r="I326" s="39">
        <v>0</v>
      </c>
      <c r="J326" s="39">
        <v>9540</v>
      </c>
      <c r="K326" s="39">
        <v>0</v>
      </c>
      <c r="L326" s="39">
        <v>530</v>
      </c>
      <c r="M326" s="42"/>
    </row>
    <row r="327" spans="1:13" ht="38.25">
      <c r="A327" s="169"/>
      <c r="B327" s="40" t="s">
        <v>26</v>
      </c>
      <c r="C327" s="41">
        <v>1</v>
      </c>
      <c r="D327" s="38" t="s">
        <v>42</v>
      </c>
      <c r="E327" s="41" t="s">
        <v>167</v>
      </c>
      <c r="F327" s="39">
        <f t="shared" si="70"/>
        <v>477</v>
      </c>
      <c r="G327" s="39">
        <v>0</v>
      </c>
      <c r="H327" s="39">
        <v>0</v>
      </c>
      <c r="I327" s="39">
        <v>0</v>
      </c>
      <c r="J327" s="39">
        <v>477</v>
      </c>
      <c r="K327" s="39">
        <v>0</v>
      </c>
      <c r="L327" s="39"/>
      <c r="M327" s="42"/>
    </row>
    <row r="328" spans="1:13" ht="51">
      <c r="A328" s="168" t="s">
        <v>195</v>
      </c>
      <c r="B328" s="40" t="s">
        <v>144</v>
      </c>
      <c r="C328" s="41">
        <v>1</v>
      </c>
      <c r="D328" s="38" t="s">
        <v>42</v>
      </c>
      <c r="E328" s="41" t="s">
        <v>166</v>
      </c>
      <c r="F328" s="39">
        <f t="shared" si="70"/>
        <v>27660</v>
      </c>
      <c r="G328" s="39">
        <v>0</v>
      </c>
      <c r="H328" s="39">
        <v>0</v>
      </c>
      <c r="I328" s="39">
        <v>0</v>
      </c>
      <c r="J328" s="39">
        <v>27660</v>
      </c>
      <c r="K328" s="39">
        <v>0</v>
      </c>
      <c r="L328" s="39">
        <v>1070</v>
      </c>
      <c r="M328" s="42"/>
    </row>
    <row r="329" spans="1:13" ht="51">
      <c r="A329" s="169"/>
      <c r="B329" s="40" t="s">
        <v>144</v>
      </c>
      <c r="C329" s="41">
        <v>1</v>
      </c>
      <c r="D329" s="38" t="s">
        <v>42</v>
      </c>
      <c r="E329" s="41" t="s">
        <v>167</v>
      </c>
      <c r="F329" s="39">
        <f t="shared" si="70"/>
        <v>1936.2</v>
      </c>
      <c r="G329" s="39">
        <v>0</v>
      </c>
      <c r="H329" s="39">
        <v>0</v>
      </c>
      <c r="I329" s="39">
        <v>0</v>
      </c>
      <c r="J329" s="39">
        <v>1936.2</v>
      </c>
      <c r="K329" s="39">
        <v>0</v>
      </c>
      <c r="L329" s="39"/>
      <c r="M329" s="42"/>
    </row>
    <row r="330" spans="1:13" ht="15">
      <c r="A330" s="168" t="s">
        <v>196</v>
      </c>
      <c r="B330" s="166" t="s">
        <v>150</v>
      </c>
      <c r="C330" s="41">
        <v>2</v>
      </c>
      <c r="D330" s="38" t="s">
        <v>43</v>
      </c>
      <c r="E330" s="41" t="s">
        <v>166</v>
      </c>
      <c r="F330" s="39">
        <f t="shared" si="70"/>
        <v>2970</v>
      </c>
      <c r="G330" s="39">
        <v>0</v>
      </c>
      <c r="H330" s="39">
        <v>0</v>
      </c>
      <c r="I330" s="39">
        <v>0</v>
      </c>
      <c r="J330" s="39">
        <v>2970</v>
      </c>
      <c r="K330" s="39">
        <v>0</v>
      </c>
      <c r="L330" s="39">
        <v>165</v>
      </c>
      <c r="M330" s="42"/>
    </row>
    <row r="331" spans="1:13" ht="35.25" customHeight="1" thickBot="1">
      <c r="A331" s="179"/>
      <c r="B331" s="182"/>
      <c r="C331" s="46">
        <v>1</v>
      </c>
      <c r="D331" s="51" t="s">
        <v>43</v>
      </c>
      <c r="E331" s="46" t="s">
        <v>167</v>
      </c>
      <c r="F331" s="48">
        <f t="shared" si="70"/>
        <v>148.5</v>
      </c>
      <c r="G331" s="48">
        <v>0</v>
      </c>
      <c r="H331" s="48">
        <v>0</v>
      </c>
      <c r="I331" s="48">
        <v>0</v>
      </c>
      <c r="J331" s="48">
        <v>148.5</v>
      </c>
      <c r="K331" s="48">
        <v>0</v>
      </c>
      <c r="L331" s="48"/>
      <c r="M331" s="49"/>
    </row>
    <row r="332" spans="1:13" s="24" customFormat="1" ht="15" customHeight="1">
      <c r="A332" s="170" t="s">
        <v>232</v>
      </c>
      <c r="B332" s="171"/>
      <c r="C332" s="171"/>
      <c r="D332" s="172"/>
      <c r="E332" s="98" t="s">
        <v>167</v>
      </c>
      <c r="F332" s="99">
        <f t="shared" si="70"/>
        <v>6443.9</v>
      </c>
      <c r="G332" s="99">
        <f aca="true" t="shared" si="71" ref="G332:M332">G275+G277+G279+G281+G283+G285+G287+G289+G291+G293+G295</f>
        <v>0</v>
      </c>
      <c r="H332" s="99">
        <f t="shared" si="71"/>
        <v>0</v>
      </c>
      <c r="I332" s="99">
        <f>I275+I277+I279+I281+I283+I285+I287+I289+I291+I293+I295</f>
        <v>0</v>
      </c>
      <c r="J332" s="99">
        <f t="shared" si="71"/>
        <v>6443.9</v>
      </c>
      <c r="K332" s="99">
        <f t="shared" si="71"/>
        <v>0</v>
      </c>
      <c r="L332" s="99">
        <f t="shared" si="71"/>
        <v>0</v>
      </c>
      <c r="M332" s="100">
        <f t="shared" si="71"/>
        <v>0</v>
      </c>
    </row>
    <row r="333" spans="1:13" s="24" customFormat="1" ht="15" thickBot="1">
      <c r="A333" s="194"/>
      <c r="B333" s="195"/>
      <c r="C333" s="195"/>
      <c r="D333" s="196"/>
      <c r="E333" s="46" t="s">
        <v>166</v>
      </c>
      <c r="F333" s="101">
        <f t="shared" si="70"/>
        <v>128878.7</v>
      </c>
      <c r="G333" s="101">
        <f aca="true" t="shared" si="72" ref="G333:M333">G274+G276+G278+G280+G282+G284+G286+G288+G290+G292+G294</f>
        <v>0</v>
      </c>
      <c r="H333" s="101">
        <f t="shared" si="72"/>
        <v>0</v>
      </c>
      <c r="I333" s="101">
        <f>I274+I276+I278+I280+I282+I284+I286+I288+I290+I292+I294</f>
        <v>0</v>
      </c>
      <c r="J333" s="101">
        <f t="shared" si="72"/>
        <v>128878.7</v>
      </c>
      <c r="K333" s="101">
        <f t="shared" si="72"/>
        <v>0</v>
      </c>
      <c r="L333" s="101">
        <f t="shared" si="72"/>
        <v>32200.9</v>
      </c>
      <c r="M333" s="102">
        <f t="shared" si="72"/>
        <v>0</v>
      </c>
    </row>
    <row r="334" spans="1:13" s="24" customFormat="1" ht="15" customHeight="1">
      <c r="A334" s="170" t="s">
        <v>225</v>
      </c>
      <c r="B334" s="171"/>
      <c r="C334" s="171"/>
      <c r="D334" s="172"/>
      <c r="E334" s="98" t="s">
        <v>167</v>
      </c>
      <c r="F334" s="99">
        <f aca="true" t="shared" si="73" ref="F334:F341">SUM(G334:K334)</f>
        <v>6547.6</v>
      </c>
      <c r="G334" s="99">
        <f aca="true" t="shared" si="74" ref="G334:M334">G297+G299+G301+G303+G305+G307+G309+G311+G313</f>
        <v>0</v>
      </c>
      <c r="H334" s="99">
        <f t="shared" si="74"/>
        <v>0</v>
      </c>
      <c r="I334" s="99">
        <f>I297+I299+I301+I303+I305+I307+I309+I311+I313</f>
        <v>0</v>
      </c>
      <c r="J334" s="99">
        <f t="shared" si="74"/>
        <v>6547.6</v>
      </c>
      <c r="K334" s="99">
        <f t="shared" si="74"/>
        <v>0</v>
      </c>
      <c r="L334" s="99">
        <f t="shared" si="74"/>
        <v>0</v>
      </c>
      <c r="M334" s="100">
        <f t="shared" si="74"/>
        <v>0</v>
      </c>
    </row>
    <row r="335" spans="1:13" s="24" customFormat="1" ht="15" thickBot="1">
      <c r="A335" s="173"/>
      <c r="B335" s="174"/>
      <c r="C335" s="174"/>
      <c r="D335" s="175"/>
      <c r="E335" s="103" t="s">
        <v>166</v>
      </c>
      <c r="F335" s="104">
        <f t="shared" si="73"/>
        <v>114680.4</v>
      </c>
      <c r="G335" s="104">
        <f aca="true" t="shared" si="75" ref="G335:M335">G296+G298+G300+G302+G304+G306+G308+G310+G312</f>
        <v>0</v>
      </c>
      <c r="H335" s="104">
        <f t="shared" si="75"/>
        <v>0</v>
      </c>
      <c r="I335" s="104">
        <f>I296+I298+I300+I302+I304+I306+I308+I310+I312</f>
        <v>0</v>
      </c>
      <c r="J335" s="104">
        <f t="shared" si="75"/>
        <v>114680.4</v>
      </c>
      <c r="K335" s="104">
        <f t="shared" si="75"/>
        <v>0</v>
      </c>
      <c r="L335" s="104">
        <f t="shared" si="75"/>
        <v>5782.8</v>
      </c>
      <c r="M335" s="105">
        <f t="shared" si="75"/>
        <v>0</v>
      </c>
    </row>
    <row r="336" spans="1:13" s="24" customFormat="1" ht="15" customHeight="1">
      <c r="A336" s="170" t="s">
        <v>233</v>
      </c>
      <c r="B336" s="171"/>
      <c r="C336" s="171"/>
      <c r="D336" s="172"/>
      <c r="E336" s="98" t="s">
        <v>167</v>
      </c>
      <c r="F336" s="99">
        <f t="shared" si="73"/>
        <v>2380.8</v>
      </c>
      <c r="G336" s="99">
        <f aca="true" t="shared" si="76" ref="G336:M336">G315+G317+G319+G321+G323+G325</f>
        <v>0</v>
      </c>
      <c r="H336" s="99">
        <f t="shared" si="76"/>
        <v>0</v>
      </c>
      <c r="I336" s="99">
        <f>I315+I317+I319+I321+I323+I325</f>
        <v>0</v>
      </c>
      <c r="J336" s="99">
        <f t="shared" si="76"/>
        <v>2380.8</v>
      </c>
      <c r="K336" s="99">
        <f t="shared" si="76"/>
        <v>0</v>
      </c>
      <c r="L336" s="99">
        <f t="shared" si="76"/>
        <v>0</v>
      </c>
      <c r="M336" s="100">
        <f t="shared" si="76"/>
        <v>0</v>
      </c>
    </row>
    <row r="337" spans="1:13" s="24" customFormat="1" ht="15" thickBot="1">
      <c r="A337" s="173"/>
      <c r="B337" s="174"/>
      <c r="C337" s="174"/>
      <c r="D337" s="175"/>
      <c r="E337" s="103" t="s">
        <v>166</v>
      </c>
      <c r="F337" s="104">
        <f t="shared" si="73"/>
        <v>47615.5</v>
      </c>
      <c r="G337" s="104">
        <f aca="true" t="shared" si="77" ref="G337:M337">G314+G316+G318+G320+G322+G324</f>
        <v>0</v>
      </c>
      <c r="H337" s="104">
        <f t="shared" si="77"/>
        <v>0</v>
      </c>
      <c r="I337" s="104">
        <f>I314+I316+I318+I320+I322+I324</f>
        <v>0</v>
      </c>
      <c r="J337" s="104">
        <f t="shared" si="77"/>
        <v>47615.5</v>
      </c>
      <c r="K337" s="104">
        <f t="shared" si="77"/>
        <v>0</v>
      </c>
      <c r="L337" s="104">
        <f t="shared" si="77"/>
        <v>3725.3</v>
      </c>
      <c r="M337" s="105">
        <f t="shared" si="77"/>
        <v>0</v>
      </c>
    </row>
    <row r="338" spans="1:13" s="24" customFormat="1" ht="15" customHeight="1">
      <c r="A338" s="170" t="s">
        <v>234</v>
      </c>
      <c r="B338" s="171"/>
      <c r="C338" s="171"/>
      <c r="D338" s="172"/>
      <c r="E338" s="98" t="s">
        <v>167</v>
      </c>
      <c r="F338" s="99">
        <f t="shared" si="73"/>
        <v>2413.2</v>
      </c>
      <c r="G338" s="99">
        <f aca="true" t="shared" si="78" ref="G338:M338">G327+G329</f>
        <v>0</v>
      </c>
      <c r="H338" s="99">
        <f t="shared" si="78"/>
        <v>0</v>
      </c>
      <c r="I338" s="99">
        <f>I327+I329</f>
        <v>0</v>
      </c>
      <c r="J338" s="99">
        <f t="shared" si="78"/>
        <v>2413.2</v>
      </c>
      <c r="K338" s="99">
        <f t="shared" si="78"/>
        <v>0</v>
      </c>
      <c r="L338" s="99">
        <f t="shared" si="78"/>
        <v>0</v>
      </c>
      <c r="M338" s="100">
        <f t="shared" si="78"/>
        <v>0</v>
      </c>
    </row>
    <row r="339" spans="1:13" s="24" customFormat="1" ht="15" thickBot="1">
      <c r="A339" s="173"/>
      <c r="B339" s="174"/>
      <c r="C339" s="174"/>
      <c r="D339" s="175"/>
      <c r="E339" s="103" t="s">
        <v>166</v>
      </c>
      <c r="F339" s="104">
        <f t="shared" si="73"/>
        <v>37200</v>
      </c>
      <c r="G339" s="104">
        <f aca="true" t="shared" si="79" ref="G339:M339">G326+G328</f>
        <v>0</v>
      </c>
      <c r="H339" s="104">
        <f t="shared" si="79"/>
        <v>0</v>
      </c>
      <c r="I339" s="104">
        <f>I326+I328</f>
        <v>0</v>
      </c>
      <c r="J339" s="104">
        <f t="shared" si="79"/>
        <v>37200</v>
      </c>
      <c r="K339" s="104">
        <f t="shared" si="79"/>
        <v>0</v>
      </c>
      <c r="L339" s="104">
        <f t="shared" si="79"/>
        <v>1600</v>
      </c>
      <c r="M339" s="105">
        <f t="shared" si="79"/>
        <v>0</v>
      </c>
    </row>
    <row r="340" spans="1:13" s="24" customFormat="1" ht="15" customHeight="1">
      <c r="A340" s="170" t="s">
        <v>235</v>
      </c>
      <c r="B340" s="171"/>
      <c r="C340" s="171"/>
      <c r="D340" s="172"/>
      <c r="E340" s="98" t="s">
        <v>167</v>
      </c>
      <c r="F340" s="99">
        <f t="shared" si="73"/>
        <v>148.5</v>
      </c>
      <c r="G340" s="99">
        <f aca="true" t="shared" si="80" ref="G340:M340">G331</f>
        <v>0</v>
      </c>
      <c r="H340" s="99">
        <f t="shared" si="80"/>
        <v>0</v>
      </c>
      <c r="I340" s="99">
        <f>I331</f>
        <v>0</v>
      </c>
      <c r="J340" s="99">
        <f t="shared" si="80"/>
        <v>148.5</v>
      </c>
      <c r="K340" s="99">
        <f t="shared" si="80"/>
        <v>0</v>
      </c>
      <c r="L340" s="99">
        <f t="shared" si="80"/>
        <v>0</v>
      </c>
      <c r="M340" s="100">
        <f t="shared" si="80"/>
        <v>0</v>
      </c>
    </row>
    <row r="341" spans="1:13" s="24" customFormat="1" ht="15" thickBot="1">
      <c r="A341" s="173"/>
      <c r="B341" s="174"/>
      <c r="C341" s="174"/>
      <c r="D341" s="175"/>
      <c r="E341" s="103" t="s">
        <v>166</v>
      </c>
      <c r="F341" s="104">
        <f t="shared" si="73"/>
        <v>2970</v>
      </c>
      <c r="G341" s="104">
        <f aca="true" t="shared" si="81" ref="G341:M341">G330</f>
        <v>0</v>
      </c>
      <c r="H341" s="104">
        <f t="shared" si="81"/>
        <v>0</v>
      </c>
      <c r="I341" s="104">
        <f>I330</f>
        <v>0</v>
      </c>
      <c r="J341" s="104">
        <f t="shared" si="81"/>
        <v>2970</v>
      </c>
      <c r="K341" s="104">
        <f t="shared" si="81"/>
        <v>0</v>
      </c>
      <c r="L341" s="104">
        <f t="shared" si="81"/>
        <v>165</v>
      </c>
      <c r="M341" s="105">
        <f t="shared" si="81"/>
        <v>0</v>
      </c>
    </row>
    <row r="342" spans="1:14" s="30" customFormat="1" ht="15.75">
      <c r="A342" s="133"/>
      <c r="B342" s="134" t="s">
        <v>77</v>
      </c>
      <c r="C342" s="135"/>
      <c r="D342" s="136"/>
      <c r="E342" s="135"/>
      <c r="F342" s="137">
        <f aca="true" t="shared" si="82" ref="F342:F379">SUM(G342:K342)</f>
        <v>10887233.7</v>
      </c>
      <c r="G342" s="137">
        <f aca="true" t="shared" si="83" ref="G342:M342">G343+G344+G345+G346+G347+G348</f>
        <v>365109.1</v>
      </c>
      <c r="H342" s="137">
        <f t="shared" si="83"/>
        <v>283275.3</v>
      </c>
      <c r="I342" s="137">
        <f>I343+I344+I345+I346+I347+I348</f>
        <v>210282.9</v>
      </c>
      <c r="J342" s="137">
        <f t="shared" si="83"/>
        <v>10028566.399999999</v>
      </c>
      <c r="K342" s="137">
        <f t="shared" si="83"/>
        <v>0</v>
      </c>
      <c r="L342" s="137">
        <f t="shared" si="83"/>
        <v>452604.5</v>
      </c>
      <c r="M342" s="138">
        <f t="shared" si="83"/>
        <v>15617</v>
      </c>
      <c r="N342" s="29"/>
    </row>
    <row r="343" spans="1:13" s="25" customFormat="1" ht="15.75">
      <c r="A343" s="139"/>
      <c r="B343" s="140" t="s">
        <v>212</v>
      </c>
      <c r="C343" s="141"/>
      <c r="D343" s="142"/>
      <c r="E343" s="141"/>
      <c r="F343" s="143">
        <f t="shared" si="82"/>
        <v>1680785.2</v>
      </c>
      <c r="G343" s="143">
        <f>G350+G357+G359+G365+G369+G375</f>
        <v>147090.5</v>
      </c>
      <c r="H343" s="143">
        <f>H350+H357+H359+H365+H369+H375</f>
        <v>283275.3</v>
      </c>
      <c r="I343" s="143">
        <f>I350+I353+I357+I359+I365+I369+I375</f>
        <v>210282.9</v>
      </c>
      <c r="J343" s="143">
        <f>J350+J357+J359+J365+J369+J375</f>
        <v>1040136.5</v>
      </c>
      <c r="K343" s="143">
        <f>K350+K357+K359+K365+K369+K375</f>
        <v>0</v>
      </c>
      <c r="L343" s="143">
        <f>L350+L357+L359+L365+L369+L375</f>
        <v>97466.4</v>
      </c>
      <c r="M343" s="143">
        <f>M350+M357+M359+M365+M369+M375</f>
        <v>845</v>
      </c>
    </row>
    <row r="344" spans="1:13" s="25" customFormat="1" ht="15.75">
      <c r="A344" s="139"/>
      <c r="B344" s="140" t="s">
        <v>213</v>
      </c>
      <c r="C344" s="141"/>
      <c r="D344" s="142"/>
      <c r="E344" s="141"/>
      <c r="F344" s="143">
        <f t="shared" si="82"/>
        <v>7539067.8</v>
      </c>
      <c r="G344" s="143">
        <f aca="true" t="shared" si="84" ref="G344:M344">G351+G354+G358+G360+G362+G366+G370+G376</f>
        <v>218018.6</v>
      </c>
      <c r="H344" s="143">
        <f t="shared" si="84"/>
        <v>0</v>
      </c>
      <c r="I344" s="143">
        <f t="shared" si="84"/>
        <v>0</v>
      </c>
      <c r="J344" s="143">
        <f t="shared" si="84"/>
        <v>7321049.2</v>
      </c>
      <c r="K344" s="143">
        <f t="shared" si="84"/>
        <v>0</v>
      </c>
      <c r="L344" s="143">
        <f t="shared" si="84"/>
        <v>285884.1</v>
      </c>
      <c r="M344" s="143">
        <f t="shared" si="84"/>
        <v>11438</v>
      </c>
    </row>
    <row r="345" spans="1:13" s="25" customFormat="1" ht="15.75">
      <c r="A345" s="139"/>
      <c r="B345" s="140" t="s">
        <v>214</v>
      </c>
      <c r="C345" s="141"/>
      <c r="D345" s="142"/>
      <c r="E345" s="141"/>
      <c r="F345" s="143">
        <f t="shared" si="82"/>
        <v>632425.3</v>
      </c>
      <c r="G345" s="143">
        <f aca="true" t="shared" si="85" ref="G345:M345">G352+G355+G363+G367+G371+G377</f>
        <v>0</v>
      </c>
      <c r="H345" s="143">
        <f t="shared" si="85"/>
        <v>0</v>
      </c>
      <c r="I345" s="143">
        <f t="shared" si="85"/>
        <v>0</v>
      </c>
      <c r="J345" s="143">
        <f t="shared" si="85"/>
        <v>632425.3</v>
      </c>
      <c r="K345" s="143">
        <f t="shared" si="85"/>
        <v>0</v>
      </c>
      <c r="L345" s="143">
        <f t="shared" si="85"/>
        <v>29940.2</v>
      </c>
      <c r="M345" s="143">
        <f t="shared" si="85"/>
        <v>3144</v>
      </c>
    </row>
    <row r="346" spans="1:13" s="25" customFormat="1" ht="15.75">
      <c r="A346" s="144"/>
      <c r="B346" s="145" t="s">
        <v>215</v>
      </c>
      <c r="C346" s="146"/>
      <c r="D346" s="147"/>
      <c r="E346" s="146"/>
      <c r="F346" s="143">
        <f t="shared" si="82"/>
        <v>462910.60000000003</v>
      </c>
      <c r="G346" s="148">
        <f aca="true" t="shared" si="86" ref="G346:M346">G368+G372+G378</f>
        <v>0</v>
      </c>
      <c r="H346" s="148">
        <f t="shared" si="86"/>
        <v>0</v>
      </c>
      <c r="I346" s="148">
        <f>I368+I372+I378</f>
        <v>0</v>
      </c>
      <c r="J346" s="148">
        <f t="shared" si="86"/>
        <v>462910.60000000003</v>
      </c>
      <c r="K346" s="148">
        <f t="shared" si="86"/>
        <v>0</v>
      </c>
      <c r="L346" s="148">
        <f t="shared" si="86"/>
        <v>20597</v>
      </c>
      <c r="M346" s="148">
        <f t="shared" si="86"/>
        <v>0</v>
      </c>
    </row>
    <row r="347" spans="1:13" s="25" customFormat="1" ht="15.75">
      <c r="A347" s="144"/>
      <c r="B347" s="145" t="s">
        <v>216</v>
      </c>
      <c r="C347" s="146"/>
      <c r="D347" s="147"/>
      <c r="E347" s="146"/>
      <c r="F347" s="143">
        <f t="shared" si="82"/>
        <v>107121.70000000001</v>
      </c>
      <c r="G347" s="148">
        <f aca="true" t="shared" si="87" ref="G347:M347">G373+G379</f>
        <v>0</v>
      </c>
      <c r="H347" s="148">
        <f t="shared" si="87"/>
        <v>0</v>
      </c>
      <c r="I347" s="148">
        <f>I373+I379</f>
        <v>0</v>
      </c>
      <c r="J347" s="148">
        <f t="shared" si="87"/>
        <v>107121.70000000001</v>
      </c>
      <c r="K347" s="148">
        <f t="shared" si="87"/>
        <v>0</v>
      </c>
      <c r="L347" s="148">
        <f t="shared" si="87"/>
        <v>5667.8</v>
      </c>
      <c r="M347" s="148">
        <f t="shared" si="87"/>
        <v>0</v>
      </c>
    </row>
    <row r="348" spans="1:13" s="25" customFormat="1" ht="16.5" thickBot="1">
      <c r="A348" s="149"/>
      <c r="B348" s="150" t="s">
        <v>217</v>
      </c>
      <c r="C348" s="151"/>
      <c r="D348" s="152"/>
      <c r="E348" s="151"/>
      <c r="F348" s="153">
        <f t="shared" si="82"/>
        <v>464923.1</v>
      </c>
      <c r="G348" s="153">
        <f aca="true" t="shared" si="88" ref="G348:M348">G361+G374</f>
        <v>0</v>
      </c>
      <c r="H348" s="153">
        <f t="shared" si="88"/>
        <v>0</v>
      </c>
      <c r="I348" s="153">
        <f>I361+I374</f>
        <v>0</v>
      </c>
      <c r="J348" s="153">
        <f t="shared" si="88"/>
        <v>464923.1</v>
      </c>
      <c r="K348" s="153">
        <f t="shared" si="88"/>
        <v>0</v>
      </c>
      <c r="L348" s="153">
        <f t="shared" si="88"/>
        <v>13049</v>
      </c>
      <c r="M348" s="153">
        <f t="shared" si="88"/>
        <v>190</v>
      </c>
    </row>
    <row r="349" spans="1:13" s="17" customFormat="1" ht="16.5" thickBot="1">
      <c r="A349" s="154" t="s">
        <v>95</v>
      </c>
      <c r="B349" s="155" t="s">
        <v>73</v>
      </c>
      <c r="C349" s="156"/>
      <c r="D349" s="157"/>
      <c r="E349" s="156"/>
      <c r="F349" s="158">
        <f t="shared" si="82"/>
        <v>748961.2</v>
      </c>
      <c r="G349" s="158">
        <f aca="true" t="shared" si="89" ref="G349:M349">SUM(G350:G355)</f>
        <v>160000</v>
      </c>
      <c r="H349" s="158">
        <f t="shared" si="89"/>
        <v>0</v>
      </c>
      <c r="I349" s="158">
        <f t="shared" si="89"/>
        <v>3000</v>
      </c>
      <c r="J349" s="158">
        <f t="shared" si="89"/>
        <v>585961.2</v>
      </c>
      <c r="K349" s="158">
        <f t="shared" si="89"/>
        <v>0</v>
      </c>
      <c r="L349" s="158">
        <f t="shared" si="89"/>
        <v>11348.7</v>
      </c>
      <c r="M349" s="159">
        <f t="shared" si="89"/>
        <v>3201</v>
      </c>
    </row>
    <row r="350" spans="1:13" ht="15">
      <c r="A350" s="205" t="s">
        <v>60</v>
      </c>
      <c r="B350" s="208" t="s">
        <v>57</v>
      </c>
      <c r="C350" s="65"/>
      <c r="D350" s="66" t="s">
        <v>39</v>
      </c>
      <c r="E350" s="65"/>
      <c r="F350" s="67">
        <f t="shared" si="82"/>
        <v>71600</v>
      </c>
      <c r="G350" s="67">
        <f aca="true" t="shared" si="90" ref="G350:M350">G21+G22</f>
        <v>70000</v>
      </c>
      <c r="H350" s="67">
        <f t="shared" si="90"/>
        <v>0</v>
      </c>
      <c r="I350" s="67">
        <f t="shared" si="90"/>
        <v>0</v>
      </c>
      <c r="J350" s="67">
        <f t="shared" si="90"/>
        <v>1600</v>
      </c>
      <c r="K350" s="67">
        <f t="shared" si="90"/>
        <v>0</v>
      </c>
      <c r="L350" s="67">
        <f t="shared" si="90"/>
        <v>1618.2</v>
      </c>
      <c r="M350" s="68">
        <f t="shared" si="90"/>
        <v>0</v>
      </c>
    </row>
    <row r="351" spans="1:13" ht="15">
      <c r="A351" s="206"/>
      <c r="B351" s="209"/>
      <c r="C351" s="69"/>
      <c r="D351" s="70" t="s">
        <v>40</v>
      </c>
      <c r="E351" s="69"/>
      <c r="F351" s="71">
        <f t="shared" si="82"/>
        <v>387353</v>
      </c>
      <c r="G351" s="72">
        <f aca="true" t="shared" si="91" ref="G351:M351">G23+G24</f>
        <v>90000</v>
      </c>
      <c r="H351" s="72">
        <f t="shared" si="91"/>
        <v>0</v>
      </c>
      <c r="I351" s="72">
        <f>I23+I24</f>
        <v>0</v>
      </c>
      <c r="J351" s="72">
        <f t="shared" si="91"/>
        <v>297353</v>
      </c>
      <c r="K351" s="72">
        <f t="shared" si="91"/>
        <v>0</v>
      </c>
      <c r="L351" s="72">
        <f t="shared" si="91"/>
        <v>1655.5</v>
      </c>
      <c r="M351" s="73">
        <f t="shared" si="91"/>
        <v>397</v>
      </c>
    </row>
    <row r="352" spans="1:13" ht="15.75" thickBot="1">
      <c r="A352" s="207"/>
      <c r="B352" s="210"/>
      <c r="C352" s="74"/>
      <c r="D352" s="75" t="s">
        <v>41</v>
      </c>
      <c r="E352" s="74"/>
      <c r="F352" s="76">
        <f t="shared" si="82"/>
        <v>49152</v>
      </c>
      <c r="G352" s="77">
        <f aca="true" t="shared" si="92" ref="G352:M352">G25+G26</f>
        <v>0</v>
      </c>
      <c r="H352" s="77">
        <f t="shared" si="92"/>
        <v>0</v>
      </c>
      <c r="I352" s="77">
        <f>I25+I26</f>
        <v>0</v>
      </c>
      <c r="J352" s="77">
        <f t="shared" si="92"/>
        <v>49152</v>
      </c>
      <c r="K352" s="77">
        <f t="shared" si="92"/>
        <v>0</v>
      </c>
      <c r="L352" s="77">
        <f t="shared" si="92"/>
        <v>600</v>
      </c>
      <c r="M352" s="78">
        <f t="shared" si="92"/>
        <v>144</v>
      </c>
    </row>
    <row r="353" spans="1:13" ht="15.75" thickBot="1">
      <c r="A353" s="205" t="s">
        <v>63</v>
      </c>
      <c r="B353" s="208" t="s">
        <v>58</v>
      </c>
      <c r="C353" s="79"/>
      <c r="D353" s="80" t="s">
        <v>39</v>
      </c>
      <c r="E353" s="81"/>
      <c r="F353" s="71">
        <f>SUM(G353:K353)</f>
        <v>3000</v>
      </c>
      <c r="G353" s="76">
        <f>G39</f>
        <v>0</v>
      </c>
      <c r="H353" s="76">
        <f aca="true" t="shared" si="93" ref="H353:M353">H39</f>
        <v>0</v>
      </c>
      <c r="I353" s="76">
        <f t="shared" si="93"/>
        <v>3000</v>
      </c>
      <c r="J353" s="76">
        <f t="shared" si="93"/>
        <v>0</v>
      </c>
      <c r="K353" s="76">
        <f t="shared" si="93"/>
        <v>0</v>
      </c>
      <c r="L353" s="76">
        <f t="shared" si="93"/>
        <v>0</v>
      </c>
      <c r="M353" s="76">
        <f t="shared" si="93"/>
        <v>0</v>
      </c>
    </row>
    <row r="354" spans="1:13" ht="15.75" thickBot="1">
      <c r="A354" s="207"/>
      <c r="B354" s="210"/>
      <c r="C354" s="74"/>
      <c r="D354" s="82" t="s">
        <v>40</v>
      </c>
      <c r="E354" s="83"/>
      <c r="F354" s="84">
        <f>SUM(G354:K354)</f>
        <v>207297</v>
      </c>
      <c r="G354" s="84">
        <f aca="true" t="shared" si="94" ref="G354:M354">G43+G44</f>
        <v>0</v>
      </c>
      <c r="H354" s="84">
        <f t="shared" si="94"/>
        <v>0</v>
      </c>
      <c r="I354" s="84">
        <f>I43+I44</f>
        <v>0</v>
      </c>
      <c r="J354" s="84">
        <f t="shared" si="94"/>
        <v>207297</v>
      </c>
      <c r="K354" s="84">
        <f t="shared" si="94"/>
        <v>0</v>
      </c>
      <c r="L354" s="84">
        <f t="shared" si="94"/>
        <v>6000</v>
      </c>
      <c r="M354" s="85">
        <f t="shared" si="94"/>
        <v>660</v>
      </c>
    </row>
    <row r="355" spans="1:13" ht="15.75" thickBot="1">
      <c r="A355" s="86" t="s">
        <v>64</v>
      </c>
      <c r="B355" s="87" t="s">
        <v>59</v>
      </c>
      <c r="C355" s="74"/>
      <c r="D355" s="75" t="s">
        <v>41</v>
      </c>
      <c r="E355" s="74"/>
      <c r="F355" s="76">
        <f t="shared" si="82"/>
        <v>30559.2</v>
      </c>
      <c r="G355" s="77">
        <f aca="true" t="shared" si="95" ref="G355:M355">G50+G51</f>
        <v>0</v>
      </c>
      <c r="H355" s="77">
        <f t="shared" si="95"/>
        <v>0</v>
      </c>
      <c r="I355" s="77">
        <f>I50+I51</f>
        <v>0</v>
      </c>
      <c r="J355" s="77">
        <f t="shared" si="95"/>
        <v>30559.2</v>
      </c>
      <c r="K355" s="77">
        <f t="shared" si="95"/>
        <v>0</v>
      </c>
      <c r="L355" s="77">
        <f t="shared" si="95"/>
        <v>1475</v>
      </c>
      <c r="M355" s="78">
        <f t="shared" si="95"/>
        <v>2000</v>
      </c>
    </row>
    <row r="356" spans="1:13" s="15" customFormat="1" ht="16.5" thickBot="1">
      <c r="A356" s="160" t="s">
        <v>32</v>
      </c>
      <c r="B356" s="161" t="s">
        <v>76</v>
      </c>
      <c r="C356" s="162"/>
      <c r="D356" s="163"/>
      <c r="E356" s="162"/>
      <c r="F356" s="164">
        <f t="shared" si="82"/>
        <v>7344077.4</v>
      </c>
      <c r="G356" s="164">
        <f aca="true" t="shared" si="96" ref="G356:M356">G357+G358+G359+G360+G361+G362+G363</f>
        <v>45770.9</v>
      </c>
      <c r="H356" s="164">
        <f t="shared" si="96"/>
        <v>283275.3</v>
      </c>
      <c r="I356" s="164">
        <f>I357+I358+I359+I360+I361+I362+I363</f>
        <v>196373.6</v>
      </c>
      <c r="J356" s="164">
        <f t="shared" si="96"/>
        <v>6818657.600000001</v>
      </c>
      <c r="K356" s="164">
        <f t="shared" si="96"/>
        <v>0</v>
      </c>
      <c r="L356" s="164">
        <f t="shared" si="96"/>
        <v>264902.5</v>
      </c>
      <c r="M356" s="165">
        <f t="shared" si="96"/>
        <v>12416</v>
      </c>
    </row>
    <row r="357" spans="1:13" ht="15">
      <c r="A357" s="205" t="s">
        <v>65</v>
      </c>
      <c r="B357" s="208" t="s">
        <v>57</v>
      </c>
      <c r="C357" s="65"/>
      <c r="D357" s="66" t="s">
        <v>39</v>
      </c>
      <c r="E357" s="65"/>
      <c r="F357" s="67">
        <f t="shared" si="82"/>
        <v>60000</v>
      </c>
      <c r="G357" s="67">
        <f>G74+G75</f>
        <v>0</v>
      </c>
      <c r="H357" s="67">
        <f aca="true" t="shared" si="97" ref="H357:M357">H74+H75</f>
        <v>0</v>
      </c>
      <c r="I357" s="67">
        <f>I74+I75</f>
        <v>60000</v>
      </c>
      <c r="J357" s="67">
        <f t="shared" si="97"/>
        <v>0</v>
      </c>
      <c r="K357" s="67">
        <f t="shared" si="97"/>
        <v>0</v>
      </c>
      <c r="L357" s="67">
        <f t="shared" si="97"/>
        <v>0</v>
      </c>
      <c r="M357" s="68">
        <f t="shared" si="97"/>
        <v>0</v>
      </c>
    </row>
    <row r="358" spans="1:13" ht="15.75" thickBot="1">
      <c r="A358" s="207"/>
      <c r="B358" s="210"/>
      <c r="C358" s="74"/>
      <c r="D358" s="75" t="s">
        <v>40</v>
      </c>
      <c r="E358" s="74"/>
      <c r="F358" s="76">
        <f t="shared" si="82"/>
        <v>4706878.9</v>
      </c>
      <c r="G358" s="77">
        <f aca="true" t="shared" si="98" ref="G358:M358">G76+G77</f>
        <v>12500</v>
      </c>
      <c r="H358" s="77">
        <f t="shared" si="98"/>
        <v>0</v>
      </c>
      <c r="I358" s="77">
        <f>I76+I77</f>
        <v>0</v>
      </c>
      <c r="J358" s="77">
        <f t="shared" si="98"/>
        <v>4694378.9</v>
      </c>
      <c r="K358" s="77">
        <f t="shared" si="98"/>
        <v>0</v>
      </c>
      <c r="L358" s="77">
        <f t="shared" si="98"/>
        <v>212680.6</v>
      </c>
      <c r="M358" s="78">
        <f t="shared" si="98"/>
        <v>7236</v>
      </c>
    </row>
    <row r="359" spans="1:13" ht="15">
      <c r="A359" s="205" t="s">
        <v>61</v>
      </c>
      <c r="B359" s="208" t="s">
        <v>58</v>
      </c>
      <c r="C359" s="65"/>
      <c r="D359" s="66" t="s">
        <v>39</v>
      </c>
      <c r="E359" s="65"/>
      <c r="F359" s="67">
        <f t="shared" si="82"/>
        <v>707662</v>
      </c>
      <c r="G359" s="67">
        <f aca="true" t="shared" si="99" ref="G359:M359">G113+G114</f>
        <v>33270.9</v>
      </c>
      <c r="H359" s="67">
        <f t="shared" si="99"/>
        <v>283275.3</v>
      </c>
      <c r="I359" s="67">
        <f>I113+I114</f>
        <v>136373.6</v>
      </c>
      <c r="J359" s="67">
        <f t="shared" si="99"/>
        <v>254742.19999999998</v>
      </c>
      <c r="K359" s="67">
        <f t="shared" si="99"/>
        <v>0</v>
      </c>
      <c r="L359" s="67">
        <f t="shared" si="99"/>
        <v>14464.800000000003</v>
      </c>
      <c r="M359" s="68">
        <f t="shared" si="99"/>
        <v>845</v>
      </c>
    </row>
    <row r="360" spans="1:13" ht="15">
      <c r="A360" s="206"/>
      <c r="B360" s="209"/>
      <c r="C360" s="69"/>
      <c r="D360" s="70" t="s">
        <v>40</v>
      </c>
      <c r="E360" s="69"/>
      <c r="F360" s="71">
        <f t="shared" si="82"/>
        <v>1487126.7999999996</v>
      </c>
      <c r="G360" s="72">
        <f aca="true" t="shared" si="100" ref="G360:M360">G115+G116</f>
        <v>0</v>
      </c>
      <c r="H360" s="72">
        <f t="shared" si="100"/>
        <v>0</v>
      </c>
      <c r="I360" s="72">
        <f>I115+I116</f>
        <v>0</v>
      </c>
      <c r="J360" s="72">
        <f t="shared" si="100"/>
        <v>1487126.7999999996</v>
      </c>
      <c r="K360" s="72">
        <f t="shared" si="100"/>
        <v>0</v>
      </c>
      <c r="L360" s="72">
        <f t="shared" si="100"/>
        <v>31777.600000000002</v>
      </c>
      <c r="M360" s="73">
        <f t="shared" si="100"/>
        <v>2085</v>
      </c>
    </row>
    <row r="361" spans="1:13" ht="15.75" thickBot="1">
      <c r="A361" s="207"/>
      <c r="B361" s="210"/>
      <c r="C361" s="74"/>
      <c r="D361" s="75" t="s">
        <v>44</v>
      </c>
      <c r="E361" s="74"/>
      <c r="F361" s="76">
        <f t="shared" si="82"/>
        <v>272057.7</v>
      </c>
      <c r="G361" s="77">
        <f aca="true" t="shared" si="101" ref="G361:M361">G117+G118</f>
        <v>0</v>
      </c>
      <c r="H361" s="77">
        <f t="shared" si="101"/>
        <v>0</v>
      </c>
      <c r="I361" s="77">
        <f>I117+I118</f>
        <v>0</v>
      </c>
      <c r="J361" s="77">
        <f t="shared" si="101"/>
        <v>272057.7</v>
      </c>
      <c r="K361" s="77">
        <f t="shared" si="101"/>
        <v>0</v>
      </c>
      <c r="L361" s="77">
        <f t="shared" si="101"/>
        <v>2844.5</v>
      </c>
      <c r="M361" s="78">
        <f t="shared" si="101"/>
        <v>190</v>
      </c>
    </row>
    <row r="362" spans="1:13" ht="15">
      <c r="A362" s="205" t="s">
        <v>68</v>
      </c>
      <c r="B362" s="208" t="s">
        <v>59</v>
      </c>
      <c r="C362" s="88"/>
      <c r="D362" s="89" t="s">
        <v>40</v>
      </c>
      <c r="E362" s="88"/>
      <c r="F362" s="71">
        <f t="shared" si="82"/>
        <v>57552</v>
      </c>
      <c r="G362" s="71">
        <f aca="true" t="shared" si="102" ref="G362:M362">G126+G127</f>
        <v>0</v>
      </c>
      <c r="H362" s="71">
        <f t="shared" si="102"/>
        <v>0</v>
      </c>
      <c r="I362" s="71">
        <f>I126+I127</f>
        <v>0</v>
      </c>
      <c r="J362" s="71">
        <f t="shared" si="102"/>
        <v>57552</v>
      </c>
      <c r="K362" s="71">
        <f t="shared" si="102"/>
        <v>0</v>
      </c>
      <c r="L362" s="71">
        <f t="shared" si="102"/>
        <v>1635</v>
      </c>
      <c r="M362" s="90">
        <f t="shared" si="102"/>
        <v>1060</v>
      </c>
    </row>
    <row r="363" spans="1:13" ht="15.75" thickBot="1">
      <c r="A363" s="207"/>
      <c r="B363" s="210"/>
      <c r="C363" s="69"/>
      <c r="D363" s="70" t="s">
        <v>41</v>
      </c>
      <c r="E363" s="69"/>
      <c r="F363" s="71">
        <f t="shared" si="82"/>
        <v>52800</v>
      </c>
      <c r="G363" s="72">
        <f aca="true" t="shared" si="103" ref="G363:M363">G128+G129</f>
        <v>0</v>
      </c>
      <c r="H363" s="72">
        <f t="shared" si="103"/>
        <v>0</v>
      </c>
      <c r="I363" s="72">
        <f>I128+I129</f>
        <v>0</v>
      </c>
      <c r="J363" s="72">
        <f t="shared" si="103"/>
        <v>52800</v>
      </c>
      <c r="K363" s="72">
        <f t="shared" si="103"/>
        <v>0</v>
      </c>
      <c r="L363" s="72">
        <f t="shared" si="103"/>
        <v>1500</v>
      </c>
      <c r="M363" s="73">
        <f t="shared" si="103"/>
        <v>1000</v>
      </c>
    </row>
    <row r="364" spans="1:13" s="15" customFormat="1" ht="32.25" thickBot="1">
      <c r="A364" s="160" t="s">
        <v>33</v>
      </c>
      <c r="B364" s="161" t="s">
        <v>162</v>
      </c>
      <c r="C364" s="162"/>
      <c r="D364" s="163"/>
      <c r="E364" s="162"/>
      <c r="F364" s="84">
        <f t="shared" si="82"/>
        <v>2794195.1</v>
      </c>
      <c r="G364" s="164">
        <f aca="true" t="shared" si="104" ref="G364:M364">G365+G366+G367+G368+G369+G370+G371+G372+G373+G374+G375+G376+G377+G378+G379</f>
        <v>159338.2</v>
      </c>
      <c r="H364" s="164">
        <f t="shared" si="104"/>
        <v>0</v>
      </c>
      <c r="I364" s="164">
        <f>I365+I366+I367+I368+I369+I370+I371+I372+I373+I374+I375+I376+I377+I378+I379</f>
        <v>10909.3</v>
      </c>
      <c r="J364" s="164">
        <f t="shared" si="104"/>
        <v>2623947.6</v>
      </c>
      <c r="K364" s="164">
        <f t="shared" si="104"/>
        <v>0</v>
      </c>
      <c r="L364" s="164">
        <f t="shared" si="104"/>
        <v>176353.29999999996</v>
      </c>
      <c r="M364" s="165">
        <f t="shared" si="104"/>
        <v>0</v>
      </c>
    </row>
    <row r="365" spans="1:13" ht="15">
      <c r="A365" s="205" t="s">
        <v>66</v>
      </c>
      <c r="B365" s="208" t="s">
        <v>57</v>
      </c>
      <c r="C365" s="65"/>
      <c r="D365" s="66" t="s">
        <v>39</v>
      </c>
      <c r="E365" s="65"/>
      <c r="F365" s="67">
        <f t="shared" si="82"/>
        <v>475272.10000000003</v>
      </c>
      <c r="G365" s="67">
        <f aca="true" t="shared" si="105" ref="G365:M365">G169+G170</f>
        <v>41092.3</v>
      </c>
      <c r="H365" s="67">
        <f t="shared" si="105"/>
        <v>0</v>
      </c>
      <c r="I365" s="67">
        <f>I169+I170</f>
        <v>0</v>
      </c>
      <c r="J365" s="67">
        <f t="shared" si="105"/>
        <v>434179.80000000005</v>
      </c>
      <c r="K365" s="67">
        <f t="shared" si="105"/>
        <v>0</v>
      </c>
      <c r="L365" s="67">
        <f t="shared" si="105"/>
        <v>32750.499999999996</v>
      </c>
      <c r="M365" s="68">
        <f t="shared" si="105"/>
        <v>0</v>
      </c>
    </row>
    <row r="366" spans="1:13" ht="15">
      <c r="A366" s="206"/>
      <c r="B366" s="209"/>
      <c r="C366" s="69"/>
      <c r="D366" s="70" t="s">
        <v>40</v>
      </c>
      <c r="E366" s="69"/>
      <c r="F366" s="71">
        <f t="shared" si="82"/>
        <v>450583.30000000005</v>
      </c>
      <c r="G366" s="72">
        <f aca="true" t="shared" si="106" ref="G366:M366">G171+G172</f>
        <v>115518.6</v>
      </c>
      <c r="H366" s="72">
        <f t="shared" si="106"/>
        <v>0</v>
      </c>
      <c r="I366" s="72">
        <f>I171+I172</f>
        <v>0</v>
      </c>
      <c r="J366" s="72">
        <f t="shared" si="106"/>
        <v>335064.7</v>
      </c>
      <c r="K366" s="72">
        <f t="shared" si="106"/>
        <v>0</v>
      </c>
      <c r="L366" s="72">
        <f t="shared" si="106"/>
        <v>20610</v>
      </c>
      <c r="M366" s="73">
        <f t="shared" si="106"/>
        <v>0</v>
      </c>
    </row>
    <row r="367" spans="1:13" ht="15">
      <c r="A367" s="206"/>
      <c r="B367" s="209"/>
      <c r="C367" s="69"/>
      <c r="D367" s="70" t="s">
        <v>41</v>
      </c>
      <c r="E367" s="69"/>
      <c r="F367" s="71">
        <f t="shared" si="82"/>
        <v>373910.6</v>
      </c>
      <c r="G367" s="72">
        <f aca="true" t="shared" si="107" ref="G367:M367">G173+G174</f>
        <v>0</v>
      </c>
      <c r="H367" s="72">
        <f t="shared" si="107"/>
        <v>0</v>
      </c>
      <c r="I367" s="72">
        <f>I173+I174</f>
        <v>0</v>
      </c>
      <c r="J367" s="72">
        <f t="shared" si="107"/>
        <v>373910.6</v>
      </c>
      <c r="K367" s="72">
        <f t="shared" si="107"/>
        <v>0</v>
      </c>
      <c r="L367" s="72">
        <f t="shared" si="107"/>
        <v>18617.9</v>
      </c>
      <c r="M367" s="73">
        <f t="shared" si="107"/>
        <v>0</v>
      </c>
    </row>
    <row r="368" spans="1:13" ht="15.75" thickBot="1">
      <c r="A368" s="207"/>
      <c r="B368" s="210"/>
      <c r="C368" s="74"/>
      <c r="D368" s="75" t="s">
        <v>42</v>
      </c>
      <c r="E368" s="74"/>
      <c r="F368" s="76">
        <f t="shared" si="82"/>
        <v>356490.5</v>
      </c>
      <c r="G368" s="77">
        <f aca="true" t="shared" si="108" ref="G368:M368">G175+G176</f>
        <v>0</v>
      </c>
      <c r="H368" s="77">
        <f t="shared" si="108"/>
        <v>0</v>
      </c>
      <c r="I368" s="77">
        <f>I175+I176</f>
        <v>0</v>
      </c>
      <c r="J368" s="77">
        <f t="shared" si="108"/>
        <v>356490.5</v>
      </c>
      <c r="K368" s="77">
        <f t="shared" si="108"/>
        <v>0</v>
      </c>
      <c r="L368" s="77">
        <f t="shared" si="108"/>
        <v>15462.2</v>
      </c>
      <c r="M368" s="78">
        <f t="shared" si="108"/>
        <v>0</v>
      </c>
    </row>
    <row r="369" spans="1:13" ht="15">
      <c r="A369" s="206" t="s">
        <v>67</v>
      </c>
      <c r="B369" s="209" t="s">
        <v>58</v>
      </c>
      <c r="C369" s="88"/>
      <c r="D369" s="89" t="s">
        <v>39</v>
      </c>
      <c r="E369" s="88"/>
      <c r="F369" s="71">
        <f t="shared" si="82"/>
        <v>227928.5</v>
      </c>
      <c r="G369" s="71">
        <f>G261+G262</f>
        <v>2727.3</v>
      </c>
      <c r="H369" s="71">
        <f aca="true" t="shared" si="109" ref="H369:M369">H261+H262</f>
        <v>0</v>
      </c>
      <c r="I369" s="71">
        <f>I261+I262</f>
        <v>10909.3</v>
      </c>
      <c r="J369" s="71">
        <f t="shared" si="109"/>
        <v>214291.9</v>
      </c>
      <c r="K369" s="71">
        <f t="shared" si="109"/>
        <v>0</v>
      </c>
      <c r="L369" s="71">
        <f t="shared" si="109"/>
        <v>16432</v>
      </c>
      <c r="M369" s="90">
        <f t="shared" si="109"/>
        <v>0</v>
      </c>
    </row>
    <row r="370" spans="1:13" ht="15">
      <c r="A370" s="206"/>
      <c r="B370" s="209"/>
      <c r="C370" s="69"/>
      <c r="D370" s="70" t="s">
        <v>40</v>
      </c>
      <c r="E370" s="69"/>
      <c r="F370" s="71">
        <f t="shared" si="82"/>
        <v>121048.8</v>
      </c>
      <c r="G370" s="72">
        <f aca="true" t="shared" si="110" ref="G370:M370">G263+G264</f>
        <v>0</v>
      </c>
      <c r="H370" s="72">
        <f t="shared" si="110"/>
        <v>0</v>
      </c>
      <c r="I370" s="72">
        <f>I263+I264</f>
        <v>0</v>
      </c>
      <c r="J370" s="72">
        <f t="shared" si="110"/>
        <v>121048.8</v>
      </c>
      <c r="K370" s="72">
        <f t="shared" si="110"/>
        <v>0</v>
      </c>
      <c r="L370" s="72">
        <f t="shared" si="110"/>
        <v>5742.6</v>
      </c>
      <c r="M370" s="73">
        <f t="shared" si="110"/>
        <v>0</v>
      </c>
    </row>
    <row r="371" spans="1:13" ht="15">
      <c r="A371" s="206"/>
      <c r="B371" s="209"/>
      <c r="C371" s="69"/>
      <c r="D371" s="70" t="s">
        <v>41</v>
      </c>
      <c r="E371" s="69"/>
      <c r="F371" s="71">
        <f t="shared" si="82"/>
        <v>76007.2</v>
      </c>
      <c r="G371" s="72">
        <f aca="true" t="shared" si="111" ref="G371:M371">G265+G266</f>
        <v>0</v>
      </c>
      <c r="H371" s="72">
        <f t="shared" si="111"/>
        <v>0</v>
      </c>
      <c r="I371" s="72">
        <f>I265+I266</f>
        <v>0</v>
      </c>
      <c r="J371" s="72">
        <f t="shared" si="111"/>
        <v>76007.2</v>
      </c>
      <c r="K371" s="72">
        <f t="shared" si="111"/>
        <v>0</v>
      </c>
      <c r="L371" s="72">
        <f t="shared" si="111"/>
        <v>4022</v>
      </c>
      <c r="M371" s="73">
        <f t="shared" si="111"/>
        <v>0</v>
      </c>
    </row>
    <row r="372" spans="1:13" ht="15">
      <c r="A372" s="206"/>
      <c r="B372" s="209"/>
      <c r="C372" s="69"/>
      <c r="D372" s="70" t="s">
        <v>42</v>
      </c>
      <c r="E372" s="69"/>
      <c r="F372" s="71">
        <f t="shared" si="82"/>
        <v>66806.9</v>
      </c>
      <c r="G372" s="72">
        <f aca="true" t="shared" si="112" ref="G372:M372">G267+G268</f>
        <v>0</v>
      </c>
      <c r="H372" s="72">
        <f t="shared" si="112"/>
        <v>0</v>
      </c>
      <c r="I372" s="72">
        <f>I267+I268</f>
        <v>0</v>
      </c>
      <c r="J372" s="72">
        <f t="shared" si="112"/>
        <v>66806.9</v>
      </c>
      <c r="K372" s="72">
        <f t="shared" si="112"/>
        <v>0</v>
      </c>
      <c r="L372" s="72">
        <f t="shared" si="112"/>
        <v>3534.8</v>
      </c>
      <c r="M372" s="73">
        <f t="shared" si="112"/>
        <v>0</v>
      </c>
    </row>
    <row r="373" spans="1:13" ht="15">
      <c r="A373" s="206"/>
      <c r="B373" s="209"/>
      <c r="C373" s="69"/>
      <c r="D373" s="70" t="s">
        <v>43</v>
      </c>
      <c r="E373" s="69"/>
      <c r="F373" s="71">
        <f t="shared" si="82"/>
        <v>104003.20000000001</v>
      </c>
      <c r="G373" s="72">
        <f aca="true" t="shared" si="113" ref="G373:M373">G269+G270</f>
        <v>0</v>
      </c>
      <c r="H373" s="72">
        <f t="shared" si="113"/>
        <v>0</v>
      </c>
      <c r="I373" s="72">
        <f>I269+I270</f>
        <v>0</v>
      </c>
      <c r="J373" s="72">
        <f t="shared" si="113"/>
        <v>104003.20000000001</v>
      </c>
      <c r="K373" s="72">
        <f t="shared" si="113"/>
        <v>0</v>
      </c>
      <c r="L373" s="72">
        <f t="shared" si="113"/>
        <v>5502.8</v>
      </c>
      <c r="M373" s="73">
        <f t="shared" si="113"/>
        <v>0</v>
      </c>
    </row>
    <row r="374" spans="1:13" ht="15.75" thickBot="1">
      <c r="A374" s="207"/>
      <c r="B374" s="210"/>
      <c r="C374" s="74"/>
      <c r="D374" s="75" t="s">
        <v>44</v>
      </c>
      <c r="E374" s="74"/>
      <c r="F374" s="76">
        <f t="shared" si="82"/>
        <v>192865.4</v>
      </c>
      <c r="G374" s="77">
        <f aca="true" t="shared" si="114" ref="G374:M374">G271+G272</f>
        <v>0</v>
      </c>
      <c r="H374" s="77">
        <f t="shared" si="114"/>
        <v>0</v>
      </c>
      <c r="I374" s="77">
        <f>I271+I272</f>
        <v>0</v>
      </c>
      <c r="J374" s="77">
        <f t="shared" si="114"/>
        <v>192865.4</v>
      </c>
      <c r="K374" s="77">
        <f t="shared" si="114"/>
        <v>0</v>
      </c>
      <c r="L374" s="77">
        <f t="shared" si="114"/>
        <v>10204.5</v>
      </c>
      <c r="M374" s="78">
        <f t="shared" si="114"/>
        <v>0</v>
      </c>
    </row>
    <row r="375" spans="1:13" ht="15">
      <c r="A375" s="205" t="s">
        <v>62</v>
      </c>
      <c r="B375" s="208" t="s">
        <v>59</v>
      </c>
      <c r="C375" s="65"/>
      <c r="D375" s="66" t="s">
        <v>39</v>
      </c>
      <c r="E375" s="65"/>
      <c r="F375" s="67">
        <f t="shared" si="82"/>
        <v>135322.6</v>
      </c>
      <c r="G375" s="67">
        <f aca="true" t="shared" si="115" ref="G375:M375">G332+G333</f>
        <v>0</v>
      </c>
      <c r="H375" s="67">
        <f t="shared" si="115"/>
        <v>0</v>
      </c>
      <c r="I375" s="67">
        <f>I332+I333</f>
        <v>0</v>
      </c>
      <c r="J375" s="67">
        <f t="shared" si="115"/>
        <v>135322.6</v>
      </c>
      <c r="K375" s="67">
        <f t="shared" si="115"/>
        <v>0</v>
      </c>
      <c r="L375" s="67">
        <f t="shared" si="115"/>
        <v>32200.9</v>
      </c>
      <c r="M375" s="68">
        <f t="shared" si="115"/>
        <v>0</v>
      </c>
    </row>
    <row r="376" spans="1:13" ht="15">
      <c r="A376" s="206"/>
      <c r="B376" s="209"/>
      <c r="C376" s="69"/>
      <c r="D376" s="70" t="s">
        <v>40</v>
      </c>
      <c r="E376" s="69"/>
      <c r="F376" s="71">
        <f t="shared" si="82"/>
        <v>121228</v>
      </c>
      <c r="G376" s="72">
        <f aca="true" t="shared" si="116" ref="G376:M376">G334+G335</f>
        <v>0</v>
      </c>
      <c r="H376" s="72">
        <f t="shared" si="116"/>
        <v>0</v>
      </c>
      <c r="I376" s="72">
        <f>I334+I335</f>
        <v>0</v>
      </c>
      <c r="J376" s="72">
        <f t="shared" si="116"/>
        <v>121228</v>
      </c>
      <c r="K376" s="72">
        <f t="shared" si="116"/>
        <v>0</v>
      </c>
      <c r="L376" s="72">
        <f t="shared" si="116"/>
        <v>5782.8</v>
      </c>
      <c r="M376" s="73">
        <f t="shared" si="116"/>
        <v>0</v>
      </c>
    </row>
    <row r="377" spans="1:13" ht="15">
      <c r="A377" s="206"/>
      <c r="B377" s="209"/>
      <c r="C377" s="69"/>
      <c r="D377" s="70" t="s">
        <v>41</v>
      </c>
      <c r="E377" s="69"/>
      <c r="F377" s="71">
        <f t="shared" si="82"/>
        <v>49996.3</v>
      </c>
      <c r="G377" s="72">
        <f aca="true" t="shared" si="117" ref="G377:M377">G336+G337</f>
        <v>0</v>
      </c>
      <c r="H377" s="72">
        <f t="shared" si="117"/>
        <v>0</v>
      </c>
      <c r="I377" s="72">
        <f>I336+I337</f>
        <v>0</v>
      </c>
      <c r="J377" s="72">
        <f t="shared" si="117"/>
        <v>49996.3</v>
      </c>
      <c r="K377" s="72">
        <f t="shared" si="117"/>
        <v>0</v>
      </c>
      <c r="L377" s="72">
        <f t="shared" si="117"/>
        <v>3725.3</v>
      </c>
      <c r="M377" s="73">
        <f t="shared" si="117"/>
        <v>0</v>
      </c>
    </row>
    <row r="378" spans="1:13" ht="15">
      <c r="A378" s="206"/>
      <c r="B378" s="209"/>
      <c r="C378" s="69"/>
      <c r="D378" s="70" t="s">
        <v>42</v>
      </c>
      <c r="E378" s="69"/>
      <c r="F378" s="71">
        <f t="shared" si="82"/>
        <v>39613.2</v>
      </c>
      <c r="G378" s="72">
        <f aca="true" t="shared" si="118" ref="G378:M378">G338+G339</f>
        <v>0</v>
      </c>
      <c r="H378" s="72">
        <f t="shared" si="118"/>
        <v>0</v>
      </c>
      <c r="I378" s="72">
        <f>I338+I339</f>
        <v>0</v>
      </c>
      <c r="J378" s="72">
        <f t="shared" si="118"/>
        <v>39613.2</v>
      </c>
      <c r="K378" s="72">
        <f t="shared" si="118"/>
        <v>0</v>
      </c>
      <c r="L378" s="72">
        <f t="shared" si="118"/>
        <v>1600</v>
      </c>
      <c r="M378" s="73">
        <f t="shared" si="118"/>
        <v>0</v>
      </c>
    </row>
    <row r="379" spans="1:13" ht="15.75" thickBot="1">
      <c r="A379" s="207"/>
      <c r="B379" s="210"/>
      <c r="C379" s="74"/>
      <c r="D379" s="75" t="s">
        <v>43</v>
      </c>
      <c r="E379" s="74"/>
      <c r="F379" s="76">
        <f t="shared" si="82"/>
        <v>3118.5</v>
      </c>
      <c r="G379" s="77">
        <f aca="true" t="shared" si="119" ref="G379:M379">G340+G341</f>
        <v>0</v>
      </c>
      <c r="H379" s="77">
        <f t="shared" si="119"/>
        <v>0</v>
      </c>
      <c r="I379" s="77">
        <f>I340+I341</f>
        <v>0</v>
      </c>
      <c r="J379" s="77">
        <f t="shared" si="119"/>
        <v>3118.5</v>
      </c>
      <c r="K379" s="77">
        <f t="shared" si="119"/>
        <v>0</v>
      </c>
      <c r="L379" s="77">
        <f t="shared" si="119"/>
        <v>165</v>
      </c>
      <c r="M379" s="78">
        <f t="shared" si="119"/>
        <v>0</v>
      </c>
    </row>
    <row r="381" spans="6:13" ht="15">
      <c r="F381" s="26"/>
      <c r="G381" s="26"/>
      <c r="H381" s="26"/>
      <c r="I381" s="26"/>
      <c r="J381" s="26"/>
      <c r="K381" s="26"/>
      <c r="L381" s="26"/>
      <c r="M381" s="26"/>
    </row>
  </sheetData>
  <sheetProtection/>
  <mergeCells count="293">
    <mergeCell ref="J2:M2"/>
    <mergeCell ref="B60:B61"/>
    <mergeCell ref="A353:A354"/>
    <mergeCell ref="B353:B354"/>
    <mergeCell ref="A332:D333"/>
    <mergeCell ref="A96:A97"/>
    <mergeCell ref="B96:B97"/>
    <mergeCell ref="A117:D118"/>
    <mergeCell ref="A115:D116"/>
    <mergeCell ref="A102:A103"/>
    <mergeCell ref="A375:A379"/>
    <mergeCell ref="B375:B379"/>
    <mergeCell ref="A369:A374"/>
    <mergeCell ref="B369:B374"/>
    <mergeCell ref="B102:B103"/>
    <mergeCell ref="A98:A99"/>
    <mergeCell ref="B98:B99"/>
    <mergeCell ref="A113:D114"/>
    <mergeCell ref="A100:A101"/>
    <mergeCell ref="B100:B101"/>
    <mergeCell ref="B217:B218"/>
    <mergeCell ref="B219:B220"/>
    <mergeCell ref="B221:B222"/>
    <mergeCell ref="A365:A368"/>
    <mergeCell ref="B365:B368"/>
    <mergeCell ref="B247:B248"/>
    <mergeCell ref="A362:A363"/>
    <mergeCell ref="B357:B358"/>
    <mergeCell ref="A357:A358"/>
    <mergeCell ref="B362:B363"/>
    <mergeCell ref="A359:A361"/>
    <mergeCell ref="B359:B361"/>
    <mergeCell ref="A261:D262"/>
    <mergeCell ref="A263:D264"/>
    <mergeCell ref="A265:D266"/>
    <mergeCell ref="B215:B216"/>
    <mergeCell ref="A233:A234"/>
    <mergeCell ref="B225:B226"/>
    <mergeCell ref="A223:A224"/>
    <mergeCell ref="B227:B228"/>
    <mergeCell ref="B229:B230"/>
    <mergeCell ref="A219:A220"/>
    <mergeCell ref="A221:A222"/>
    <mergeCell ref="A231:A232"/>
    <mergeCell ref="B231:B232"/>
    <mergeCell ref="B211:B212"/>
    <mergeCell ref="A350:A352"/>
    <mergeCell ref="B350:B352"/>
    <mergeCell ref="A290:A291"/>
    <mergeCell ref="B290:B291"/>
    <mergeCell ref="A280:A281"/>
    <mergeCell ref="A267:D268"/>
    <mergeCell ref="A278:A279"/>
    <mergeCell ref="A286:A287"/>
    <mergeCell ref="B286:B287"/>
    <mergeCell ref="B195:B196"/>
    <mergeCell ref="A193:A194"/>
    <mergeCell ref="A249:A250"/>
    <mergeCell ref="A274:A275"/>
    <mergeCell ref="A225:A226"/>
    <mergeCell ref="A227:A228"/>
    <mergeCell ref="A229:A230"/>
    <mergeCell ref="A241:A242"/>
    <mergeCell ref="A235:A236"/>
    <mergeCell ref="A243:A244"/>
    <mergeCell ref="B278:B279"/>
    <mergeCell ref="B282:B283"/>
    <mergeCell ref="A282:A283"/>
    <mergeCell ref="A338:D339"/>
    <mergeCell ref="A334:D335"/>
    <mergeCell ref="A336:D337"/>
    <mergeCell ref="A288:A289"/>
    <mergeCell ref="A284:A285"/>
    <mergeCell ref="B284:B285"/>
    <mergeCell ref="B288:B289"/>
    <mergeCell ref="A189:A190"/>
    <mergeCell ref="B189:B190"/>
    <mergeCell ref="B274:B275"/>
    <mergeCell ref="A276:A277"/>
    <mergeCell ref="B276:B277"/>
    <mergeCell ref="B191:B192"/>
    <mergeCell ref="B213:B214"/>
    <mergeCell ref="B241:B242"/>
    <mergeCell ref="B203:B204"/>
    <mergeCell ref="A195:A196"/>
    <mergeCell ref="A13:A15"/>
    <mergeCell ref="B13:B15"/>
    <mergeCell ref="A76:D77"/>
    <mergeCell ref="A21:D22"/>
    <mergeCell ref="A23:D24"/>
    <mergeCell ref="A25:D26"/>
    <mergeCell ref="B72:B73"/>
    <mergeCell ref="A68:A69"/>
    <mergeCell ref="B68:B69"/>
    <mergeCell ref="A43:D44"/>
    <mergeCell ref="B88:B89"/>
    <mergeCell ref="A48:A49"/>
    <mergeCell ref="C42:D42"/>
    <mergeCell ref="A340:D341"/>
    <mergeCell ref="A191:A192"/>
    <mergeCell ref="A184:A185"/>
    <mergeCell ref="A180:A181"/>
    <mergeCell ref="B180:B181"/>
    <mergeCell ref="A173:D174"/>
    <mergeCell ref="A175:D176"/>
    <mergeCell ref="M7:M9"/>
    <mergeCell ref="B7:B9"/>
    <mergeCell ref="C7:C9"/>
    <mergeCell ref="G8:G9"/>
    <mergeCell ref="H8:J8"/>
    <mergeCell ref="K8:K9"/>
    <mergeCell ref="L7:L9"/>
    <mergeCell ref="E7:E9"/>
    <mergeCell ref="D7:D9"/>
    <mergeCell ref="A74:D75"/>
    <mergeCell ref="A50:D51"/>
    <mergeCell ref="A66:A67"/>
    <mergeCell ref="B66:B67"/>
    <mergeCell ref="B46:B47"/>
    <mergeCell ref="B70:B71"/>
    <mergeCell ref="A58:A59"/>
    <mergeCell ref="B48:B49"/>
    <mergeCell ref="B58:B59"/>
    <mergeCell ref="A70:A71"/>
    <mergeCell ref="B54:B55"/>
    <mergeCell ref="A120:A121"/>
    <mergeCell ref="B120:B121"/>
    <mergeCell ref="A92:A93"/>
    <mergeCell ref="A3:M3"/>
    <mergeCell ref="A4:M4"/>
    <mergeCell ref="A6:A9"/>
    <mergeCell ref="B6:M6"/>
    <mergeCell ref="F7:F9"/>
    <mergeCell ref="G7:K7"/>
    <mergeCell ref="B62:B63"/>
    <mergeCell ref="A86:A87"/>
    <mergeCell ref="B86:B87"/>
    <mergeCell ref="B94:B95"/>
    <mergeCell ref="A104:A105"/>
    <mergeCell ref="B104:B105"/>
    <mergeCell ref="B92:B93"/>
    <mergeCell ref="A94:A95"/>
    <mergeCell ref="A88:A89"/>
    <mergeCell ref="A90:A91"/>
    <mergeCell ref="B90:B91"/>
    <mergeCell ref="A182:A183"/>
    <mergeCell ref="B182:B183"/>
    <mergeCell ref="A178:A179"/>
    <mergeCell ref="A159:A160"/>
    <mergeCell ref="B178:B179"/>
    <mergeCell ref="A167:A168"/>
    <mergeCell ref="A163:A164"/>
    <mergeCell ref="A161:A162"/>
    <mergeCell ref="B165:B166"/>
    <mergeCell ref="A169:D170"/>
    <mergeCell ref="A165:A166"/>
    <mergeCell ref="A153:A154"/>
    <mergeCell ref="B161:B162"/>
    <mergeCell ref="B124:B125"/>
    <mergeCell ref="B139:B140"/>
    <mergeCell ref="A142:A143"/>
    <mergeCell ref="A144:A145"/>
    <mergeCell ref="B144:B145"/>
    <mergeCell ref="A128:D129"/>
    <mergeCell ref="A126:D127"/>
    <mergeCell ref="B159:B160"/>
    <mergeCell ref="A132:A133"/>
    <mergeCell ref="A137:A138"/>
    <mergeCell ref="B137:B138"/>
    <mergeCell ref="A139:A140"/>
    <mergeCell ref="B149:B150"/>
    <mergeCell ref="B135:B136"/>
    <mergeCell ref="A122:A123"/>
    <mergeCell ref="A149:A150"/>
    <mergeCell ref="B122:B123"/>
    <mergeCell ref="A157:A158"/>
    <mergeCell ref="A135:A136"/>
    <mergeCell ref="B155:B156"/>
    <mergeCell ref="B157:B158"/>
    <mergeCell ref="A124:A125"/>
    <mergeCell ref="A205:A206"/>
    <mergeCell ref="B205:B206"/>
    <mergeCell ref="A56:A57"/>
    <mergeCell ref="A60:A61"/>
    <mergeCell ref="A155:A156"/>
    <mergeCell ref="A201:A202"/>
    <mergeCell ref="A197:A198"/>
    <mergeCell ref="A199:A200"/>
    <mergeCell ref="B199:B200"/>
    <mergeCell ref="B163:B164"/>
    <mergeCell ref="B40:B41"/>
    <mergeCell ref="A32:A33"/>
    <mergeCell ref="A34:A35"/>
    <mergeCell ref="A36:A37"/>
    <mergeCell ref="A40:A41"/>
    <mergeCell ref="B36:B37"/>
    <mergeCell ref="B30:B31"/>
    <mergeCell ref="B32:B33"/>
    <mergeCell ref="B34:B35"/>
    <mergeCell ref="A292:A293"/>
    <mergeCell ref="A72:A73"/>
    <mergeCell ref="A46:A47"/>
    <mergeCell ref="B56:B57"/>
    <mergeCell ref="B280:B281"/>
    <mergeCell ref="B201:B202"/>
    <mergeCell ref="B186:B187"/>
    <mergeCell ref="B312:B313"/>
    <mergeCell ref="A42:B42"/>
    <mergeCell ref="A62:A63"/>
    <mergeCell ref="A147:A148"/>
    <mergeCell ref="B147:B148"/>
    <mergeCell ref="A54:A55"/>
    <mergeCell ref="A294:A295"/>
    <mergeCell ref="B223:B224"/>
    <mergeCell ref="A186:A187"/>
    <mergeCell ref="B184:B185"/>
    <mergeCell ref="A300:A301"/>
    <mergeCell ref="A302:A303"/>
    <mergeCell ref="B308:B309"/>
    <mergeCell ref="B310:B311"/>
    <mergeCell ref="A304:A305"/>
    <mergeCell ref="B316:B317"/>
    <mergeCell ref="A312:A313"/>
    <mergeCell ref="B296:B297"/>
    <mergeCell ref="B298:B299"/>
    <mergeCell ref="B300:B301"/>
    <mergeCell ref="B302:B303"/>
    <mergeCell ref="B304:B305"/>
    <mergeCell ref="A298:A299"/>
    <mergeCell ref="A308:A309"/>
    <mergeCell ref="A310:A311"/>
    <mergeCell ref="A314:A315"/>
    <mergeCell ref="A316:A317"/>
    <mergeCell ref="A318:A319"/>
    <mergeCell ref="A320:A321"/>
    <mergeCell ref="B320:B321"/>
    <mergeCell ref="B322:B323"/>
    <mergeCell ref="A324:A325"/>
    <mergeCell ref="B324:B325"/>
    <mergeCell ref="A211:A212"/>
    <mergeCell ref="A213:A214"/>
    <mergeCell ref="A215:A216"/>
    <mergeCell ref="A217:A218"/>
    <mergeCell ref="B237:B238"/>
    <mergeCell ref="B239:B240"/>
    <mergeCell ref="B318:B319"/>
    <mergeCell ref="B245:B246"/>
    <mergeCell ref="A269:D270"/>
    <mergeCell ref="A306:A307"/>
    <mergeCell ref="A271:D272"/>
    <mergeCell ref="B259:B260"/>
    <mergeCell ref="A245:A246"/>
    <mergeCell ref="B306:B307"/>
    <mergeCell ref="B294:B295"/>
    <mergeCell ref="B292:B293"/>
    <mergeCell ref="A247:A248"/>
    <mergeCell ref="A257:A258"/>
    <mergeCell ref="A259:A260"/>
    <mergeCell ref="B251:B252"/>
    <mergeCell ref="B253:B254"/>
    <mergeCell ref="B255:B256"/>
    <mergeCell ref="B257:B258"/>
    <mergeCell ref="B249:B250"/>
    <mergeCell ref="A330:A331"/>
    <mergeCell ref="B330:B331"/>
    <mergeCell ref="A251:A252"/>
    <mergeCell ref="A253:A254"/>
    <mergeCell ref="A255:A256"/>
    <mergeCell ref="A326:A327"/>
    <mergeCell ref="A328:A329"/>
    <mergeCell ref="A322:A323"/>
    <mergeCell ref="A296:A297"/>
    <mergeCell ref="B314:B315"/>
    <mergeCell ref="J1:M1"/>
    <mergeCell ref="A64:A65"/>
    <mergeCell ref="B64:B65"/>
    <mergeCell ref="A18:A20"/>
    <mergeCell ref="C18:C20"/>
    <mergeCell ref="A16:A17"/>
    <mergeCell ref="B16:B17"/>
    <mergeCell ref="A28:A29"/>
    <mergeCell ref="A30:A31"/>
    <mergeCell ref="B28:B29"/>
    <mergeCell ref="B243:B244"/>
    <mergeCell ref="B167:B168"/>
    <mergeCell ref="A237:A238"/>
    <mergeCell ref="A239:A240"/>
    <mergeCell ref="B233:B234"/>
    <mergeCell ref="B235:B236"/>
    <mergeCell ref="B197:B198"/>
    <mergeCell ref="B193:B194"/>
    <mergeCell ref="A203:A204"/>
    <mergeCell ref="A171:D172"/>
  </mergeCells>
  <printOptions/>
  <pageMargins left="0.31" right="0.17" top="0.23" bottom="0.2" header="0.26" footer="0.31496062992125984"/>
  <pageSetup horizontalDpi="600" verticalDpi="600" orientation="landscape" paperSize="9" scale="58" r:id="rId3"/>
  <rowBreaks count="1" manualBreakCount="1">
    <brk id="243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Витковская</cp:lastModifiedBy>
  <cp:lastPrinted>2014-09-17T03:58:31Z</cp:lastPrinted>
  <dcterms:created xsi:type="dcterms:W3CDTF">2013-02-26T10:49:57Z</dcterms:created>
  <dcterms:modified xsi:type="dcterms:W3CDTF">2014-09-18T05:20:54Z</dcterms:modified>
  <cp:category/>
  <cp:version/>
  <cp:contentType/>
  <cp:contentStatus/>
</cp:coreProperties>
</file>