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</sheets>
  <definedNames>
    <definedName name="_xlnm.Print_Titles" localSheetId="0">Лист1!$12:$14</definedName>
  </definedNames>
  <calcPr calcId="125725" fullCalcOnLoad="1"/>
</workbook>
</file>

<file path=xl/calcChain.xml><?xml version="1.0" encoding="utf-8"?>
<calcChain xmlns="http://schemas.openxmlformats.org/spreadsheetml/2006/main">
  <c r="G148" i="1"/>
  <c r="G147"/>
  <c r="G146"/>
  <c r="G85"/>
  <c r="G84"/>
  <c r="G83"/>
  <c r="G76"/>
  <c r="F388"/>
  <c r="F216"/>
  <c r="F48"/>
  <c r="F132"/>
  <c r="G404"/>
  <c r="G403"/>
  <c r="F389"/>
  <c r="F390"/>
  <c r="G383"/>
  <c r="F217"/>
  <c r="F218"/>
  <c r="F168"/>
  <c r="F169"/>
  <c r="F161"/>
  <c r="F162"/>
  <c r="F133"/>
  <c r="F134"/>
  <c r="F113"/>
  <c r="G56"/>
  <c r="G57"/>
  <c r="G29"/>
  <c r="F49"/>
  <c r="F91"/>
  <c r="F92"/>
  <c r="F70"/>
  <c r="F71"/>
  <c r="F35"/>
  <c r="F36"/>
  <c r="F83"/>
  <c r="F84"/>
  <c r="F85"/>
  <c r="G77"/>
  <c r="G402"/>
  <c r="F402"/>
  <c r="F403"/>
  <c r="F404"/>
  <c r="G140"/>
  <c r="I140"/>
  <c r="K140"/>
  <c r="M140"/>
  <c r="G141"/>
  <c r="I141"/>
  <c r="K141"/>
  <c r="M141"/>
  <c r="G142"/>
  <c r="I142"/>
  <c r="K142"/>
  <c r="M142"/>
  <c r="G143"/>
  <c r="I143"/>
  <c r="K143"/>
  <c r="M143"/>
  <c r="G144"/>
  <c r="I144"/>
  <c r="K144"/>
  <c r="M144"/>
  <c r="G139"/>
  <c r="H139"/>
  <c r="I139"/>
  <c r="K139"/>
  <c r="M139"/>
  <c r="H77"/>
  <c r="I77"/>
  <c r="K77"/>
  <c r="G78"/>
  <c r="H78"/>
  <c r="I78"/>
  <c r="K78"/>
  <c r="M78"/>
  <c r="G79"/>
  <c r="H79"/>
  <c r="I79"/>
  <c r="K79"/>
  <c r="G80"/>
  <c r="H80"/>
  <c r="I80"/>
  <c r="K80"/>
  <c r="G81"/>
  <c r="H81"/>
  <c r="I81"/>
  <c r="K81"/>
  <c r="M81"/>
  <c r="H76"/>
  <c r="I76"/>
  <c r="K76"/>
  <c r="M76"/>
  <c r="I21"/>
  <c r="M21"/>
  <c r="G22"/>
  <c r="I22"/>
  <c r="K22"/>
  <c r="L22"/>
  <c r="M22"/>
  <c r="G23"/>
  <c r="I23"/>
  <c r="K23"/>
  <c r="M23"/>
  <c r="G24"/>
  <c r="I24"/>
  <c r="K24"/>
  <c r="M24"/>
  <c r="G25"/>
  <c r="I25"/>
  <c r="K25"/>
  <c r="M25"/>
  <c r="H20"/>
  <c r="I20"/>
  <c r="M20"/>
  <c r="E221"/>
  <c r="E220"/>
  <c r="E219"/>
  <c r="E218"/>
  <c r="J217"/>
  <c r="J218"/>
  <c r="E217"/>
  <c r="D216"/>
  <c r="E216"/>
  <c r="M215"/>
  <c r="K215"/>
  <c r="I215"/>
  <c r="H215"/>
  <c r="G215"/>
  <c r="E137"/>
  <c r="E136"/>
  <c r="E135"/>
  <c r="E134"/>
  <c r="E133"/>
  <c r="E132"/>
  <c r="D132"/>
  <c r="M131"/>
  <c r="K131"/>
  <c r="J131"/>
  <c r="I131"/>
  <c r="H131"/>
  <c r="G131"/>
  <c r="F50"/>
  <c r="F51"/>
  <c r="F52"/>
  <c r="F53"/>
  <c r="E53"/>
  <c r="E52"/>
  <c r="L51"/>
  <c r="L52"/>
  <c r="E51"/>
  <c r="E50"/>
  <c r="E49"/>
  <c r="J49"/>
  <c r="E48"/>
  <c r="D48"/>
  <c r="M47"/>
  <c r="K47"/>
  <c r="I47"/>
  <c r="G47"/>
  <c r="G396"/>
  <c r="H396"/>
  <c r="I396"/>
  <c r="J396"/>
  <c r="K396"/>
  <c r="L396"/>
  <c r="M396"/>
  <c r="G397"/>
  <c r="G425"/>
  <c r="H397"/>
  <c r="I397"/>
  <c r="J397"/>
  <c r="K397"/>
  <c r="L397"/>
  <c r="M397"/>
  <c r="G398"/>
  <c r="H398"/>
  <c r="I398"/>
  <c r="J398"/>
  <c r="K398"/>
  <c r="L398"/>
  <c r="M398"/>
  <c r="G399"/>
  <c r="H399"/>
  <c r="I399"/>
  <c r="J399"/>
  <c r="K399"/>
  <c r="L399"/>
  <c r="M399"/>
  <c r="G400"/>
  <c r="H400"/>
  <c r="I400"/>
  <c r="J400"/>
  <c r="K400"/>
  <c r="L400"/>
  <c r="M400"/>
  <c r="G395"/>
  <c r="H395"/>
  <c r="I395"/>
  <c r="J395"/>
  <c r="K395"/>
  <c r="L395"/>
  <c r="M395"/>
  <c r="G382"/>
  <c r="H382"/>
  <c r="H424"/>
  <c r="I382"/>
  <c r="I424"/>
  <c r="J382"/>
  <c r="J424"/>
  <c r="K382"/>
  <c r="K424"/>
  <c r="L382"/>
  <c r="L424"/>
  <c r="M382"/>
  <c r="M424"/>
  <c r="H383"/>
  <c r="H425"/>
  <c r="I383"/>
  <c r="I425"/>
  <c r="J383"/>
  <c r="J425"/>
  <c r="K383"/>
  <c r="K425"/>
  <c r="L383"/>
  <c r="L425"/>
  <c r="M383"/>
  <c r="M425"/>
  <c r="G384"/>
  <c r="G426"/>
  <c r="H384"/>
  <c r="H426"/>
  <c r="I384"/>
  <c r="I426"/>
  <c r="J384"/>
  <c r="J426"/>
  <c r="K384"/>
  <c r="K426"/>
  <c r="L384"/>
  <c r="L426"/>
  <c r="M384"/>
  <c r="M426"/>
  <c r="G385"/>
  <c r="G427"/>
  <c r="H385"/>
  <c r="H427"/>
  <c r="I385"/>
  <c r="I427"/>
  <c r="J385"/>
  <c r="J427"/>
  <c r="K385"/>
  <c r="K427"/>
  <c r="L385"/>
  <c r="L427"/>
  <c r="M385"/>
  <c r="M427"/>
  <c r="G386"/>
  <c r="G428"/>
  <c r="H386"/>
  <c r="H428"/>
  <c r="I386"/>
  <c r="I428"/>
  <c r="J386"/>
  <c r="J428"/>
  <c r="K386"/>
  <c r="K428"/>
  <c r="L386"/>
  <c r="L428"/>
  <c r="M386"/>
  <c r="M428"/>
  <c r="G381"/>
  <c r="H381"/>
  <c r="H423"/>
  <c r="I381"/>
  <c r="I423"/>
  <c r="J381"/>
  <c r="J423"/>
  <c r="K381"/>
  <c r="K423"/>
  <c r="L381"/>
  <c r="L423"/>
  <c r="M381"/>
  <c r="M423"/>
  <c r="E421"/>
  <c r="D421"/>
  <c r="E420"/>
  <c r="D420"/>
  <c r="E419"/>
  <c r="D419"/>
  <c r="E418"/>
  <c r="D418"/>
  <c r="E417"/>
  <c r="D417"/>
  <c r="E416"/>
  <c r="D416"/>
  <c r="M415"/>
  <c r="L415"/>
  <c r="K415"/>
  <c r="J415"/>
  <c r="I415"/>
  <c r="H415"/>
  <c r="G415"/>
  <c r="F415"/>
  <c r="E415"/>
  <c r="D415"/>
  <c r="E414"/>
  <c r="E413"/>
  <c r="E412"/>
  <c r="E411"/>
  <c r="E410"/>
  <c r="F409"/>
  <c r="F410"/>
  <c r="F411"/>
  <c r="E409"/>
  <c r="E408"/>
  <c r="D409"/>
  <c r="M408"/>
  <c r="L408"/>
  <c r="K408"/>
  <c r="J408"/>
  <c r="I408"/>
  <c r="H408"/>
  <c r="G408"/>
  <c r="E381"/>
  <c r="E407"/>
  <c r="E406"/>
  <c r="E405"/>
  <c r="E404"/>
  <c r="E403"/>
  <c r="E402"/>
  <c r="E401"/>
  <c r="D402"/>
  <c r="G401"/>
  <c r="E556"/>
  <c r="E555"/>
  <c r="E554"/>
  <c r="E553"/>
  <c r="F552"/>
  <c r="F553"/>
  <c r="E552"/>
  <c r="D552"/>
  <c r="E551"/>
  <c r="D551"/>
  <c r="E550"/>
  <c r="E542"/>
  <c r="E541"/>
  <c r="E540"/>
  <c r="E539"/>
  <c r="F538"/>
  <c r="F539"/>
  <c r="E538"/>
  <c r="D538"/>
  <c r="E537"/>
  <c r="D537"/>
  <c r="E536"/>
  <c r="G432"/>
  <c r="H432"/>
  <c r="I432"/>
  <c r="J432"/>
  <c r="K432"/>
  <c r="L432"/>
  <c r="M432"/>
  <c r="G433"/>
  <c r="H433"/>
  <c r="I433"/>
  <c r="J433"/>
  <c r="K433"/>
  <c r="L433"/>
  <c r="M433"/>
  <c r="G434"/>
  <c r="H434"/>
  <c r="I434"/>
  <c r="J434"/>
  <c r="K434"/>
  <c r="L434"/>
  <c r="M434"/>
  <c r="G435"/>
  <c r="H435"/>
  <c r="I435"/>
  <c r="J435"/>
  <c r="K435"/>
  <c r="L435"/>
  <c r="M435"/>
  <c r="G436"/>
  <c r="H436"/>
  <c r="I436"/>
  <c r="J436"/>
  <c r="K436"/>
  <c r="L436"/>
  <c r="M436"/>
  <c r="G437"/>
  <c r="H437"/>
  <c r="I437"/>
  <c r="J437"/>
  <c r="K437"/>
  <c r="L437"/>
  <c r="M437"/>
  <c r="F433"/>
  <c r="F434"/>
  <c r="F435"/>
  <c r="F436"/>
  <c r="F437"/>
  <c r="F432"/>
  <c r="E521"/>
  <c r="D521"/>
  <c r="E520"/>
  <c r="D520"/>
  <c r="E519"/>
  <c r="D519"/>
  <c r="E518"/>
  <c r="D518"/>
  <c r="E517"/>
  <c r="D517"/>
  <c r="E516"/>
  <c r="D516"/>
  <c r="M515"/>
  <c r="L515"/>
  <c r="K515"/>
  <c r="J515"/>
  <c r="I515"/>
  <c r="H515"/>
  <c r="G515"/>
  <c r="F515"/>
  <c r="E515"/>
  <c r="D515"/>
  <c r="F530"/>
  <c r="F558"/>
  <c r="E514"/>
  <c r="D514"/>
  <c r="E513"/>
  <c r="D513"/>
  <c r="E512"/>
  <c r="D512"/>
  <c r="E511"/>
  <c r="D511"/>
  <c r="E510"/>
  <c r="D510"/>
  <c r="E509"/>
  <c r="D509"/>
  <c r="M508"/>
  <c r="L508"/>
  <c r="K508"/>
  <c r="J508"/>
  <c r="I508"/>
  <c r="H508"/>
  <c r="G508"/>
  <c r="F508"/>
  <c r="E508"/>
  <c r="D508"/>
  <c r="E507"/>
  <c r="D507"/>
  <c r="E506"/>
  <c r="D506"/>
  <c r="E505"/>
  <c r="D505"/>
  <c r="E504"/>
  <c r="D504"/>
  <c r="E503"/>
  <c r="D503"/>
  <c r="E502"/>
  <c r="D502"/>
  <c r="M501"/>
  <c r="L501"/>
  <c r="K501"/>
  <c r="J501"/>
  <c r="I501"/>
  <c r="H501"/>
  <c r="G501"/>
  <c r="F501"/>
  <c r="E501"/>
  <c r="D501"/>
  <c r="E131"/>
  <c r="E215"/>
  <c r="G423"/>
  <c r="F396"/>
  <c r="D396"/>
  <c r="F395"/>
  <c r="G424"/>
  <c r="E47"/>
  <c r="J219"/>
  <c r="J220"/>
  <c r="J221"/>
  <c r="D217"/>
  <c r="L215"/>
  <c r="D133"/>
  <c r="F131"/>
  <c r="D134"/>
  <c r="J50"/>
  <c r="J51"/>
  <c r="J52"/>
  <c r="J53"/>
  <c r="D49"/>
  <c r="J47"/>
  <c r="L53"/>
  <c r="L47"/>
  <c r="D50"/>
  <c r="E427"/>
  <c r="E425"/>
  <c r="E423"/>
  <c r="F382"/>
  <c r="E428"/>
  <c r="E426"/>
  <c r="E424"/>
  <c r="F381"/>
  <c r="D381"/>
  <c r="F412"/>
  <c r="D410"/>
  <c r="D411"/>
  <c r="F397"/>
  <c r="D403"/>
  <c r="D404"/>
  <c r="F554"/>
  <c r="D553"/>
  <c r="F540"/>
  <c r="D539"/>
  <c r="F545"/>
  <c r="F546"/>
  <c r="G530"/>
  <c r="H530"/>
  <c r="I530"/>
  <c r="J530"/>
  <c r="K530"/>
  <c r="L530"/>
  <c r="M530"/>
  <c r="G531"/>
  <c r="H531"/>
  <c r="I531"/>
  <c r="J531"/>
  <c r="K531"/>
  <c r="L531"/>
  <c r="M531"/>
  <c r="G532"/>
  <c r="H532"/>
  <c r="I532"/>
  <c r="J532"/>
  <c r="K532"/>
  <c r="L532"/>
  <c r="M532"/>
  <c r="G533"/>
  <c r="H533"/>
  <c r="I533"/>
  <c r="J533"/>
  <c r="K533"/>
  <c r="L533"/>
  <c r="M533"/>
  <c r="G534"/>
  <c r="H534"/>
  <c r="I534"/>
  <c r="J534"/>
  <c r="K534"/>
  <c r="L534"/>
  <c r="M534"/>
  <c r="G535"/>
  <c r="H535"/>
  <c r="I535"/>
  <c r="J535"/>
  <c r="K535"/>
  <c r="L535"/>
  <c r="M535"/>
  <c r="E535"/>
  <c r="F531"/>
  <c r="D531"/>
  <c r="M550"/>
  <c r="L550"/>
  <c r="K550"/>
  <c r="J550"/>
  <c r="I550"/>
  <c r="H550"/>
  <c r="G550"/>
  <c r="E549"/>
  <c r="E548"/>
  <c r="E547"/>
  <c r="E546"/>
  <c r="E545"/>
  <c r="D545"/>
  <c r="E544"/>
  <c r="D544"/>
  <c r="M543"/>
  <c r="L543"/>
  <c r="K543"/>
  <c r="J543"/>
  <c r="I543"/>
  <c r="H543"/>
  <c r="G543"/>
  <c r="M536"/>
  <c r="L536"/>
  <c r="K536"/>
  <c r="J536"/>
  <c r="I536"/>
  <c r="H536"/>
  <c r="G536"/>
  <c r="E534"/>
  <c r="E533"/>
  <c r="E532"/>
  <c r="E531"/>
  <c r="E530"/>
  <c r="D530"/>
  <c r="M529"/>
  <c r="K529"/>
  <c r="I529"/>
  <c r="H529"/>
  <c r="G529"/>
  <c r="G558"/>
  <c r="H558"/>
  <c r="I558"/>
  <c r="J558"/>
  <c r="K558"/>
  <c r="L558"/>
  <c r="M558"/>
  <c r="G559"/>
  <c r="H559"/>
  <c r="I559"/>
  <c r="J559"/>
  <c r="K559"/>
  <c r="L559"/>
  <c r="M559"/>
  <c r="G560"/>
  <c r="H560"/>
  <c r="I560"/>
  <c r="J560"/>
  <c r="K560"/>
  <c r="L560"/>
  <c r="M560"/>
  <c r="G561"/>
  <c r="H561"/>
  <c r="I561"/>
  <c r="J561"/>
  <c r="K561"/>
  <c r="L561"/>
  <c r="M561"/>
  <c r="G562"/>
  <c r="H562"/>
  <c r="I562"/>
  <c r="J562"/>
  <c r="K562"/>
  <c r="L562"/>
  <c r="M562"/>
  <c r="G563"/>
  <c r="H563"/>
  <c r="I563"/>
  <c r="J563"/>
  <c r="K563"/>
  <c r="L563"/>
  <c r="M563"/>
  <c r="D432"/>
  <c r="E528"/>
  <c r="E527"/>
  <c r="E526"/>
  <c r="E525"/>
  <c r="E524"/>
  <c r="D524"/>
  <c r="E523"/>
  <c r="D523"/>
  <c r="M522"/>
  <c r="L522"/>
  <c r="K522"/>
  <c r="J522"/>
  <c r="I522"/>
  <c r="H522"/>
  <c r="G522"/>
  <c r="E500"/>
  <c r="E499"/>
  <c r="E498"/>
  <c r="E497"/>
  <c r="E496"/>
  <c r="D496"/>
  <c r="E495"/>
  <c r="D495"/>
  <c r="M494"/>
  <c r="L494"/>
  <c r="K494"/>
  <c r="J494"/>
  <c r="I494"/>
  <c r="H494"/>
  <c r="G494"/>
  <c r="E493"/>
  <c r="D493"/>
  <c r="E492"/>
  <c r="D492"/>
  <c r="E491"/>
  <c r="D491"/>
  <c r="E490"/>
  <c r="D490"/>
  <c r="E489"/>
  <c r="D489"/>
  <c r="E488"/>
  <c r="D488"/>
  <c r="M487"/>
  <c r="L487"/>
  <c r="K487"/>
  <c r="J487"/>
  <c r="I487"/>
  <c r="H487"/>
  <c r="G487"/>
  <c r="F487"/>
  <c r="E487"/>
  <c r="D487"/>
  <c r="E486"/>
  <c r="E485"/>
  <c r="E484"/>
  <c r="E483"/>
  <c r="E482"/>
  <c r="D482"/>
  <c r="E481"/>
  <c r="D481"/>
  <c r="M480"/>
  <c r="L480"/>
  <c r="K480"/>
  <c r="J480"/>
  <c r="I480"/>
  <c r="H480"/>
  <c r="G480"/>
  <c r="E479"/>
  <c r="E478"/>
  <c r="E477"/>
  <c r="E476"/>
  <c r="E475"/>
  <c r="D475"/>
  <c r="E474"/>
  <c r="D474"/>
  <c r="M473"/>
  <c r="L473"/>
  <c r="K473"/>
  <c r="J473"/>
  <c r="I473"/>
  <c r="H473"/>
  <c r="G473"/>
  <c r="E472"/>
  <c r="E471"/>
  <c r="E470"/>
  <c r="E469"/>
  <c r="E468"/>
  <c r="D468"/>
  <c r="E467"/>
  <c r="D467"/>
  <c r="G466"/>
  <c r="E465"/>
  <c r="D465"/>
  <c r="E464"/>
  <c r="D464"/>
  <c r="E463"/>
  <c r="D463"/>
  <c r="E462"/>
  <c r="D462"/>
  <c r="E461"/>
  <c r="D461"/>
  <c r="E460"/>
  <c r="D460"/>
  <c r="M459"/>
  <c r="L459"/>
  <c r="K459"/>
  <c r="J459"/>
  <c r="I459"/>
  <c r="H459"/>
  <c r="G459"/>
  <c r="F459"/>
  <c r="E459"/>
  <c r="D459"/>
  <c r="E458"/>
  <c r="E457"/>
  <c r="E456"/>
  <c r="E455"/>
  <c r="E454"/>
  <c r="E453"/>
  <c r="D453"/>
  <c r="M452"/>
  <c r="L452"/>
  <c r="K452"/>
  <c r="J452"/>
  <c r="I452"/>
  <c r="H452"/>
  <c r="G452"/>
  <c r="E451"/>
  <c r="E450"/>
  <c r="E449"/>
  <c r="E448"/>
  <c r="E447"/>
  <c r="E446"/>
  <c r="D446"/>
  <c r="M445"/>
  <c r="L445"/>
  <c r="K445"/>
  <c r="J445"/>
  <c r="I445"/>
  <c r="H445"/>
  <c r="G445"/>
  <c r="E444"/>
  <c r="E443"/>
  <c r="E442"/>
  <c r="E441"/>
  <c r="E440"/>
  <c r="E439"/>
  <c r="E438"/>
  <c r="D439"/>
  <c r="G438"/>
  <c r="E437"/>
  <c r="E436"/>
  <c r="E435"/>
  <c r="E434"/>
  <c r="E433"/>
  <c r="E432"/>
  <c r="M431"/>
  <c r="L431"/>
  <c r="K431"/>
  <c r="J431"/>
  <c r="I431"/>
  <c r="H431"/>
  <c r="G431"/>
  <c r="M55"/>
  <c r="L73"/>
  <c r="L74"/>
  <c r="L39"/>
  <c r="L30"/>
  <c r="F308"/>
  <c r="F209"/>
  <c r="F210"/>
  <c r="F211"/>
  <c r="F202"/>
  <c r="F195"/>
  <c r="F196"/>
  <c r="F197"/>
  <c r="F188"/>
  <c r="F189"/>
  <c r="F190"/>
  <c r="F153"/>
  <c r="F154"/>
  <c r="F155"/>
  <c r="F118"/>
  <c r="F119"/>
  <c r="F120"/>
  <c r="L213"/>
  <c r="L214"/>
  <c r="L206"/>
  <c r="L207"/>
  <c r="L196"/>
  <c r="L197"/>
  <c r="L198"/>
  <c r="L199"/>
  <c r="L200"/>
  <c r="L195"/>
  <c r="L191"/>
  <c r="L182"/>
  <c r="L183"/>
  <c r="L184"/>
  <c r="L185"/>
  <c r="L186"/>
  <c r="L181"/>
  <c r="L175"/>
  <c r="L176"/>
  <c r="L177"/>
  <c r="L178"/>
  <c r="L179"/>
  <c r="L174"/>
  <c r="L154"/>
  <c r="L155"/>
  <c r="L156"/>
  <c r="L157"/>
  <c r="L158"/>
  <c r="L153"/>
  <c r="L146"/>
  <c r="L126"/>
  <c r="L127"/>
  <c r="L128"/>
  <c r="L129"/>
  <c r="L130"/>
  <c r="L125"/>
  <c r="L99"/>
  <c r="H89"/>
  <c r="L83"/>
  <c r="L76"/>
  <c r="M84"/>
  <c r="L28"/>
  <c r="L21"/>
  <c r="L27"/>
  <c r="L20"/>
  <c r="F383"/>
  <c r="F191"/>
  <c r="F192"/>
  <c r="F193"/>
  <c r="J147"/>
  <c r="J146"/>
  <c r="J139"/>
  <c r="J112"/>
  <c r="J113"/>
  <c r="F97"/>
  <c r="J84"/>
  <c r="J77"/>
  <c r="J83"/>
  <c r="J76"/>
  <c r="J63"/>
  <c r="J64"/>
  <c r="J65"/>
  <c r="J66"/>
  <c r="J67"/>
  <c r="J62"/>
  <c r="H35"/>
  <c r="F37"/>
  <c r="F38"/>
  <c r="F39"/>
  <c r="F163"/>
  <c r="F164"/>
  <c r="F165"/>
  <c r="F156"/>
  <c r="F157"/>
  <c r="F158"/>
  <c r="F146"/>
  <c r="F121"/>
  <c r="F122"/>
  <c r="F123"/>
  <c r="F114"/>
  <c r="F115"/>
  <c r="F116"/>
  <c r="F107"/>
  <c r="F108"/>
  <c r="F109"/>
  <c r="F104"/>
  <c r="F105"/>
  <c r="F93"/>
  <c r="F94"/>
  <c r="F95"/>
  <c r="F72"/>
  <c r="F73"/>
  <c r="F74"/>
  <c r="F62"/>
  <c r="J34"/>
  <c r="J35"/>
  <c r="J36"/>
  <c r="J37"/>
  <c r="J38"/>
  <c r="J39"/>
  <c r="G55"/>
  <c r="G27"/>
  <c r="G20"/>
  <c r="F239"/>
  <c r="F232"/>
  <c r="F240"/>
  <c r="G240"/>
  <c r="H240"/>
  <c r="I240"/>
  <c r="J240"/>
  <c r="K240"/>
  <c r="L240"/>
  <c r="M240"/>
  <c r="F241"/>
  <c r="G241"/>
  <c r="H241"/>
  <c r="I241"/>
  <c r="J241"/>
  <c r="K241"/>
  <c r="L241"/>
  <c r="M241"/>
  <c r="F242"/>
  <c r="G242"/>
  <c r="H242"/>
  <c r="I242"/>
  <c r="J242"/>
  <c r="K242"/>
  <c r="L242"/>
  <c r="M242"/>
  <c r="F243"/>
  <c r="G243"/>
  <c r="H243"/>
  <c r="I243"/>
  <c r="J243"/>
  <c r="K243"/>
  <c r="L243"/>
  <c r="M243"/>
  <c r="F244"/>
  <c r="G244"/>
  <c r="H244"/>
  <c r="I244"/>
  <c r="J244"/>
  <c r="K244"/>
  <c r="L244"/>
  <c r="M244"/>
  <c r="G239"/>
  <c r="H239"/>
  <c r="I239"/>
  <c r="J239"/>
  <c r="K239"/>
  <c r="L239"/>
  <c r="M239"/>
  <c r="F351"/>
  <c r="F330"/>
  <c r="F372"/>
  <c r="J210"/>
  <c r="J211"/>
  <c r="J212"/>
  <c r="J213"/>
  <c r="J214"/>
  <c r="F212"/>
  <c r="F213"/>
  <c r="F214"/>
  <c r="J203"/>
  <c r="J204"/>
  <c r="J205"/>
  <c r="J206"/>
  <c r="J207"/>
  <c r="H203"/>
  <c r="F198"/>
  <c r="F199"/>
  <c r="F200"/>
  <c r="F170"/>
  <c r="F171"/>
  <c r="F172"/>
  <c r="J161"/>
  <c r="J162"/>
  <c r="J149"/>
  <c r="J86"/>
  <c r="J163"/>
  <c r="J164"/>
  <c r="J165"/>
  <c r="J141"/>
  <c r="F98"/>
  <c r="F99"/>
  <c r="F76"/>
  <c r="L84"/>
  <c r="M77"/>
  <c r="F203"/>
  <c r="F204"/>
  <c r="F205"/>
  <c r="F206"/>
  <c r="F207"/>
  <c r="L139"/>
  <c r="E543"/>
  <c r="L529"/>
  <c r="J529"/>
  <c r="F424"/>
  <c r="D424"/>
  <c r="J215"/>
  <c r="J150"/>
  <c r="J142"/>
  <c r="H204"/>
  <c r="H140"/>
  <c r="F63"/>
  <c r="F64"/>
  <c r="F65"/>
  <c r="F66"/>
  <c r="F67"/>
  <c r="F55"/>
  <c r="F147"/>
  <c r="F139"/>
  <c r="H36"/>
  <c r="H21"/>
  <c r="J114"/>
  <c r="J115"/>
  <c r="J116"/>
  <c r="J78"/>
  <c r="L31"/>
  <c r="L23"/>
  <c r="J140"/>
  <c r="F423"/>
  <c r="L192"/>
  <c r="L193"/>
  <c r="L100"/>
  <c r="F425"/>
  <c r="F77"/>
  <c r="D218"/>
  <c r="D135"/>
  <c r="H47"/>
  <c r="D51"/>
  <c r="E445"/>
  <c r="E452"/>
  <c r="E466"/>
  <c r="F391"/>
  <c r="F384"/>
  <c r="D425"/>
  <c r="E522"/>
  <c r="E529"/>
  <c r="F405"/>
  <c r="F398"/>
  <c r="F426"/>
  <c r="F413"/>
  <c r="D412"/>
  <c r="E396"/>
  <c r="E399"/>
  <c r="E397"/>
  <c r="E480"/>
  <c r="E400"/>
  <c r="E398"/>
  <c r="F555"/>
  <c r="D554"/>
  <c r="F541"/>
  <c r="D540"/>
  <c r="F547"/>
  <c r="D547"/>
  <c r="D546"/>
  <c r="D525"/>
  <c r="E563"/>
  <c r="E561"/>
  <c r="E559"/>
  <c r="L557"/>
  <c r="J557"/>
  <c r="H557"/>
  <c r="G557"/>
  <c r="E558"/>
  <c r="E562"/>
  <c r="E560"/>
  <c r="M557"/>
  <c r="K557"/>
  <c r="I557"/>
  <c r="F559"/>
  <c r="D559"/>
  <c r="F532"/>
  <c r="F548"/>
  <c r="F533"/>
  <c r="E494"/>
  <c r="E473"/>
  <c r="E431"/>
  <c r="D447"/>
  <c r="D454"/>
  <c r="D497"/>
  <c r="D469"/>
  <c r="D476"/>
  <c r="D483"/>
  <c r="D440"/>
  <c r="D448"/>
  <c r="L171"/>
  <c r="F27"/>
  <c r="L121"/>
  <c r="L122"/>
  <c r="L123"/>
  <c r="F238"/>
  <c r="L115"/>
  <c r="L116"/>
  <c r="L108"/>
  <c r="L109"/>
  <c r="E92"/>
  <c r="E90"/>
  <c r="E91"/>
  <c r="E83"/>
  <c r="J87"/>
  <c r="J88"/>
  <c r="J81"/>
  <c r="J80"/>
  <c r="F28"/>
  <c r="F20"/>
  <c r="L32"/>
  <c r="L25"/>
  <c r="L24"/>
  <c r="H37"/>
  <c r="H22"/>
  <c r="F148"/>
  <c r="F140"/>
  <c r="H205"/>
  <c r="H141"/>
  <c r="J151"/>
  <c r="J144"/>
  <c r="J143"/>
  <c r="L85"/>
  <c r="L77"/>
  <c r="E557"/>
  <c r="J79"/>
  <c r="D423"/>
  <c r="L172"/>
  <c r="L101"/>
  <c r="F86"/>
  <c r="F78"/>
  <c r="D219"/>
  <c r="D137"/>
  <c r="D136"/>
  <c r="L131"/>
  <c r="D53"/>
  <c r="D52"/>
  <c r="F47"/>
  <c r="D405"/>
  <c r="F392"/>
  <c r="F385"/>
  <c r="D426"/>
  <c r="F406"/>
  <c r="D406"/>
  <c r="D413"/>
  <c r="F414"/>
  <c r="D414"/>
  <c r="F556"/>
  <c r="D556"/>
  <c r="D555"/>
  <c r="F550"/>
  <c r="F542"/>
  <c r="D542"/>
  <c r="D541"/>
  <c r="F536"/>
  <c r="F561"/>
  <c r="D561"/>
  <c r="D526"/>
  <c r="D558"/>
  <c r="F560"/>
  <c r="D560"/>
  <c r="D532"/>
  <c r="D533"/>
  <c r="D548"/>
  <c r="F549"/>
  <c r="D498"/>
  <c r="D484"/>
  <c r="D477"/>
  <c r="D470"/>
  <c r="D455"/>
  <c r="D449"/>
  <c r="D433"/>
  <c r="D441"/>
  <c r="D434"/>
  <c r="D398"/>
  <c r="L147"/>
  <c r="L140"/>
  <c r="M86"/>
  <c r="M79"/>
  <c r="E246"/>
  <c r="D246"/>
  <c r="F352"/>
  <c r="F331"/>
  <c r="G352"/>
  <c r="G331"/>
  <c r="H352"/>
  <c r="H331"/>
  <c r="I352"/>
  <c r="I331"/>
  <c r="J352"/>
  <c r="J331"/>
  <c r="K352"/>
  <c r="K331"/>
  <c r="L352"/>
  <c r="M352"/>
  <c r="F353"/>
  <c r="F332"/>
  <c r="G353"/>
  <c r="G332"/>
  <c r="H353"/>
  <c r="H332"/>
  <c r="I353"/>
  <c r="I332"/>
  <c r="J353"/>
  <c r="J332"/>
  <c r="K353"/>
  <c r="K332"/>
  <c r="L353"/>
  <c r="M353"/>
  <c r="F354"/>
  <c r="F333"/>
  <c r="G354"/>
  <c r="G333"/>
  <c r="H354"/>
  <c r="H333"/>
  <c r="I354"/>
  <c r="I333"/>
  <c r="J354"/>
  <c r="J333"/>
  <c r="K354"/>
  <c r="K333"/>
  <c r="L354"/>
  <c r="M354"/>
  <c r="F355"/>
  <c r="F334"/>
  <c r="G355"/>
  <c r="G334"/>
  <c r="H355"/>
  <c r="H334"/>
  <c r="I355"/>
  <c r="I334"/>
  <c r="J355"/>
  <c r="J334"/>
  <c r="K355"/>
  <c r="K334"/>
  <c r="L355"/>
  <c r="M355"/>
  <c r="F356"/>
  <c r="F335"/>
  <c r="G356"/>
  <c r="G335"/>
  <c r="H356"/>
  <c r="I356"/>
  <c r="I335"/>
  <c r="J356"/>
  <c r="J335"/>
  <c r="K356"/>
  <c r="K335"/>
  <c r="L356"/>
  <c r="L335"/>
  <c r="L329"/>
  <c r="M356"/>
  <c r="M335"/>
  <c r="G351"/>
  <c r="G330"/>
  <c r="H351"/>
  <c r="I351"/>
  <c r="I330"/>
  <c r="J351"/>
  <c r="K351"/>
  <c r="K330"/>
  <c r="L351"/>
  <c r="M351"/>
  <c r="F245"/>
  <c r="G233"/>
  <c r="G373"/>
  <c r="I233"/>
  <c r="I373"/>
  <c r="I566"/>
  <c r="K233"/>
  <c r="K373"/>
  <c r="M233"/>
  <c r="F234"/>
  <c r="G234"/>
  <c r="G374"/>
  <c r="H234"/>
  <c r="I234"/>
  <c r="I374"/>
  <c r="J234"/>
  <c r="K234"/>
  <c r="K374"/>
  <c r="L234"/>
  <c r="M234"/>
  <c r="M374"/>
  <c r="F235"/>
  <c r="G235"/>
  <c r="G375"/>
  <c r="H235"/>
  <c r="I235"/>
  <c r="I375"/>
  <c r="J235"/>
  <c r="K235"/>
  <c r="K375"/>
  <c r="L235"/>
  <c r="M235"/>
  <c r="M375"/>
  <c r="F236"/>
  <c r="G236"/>
  <c r="G376"/>
  <c r="H236"/>
  <c r="I236"/>
  <c r="I376"/>
  <c r="J236"/>
  <c r="K236"/>
  <c r="K376"/>
  <c r="L236"/>
  <c r="M236"/>
  <c r="M376"/>
  <c r="F237"/>
  <c r="G237"/>
  <c r="G377"/>
  <c r="H237"/>
  <c r="I237"/>
  <c r="I377"/>
  <c r="J237"/>
  <c r="K237"/>
  <c r="K377"/>
  <c r="L237"/>
  <c r="M237"/>
  <c r="M377"/>
  <c r="G232"/>
  <c r="H232"/>
  <c r="I232"/>
  <c r="J232"/>
  <c r="K232"/>
  <c r="L232"/>
  <c r="M232"/>
  <c r="D239"/>
  <c r="F364"/>
  <c r="G364"/>
  <c r="H364"/>
  <c r="H357"/>
  <c r="I357"/>
  <c r="J357"/>
  <c r="F357"/>
  <c r="F343"/>
  <c r="F336"/>
  <c r="F322"/>
  <c r="F315"/>
  <c r="F301"/>
  <c r="F294"/>
  <c r="F287"/>
  <c r="F280"/>
  <c r="F273"/>
  <c r="F266"/>
  <c r="F259"/>
  <c r="F252"/>
  <c r="D278"/>
  <c r="G89"/>
  <c r="G82"/>
  <c r="G68"/>
  <c r="E370"/>
  <c r="D370"/>
  <c r="E369"/>
  <c r="D369"/>
  <c r="E368"/>
  <c r="D368"/>
  <c r="E367"/>
  <c r="D367"/>
  <c r="E366"/>
  <c r="D366"/>
  <c r="E365"/>
  <c r="E364"/>
  <c r="D365"/>
  <c r="M364"/>
  <c r="L364"/>
  <c r="K364"/>
  <c r="J364"/>
  <c r="I364"/>
  <c r="E356"/>
  <c r="D356"/>
  <c r="E355"/>
  <c r="D355"/>
  <c r="E354"/>
  <c r="D354"/>
  <c r="E353"/>
  <c r="D353"/>
  <c r="E352"/>
  <c r="D352"/>
  <c r="E349"/>
  <c r="D349"/>
  <c r="E348"/>
  <c r="D348"/>
  <c r="E347"/>
  <c r="D347"/>
  <c r="E346"/>
  <c r="D346"/>
  <c r="E345"/>
  <c r="D345"/>
  <c r="E344"/>
  <c r="E343"/>
  <c r="D344"/>
  <c r="D343"/>
  <c r="M343"/>
  <c r="L343"/>
  <c r="K343"/>
  <c r="J343"/>
  <c r="I343"/>
  <c r="H343"/>
  <c r="G343"/>
  <c r="E342"/>
  <c r="D342"/>
  <c r="E341"/>
  <c r="D341"/>
  <c r="E340"/>
  <c r="D340"/>
  <c r="E339"/>
  <c r="D339"/>
  <c r="E338"/>
  <c r="D338"/>
  <c r="E337"/>
  <c r="E336"/>
  <c r="D337"/>
  <c r="M336"/>
  <c r="L336"/>
  <c r="K336"/>
  <c r="J336"/>
  <c r="I336"/>
  <c r="H336"/>
  <c r="G336"/>
  <c r="E328"/>
  <c r="D328"/>
  <c r="E327"/>
  <c r="D327"/>
  <c r="E326"/>
  <c r="D326"/>
  <c r="E325"/>
  <c r="D325"/>
  <c r="E324"/>
  <c r="D324"/>
  <c r="E323"/>
  <c r="E322"/>
  <c r="D323"/>
  <c r="M322"/>
  <c r="L322"/>
  <c r="K322"/>
  <c r="J322"/>
  <c r="I322"/>
  <c r="H322"/>
  <c r="G322"/>
  <c r="E314"/>
  <c r="D314"/>
  <c r="E313"/>
  <c r="D313"/>
  <c r="E312"/>
  <c r="D312"/>
  <c r="E311"/>
  <c r="D311"/>
  <c r="E310"/>
  <c r="D310"/>
  <c r="E309"/>
  <c r="E308"/>
  <c r="D309"/>
  <c r="D308"/>
  <c r="M308"/>
  <c r="L308"/>
  <c r="K308"/>
  <c r="J308"/>
  <c r="I308"/>
  <c r="H308"/>
  <c r="G308"/>
  <c r="E307"/>
  <c r="D307"/>
  <c r="E306"/>
  <c r="D306"/>
  <c r="E305"/>
  <c r="D305"/>
  <c r="E304"/>
  <c r="D304"/>
  <c r="E303"/>
  <c r="D303"/>
  <c r="E302"/>
  <c r="E301"/>
  <c r="D302"/>
  <c r="D301"/>
  <c r="M301"/>
  <c r="L301"/>
  <c r="K301"/>
  <c r="J301"/>
  <c r="I301"/>
  <c r="H301"/>
  <c r="G301"/>
  <c r="E300"/>
  <c r="D300"/>
  <c r="E299"/>
  <c r="D299"/>
  <c r="E298"/>
  <c r="D298"/>
  <c r="E297"/>
  <c r="D297"/>
  <c r="E296"/>
  <c r="D296"/>
  <c r="E295"/>
  <c r="E294"/>
  <c r="D295"/>
  <c r="M294"/>
  <c r="L294"/>
  <c r="K294"/>
  <c r="J294"/>
  <c r="I294"/>
  <c r="H294"/>
  <c r="G294"/>
  <c r="D294"/>
  <c r="E293"/>
  <c r="D293"/>
  <c r="E292"/>
  <c r="D292"/>
  <c r="E291"/>
  <c r="D291"/>
  <c r="E290"/>
  <c r="D290"/>
  <c r="E289"/>
  <c r="D289"/>
  <c r="E288"/>
  <c r="E287"/>
  <c r="D288"/>
  <c r="M287"/>
  <c r="L287"/>
  <c r="K287"/>
  <c r="J287"/>
  <c r="I287"/>
  <c r="H287"/>
  <c r="G287"/>
  <c r="E286"/>
  <c r="D286"/>
  <c r="E285"/>
  <c r="D285"/>
  <c r="E284"/>
  <c r="D284"/>
  <c r="E283"/>
  <c r="D283"/>
  <c r="E282"/>
  <c r="D282"/>
  <c r="E281"/>
  <c r="E280"/>
  <c r="D281"/>
  <c r="D280"/>
  <c r="M280"/>
  <c r="L280"/>
  <c r="K280"/>
  <c r="J280"/>
  <c r="I280"/>
  <c r="H280"/>
  <c r="G280"/>
  <c r="E279"/>
  <c r="D279"/>
  <c r="E278"/>
  <c r="E277"/>
  <c r="D277"/>
  <c r="E276"/>
  <c r="D276"/>
  <c r="E275"/>
  <c r="D275"/>
  <c r="E274"/>
  <c r="D274"/>
  <c r="M273"/>
  <c r="L273"/>
  <c r="K273"/>
  <c r="J273"/>
  <c r="I273"/>
  <c r="H273"/>
  <c r="G273"/>
  <c r="E272"/>
  <c r="D272"/>
  <c r="E271"/>
  <c r="D271"/>
  <c r="E270"/>
  <c r="D270"/>
  <c r="E269"/>
  <c r="D269"/>
  <c r="E268"/>
  <c r="D268"/>
  <c r="E267"/>
  <c r="E266"/>
  <c r="D267"/>
  <c r="D266"/>
  <c r="M266"/>
  <c r="L266"/>
  <c r="K266"/>
  <c r="J266"/>
  <c r="I266"/>
  <c r="H266"/>
  <c r="G266"/>
  <c r="E265"/>
  <c r="D265"/>
  <c r="E264"/>
  <c r="D264"/>
  <c r="E263"/>
  <c r="D263"/>
  <c r="E262"/>
  <c r="D262"/>
  <c r="E261"/>
  <c r="D261"/>
  <c r="E260"/>
  <c r="E259"/>
  <c r="D260"/>
  <c r="D259"/>
  <c r="M259"/>
  <c r="L259"/>
  <c r="K259"/>
  <c r="J259"/>
  <c r="I259"/>
  <c r="H259"/>
  <c r="G259"/>
  <c r="E251"/>
  <c r="D251"/>
  <c r="E250"/>
  <c r="D250"/>
  <c r="E249"/>
  <c r="D249"/>
  <c r="E248"/>
  <c r="D248"/>
  <c r="E247"/>
  <c r="D247"/>
  <c r="E245"/>
  <c r="M245"/>
  <c r="L245"/>
  <c r="K245"/>
  <c r="J245"/>
  <c r="I245"/>
  <c r="H245"/>
  <c r="G245"/>
  <c r="E258"/>
  <c r="D258"/>
  <c r="E257"/>
  <c r="D257"/>
  <c r="E256"/>
  <c r="D256"/>
  <c r="E255"/>
  <c r="D255"/>
  <c r="E254"/>
  <c r="D254"/>
  <c r="E253"/>
  <c r="E252"/>
  <c r="D253"/>
  <c r="M252"/>
  <c r="L252"/>
  <c r="K252"/>
  <c r="J252"/>
  <c r="I252"/>
  <c r="H252"/>
  <c r="G252"/>
  <c r="E360"/>
  <c r="E363"/>
  <c r="D363"/>
  <c r="E362"/>
  <c r="D362"/>
  <c r="E361"/>
  <c r="D361"/>
  <c r="D360"/>
  <c r="E359"/>
  <c r="D359"/>
  <c r="E358"/>
  <c r="D358"/>
  <c r="E321"/>
  <c r="D321"/>
  <c r="E320"/>
  <c r="D320"/>
  <c r="E319"/>
  <c r="D319"/>
  <c r="E318"/>
  <c r="D318"/>
  <c r="E317"/>
  <c r="D317"/>
  <c r="E316"/>
  <c r="D316"/>
  <c r="E315"/>
  <c r="D315"/>
  <c r="M357"/>
  <c r="L357"/>
  <c r="K357"/>
  <c r="G357"/>
  <c r="M315"/>
  <c r="L315"/>
  <c r="K315"/>
  <c r="J315"/>
  <c r="I315"/>
  <c r="H315"/>
  <c r="G315"/>
  <c r="E244"/>
  <c r="E146"/>
  <c r="H55"/>
  <c r="I55"/>
  <c r="J55"/>
  <c r="L55"/>
  <c r="H56"/>
  <c r="I56"/>
  <c r="J56"/>
  <c r="K56"/>
  <c r="L56"/>
  <c r="M56"/>
  <c r="H57"/>
  <c r="I57"/>
  <c r="J57"/>
  <c r="K57"/>
  <c r="L57"/>
  <c r="M57"/>
  <c r="G58"/>
  <c r="H58"/>
  <c r="I58"/>
  <c r="J58"/>
  <c r="K58"/>
  <c r="M58"/>
  <c r="G59"/>
  <c r="H59"/>
  <c r="I59"/>
  <c r="J59"/>
  <c r="K59"/>
  <c r="G60"/>
  <c r="H60"/>
  <c r="I60"/>
  <c r="J60"/>
  <c r="K60"/>
  <c r="F56"/>
  <c r="F57"/>
  <c r="F58"/>
  <c r="F59"/>
  <c r="F60"/>
  <c r="H224"/>
  <c r="K227"/>
  <c r="K28"/>
  <c r="K21"/>
  <c r="K27"/>
  <c r="G226"/>
  <c r="G28"/>
  <c r="G21"/>
  <c r="G223"/>
  <c r="J27"/>
  <c r="J20"/>
  <c r="K20"/>
  <c r="K223"/>
  <c r="L86"/>
  <c r="L78"/>
  <c r="H206"/>
  <c r="H142"/>
  <c r="F149"/>
  <c r="F141"/>
  <c r="H38"/>
  <c r="H23"/>
  <c r="F29"/>
  <c r="F21"/>
  <c r="F224"/>
  <c r="L102"/>
  <c r="D408"/>
  <c r="F87"/>
  <c r="F79"/>
  <c r="F399"/>
  <c r="F427"/>
  <c r="D427"/>
  <c r="D220"/>
  <c r="D221"/>
  <c r="D215"/>
  <c r="D47"/>
  <c r="D131"/>
  <c r="F407"/>
  <c r="F393"/>
  <c r="F386"/>
  <c r="D550"/>
  <c r="F408"/>
  <c r="D407"/>
  <c r="D401"/>
  <c r="D536"/>
  <c r="D527"/>
  <c r="F534"/>
  <c r="D549"/>
  <c r="D543"/>
  <c r="F543"/>
  <c r="K569"/>
  <c r="G568"/>
  <c r="D499"/>
  <c r="D500"/>
  <c r="D471"/>
  <c r="D472"/>
  <c r="D478"/>
  <c r="D479"/>
  <c r="F473"/>
  <c r="D485"/>
  <c r="D486"/>
  <c r="D435"/>
  <c r="D442"/>
  <c r="D450"/>
  <c r="D451"/>
  <c r="F445"/>
  <c r="D456"/>
  <c r="M329"/>
  <c r="L224"/>
  <c r="L148"/>
  <c r="G350"/>
  <c r="G227"/>
  <c r="G569"/>
  <c r="K226"/>
  <c r="K568"/>
  <c r="H225"/>
  <c r="E351"/>
  <c r="E350"/>
  <c r="G228"/>
  <c r="G570"/>
  <c r="K228"/>
  <c r="K570"/>
  <c r="H226"/>
  <c r="K372"/>
  <c r="I372"/>
  <c r="G372"/>
  <c r="G565"/>
  <c r="L377"/>
  <c r="J377"/>
  <c r="L376"/>
  <c r="H376"/>
  <c r="L375"/>
  <c r="H375"/>
  <c r="L374"/>
  <c r="H374"/>
  <c r="F350"/>
  <c r="L350"/>
  <c r="J350"/>
  <c r="H223"/>
  <c r="K224"/>
  <c r="K566"/>
  <c r="J28"/>
  <c r="F377"/>
  <c r="J376"/>
  <c r="F376"/>
  <c r="J375"/>
  <c r="F375"/>
  <c r="J374"/>
  <c r="F374"/>
  <c r="J223"/>
  <c r="M87"/>
  <c r="M80"/>
  <c r="E38"/>
  <c r="E93"/>
  <c r="L58"/>
  <c r="L223"/>
  <c r="G224"/>
  <c r="E377"/>
  <c r="E376"/>
  <c r="E375"/>
  <c r="E374"/>
  <c r="E373"/>
  <c r="D55"/>
  <c r="K350"/>
  <c r="E334"/>
  <c r="E332"/>
  <c r="E330"/>
  <c r="D351"/>
  <c r="L372"/>
  <c r="H330"/>
  <c r="H372"/>
  <c r="D357"/>
  <c r="I350"/>
  <c r="M350"/>
  <c r="J330"/>
  <c r="J372"/>
  <c r="E331"/>
  <c r="E333"/>
  <c r="M371"/>
  <c r="D331"/>
  <c r="D332"/>
  <c r="D333"/>
  <c r="D334"/>
  <c r="E335"/>
  <c r="K329"/>
  <c r="I329"/>
  <c r="G329"/>
  <c r="I371"/>
  <c r="D241"/>
  <c r="D243"/>
  <c r="D240"/>
  <c r="D242"/>
  <c r="E240"/>
  <c r="E241"/>
  <c r="E242"/>
  <c r="E243"/>
  <c r="D244"/>
  <c r="I238"/>
  <c r="E273"/>
  <c r="M238"/>
  <c r="D237"/>
  <c r="D235"/>
  <c r="L238"/>
  <c r="E239"/>
  <c r="K238"/>
  <c r="G238"/>
  <c r="J238"/>
  <c r="H238"/>
  <c r="L233"/>
  <c r="J233"/>
  <c r="H233"/>
  <c r="F233"/>
  <c r="F373"/>
  <c r="H335"/>
  <c r="H377"/>
  <c r="F329"/>
  <c r="H350"/>
  <c r="F231"/>
  <c r="D384"/>
  <c r="D383"/>
  <c r="D382"/>
  <c r="L380"/>
  <c r="F380"/>
  <c r="D287"/>
  <c r="D322"/>
  <c r="D350"/>
  <c r="D364"/>
  <c r="E384"/>
  <c r="E383"/>
  <c r="E382"/>
  <c r="M380"/>
  <c r="G380"/>
  <c r="D336"/>
  <c r="E236"/>
  <c r="E234"/>
  <c r="E232"/>
  <c r="D232"/>
  <c r="D245"/>
  <c r="D252"/>
  <c r="D234"/>
  <c r="E237"/>
  <c r="E235"/>
  <c r="E233"/>
  <c r="M231"/>
  <c r="K231"/>
  <c r="I231"/>
  <c r="G231"/>
  <c r="E357"/>
  <c r="F223"/>
  <c r="F565"/>
  <c r="G225"/>
  <c r="G567"/>
  <c r="K225"/>
  <c r="K567"/>
  <c r="I225"/>
  <c r="I567"/>
  <c r="D236"/>
  <c r="E209"/>
  <c r="E46"/>
  <c r="D46"/>
  <c r="E45"/>
  <c r="D45"/>
  <c r="E44"/>
  <c r="D44"/>
  <c r="E43"/>
  <c r="D43"/>
  <c r="E42"/>
  <c r="D42"/>
  <c r="E41"/>
  <c r="D41"/>
  <c r="D40"/>
  <c r="E37"/>
  <c r="D37"/>
  <c r="E36"/>
  <c r="D36"/>
  <c r="E35"/>
  <c r="D35"/>
  <c r="E34"/>
  <c r="D34"/>
  <c r="D27"/>
  <c r="H39"/>
  <c r="H25"/>
  <c r="H24"/>
  <c r="F142"/>
  <c r="F150"/>
  <c r="H207"/>
  <c r="H144"/>
  <c r="H143"/>
  <c r="L87"/>
  <c r="L79"/>
  <c r="D28"/>
  <c r="J29"/>
  <c r="J22"/>
  <c r="J21"/>
  <c r="L149"/>
  <c r="L141"/>
  <c r="G566"/>
  <c r="F88"/>
  <c r="F81"/>
  <c r="F80"/>
  <c r="F572"/>
  <c r="F401"/>
  <c r="F400"/>
  <c r="D399"/>
  <c r="J565"/>
  <c r="H565"/>
  <c r="F215"/>
  <c r="L565"/>
  <c r="D473"/>
  <c r="D528"/>
  <c r="D522"/>
  <c r="F522"/>
  <c r="F562"/>
  <c r="D562"/>
  <c r="D534"/>
  <c r="F535"/>
  <c r="D376"/>
  <c r="H567"/>
  <c r="H568"/>
  <c r="K565"/>
  <c r="D445"/>
  <c r="D494"/>
  <c r="D480"/>
  <c r="D466"/>
  <c r="F494"/>
  <c r="F480"/>
  <c r="F466"/>
  <c r="D457"/>
  <c r="F452"/>
  <c r="D443"/>
  <c r="D372"/>
  <c r="D375"/>
  <c r="E372"/>
  <c r="E371"/>
  <c r="G564"/>
  <c r="K371"/>
  <c r="K564"/>
  <c r="F371"/>
  <c r="G371"/>
  <c r="D374"/>
  <c r="D377"/>
  <c r="L225"/>
  <c r="L567"/>
  <c r="E94"/>
  <c r="D38"/>
  <c r="E329"/>
  <c r="L59"/>
  <c r="M59"/>
  <c r="J224"/>
  <c r="D223"/>
  <c r="F22"/>
  <c r="E40"/>
  <c r="H231"/>
  <c r="H373"/>
  <c r="H566"/>
  <c r="L231"/>
  <c r="L373"/>
  <c r="L566"/>
  <c r="J231"/>
  <c r="J373"/>
  <c r="J329"/>
  <c r="D330"/>
  <c r="D238"/>
  <c r="E238"/>
  <c r="D233"/>
  <c r="D335"/>
  <c r="H329"/>
  <c r="E231"/>
  <c r="D231"/>
  <c r="E62"/>
  <c r="L150"/>
  <c r="L142"/>
  <c r="L88"/>
  <c r="L81"/>
  <c r="L80"/>
  <c r="H228"/>
  <c r="H570"/>
  <c r="F151"/>
  <c r="F144"/>
  <c r="F143"/>
  <c r="H227"/>
  <c r="H569"/>
  <c r="D329"/>
  <c r="F75"/>
  <c r="F428"/>
  <c r="D428"/>
  <c r="D422"/>
  <c r="D400"/>
  <c r="D565"/>
  <c r="F529"/>
  <c r="F563"/>
  <c r="D563"/>
  <c r="D557"/>
  <c r="D535"/>
  <c r="D529"/>
  <c r="J566"/>
  <c r="D436"/>
  <c r="F431"/>
  <c r="D437"/>
  <c r="D444"/>
  <c r="D438"/>
  <c r="D458"/>
  <c r="D452"/>
  <c r="F438"/>
  <c r="J371"/>
  <c r="H371"/>
  <c r="H564"/>
  <c r="L371"/>
  <c r="D373"/>
  <c r="D371"/>
  <c r="L60"/>
  <c r="J30"/>
  <c r="J23"/>
  <c r="J225"/>
  <c r="J567"/>
  <c r="E95"/>
  <c r="D39"/>
  <c r="D33"/>
  <c r="E39"/>
  <c r="E33"/>
  <c r="M60"/>
  <c r="F30"/>
  <c r="F23"/>
  <c r="F225"/>
  <c r="F567"/>
  <c r="F574"/>
  <c r="D29"/>
  <c r="F387"/>
  <c r="G387"/>
  <c r="H387"/>
  <c r="I387"/>
  <c r="J387"/>
  <c r="K387"/>
  <c r="L387"/>
  <c r="M387"/>
  <c r="E393"/>
  <c r="D393"/>
  <c r="E392"/>
  <c r="D392"/>
  <c r="E391"/>
  <c r="D391"/>
  <c r="E390"/>
  <c r="D390"/>
  <c r="E389"/>
  <c r="D389"/>
  <c r="E388"/>
  <c r="E387"/>
  <c r="D388"/>
  <c r="L151"/>
  <c r="L144"/>
  <c r="L143"/>
  <c r="F566"/>
  <c r="D397"/>
  <c r="F557"/>
  <c r="D431"/>
  <c r="D567"/>
  <c r="M145"/>
  <c r="D387"/>
  <c r="J31"/>
  <c r="J24"/>
  <c r="J226"/>
  <c r="J568"/>
  <c r="F31"/>
  <c r="F24"/>
  <c r="D30"/>
  <c r="F573"/>
  <c r="D566"/>
  <c r="L145"/>
  <c r="J32"/>
  <c r="J227"/>
  <c r="J569"/>
  <c r="F32"/>
  <c r="F25"/>
  <c r="F227"/>
  <c r="F569"/>
  <c r="D31"/>
  <c r="F226"/>
  <c r="F568"/>
  <c r="D213"/>
  <c r="E214"/>
  <c r="D214"/>
  <c r="E213"/>
  <c r="E212"/>
  <c r="D212"/>
  <c r="E211"/>
  <c r="D211"/>
  <c r="E210"/>
  <c r="D210"/>
  <c r="D209"/>
  <c r="E207"/>
  <c r="D207"/>
  <c r="E206"/>
  <c r="D206"/>
  <c r="E205"/>
  <c r="D205"/>
  <c r="E204"/>
  <c r="D204"/>
  <c r="E203"/>
  <c r="D203"/>
  <c r="E202"/>
  <c r="E201"/>
  <c r="D202"/>
  <c r="E200"/>
  <c r="D200"/>
  <c r="E199"/>
  <c r="D199"/>
  <c r="E198"/>
  <c r="D198"/>
  <c r="E197"/>
  <c r="D197"/>
  <c r="E196"/>
  <c r="D196"/>
  <c r="E195"/>
  <c r="D195"/>
  <c r="E193"/>
  <c r="D193"/>
  <c r="E192"/>
  <c r="D192"/>
  <c r="E191"/>
  <c r="D191"/>
  <c r="E190"/>
  <c r="D190"/>
  <c r="E189"/>
  <c r="D189"/>
  <c r="E188"/>
  <c r="D188"/>
  <c r="D187"/>
  <c r="E187"/>
  <c r="E186"/>
  <c r="D186"/>
  <c r="E185"/>
  <c r="D185"/>
  <c r="E184"/>
  <c r="D184"/>
  <c r="E183"/>
  <c r="D183"/>
  <c r="E182"/>
  <c r="D182"/>
  <c r="E181"/>
  <c r="E180"/>
  <c r="D181"/>
  <c r="D180"/>
  <c r="E179"/>
  <c r="D179"/>
  <c r="E178"/>
  <c r="D178"/>
  <c r="E177"/>
  <c r="D177"/>
  <c r="E176"/>
  <c r="D176"/>
  <c r="E175"/>
  <c r="D175"/>
  <c r="E174"/>
  <c r="E173"/>
  <c r="D174"/>
  <c r="E172"/>
  <c r="D172"/>
  <c r="E171"/>
  <c r="D171"/>
  <c r="E170"/>
  <c r="D170"/>
  <c r="E169"/>
  <c r="D169"/>
  <c r="E168"/>
  <c r="D168"/>
  <c r="E167"/>
  <c r="E166"/>
  <c r="D167"/>
  <c r="D166"/>
  <c r="E165"/>
  <c r="D165"/>
  <c r="E164"/>
  <c r="D164"/>
  <c r="E163"/>
  <c r="D163"/>
  <c r="E162"/>
  <c r="D162"/>
  <c r="E161"/>
  <c r="D161"/>
  <c r="E160"/>
  <c r="E159"/>
  <c r="D160"/>
  <c r="E158"/>
  <c r="D158"/>
  <c r="E157"/>
  <c r="D157"/>
  <c r="E156"/>
  <c r="D156"/>
  <c r="E155"/>
  <c r="D155"/>
  <c r="E154"/>
  <c r="D154"/>
  <c r="E153"/>
  <c r="D153"/>
  <c r="D152"/>
  <c r="E147"/>
  <c r="G208"/>
  <c r="K208"/>
  <c r="J208"/>
  <c r="I208"/>
  <c r="H208"/>
  <c r="F208"/>
  <c r="K201"/>
  <c r="J201"/>
  <c r="I201"/>
  <c r="H201"/>
  <c r="G201"/>
  <c r="F201"/>
  <c r="M194"/>
  <c r="L194"/>
  <c r="K194"/>
  <c r="J194"/>
  <c r="I194"/>
  <c r="H194"/>
  <c r="G194"/>
  <c r="F194"/>
  <c r="K187"/>
  <c r="J187"/>
  <c r="I187"/>
  <c r="H187"/>
  <c r="G187"/>
  <c r="F187"/>
  <c r="M180"/>
  <c r="L180"/>
  <c r="K180"/>
  <c r="J180"/>
  <c r="I180"/>
  <c r="H180"/>
  <c r="G180"/>
  <c r="F180"/>
  <c r="M173"/>
  <c r="L173"/>
  <c r="K173"/>
  <c r="J173"/>
  <c r="I173"/>
  <c r="H173"/>
  <c r="G173"/>
  <c r="F173"/>
  <c r="K166"/>
  <c r="J166"/>
  <c r="I166"/>
  <c r="H166"/>
  <c r="G166"/>
  <c r="F166"/>
  <c r="K159"/>
  <c r="J159"/>
  <c r="I159"/>
  <c r="H159"/>
  <c r="G159"/>
  <c r="F159"/>
  <c r="M152"/>
  <c r="L152"/>
  <c r="K152"/>
  <c r="J152"/>
  <c r="I152"/>
  <c r="H152"/>
  <c r="G152"/>
  <c r="F152"/>
  <c r="I145"/>
  <c r="G145"/>
  <c r="D83"/>
  <c r="E130"/>
  <c r="D130"/>
  <c r="E129"/>
  <c r="D129"/>
  <c r="E128"/>
  <c r="D128"/>
  <c r="E127"/>
  <c r="D127"/>
  <c r="E126"/>
  <c r="D126"/>
  <c r="E125"/>
  <c r="E124"/>
  <c r="D125"/>
  <c r="D124"/>
  <c r="E123"/>
  <c r="D123"/>
  <c r="E122"/>
  <c r="D122"/>
  <c r="E121"/>
  <c r="D121"/>
  <c r="E120"/>
  <c r="D120"/>
  <c r="E119"/>
  <c r="D119"/>
  <c r="E118"/>
  <c r="E117"/>
  <c r="D118"/>
  <c r="E116"/>
  <c r="D116"/>
  <c r="E115"/>
  <c r="D115"/>
  <c r="E114"/>
  <c r="D114"/>
  <c r="E113"/>
  <c r="D113"/>
  <c r="E112"/>
  <c r="D112"/>
  <c r="E111"/>
  <c r="D111"/>
  <c r="E109"/>
  <c r="D109"/>
  <c r="E108"/>
  <c r="D108"/>
  <c r="E107"/>
  <c r="D107"/>
  <c r="E106"/>
  <c r="D106"/>
  <c r="E105"/>
  <c r="D105"/>
  <c r="E104"/>
  <c r="D104"/>
  <c r="E102"/>
  <c r="D102"/>
  <c r="E101"/>
  <c r="D101"/>
  <c r="E100"/>
  <c r="D100"/>
  <c r="E99"/>
  <c r="D99"/>
  <c r="E98"/>
  <c r="D98"/>
  <c r="E97"/>
  <c r="D97"/>
  <c r="D95"/>
  <c r="D94"/>
  <c r="D93"/>
  <c r="D92"/>
  <c r="D91"/>
  <c r="E89"/>
  <c r="D90"/>
  <c r="D85"/>
  <c r="D84"/>
  <c r="E74"/>
  <c r="D74"/>
  <c r="E73"/>
  <c r="D73"/>
  <c r="E72"/>
  <c r="D72"/>
  <c r="E71"/>
  <c r="D71"/>
  <c r="E70"/>
  <c r="D70"/>
  <c r="E69"/>
  <c r="E68"/>
  <c r="D69"/>
  <c r="D63"/>
  <c r="D64"/>
  <c r="D65"/>
  <c r="D66"/>
  <c r="D67"/>
  <c r="D62"/>
  <c r="M124"/>
  <c r="L124"/>
  <c r="K124"/>
  <c r="J124"/>
  <c r="I124"/>
  <c r="H124"/>
  <c r="G124"/>
  <c r="F124"/>
  <c r="K117"/>
  <c r="J117"/>
  <c r="I117"/>
  <c r="H117"/>
  <c r="G117"/>
  <c r="F117"/>
  <c r="K110"/>
  <c r="J110"/>
  <c r="I110"/>
  <c r="H110"/>
  <c r="G110"/>
  <c r="F110"/>
  <c r="K103"/>
  <c r="J103"/>
  <c r="I103"/>
  <c r="H103"/>
  <c r="G103"/>
  <c r="F103"/>
  <c r="K96"/>
  <c r="J96"/>
  <c r="I96"/>
  <c r="H96"/>
  <c r="G96"/>
  <c r="F96"/>
  <c r="K89"/>
  <c r="J89"/>
  <c r="I89"/>
  <c r="F89"/>
  <c r="J82"/>
  <c r="H82"/>
  <c r="F82"/>
  <c r="F68"/>
  <c r="H68"/>
  <c r="I68"/>
  <c r="J68"/>
  <c r="K68"/>
  <c r="D201"/>
  <c r="J25"/>
  <c r="J228"/>
  <c r="J570"/>
  <c r="J564"/>
  <c r="E96"/>
  <c r="D194"/>
  <c r="E194"/>
  <c r="D173"/>
  <c r="E152"/>
  <c r="D159"/>
  <c r="E103"/>
  <c r="D68"/>
  <c r="D32"/>
  <c r="D26"/>
  <c r="D89"/>
  <c r="D117"/>
  <c r="D110"/>
  <c r="D103"/>
  <c r="D96"/>
  <c r="D208"/>
  <c r="E208"/>
  <c r="E63"/>
  <c r="J145"/>
  <c r="F145"/>
  <c r="H145"/>
  <c r="I82"/>
  <c r="E110"/>
  <c r="F228"/>
  <c r="F19"/>
  <c r="F61"/>
  <c r="G61"/>
  <c r="H61"/>
  <c r="I61"/>
  <c r="J61"/>
  <c r="L61"/>
  <c r="M61"/>
  <c r="D61"/>
  <c r="E140"/>
  <c r="E139"/>
  <c r="D77"/>
  <c r="D78"/>
  <c r="D76"/>
  <c r="D56"/>
  <c r="E56"/>
  <c r="D57"/>
  <c r="D58"/>
  <c r="D59"/>
  <c r="D60"/>
  <c r="E55"/>
  <c r="D25"/>
  <c r="D21"/>
  <c r="D22"/>
  <c r="D23"/>
  <c r="D24"/>
  <c r="D20"/>
  <c r="F40"/>
  <c r="G40"/>
  <c r="H40"/>
  <c r="I40"/>
  <c r="J40"/>
  <c r="K40"/>
  <c r="L40"/>
  <c r="M40"/>
  <c r="F33"/>
  <c r="G33"/>
  <c r="H33"/>
  <c r="I33"/>
  <c r="J33"/>
  <c r="K33"/>
  <c r="F26"/>
  <c r="H26"/>
  <c r="J26"/>
  <c r="L26"/>
  <c r="M26"/>
  <c r="J19"/>
  <c r="F422"/>
  <c r="M422"/>
  <c r="M394"/>
  <c r="F138"/>
  <c r="G138"/>
  <c r="H138"/>
  <c r="I138"/>
  <c r="J138"/>
  <c r="M138"/>
  <c r="H75"/>
  <c r="I75"/>
  <c r="J75"/>
  <c r="F54"/>
  <c r="G54"/>
  <c r="H54"/>
  <c r="I54"/>
  <c r="J54"/>
  <c r="L54"/>
  <c r="M54"/>
  <c r="H19"/>
  <c r="L19"/>
  <c r="M19"/>
  <c r="F394"/>
  <c r="F570"/>
  <c r="F564"/>
  <c r="D19"/>
  <c r="D54"/>
  <c r="J222"/>
  <c r="F222"/>
  <c r="G422"/>
  <c r="E142"/>
  <c r="E64"/>
  <c r="E57"/>
  <c r="E141"/>
  <c r="H222"/>
  <c r="G75"/>
  <c r="G394"/>
  <c r="E66"/>
  <c r="E148"/>
  <c r="E58"/>
  <c r="E59"/>
  <c r="K75"/>
  <c r="E149"/>
  <c r="E65"/>
  <c r="K138"/>
  <c r="E143"/>
  <c r="E60"/>
  <c r="E54"/>
  <c r="K54"/>
  <c r="E67"/>
  <c r="E61"/>
  <c r="E150"/>
  <c r="K82"/>
  <c r="E144"/>
  <c r="E138"/>
  <c r="K61"/>
  <c r="K19"/>
  <c r="E151"/>
  <c r="E145"/>
  <c r="K145"/>
  <c r="K26"/>
  <c r="K222"/>
  <c r="G19"/>
  <c r="G26"/>
  <c r="G222"/>
  <c r="E27"/>
  <c r="I223"/>
  <c r="I565"/>
  <c r="E20"/>
  <c r="E28"/>
  <c r="E21"/>
  <c r="E29"/>
  <c r="E22"/>
  <c r="E30"/>
  <c r="I226"/>
  <c r="I568"/>
  <c r="E23"/>
  <c r="E31"/>
  <c r="E24"/>
  <c r="I227"/>
  <c r="I569"/>
  <c r="I26"/>
  <c r="E32"/>
  <c r="E26"/>
  <c r="I228"/>
  <c r="I570"/>
  <c r="I564"/>
  <c r="I222"/>
  <c r="I19"/>
  <c r="E25"/>
  <c r="E19"/>
  <c r="E84"/>
  <c r="E77"/>
  <c r="M224"/>
  <c r="M566"/>
  <c r="D87"/>
  <c r="E224"/>
  <c r="D80"/>
  <c r="L227"/>
  <c r="M82"/>
  <c r="D88"/>
  <c r="L82"/>
  <c r="E85"/>
  <c r="E87"/>
  <c r="E88"/>
  <c r="M227"/>
  <c r="E86"/>
  <c r="D86"/>
  <c r="M569"/>
  <c r="E569"/>
  <c r="L569"/>
  <c r="D569"/>
  <c r="E566"/>
  <c r="D573"/>
  <c r="D82"/>
  <c r="E76"/>
  <c r="M223"/>
  <c r="M565"/>
  <c r="E565"/>
  <c r="E78"/>
  <c r="M225"/>
  <c r="M567"/>
  <c r="E82"/>
  <c r="E80"/>
  <c r="D81"/>
  <c r="L228"/>
  <c r="D79"/>
  <c r="D75"/>
  <c r="L226"/>
  <c r="E81"/>
  <c r="M228"/>
  <c r="E79"/>
  <c r="M226"/>
  <c r="M568"/>
  <c r="E227"/>
  <c r="M75"/>
  <c r="L75"/>
  <c r="D572"/>
  <c r="M570"/>
  <c r="E570"/>
  <c r="L568"/>
  <c r="L570"/>
  <c r="D570"/>
  <c r="E568"/>
  <c r="E228"/>
  <c r="E225"/>
  <c r="E75"/>
  <c r="E226"/>
  <c r="M222"/>
  <c r="E223"/>
  <c r="L564"/>
  <c r="D568"/>
  <c r="D564"/>
  <c r="M564"/>
  <c r="E567"/>
  <c r="E222"/>
  <c r="D150"/>
  <c r="D143"/>
  <c r="D148"/>
  <c r="D149"/>
  <c r="D146"/>
  <c r="D151"/>
  <c r="L138"/>
  <c r="D142"/>
  <c r="D144"/>
  <c r="D147"/>
  <c r="D140"/>
  <c r="D141"/>
  <c r="D574"/>
  <c r="E564"/>
  <c r="D145"/>
  <c r="D139"/>
  <c r="D138"/>
  <c r="D227"/>
  <c r="D228"/>
  <c r="D224"/>
  <c r="D226"/>
  <c r="D225"/>
  <c r="L222"/>
  <c r="D222"/>
  <c r="H380"/>
  <c r="J380"/>
  <c r="I380"/>
  <c r="K380"/>
  <c r="E385"/>
  <c r="J422"/>
  <c r="J394"/>
  <c r="K422"/>
  <c r="K394"/>
  <c r="H422"/>
  <c r="D385"/>
  <c r="D386"/>
  <c r="E386"/>
  <c r="D380"/>
  <c r="H394"/>
  <c r="E380"/>
  <c r="I422"/>
  <c r="E422"/>
  <c r="L422"/>
  <c r="L394"/>
  <c r="I394"/>
  <c r="E395"/>
  <c r="E394"/>
  <c r="D395"/>
  <c r="D394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 610 т</t>
        </r>
      </text>
    </comment>
    <comment ref="J27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F97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J9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F402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<sst xmlns="http://schemas.openxmlformats.org/spreadsheetml/2006/main" count="686" uniqueCount="130">
  <si>
    <t>Приложение 2.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</si>
  <si>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к муниципальной программе </t>
    </r>
  </si>
  <si>
    <t>«Развитие культуры и туризма»  муниципального образования «Город Томск</t>
  </si>
  <si>
    <t>на 2015-2020 годы</t>
  </si>
  <si>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</si>
  <si>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</si>
  <si>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</si>
  <si>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</si>
  <si>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</si>
  <si>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</si>
  <si>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</si>
  <si>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</si>
  <si>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</si>
  <si>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</si>
  <si>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</si>
  <si>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</si>
  <si>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</si>
  <si>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</si>
  <si>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</si>
  <si>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</si>
  <si>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</si>
  <si>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</si>
  <si>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</si>
  <si>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</si>
  <si>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</si>
  <si>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</si>
  <si>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</si>
  <si>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</si>
  <si>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</si>
  <si>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</si>
  <si>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</si>
  <si>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</si>
  <si>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</si>
  <si>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</si>
  <si>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</si>
  <si>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</si>
  <si>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</si>
  <si>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</si>
  <si>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</si>
  <si>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</si>
  <si>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</si>
  <si>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</si>
  <si>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</si>
  <si>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</si>
  <si>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</si>
  <si>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</si>
  <si>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</si>
  <si>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</si>
  <si>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</si>
  <si>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</si>
  <si>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</si>
  <si>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</si>
  <si>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</si>
  <si>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</si>
  <si>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</si>
  <si>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</si>
  <si>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</si>
  <si>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</si>
  <si>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</si>
  <si>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</si>
  <si>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</si>
  <si>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</si>
  <si>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</si>
  <si>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</si>
  <si>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</si>
  <si>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</si>
  <si>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</si>
  <si>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</si>
  <si>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</si>
  <si>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</si>
  <si>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</si>
  <si>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</si>
  <si>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</si>
  <si>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</si>
  <si>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</si>
  <si>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</si>
  <si>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</si>
  <si>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</si>
  <si>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</si>
  <si>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</si>
  <si>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</si>
  <si>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</si>
  <si>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</si>
  <si>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</si>
  <si>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</si>
  <si>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</si>
  <si>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</si>
  <si>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</si>
  <si>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</si>
  <si>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</si>
  <si>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</si>
  <si>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</si>
  <si>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</si>
  <si>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</si>
  <si>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</si>
  <si>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</si>
  <si>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</si>
  <si>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</si>
  <si>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</si>
  <si>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</si>
  <si>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доп потр</t>
  </si>
  <si>
    <t>Управление культуры администрации Города Томска</t>
  </si>
  <si>
    <t>Департамент капитального строительства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</si>
  <si>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</si>
  <si>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</si>
  <si>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</si>
  <si>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</si>
  <si>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</si>
  <si>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r>
      <t xml:space="preserve">2.1. 11. </t>
    </r>
    <r>
      <rPr>
        <sz val="10"/>
        <color indexed="8"/>
        <rFont val="Times New Roman"/>
        <family val="1"/>
        <charset val="204"/>
      </rPr>
      <t xml:space="preserve">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  </r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</si>
  <si>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</si>
  <si>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</si>
  <si>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</si>
  <si>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</si>
  <si>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</si>
  <si>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</si>
  <si>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</si>
  <si>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</si>
  <si>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</si>
  <si>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</si>
  <si>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</si>
  <si>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</si>
  <si>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</si>
  <si>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</si>
  <si>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</si>
  <si>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</si>
  <si>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</si>
  <si>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4.1.2. Капитальный ремонт МБОУДО ДМШ № 2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</si>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</sst>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#,##0.0"/>
  </numFmts>
  <fonts count="14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6" fillId="2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65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4" fontId="0" fillId="0" borderId="0" xfId="0" applyNumberFormat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0" borderId="0" xfId="0" applyNumberFormat="1" applyFont="1"/>
    <xf numFmtId="164" fontId="11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164" fontId="1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7"/>
  <sheetViews>
    <sheetView tabSelected="1" topLeftCell="A13" workbookViewId="0">
      <pane ySplit="1185" topLeftCell="A78" activePane="bottomLeft"/>
      <selection activeCell="N12" sqref="N1:N65536"/>
      <selection pane="bottomLeft" activeCell="H338" sqref="H338"/>
    </sheetView>
  </sheetViews>
  <sheetFormatPr defaultRowHeight="15.75"/>
  <cols>
    <col min="1" max="1" width="3.875" customWidth="1"/>
    <col min="2" max="2" width="26.375" style="22" customWidth="1"/>
    <col min="3" max="3" width="9" style="21"/>
    <col min="4" max="4" width="11.5" style="28" customWidth="1"/>
    <col min="5" max="5" width="9.75" style="28" customWidth="1"/>
    <col min="6" max="6" width="13.125" style="21" customWidth="1"/>
    <col min="7" max="7" width="9.875" style="21" customWidth="1"/>
    <col min="8" max="8" width="9.375" style="21" customWidth="1"/>
    <col min="9" max="9" width="8.875" style="21" customWidth="1"/>
    <col min="10" max="10" width="10.125" style="21" customWidth="1"/>
    <col min="11" max="11" width="9.125" style="21" customWidth="1"/>
    <col min="12" max="12" width="7.625" style="21" hidden="1" customWidth="1"/>
    <col min="13" max="13" width="6.625" style="21" hidden="1" customWidth="1"/>
    <col min="14" max="14" width="13.25" style="42" customWidth="1"/>
    <col min="15" max="15" width="5.875" hidden="1" customWidth="1"/>
    <col min="16" max="16" width="11.875" bestFit="1" customWidth="1"/>
    <col min="17" max="17" width="11.625" bestFit="1" customWidth="1"/>
  </cols>
  <sheetData>
    <row r="1" spans="1: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5">
      <c r="A5" s="2"/>
    </row>
    <row r="6" spans="1:15">
      <c r="A6" s="4"/>
    </row>
    <row r="7" spans="1:1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5">
      <c r="A8" s="4"/>
    </row>
    <row r="9" spans="1:15" ht="18.75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5">
      <c r="A10" s="4"/>
    </row>
    <row r="11" spans="1:15">
      <c r="A11" s="4"/>
    </row>
    <row r="12" spans="1:15" ht="25.5" customHeight="1">
      <c r="A12" s="49" t="s">
        <v>6</v>
      </c>
      <c r="B12" s="53" t="s">
        <v>7</v>
      </c>
      <c r="C12" s="49" t="s">
        <v>8</v>
      </c>
      <c r="D12" s="46" t="s">
        <v>63</v>
      </c>
      <c r="E12" s="46"/>
      <c r="F12" s="49" t="s">
        <v>9</v>
      </c>
      <c r="G12" s="49"/>
      <c r="H12" s="49"/>
      <c r="I12" s="49"/>
      <c r="J12" s="49"/>
      <c r="K12" s="49"/>
      <c r="L12" s="49"/>
      <c r="M12" s="49"/>
      <c r="N12" s="49" t="s">
        <v>10</v>
      </c>
      <c r="O12" s="10"/>
    </row>
    <row r="13" spans="1:15">
      <c r="A13" s="49"/>
      <c r="B13" s="54"/>
      <c r="C13" s="49"/>
      <c r="D13" s="46"/>
      <c r="E13" s="46"/>
      <c r="F13" s="49" t="s">
        <v>11</v>
      </c>
      <c r="G13" s="49"/>
      <c r="H13" s="49" t="s">
        <v>12</v>
      </c>
      <c r="I13" s="49"/>
      <c r="J13" s="49" t="s">
        <v>13</v>
      </c>
      <c r="K13" s="49"/>
      <c r="L13" s="49" t="s">
        <v>14</v>
      </c>
      <c r="M13" s="49"/>
      <c r="N13" s="49"/>
      <c r="O13" s="10"/>
    </row>
    <row r="14" spans="1:15" s="2" customFormat="1" ht="25.5">
      <c r="A14" s="49"/>
      <c r="B14" s="55"/>
      <c r="C14" s="49"/>
      <c r="D14" s="14" t="s">
        <v>15</v>
      </c>
      <c r="E14" s="14" t="s">
        <v>16</v>
      </c>
      <c r="F14" s="14" t="s">
        <v>15</v>
      </c>
      <c r="G14" s="14" t="s">
        <v>16</v>
      </c>
      <c r="H14" s="14" t="s">
        <v>15</v>
      </c>
      <c r="I14" s="14" t="s">
        <v>16</v>
      </c>
      <c r="J14" s="14" t="s">
        <v>15</v>
      </c>
      <c r="K14" s="14" t="s">
        <v>16</v>
      </c>
      <c r="L14" s="14" t="s">
        <v>15</v>
      </c>
      <c r="M14" s="14" t="s">
        <v>16</v>
      </c>
      <c r="N14" s="14"/>
      <c r="O14" s="33"/>
    </row>
    <row r="15" spans="1:15" s="21" customFormat="1">
      <c r="A15" s="14">
        <v>1</v>
      </c>
      <c r="B15" s="14">
        <v>2</v>
      </c>
      <c r="C15" s="14">
        <v>3</v>
      </c>
      <c r="D15" s="15">
        <v>4</v>
      </c>
      <c r="E15" s="15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6"/>
    </row>
    <row r="16" spans="1:15" ht="29.25" customHeight="1">
      <c r="A16" s="62" t="s">
        <v>17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10"/>
    </row>
    <row r="17" spans="1:16" ht="16.5" customHeight="1">
      <c r="A17" s="62" t="s">
        <v>18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10"/>
    </row>
    <row r="18" spans="1:16" ht="16.5" customHeight="1">
      <c r="A18" s="62" t="s">
        <v>19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10"/>
    </row>
    <row r="19" spans="1:16" s="5" customFormat="1">
      <c r="A19" s="53" t="s">
        <v>49</v>
      </c>
      <c r="B19" s="13" t="s">
        <v>20</v>
      </c>
      <c r="C19" s="15" t="s">
        <v>22</v>
      </c>
      <c r="D19" s="9">
        <f>SUM(D20:D25)</f>
        <v>651831.76216000004</v>
      </c>
      <c r="E19" s="9">
        <f>SUM(E20:E25)</f>
        <v>194523.6</v>
      </c>
      <c r="F19" s="9">
        <f>SUM(F20:F25)</f>
        <v>471208.48990000004</v>
      </c>
      <c r="G19" s="9">
        <f t="shared" ref="G19:M19" si="0">SUM(G20:G25)</f>
        <v>154781.70000000001</v>
      </c>
      <c r="H19" s="9">
        <f t="shared" si="0"/>
        <v>4050.6952500000007</v>
      </c>
      <c r="I19" s="9">
        <f>SUM(I20:I25)</f>
        <v>0</v>
      </c>
      <c r="J19" s="9">
        <f>SUM(J20:J25)</f>
        <v>176572.57701000001</v>
      </c>
      <c r="K19" s="9">
        <f t="shared" si="0"/>
        <v>39741.899999999994</v>
      </c>
      <c r="L19" s="9">
        <f t="shared" si="0"/>
        <v>0</v>
      </c>
      <c r="M19" s="9">
        <f t="shared" si="0"/>
        <v>0</v>
      </c>
      <c r="N19" s="50" t="s">
        <v>101</v>
      </c>
      <c r="O19" s="17"/>
    </row>
    <row r="20" spans="1:16" s="5" customFormat="1">
      <c r="A20" s="54"/>
      <c r="B20" s="47" t="s">
        <v>21</v>
      </c>
      <c r="C20" s="15" t="s">
        <v>23</v>
      </c>
      <c r="D20" s="9">
        <f t="shared" ref="D20:E25" si="1">F20+H20+J20+L20</f>
        <v>89747.199999999997</v>
      </c>
      <c r="E20" s="9">
        <f t="shared" si="1"/>
        <v>67573.2</v>
      </c>
      <c r="F20" s="9">
        <f>F27+F34+F48</f>
        <v>70863.899999999994</v>
      </c>
      <c r="G20" s="9">
        <f>G27+G34+G48</f>
        <v>51593.9</v>
      </c>
      <c r="H20" s="9">
        <f t="shared" ref="H20:M20" si="2">H27+H34+H48</f>
        <v>525</v>
      </c>
      <c r="I20" s="9">
        <f t="shared" si="2"/>
        <v>0</v>
      </c>
      <c r="J20" s="9">
        <f t="shared" si="2"/>
        <v>18358.3</v>
      </c>
      <c r="K20" s="9">
        <f t="shared" si="2"/>
        <v>15979.3</v>
      </c>
      <c r="L20" s="9">
        <f t="shared" si="2"/>
        <v>0</v>
      </c>
      <c r="M20" s="9">
        <f t="shared" si="2"/>
        <v>0</v>
      </c>
      <c r="N20" s="51"/>
      <c r="O20" s="18"/>
    </row>
    <row r="21" spans="1:16" s="5" customFormat="1">
      <c r="A21" s="54"/>
      <c r="B21" s="47"/>
      <c r="C21" s="15" t="s">
        <v>24</v>
      </c>
      <c r="D21" s="9">
        <f t="shared" si="1"/>
        <v>97356.5</v>
      </c>
      <c r="E21" s="9">
        <f t="shared" si="1"/>
        <v>75356.5</v>
      </c>
      <c r="F21" s="9">
        <f t="shared" ref="F21:M21" si="3">F28+F35+F49</f>
        <v>70863.899999999994</v>
      </c>
      <c r="G21" s="9">
        <f>G28+G35+G49</f>
        <v>51593.9</v>
      </c>
      <c r="H21" s="9">
        <f t="shared" si="3"/>
        <v>577.5</v>
      </c>
      <c r="I21" s="9">
        <f t="shared" si="3"/>
        <v>0</v>
      </c>
      <c r="J21" s="9">
        <f t="shared" si="3"/>
        <v>25915.1</v>
      </c>
      <c r="K21" s="9">
        <f t="shared" si="3"/>
        <v>23762.6</v>
      </c>
      <c r="L21" s="9">
        <f t="shared" si="3"/>
        <v>0</v>
      </c>
      <c r="M21" s="9">
        <f t="shared" si="3"/>
        <v>0</v>
      </c>
      <c r="N21" s="51"/>
      <c r="O21" s="18"/>
      <c r="P21" s="37"/>
    </row>
    <row r="22" spans="1:16" s="5" customFormat="1">
      <c r="A22" s="54"/>
      <c r="B22" s="47"/>
      <c r="C22" s="15" t="s">
        <v>25</v>
      </c>
      <c r="D22" s="9">
        <f t="shared" si="1"/>
        <v>100005.75999999999</v>
      </c>
      <c r="E22" s="9">
        <f t="shared" si="1"/>
        <v>51593.9</v>
      </c>
      <c r="F22" s="9">
        <f t="shared" ref="F22:M22" si="4">F29+F36+F50</f>
        <v>70863.899999999994</v>
      </c>
      <c r="G22" s="9">
        <f t="shared" si="4"/>
        <v>51593.9</v>
      </c>
      <c r="H22" s="9">
        <f t="shared" si="4"/>
        <v>635.25</v>
      </c>
      <c r="I22" s="9">
        <f t="shared" si="4"/>
        <v>0</v>
      </c>
      <c r="J22" s="9">
        <f t="shared" si="4"/>
        <v>28506.61</v>
      </c>
      <c r="K22" s="9">
        <f t="shared" si="4"/>
        <v>0</v>
      </c>
      <c r="L22" s="9">
        <f t="shared" si="4"/>
        <v>0</v>
      </c>
      <c r="M22" s="9">
        <f t="shared" si="4"/>
        <v>0</v>
      </c>
      <c r="N22" s="51"/>
      <c r="O22" s="18"/>
      <c r="P22" s="37"/>
    </row>
    <row r="23" spans="1:16" s="5" customFormat="1">
      <c r="A23" s="54"/>
      <c r="B23" s="47"/>
      <c r="C23" s="15" t="s">
        <v>26</v>
      </c>
      <c r="D23" s="9">
        <f t="shared" si="1"/>
        <v>110072.53600000001</v>
      </c>
      <c r="E23" s="9">
        <f t="shared" si="1"/>
        <v>0</v>
      </c>
      <c r="F23" s="9">
        <f t="shared" ref="F23:M23" si="5">F30+F37+F51</f>
        <v>78016.490000000005</v>
      </c>
      <c r="G23" s="9">
        <f t="shared" si="5"/>
        <v>0</v>
      </c>
      <c r="H23" s="9">
        <f t="shared" si="5"/>
        <v>698.77500000000009</v>
      </c>
      <c r="I23" s="9">
        <f t="shared" si="5"/>
        <v>0</v>
      </c>
      <c r="J23" s="9">
        <f t="shared" si="5"/>
        <v>31357.271000000004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51"/>
      <c r="O23" s="18"/>
    </row>
    <row r="24" spans="1:16" s="5" customFormat="1">
      <c r="A24" s="54"/>
      <c r="B24" s="47"/>
      <c r="C24" s="15" t="s">
        <v>27</v>
      </c>
      <c r="D24" s="9">
        <f t="shared" si="1"/>
        <v>121187.1496</v>
      </c>
      <c r="E24" s="9">
        <f t="shared" si="1"/>
        <v>0</v>
      </c>
      <c r="F24" s="9">
        <f t="shared" ref="F24:M24" si="6">F31+F38+F52</f>
        <v>85925.499000000011</v>
      </c>
      <c r="G24" s="9">
        <f t="shared" si="6"/>
        <v>0</v>
      </c>
      <c r="H24" s="9">
        <f t="shared" si="6"/>
        <v>768.65250000000015</v>
      </c>
      <c r="I24" s="9">
        <f t="shared" si="6"/>
        <v>0</v>
      </c>
      <c r="J24" s="9">
        <f t="shared" si="6"/>
        <v>34492.998100000004</v>
      </c>
      <c r="K24" s="9">
        <f t="shared" si="6"/>
        <v>0</v>
      </c>
      <c r="L24" s="9">
        <f t="shared" si="6"/>
        <v>0</v>
      </c>
      <c r="M24" s="9">
        <f t="shared" si="6"/>
        <v>0</v>
      </c>
      <c r="N24" s="51"/>
      <c r="O24" s="18"/>
    </row>
    <row r="25" spans="1:16" s="5" customFormat="1">
      <c r="A25" s="54"/>
      <c r="B25" s="47"/>
      <c r="C25" s="15" t="s">
        <v>28</v>
      </c>
      <c r="D25" s="9">
        <f t="shared" si="1"/>
        <v>133462.61656000002</v>
      </c>
      <c r="E25" s="9">
        <f t="shared" si="1"/>
        <v>0</v>
      </c>
      <c r="F25" s="9">
        <f t="shared" ref="F25:M25" si="7">F32+F39+F53</f>
        <v>94674.800900000017</v>
      </c>
      <c r="G25" s="9">
        <f t="shared" si="7"/>
        <v>0</v>
      </c>
      <c r="H25" s="9">
        <f t="shared" si="7"/>
        <v>845.51775000000021</v>
      </c>
      <c r="I25" s="9">
        <f t="shared" si="7"/>
        <v>0</v>
      </c>
      <c r="J25" s="9">
        <f t="shared" si="7"/>
        <v>37942.297910000008</v>
      </c>
      <c r="K25" s="9">
        <f t="shared" si="7"/>
        <v>0</v>
      </c>
      <c r="L25" s="9">
        <f t="shared" si="7"/>
        <v>0</v>
      </c>
      <c r="M25" s="9">
        <f t="shared" si="7"/>
        <v>0</v>
      </c>
      <c r="N25" s="51"/>
      <c r="O25" s="18"/>
    </row>
    <row r="26" spans="1:16" s="12" customFormat="1">
      <c r="A26" s="54"/>
      <c r="B26" s="48" t="s">
        <v>46</v>
      </c>
      <c r="C26" s="14" t="s">
        <v>22</v>
      </c>
      <c r="D26" s="9">
        <f>SUM(D27:D32)</f>
        <v>618570.74956000003</v>
      </c>
      <c r="E26" s="9">
        <f>SUM(E27:E32)</f>
        <v>193743.6</v>
      </c>
      <c r="F26" s="11">
        <f t="shared" ref="F26:M26" si="8">SUM(F27:F32)</f>
        <v>447669.1459</v>
      </c>
      <c r="G26" s="11">
        <f t="shared" si="8"/>
        <v>154001.70000000001</v>
      </c>
      <c r="H26" s="11">
        <f t="shared" si="8"/>
        <v>0</v>
      </c>
      <c r="I26" s="11">
        <f t="shared" si="8"/>
        <v>0</v>
      </c>
      <c r="J26" s="11">
        <f t="shared" si="8"/>
        <v>170901.60366000002</v>
      </c>
      <c r="K26" s="11">
        <f t="shared" si="8"/>
        <v>39741.899999999994</v>
      </c>
      <c r="L26" s="11">
        <f t="shared" si="8"/>
        <v>0</v>
      </c>
      <c r="M26" s="11">
        <f t="shared" si="8"/>
        <v>0</v>
      </c>
      <c r="N26" s="51"/>
      <c r="O26" s="18"/>
    </row>
    <row r="27" spans="1:16">
      <c r="A27" s="54"/>
      <c r="B27" s="48"/>
      <c r="C27" s="14" t="s">
        <v>23</v>
      </c>
      <c r="D27" s="9">
        <f t="shared" ref="D27:E32" si="9">F27+H27+J27+L27</f>
        <v>85033.2</v>
      </c>
      <c r="E27" s="9">
        <f t="shared" si="9"/>
        <v>67313.2</v>
      </c>
      <c r="F27" s="11">
        <f>16076+G27</f>
        <v>67409.899999999994</v>
      </c>
      <c r="G27" s="11">
        <f>51333.9-G34-G41</f>
        <v>51333.9</v>
      </c>
      <c r="H27" s="11">
        <v>0</v>
      </c>
      <c r="I27" s="11">
        <v>0</v>
      </c>
      <c r="J27" s="11">
        <f>1644+K27</f>
        <v>17623.3</v>
      </c>
      <c r="K27" s="11">
        <f>15979.3</f>
        <v>15979.3</v>
      </c>
      <c r="L27" s="11">
        <f>M27</f>
        <v>0</v>
      </c>
      <c r="M27" s="11">
        <v>0</v>
      </c>
      <c r="N27" s="51"/>
      <c r="O27" s="18"/>
    </row>
    <row r="28" spans="1:16">
      <c r="A28" s="54"/>
      <c r="B28" s="48"/>
      <c r="C28" s="14" t="s">
        <v>24</v>
      </c>
      <c r="D28" s="9">
        <f t="shared" si="9"/>
        <v>92516.5</v>
      </c>
      <c r="E28" s="9">
        <f t="shared" si="9"/>
        <v>75096.5</v>
      </c>
      <c r="F28" s="11">
        <f>F27</f>
        <v>67409.899999999994</v>
      </c>
      <c r="G28" s="11">
        <f>51333.9-G35-G42</f>
        <v>51333.9</v>
      </c>
      <c r="H28" s="11">
        <v>0</v>
      </c>
      <c r="I28" s="11">
        <v>0</v>
      </c>
      <c r="J28" s="11">
        <f>1344+K28</f>
        <v>25106.6</v>
      </c>
      <c r="K28" s="11">
        <f>23762.6</f>
        <v>23762.6</v>
      </c>
      <c r="L28" s="11">
        <f>M28</f>
        <v>0</v>
      </c>
      <c r="M28" s="11">
        <v>0</v>
      </c>
      <c r="N28" s="51"/>
      <c r="O28" s="18"/>
    </row>
    <row r="29" spans="1:16">
      <c r="A29" s="54"/>
      <c r="B29" s="48"/>
      <c r="C29" s="14" t="s">
        <v>25</v>
      </c>
      <c r="D29" s="9">
        <f t="shared" si="9"/>
        <v>95027.16</v>
      </c>
      <c r="E29" s="9">
        <f t="shared" si="9"/>
        <v>51333.9</v>
      </c>
      <c r="F29" s="11">
        <f>F28</f>
        <v>67409.899999999994</v>
      </c>
      <c r="G29" s="11">
        <f>51333.9-G36-G43</f>
        <v>51333.9</v>
      </c>
      <c r="H29" s="11">
        <v>0</v>
      </c>
      <c r="I29" s="11">
        <v>0</v>
      </c>
      <c r="J29" s="11">
        <f>1.1*J28</f>
        <v>27617.260000000002</v>
      </c>
      <c r="K29" s="11">
        <v>0</v>
      </c>
      <c r="L29" s="11">
        <v>0</v>
      </c>
      <c r="M29" s="11">
        <v>0</v>
      </c>
      <c r="N29" s="51"/>
      <c r="O29" s="18"/>
    </row>
    <row r="30" spans="1:16">
      <c r="A30" s="54"/>
      <c r="B30" s="48"/>
      <c r="C30" s="14" t="s">
        <v>26</v>
      </c>
      <c r="D30" s="9">
        <f t="shared" si="9"/>
        <v>104529.876</v>
      </c>
      <c r="E30" s="9">
        <f t="shared" si="9"/>
        <v>0</v>
      </c>
      <c r="F30" s="11">
        <f>1.1*F29</f>
        <v>74150.89</v>
      </c>
      <c r="G30" s="11">
        <v>0</v>
      </c>
      <c r="H30" s="11">
        <v>0</v>
      </c>
      <c r="I30" s="11">
        <v>0</v>
      </c>
      <c r="J30" s="11">
        <f>1.1*J29</f>
        <v>30378.986000000004</v>
      </c>
      <c r="K30" s="11">
        <v>0</v>
      </c>
      <c r="L30" s="11">
        <f>1.2*L29</f>
        <v>0</v>
      </c>
      <c r="M30" s="11"/>
      <c r="N30" s="51"/>
      <c r="O30" s="18"/>
    </row>
    <row r="31" spans="1:16">
      <c r="A31" s="54"/>
      <c r="B31" s="48"/>
      <c r="C31" s="14" t="s">
        <v>27</v>
      </c>
      <c r="D31" s="9">
        <f t="shared" si="9"/>
        <v>114982.86360000001</v>
      </c>
      <c r="E31" s="9">
        <f t="shared" si="9"/>
        <v>0</v>
      </c>
      <c r="F31" s="11">
        <f>1.1*F30</f>
        <v>81565.979000000007</v>
      </c>
      <c r="G31" s="11">
        <v>0</v>
      </c>
      <c r="H31" s="11">
        <v>0</v>
      </c>
      <c r="I31" s="11">
        <v>0</v>
      </c>
      <c r="J31" s="11">
        <f>1.1*J30</f>
        <v>33416.884600000005</v>
      </c>
      <c r="K31" s="11">
        <v>0</v>
      </c>
      <c r="L31" s="11">
        <f>1.2*L30</f>
        <v>0</v>
      </c>
      <c r="M31" s="11"/>
      <c r="N31" s="51"/>
      <c r="O31" s="18"/>
    </row>
    <row r="32" spans="1:16">
      <c r="A32" s="54"/>
      <c r="B32" s="48"/>
      <c r="C32" s="14" t="s">
        <v>28</v>
      </c>
      <c r="D32" s="9">
        <f t="shared" si="9"/>
        <v>126481.14996000002</v>
      </c>
      <c r="E32" s="9">
        <f t="shared" si="9"/>
        <v>0</v>
      </c>
      <c r="F32" s="11">
        <f>1.1*F31</f>
        <v>89722.576900000015</v>
      </c>
      <c r="G32" s="11">
        <v>0</v>
      </c>
      <c r="H32" s="11">
        <v>0</v>
      </c>
      <c r="I32" s="11">
        <v>0</v>
      </c>
      <c r="J32" s="11">
        <f>1.1*J31</f>
        <v>36758.57306000001</v>
      </c>
      <c r="K32" s="11">
        <v>0</v>
      </c>
      <c r="L32" s="11">
        <f>1.2*L31</f>
        <v>0</v>
      </c>
      <c r="M32" s="11"/>
      <c r="N32" s="51"/>
      <c r="O32" s="18"/>
    </row>
    <row r="33" spans="1:16" s="2" customFormat="1">
      <c r="A33" s="54"/>
      <c r="B33" s="48" t="s">
        <v>47</v>
      </c>
      <c r="C33" s="14" t="s">
        <v>22</v>
      </c>
      <c r="D33" s="9">
        <f>SUM(D34:D39)</f>
        <v>24885.012600000002</v>
      </c>
      <c r="E33" s="9">
        <f>SUM(E34:E39)</f>
        <v>0</v>
      </c>
      <c r="F33" s="11">
        <f t="shared" ref="F33:K33" si="10">SUM(F34:F39)</f>
        <v>15163.344000000001</v>
      </c>
      <c r="G33" s="11">
        <f t="shared" si="10"/>
        <v>0</v>
      </c>
      <c r="H33" s="11">
        <f t="shared" si="10"/>
        <v>4050.6952500000007</v>
      </c>
      <c r="I33" s="11">
        <f t="shared" si="10"/>
        <v>0</v>
      </c>
      <c r="J33" s="11">
        <f t="shared" si="10"/>
        <v>5670.973350000002</v>
      </c>
      <c r="K33" s="11">
        <f t="shared" si="10"/>
        <v>0</v>
      </c>
      <c r="L33" s="11"/>
      <c r="M33" s="11"/>
      <c r="N33" s="51"/>
      <c r="O33" s="18"/>
    </row>
    <row r="34" spans="1:16">
      <c r="A34" s="54"/>
      <c r="B34" s="48"/>
      <c r="C34" s="14" t="s">
        <v>23</v>
      </c>
      <c r="D34" s="9">
        <f t="shared" ref="D34:E39" si="11">F34+H34+J34+L34</f>
        <v>3318</v>
      </c>
      <c r="E34" s="9">
        <f t="shared" si="11"/>
        <v>0</v>
      </c>
      <c r="F34" s="11">
        <v>2058</v>
      </c>
      <c r="G34" s="11">
        <v>0</v>
      </c>
      <c r="H34" s="11">
        <v>525</v>
      </c>
      <c r="I34" s="11"/>
      <c r="J34" s="11">
        <f>735</f>
        <v>735</v>
      </c>
      <c r="K34" s="11">
        <v>0</v>
      </c>
      <c r="L34" s="11"/>
      <c r="M34" s="11"/>
      <c r="N34" s="51"/>
      <c r="O34" s="18"/>
    </row>
    <row r="35" spans="1:16">
      <c r="A35" s="54"/>
      <c r="B35" s="48"/>
      <c r="C35" s="14" t="s">
        <v>24</v>
      </c>
      <c r="D35" s="9">
        <f t="shared" si="11"/>
        <v>3444</v>
      </c>
      <c r="E35" s="9">
        <f t="shared" si="11"/>
        <v>0</v>
      </c>
      <c r="F35" s="11">
        <f>F34</f>
        <v>2058</v>
      </c>
      <c r="G35" s="11">
        <v>0</v>
      </c>
      <c r="H35" s="11">
        <f>1.1*H34</f>
        <v>577.5</v>
      </c>
      <c r="I35" s="11"/>
      <c r="J35" s="11">
        <f>1.1*J34</f>
        <v>808.50000000000011</v>
      </c>
      <c r="K35" s="11">
        <v>0</v>
      </c>
      <c r="L35" s="11"/>
      <c r="M35" s="11"/>
      <c r="N35" s="51"/>
      <c r="O35" s="18"/>
    </row>
    <row r="36" spans="1:16">
      <c r="A36" s="54"/>
      <c r="B36" s="48"/>
      <c r="C36" s="14" t="s">
        <v>25</v>
      </c>
      <c r="D36" s="9">
        <f t="shared" si="11"/>
        <v>3582.6000000000004</v>
      </c>
      <c r="E36" s="9">
        <f t="shared" si="11"/>
        <v>0</v>
      </c>
      <c r="F36" s="11">
        <f>F35</f>
        <v>2058</v>
      </c>
      <c r="G36" s="11">
        <v>0</v>
      </c>
      <c r="H36" s="11">
        <f>1.1*H35</f>
        <v>635.25</v>
      </c>
      <c r="I36" s="11">
        <v>0</v>
      </c>
      <c r="J36" s="11">
        <f>1.1*J35</f>
        <v>889.35000000000025</v>
      </c>
      <c r="K36" s="11">
        <v>0</v>
      </c>
      <c r="L36" s="11"/>
      <c r="M36" s="11"/>
      <c r="N36" s="51"/>
      <c r="O36" s="18"/>
    </row>
    <row r="37" spans="1:16">
      <c r="A37" s="54"/>
      <c r="B37" s="48"/>
      <c r="C37" s="14" t="s">
        <v>26</v>
      </c>
      <c r="D37" s="9">
        <f t="shared" si="11"/>
        <v>4146.66</v>
      </c>
      <c r="E37" s="9">
        <f t="shared" si="11"/>
        <v>0</v>
      </c>
      <c r="F37" s="11">
        <f>1.2*F36</f>
        <v>2469.6</v>
      </c>
      <c r="G37" s="11">
        <v>0</v>
      </c>
      <c r="H37" s="11">
        <f>1.1*H36</f>
        <v>698.77500000000009</v>
      </c>
      <c r="I37" s="11"/>
      <c r="J37" s="11">
        <f>1.1*J36</f>
        <v>978.28500000000031</v>
      </c>
      <c r="K37" s="11">
        <v>0</v>
      </c>
      <c r="L37" s="11"/>
      <c r="M37" s="11"/>
      <c r="N37" s="51"/>
      <c r="O37" s="18"/>
    </row>
    <row r="38" spans="1:16">
      <c r="A38" s="54"/>
      <c r="B38" s="48"/>
      <c r="C38" s="14" t="s">
        <v>27</v>
      </c>
      <c r="D38" s="9">
        <f t="shared" si="11"/>
        <v>4808.2860000000001</v>
      </c>
      <c r="E38" s="9">
        <f t="shared" si="11"/>
        <v>0</v>
      </c>
      <c r="F38" s="11">
        <f>1.2*F37</f>
        <v>2963.52</v>
      </c>
      <c r="G38" s="11">
        <v>0</v>
      </c>
      <c r="H38" s="11">
        <f>1.1*H37</f>
        <v>768.65250000000015</v>
      </c>
      <c r="I38" s="11">
        <v>0</v>
      </c>
      <c r="J38" s="11">
        <f>1.1*J37</f>
        <v>1076.1135000000004</v>
      </c>
      <c r="K38" s="11">
        <v>0</v>
      </c>
      <c r="L38" s="11"/>
      <c r="M38" s="11"/>
      <c r="N38" s="51"/>
      <c r="O38" s="18"/>
    </row>
    <row r="39" spans="1:16">
      <c r="A39" s="54"/>
      <c r="B39" s="48"/>
      <c r="C39" s="14" t="s">
        <v>28</v>
      </c>
      <c r="D39" s="9">
        <f t="shared" si="11"/>
        <v>5585.4666000000007</v>
      </c>
      <c r="E39" s="9">
        <f t="shared" si="11"/>
        <v>0</v>
      </c>
      <c r="F39" s="11">
        <f>1.2*F38</f>
        <v>3556.2239999999997</v>
      </c>
      <c r="G39" s="11">
        <v>0</v>
      </c>
      <c r="H39" s="11">
        <f>1.1*H38</f>
        <v>845.51775000000021</v>
      </c>
      <c r="I39" s="11">
        <v>0</v>
      </c>
      <c r="J39" s="11">
        <f>1.1*J38</f>
        <v>1183.7248500000005</v>
      </c>
      <c r="K39" s="11">
        <v>0</v>
      </c>
      <c r="L39" s="11">
        <f>1.1*L38</f>
        <v>0</v>
      </c>
      <c r="M39" s="11"/>
      <c r="N39" s="51"/>
      <c r="O39" s="18"/>
    </row>
    <row r="40" spans="1:16" s="2" customFormat="1" ht="15" hidden="1" customHeight="1">
      <c r="A40" s="54"/>
      <c r="B40" s="48" t="s">
        <v>111</v>
      </c>
      <c r="C40" s="14" t="s">
        <v>22</v>
      </c>
      <c r="D40" s="9">
        <f>SUM(D41:D46)</f>
        <v>0</v>
      </c>
      <c r="E40" s="9">
        <f>SUM(E41:E46)</f>
        <v>0</v>
      </c>
      <c r="F40" s="11">
        <f t="shared" ref="F40:M40" si="12">SUM(F41:F46)</f>
        <v>0</v>
      </c>
      <c r="G40" s="11">
        <f t="shared" si="12"/>
        <v>0</v>
      </c>
      <c r="H40" s="11">
        <f t="shared" si="12"/>
        <v>0</v>
      </c>
      <c r="I40" s="11">
        <f t="shared" si="12"/>
        <v>0</v>
      </c>
      <c r="J40" s="11">
        <f t="shared" si="12"/>
        <v>0</v>
      </c>
      <c r="K40" s="11">
        <f t="shared" si="12"/>
        <v>0</v>
      </c>
      <c r="L40" s="11">
        <f t="shared" si="12"/>
        <v>0</v>
      </c>
      <c r="M40" s="11">
        <f t="shared" si="12"/>
        <v>0</v>
      </c>
      <c r="N40" s="51"/>
      <c r="O40" s="18"/>
    </row>
    <row r="41" spans="1:16" ht="15" hidden="1" customHeight="1">
      <c r="A41" s="54"/>
      <c r="B41" s="48"/>
      <c r="C41" s="14" t="s">
        <v>23</v>
      </c>
      <c r="D41" s="9">
        <f t="shared" ref="D41:E46" si="13">F41+H41+J41+L41</f>
        <v>0</v>
      </c>
      <c r="E41" s="9">
        <f t="shared" si="13"/>
        <v>0</v>
      </c>
      <c r="F41" s="11"/>
      <c r="G41" s="11"/>
      <c r="H41" s="11"/>
      <c r="I41" s="11"/>
      <c r="J41" s="11"/>
      <c r="K41" s="11"/>
      <c r="L41" s="11"/>
      <c r="M41" s="11"/>
      <c r="N41" s="51"/>
      <c r="O41" s="18"/>
    </row>
    <row r="42" spans="1:16" ht="15" hidden="1" customHeight="1">
      <c r="A42" s="54"/>
      <c r="B42" s="48"/>
      <c r="C42" s="14" t="s">
        <v>24</v>
      </c>
      <c r="D42" s="9">
        <f t="shared" si="13"/>
        <v>0</v>
      </c>
      <c r="E42" s="9">
        <f t="shared" si="13"/>
        <v>0</v>
      </c>
      <c r="F42" s="11"/>
      <c r="G42" s="11"/>
      <c r="H42" s="11"/>
      <c r="I42" s="11"/>
      <c r="J42" s="11"/>
      <c r="K42" s="11"/>
      <c r="L42" s="11"/>
      <c r="M42" s="11"/>
      <c r="N42" s="51"/>
      <c r="O42" s="18"/>
    </row>
    <row r="43" spans="1:16" ht="15" hidden="1" customHeight="1">
      <c r="A43" s="54"/>
      <c r="B43" s="48"/>
      <c r="C43" s="14" t="s">
        <v>25</v>
      </c>
      <c r="D43" s="9">
        <f t="shared" si="13"/>
        <v>0</v>
      </c>
      <c r="E43" s="9">
        <f t="shared" si="13"/>
        <v>0</v>
      </c>
      <c r="F43" s="11"/>
      <c r="G43" s="11"/>
      <c r="H43" s="11"/>
      <c r="I43" s="11"/>
      <c r="J43" s="11"/>
      <c r="K43" s="11"/>
      <c r="L43" s="11"/>
      <c r="M43" s="11"/>
      <c r="N43" s="51"/>
      <c r="O43" s="18"/>
    </row>
    <row r="44" spans="1:16" ht="15" hidden="1" customHeight="1">
      <c r="A44" s="54"/>
      <c r="B44" s="48"/>
      <c r="C44" s="14" t="s">
        <v>26</v>
      </c>
      <c r="D44" s="9">
        <f t="shared" si="13"/>
        <v>0</v>
      </c>
      <c r="E44" s="9">
        <f t="shared" si="13"/>
        <v>0</v>
      </c>
      <c r="F44" s="11"/>
      <c r="G44" s="11"/>
      <c r="H44" s="11"/>
      <c r="I44" s="11"/>
      <c r="J44" s="11"/>
      <c r="K44" s="11"/>
      <c r="L44" s="11"/>
      <c r="M44" s="11"/>
      <c r="N44" s="51"/>
      <c r="O44" s="18"/>
    </row>
    <row r="45" spans="1:16" ht="15" hidden="1" customHeight="1">
      <c r="A45" s="54"/>
      <c r="B45" s="48"/>
      <c r="C45" s="14" t="s">
        <v>27</v>
      </c>
      <c r="D45" s="9">
        <f t="shared" si="13"/>
        <v>0</v>
      </c>
      <c r="E45" s="9">
        <f t="shared" si="13"/>
        <v>0</v>
      </c>
      <c r="F45" s="11"/>
      <c r="G45" s="11"/>
      <c r="H45" s="11"/>
      <c r="I45" s="11"/>
      <c r="J45" s="11"/>
      <c r="K45" s="11"/>
      <c r="L45" s="11"/>
      <c r="M45" s="11"/>
      <c r="N45" s="51"/>
      <c r="O45" s="18"/>
    </row>
    <row r="46" spans="1:16" ht="15" hidden="1" customHeight="1">
      <c r="A46" s="54"/>
      <c r="B46" s="48"/>
      <c r="C46" s="14" t="s">
        <v>28</v>
      </c>
      <c r="D46" s="9">
        <f t="shared" si="13"/>
        <v>0</v>
      </c>
      <c r="E46" s="9">
        <f t="shared" si="13"/>
        <v>0</v>
      </c>
      <c r="F46" s="11"/>
      <c r="G46" s="11"/>
      <c r="H46" s="11"/>
      <c r="I46" s="11"/>
      <c r="J46" s="11"/>
      <c r="K46" s="11"/>
      <c r="L46" s="11"/>
      <c r="M46" s="11"/>
      <c r="N46" s="51"/>
      <c r="O46" s="18"/>
    </row>
    <row r="47" spans="1:16" s="2" customFormat="1" ht="15" customHeight="1">
      <c r="A47" s="54"/>
      <c r="B47" s="48" t="s">
        <v>114</v>
      </c>
      <c r="C47" s="14" t="s">
        <v>22</v>
      </c>
      <c r="D47" s="9">
        <f>SUM(D48:D53)</f>
        <v>8376</v>
      </c>
      <c r="E47" s="9">
        <f t="shared" ref="E47:M47" si="14">SUM(E48:E53)</f>
        <v>780</v>
      </c>
      <c r="F47" s="11">
        <f t="shared" si="14"/>
        <v>8376</v>
      </c>
      <c r="G47" s="11">
        <f t="shared" si="14"/>
        <v>780</v>
      </c>
      <c r="H47" s="11">
        <f t="shared" si="14"/>
        <v>0</v>
      </c>
      <c r="I47" s="11">
        <f t="shared" si="14"/>
        <v>0</v>
      </c>
      <c r="J47" s="11">
        <f t="shared" si="14"/>
        <v>0</v>
      </c>
      <c r="K47" s="11">
        <f t="shared" si="14"/>
        <v>0</v>
      </c>
      <c r="L47" s="11">
        <f t="shared" si="14"/>
        <v>0</v>
      </c>
      <c r="M47" s="11">
        <f t="shared" si="14"/>
        <v>0</v>
      </c>
      <c r="N47" s="51"/>
      <c r="O47" s="18"/>
    </row>
    <row r="48" spans="1:16">
      <c r="A48" s="54"/>
      <c r="B48" s="48"/>
      <c r="C48" s="14" t="s">
        <v>23</v>
      </c>
      <c r="D48" s="9">
        <f t="shared" ref="D48:D53" si="15">F48+H48+J48+L48</f>
        <v>1396</v>
      </c>
      <c r="E48" s="9">
        <f t="shared" ref="E48:E53" si="16">G48+I48+K48+M48</f>
        <v>260</v>
      </c>
      <c r="F48" s="11">
        <f>1396</f>
        <v>1396</v>
      </c>
      <c r="G48" s="11">
        <v>260</v>
      </c>
      <c r="H48" s="11">
        <v>0</v>
      </c>
      <c r="I48" s="11"/>
      <c r="J48" s="11">
        <v>0</v>
      </c>
      <c r="K48" s="11">
        <v>0</v>
      </c>
      <c r="L48" s="11">
        <v>0</v>
      </c>
      <c r="M48" s="11">
        <v>0</v>
      </c>
      <c r="N48" s="51"/>
      <c r="O48" s="18"/>
      <c r="P48" s="35"/>
    </row>
    <row r="49" spans="1:16">
      <c r="A49" s="54"/>
      <c r="B49" s="48"/>
      <c r="C49" s="14" t="s">
        <v>24</v>
      </c>
      <c r="D49" s="9">
        <f t="shared" si="15"/>
        <v>1396</v>
      </c>
      <c r="E49" s="9">
        <f t="shared" si="16"/>
        <v>260</v>
      </c>
      <c r="F49" s="11">
        <f>F48</f>
        <v>1396</v>
      </c>
      <c r="G49" s="11">
        <v>260</v>
      </c>
      <c r="H49" s="11">
        <v>0</v>
      </c>
      <c r="I49" s="11"/>
      <c r="J49" s="11">
        <f>1.1*J48</f>
        <v>0</v>
      </c>
      <c r="K49" s="11">
        <v>0</v>
      </c>
      <c r="L49" s="11">
        <v>0</v>
      </c>
      <c r="M49" s="11">
        <v>0</v>
      </c>
      <c r="N49" s="51"/>
      <c r="O49" s="18"/>
    </row>
    <row r="50" spans="1:16">
      <c r="A50" s="54"/>
      <c r="B50" s="48"/>
      <c r="C50" s="14" t="s">
        <v>25</v>
      </c>
      <c r="D50" s="9">
        <f t="shared" si="15"/>
        <v>1396</v>
      </c>
      <c r="E50" s="9">
        <f t="shared" si="16"/>
        <v>260</v>
      </c>
      <c r="F50" s="11">
        <f>F49</f>
        <v>1396</v>
      </c>
      <c r="G50" s="11">
        <v>260</v>
      </c>
      <c r="H50" s="11">
        <v>0</v>
      </c>
      <c r="I50" s="11">
        <v>0</v>
      </c>
      <c r="J50" s="11">
        <f>1.1*J49</f>
        <v>0</v>
      </c>
      <c r="K50" s="11">
        <v>0</v>
      </c>
      <c r="L50" s="11">
        <v>0</v>
      </c>
      <c r="M50" s="11">
        <v>0</v>
      </c>
      <c r="N50" s="51"/>
      <c r="O50" s="18"/>
    </row>
    <row r="51" spans="1:16">
      <c r="A51" s="54"/>
      <c r="B51" s="48"/>
      <c r="C51" s="14" t="s">
        <v>26</v>
      </c>
      <c r="D51" s="9">
        <f t="shared" si="15"/>
        <v>1396</v>
      </c>
      <c r="E51" s="9">
        <f t="shared" si="16"/>
        <v>0</v>
      </c>
      <c r="F51" s="11">
        <f>F50</f>
        <v>1396</v>
      </c>
      <c r="G51" s="11">
        <v>0</v>
      </c>
      <c r="H51" s="11">
        <v>0</v>
      </c>
      <c r="I51" s="11"/>
      <c r="J51" s="11">
        <f>1.1*J50</f>
        <v>0</v>
      </c>
      <c r="K51" s="11">
        <v>0</v>
      </c>
      <c r="L51" s="11">
        <f>1.1*L50</f>
        <v>0</v>
      </c>
      <c r="M51" s="11">
        <v>0</v>
      </c>
      <c r="N51" s="51"/>
      <c r="O51" s="18"/>
    </row>
    <row r="52" spans="1:16">
      <c r="A52" s="54"/>
      <c r="B52" s="48"/>
      <c r="C52" s="14" t="s">
        <v>27</v>
      </c>
      <c r="D52" s="9">
        <f t="shared" si="15"/>
        <v>1396</v>
      </c>
      <c r="E52" s="9">
        <f t="shared" si="16"/>
        <v>0</v>
      </c>
      <c r="F52" s="11">
        <f>F51</f>
        <v>1396</v>
      </c>
      <c r="G52" s="11">
        <v>0</v>
      </c>
      <c r="H52" s="11">
        <v>0</v>
      </c>
      <c r="I52" s="11">
        <v>0</v>
      </c>
      <c r="J52" s="11">
        <f>1.1*J51</f>
        <v>0</v>
      </c>
      <c r="K52" s="11">
        <v>0</v>
      </c>
      <c r="L52" s="11">
        <f>1.1*L51</f>
        <v>0</v>
      </c>
      <c r="M52" s="11">
        <v>0</v>
      </c>
      <c r="N52" s="51"/>
      <c r="O52" s="18"/>
    </row>
    <row r="53" spans="1:16">
      <c r="A53" s="55"/>
      <c r="B53" s="48"/>
      <c r="C53" s="14" t="s">
        <v>28</v>
      </c>
      <c r="D53" s="9">
        <f t="shared" si="15"/>
        <v>1396</v>
      </c>
      <c r="E53" s="9">
        <f t="shared" si="16"/>
        <v>0</v>
      </c>
      <c r="F53" s="11">
        <f>F52</f>
        <v>1396</v>
      </c>
      <c r="G53" s="11">
        <v>0</v>
      </c>
      <c r="H53" s="11">
        <v>0</v>
      </c>
      <c r="I53" s="11">
        <v>0</v>
      </c>
      <c r="J53" s="11">
        <f>1.1*J52</f>
        <v>0</v>
      </c>
      <c r="K53" s="11">
        <v>0</v>
      </c>
      <c r="L53" s="11">
        <f>1.1*L52</f>
        <v>0</v>
      </c>
      <c r="M53" s="11">
        <v>0</v>
      </c>
      <c r="N53" s="52"/>
      <c r="O53" s="18"/>
    </row>
    <row r="54" spans="1:16" s="5" customFormat="1">
      <c r="A54" s="49" t="s">
        <v>29</v>
      </c>
      <c r="B54" s="13" t="s">
        <v>30</v>
      </c>
      <c r="C54" s="15" t="s">
        <v>22</v>
      </c>
      <c r="D54" s="9">
        <f>SUM(D55:D60)</f>
        <v>64870.778290000002</v>
      </c>
      <c r="E54" s="9">
        <f>SUM(E55:E60)</f>
        <v>22742.7</v>
      </c>
      <c r="F54" s="9">
        <f t="shared" ref="F54:M54" si="17">SUM(F55:F60)</f>
        <v>48582.235500000003</v>
      </c>
      <c r="G54" s="9">
        <f t="shared" si="17"/>
        <v>19055.099999999999</v>
      </c>
      <c r="H54" s="9">
        <f t="shared" si="17"/>
        <v>0</v>
      </c>
      <c r="I54" s="9">
        <f t="shared" si="17"/>
        <v>0</v>
      </c>
      <c r="J54" s="9">
        <f t="shared" si="17"/>
        <v>16288.542790000005</v>
      </c>
      <c r="K54" s="45">
        <f t="shared" si="17"/>
        <v>3687.6000000000004</v>
      </c>
      <c r="L54" s="9">
        <f t="shared" si="17"/>
        <v>0</v>
      </c>
      <c r="M54" s="9">
        <f t="shared" si="17"/>
        <v>0</v>
      </c>
      <c r="N54" s="50" t="s">
        <v>101</v>
      </c>
      <c r="O54" s="18"/>
    </row>
    <row r="55" spans="1:16" s="5" customFormat="1">
      <c r="A55" s="49"/>
      <c r="B55" s="47" t="s">
        <v>31</v>
      </c>
      <c r="C55" s="15" t="s">
        <v>23</v>
      </c>
      <c r="D55" s="9">
        <f t="shared" ref="D55:E60" si="18">F55+H55+J55+L55</f>
        <v>9056.2000000000007</v>
      </c>
      <c r="E55" s="9">
        <f t="shared" si="18"/>
        <v>7856.4</v>
      </c>
      <c r="F55" s="9">
        <f>F62+F69</f>
        <v>7315.5</v>
      </c>
      <c r="G55" s="9">
        <f>G62+G69</f>
        <v>6351.7</v>
      </c>
      <c r="H55" s="9">
        <f>H62+H69</f>
        <v>0</v>
      </c>
      <c r="I55" s="9">
        <f>I62+I69</f>
        <v>0</v>
      </c>
      <c r="J55" s="9">
        <f>J62+J69</f>
        <v>1740.7</v>
      </c>
      <c r="K55" s="45">
        <v>1504.7</v>
      </c>
      <c r="L55" s="9">
        <f>L62+L69</f>
        <v>0</v>
      </c>
      <c r="M55" s="9">
        <f>M62+M69</f>
        <v>0</v>
      </c>
      <c r="N55" s="51"/>
      <c r="O55" s="18"/>
      <c r="P55" s="44"/>
    </row>
    <row r="56" spans="1:16" s="5" customFormat="1">
      <c r="A56" s="49"/>
      <c r="B56" s="47"/>
      <c r="C56" s="15" t="s">
        <v>24</v>
      </c>
      <c r="D56" s="9">
        <f t="shared" si="18"/>
        <v>9698.4</v>
      </c>
      <c r="E56" s="9">
        <f t="shared" si="18"/>
        <v>8534.6</v>
      </c>
      <c r="F56" s="9">
        <f t="shared" ref="F56:M60" si="19">F63+F70</f>
        <v>7315.5</v>
      </c>
      <c r="G56" s="9">
        <f>G63+G70</f>
        <v>6351.7</v>
      </c>
      <c r="H56" s="9">
        <f t="shared" si="19"/>
        <v>0</v>
      </c>
      <c r="I56" s="9">
        <f t="shared" si="19"/>
        <v>0</v>
      </c>
      <c r="J56" s="9">
        <f t="shared" si="19"/>
        <v>2382.9</v>
      </c>
      <c r="K56" s="9">
        <f t="shared" si="19"/>
        <v>2182.9</v>
      </c>
      <c r="L56" s="9">
        <f t="shared" si="19"/>
        <v>0</v>
      </c>
      <c r="M56" s="9">
        <f t="shared" si="19"/>
        <v>0</v>
      </c>
      <c r="N56" s="51"/>
      <c r="O56" s="18"/>
      <c r="P56" s="37"/>
    </row>
    <row r="57" spans="1:16" s="5" customFormat="1">
      <c r="A57" s="49"/>
      <c r="B57" s="47"/>
      <c r="C57" s="15" t="s">
        <v>25</v>
      </c>
      <c r="D57" s="9">
        <f t="shared" si="18"/>
        <v>9936.69</v>
      </c>
      <c r="E57" s="9">
        <f t="shared" si="18"/>
        <v>6351.7</v>
      </c>
      <c r="F57" s="9">
        <f t="shared" si="19"/>
        <v>7315.5</v>
      </c>
      <c r="G57" s="9">
        <f t="shared" si="19"/>
        <v>6351.7</v>
      </c>
      <c r="H57" s="9">
        <f t="shared" si="19"/>
        <v>0</v>
      </c>
      <c r="I57" s="9">
        <f t="shared" si="19"/>
        <v>0</v>
      </c>
      <c r="J57" s="9">
        <f t="shared" si="19"/>
        <v>2621.1900000000005</v>
      </c>
      <c r="K57" s="9">
        <f t="shared" si="19"/>
        <v>0</v>
      </c>
      <c r="L57" s="9">
        <f t="shared" si="19"/>
        <v>0</v>
      </c>
      <c r="M57" s="9">
        <f t="shared" si="19"/>
        <v>0</v>
      </c>
      <c r="N57" s="51"/>
      <c r="O57" s="18"/>
    </row>
    <row r="58" spans="1:16" s="5" customFormat="1">
      <c r="A58" s="49"/>
      <c r="B58" s="47"/>
      <c r="C58" s="15" t="s">
        <v>26</v>
      </c>
      <c r="D58" s="9">
        <f t="shared" si="18"/>
        <v>10930.359</v>
      </c>
      <c r="E58" s="9">
        <f t="shared" si="18"/>
        <v>0</v>
      </c>
      <c r="F58" s="9">
        <f t="shared" si="19"/>
        <v>8047.05</v>
      </c>
      <c r="G58" s="9">
        <f t="shared" si="19"/>
        <v>0</v>
      </c>
      <c r="H58" s="9">
        <f t="shared" si="19"/>
        <v>0</v>
      </c>
      <c r="I58" s="9">
        <f t="shared" si="19"/>
        <v>0</v>
      </c>
      <c r="J58" s="9">
        <f t="shared" si="19"/>
        <v>2883.3090000000007</v>
      </c>
      <c r="K58" s="9">
        <f t="shared" si="19"/>
        <v>0</v>
      </c>
      <c r="L58" s="9">
        <f t="shared" si="19"/>
        <v>0</v>
      </c>
      <c r="M58" s="9">
        <f t="shared" si="19"/>
        <v>0</v>
      </c>
      <c r="N58" s="51"/>
      <c r="O58" s="18"/>
    </row>
    <row r="59" spans="1:16" s="5" customFormat="1">
      <c r="A59" s="49"/>
      <c r="B59" s="47"/>
      <c r="C59" s="15" t="s">
        <v>27</v>
      </c>
      <c r="D59" s="9">
        <f t="shared" si="18"/>
        <v>12023.394900000003</v>
      </c>
      <c r="E59" s="9">
        <f t="shared" si="18"/>
        <v>0</v>
      </c>
      <c r="F59" s="9">
        <f t="shared" si="19"/>
        <v>8851.755000000001</v>
      </c>
      <c r="G59" s="9">
        <f t="shared" si="19"/>
        <v>0</v>
      </c>
      <c r="H59" s="9">
        <f t="shared" si="19"/>
        <v>0</v>
      </c>
      <c r="I59" s="9">
        <f t="shared" si="19"/>
        <v>0</v>
      </c>
      <c r="J59" s="9">
        <f t="shared" si="19"/>
        <v>3171.639900000001</v>
      </c>
      <c r="K59" s="9">
        <f t="shared" si="19"/>
        <v>0</v>
      </c>
      <c r="L59" s="9">
        <f t="shared" si="19"/>
        <v>0</v>
      </c>
      <c r="M59" s="9">
        <f t="shared" si="19"/>
        <v>0</v>
      </c>
      <c r="N59" s="51"/>
      <c r="O59" s="18"/>
    </row>
    <row r="60" spans="1:16" s="5" customFormat="1">
      <c r="A60" s="49"/>
      <c r="B60" s="47"/>
      <c r="C60" s="15" t="s">
        <v>28</v>
      </c>
      <c r="D60" s="9">
        <f t="shared" si="18"/>
        <v>13225.734390000001</v>
      </c>
      <c r="E60" s="9">
        <f t="shared" si="18"/>
        <v>0</v>
      </c>
      <c r="F60" s="9">
        <f t="shared" si="19"/>
        <v>9736.9305000000004</v>
      </c>
      <c r="G60" s="9">
        <f t="shared" si="19"/>
        <v>0</v>
      </c>
      <c r="H60" s="9">
        <f t="shared" si="19"/>
        <v>0</v>
      </c>
      <c r="I60" s="9">
        <f t="shared" si="19"/>
        <v>0</v>
      </c>
      <c r="J60" s="9">
        <f t="shared" si="19"/>
        <v>3488.8038900000015</v>
      </c>
      <c r="K60" s="9">
        <f t="shared" si="19"/>
        <v>0</v>
      </c>
      <c r="L60" s="9">
        <f t="shared" si="19"/>
        <v>0</v>
      </c>
      <c r="M60" s="9">
        <f t="shared" si="19"/>
        <v>0</v>
      </c>
      <c r="N60" s="51"/>
      <c r="O60" s="18"/>
    </row>
    <row r="61" spans="1:16" s="2" customFormat="1">
      <c r="A61" s="49"/>
      <c r="B61" s="48" t="s">
        <v>48</v>
      </c>
      <c r="C61" s="14" t="s">
        <v>22</v>
      </c>
      <c r="D61" s="9">
        <f>SUM(D62:D67)</f>
        <v>63409.758290000012</v>
      </c>
      <c r="E61" s="9">
        <f>SUM(E62:E67)</f>
        <v>22778.7</v>
      </c>
      <c r="F61" s="11">
        <f t="shared" ref="F61:M61" si="20">SUM(F62:F67)</f>
        <v>47121.215499999998</v>
      </c>
      <c r="G61" s="11">
        <f t="shared" si="20"/>
        <v>19055.099999999999</v>
      </c>
      <c r="H61" s="11">
        <f t="shared" si="20"/>
        <v>0</v>
      </c>
      <c r="I61" s="11">
        <f t="shared" si="20"/>
        <v>0</v>
      </c>
      <c r="J61" s="11">
        <f t="shared" si="20"/>
        <v>16288.542790000005</v>
      </c>
      <c r="K61" s="11">
        <f t="shared" si="20"/>
        <v>3723.6000000000004</v>
      </c>
      <c r="L61" s="11">
        <f t="shared" si="20"/>
        <v>0</v>
      </c>
      <c r="M61" s="11">
        <f t="shared" si="20"/>
        <v>0</v>
      </c>
      <c r="N61" s="51"/>
      <c r="O61" s="18"/>
    </row>
    <row r="62" spans="1:16">
      <c r="A62" s="49"/>
      <c r="B62" s="48"/>
      <c r="C62" s="14" t="s">
        <v>23</v>
      </c>
      <c r="D62" s="9">
        <f t="shared" ref="D62:E67" si="21">F62+H62+J62+L62</f>
        <v>8836.2000000000007</v>
      </c>
      <c r="E62" s="9">
        <f t="shared" si="21"/>
        <v>7892.4</v>
      </c>
      <c r="F62" s="11">
        <f>743.8+G62</f>
        <v>7095.5</v>
      </c>
      <c r="G62" s="11">
        <v>6351.7</v>
      </c>
      <c r="H62" s="14"/>
      <c r="I62" s="11">
        <v>0</v>
      </c>
      <c r="J62" s="11">
        <f>200+K62</f>
        <v>1740.7</v>
      </c>
      <c r="K62" s="11">
        <v>1540.7</v>
      </c>
      <c r="L62" s="14"/>
      <c r="M62" s="14"/>
      <c r="N62" s="51"/>
      <c r="O62" s="18"/>
    </row>
    <row r="63" spans="1:16">
      <c r="A63" s="49"/>
      <c r="B63" s="48"/>
      <c r="C63" s="14" t="s">
        <v>24</v>
      </c>
      <c r="D63" s="9">
        <f t="shared" si="21"/>
        <v>9478.4</v>
      </c>
      <c r="E63" s="9">
        <f t="shared" si="21"/>
        <v>8534.6</v>
      </c>
      <c r="F63" s="11">
        <f>F62</f>
        <v>7095.5</v>
      </c>
      <c r="G63" s="11">
        <v>6351.7</v>
      </c>
      <c r="H63" s="14"/>
      <c r="I63" s="11">
        <v>0</v>
      </c>
      <c r="J63" s="11">
        <f>200+K63</f>
        <v>2382.9</v>
      </c>
      <c r="K63" s="11">
        <v>2182.9</v>
      </c>
      <c r="L63" s="14"/>
      <c r="M63" s="14"/>
      <c r="N63" s="51"/>
      <c r="O63" s="18"/>
    </row>
    <row r="64" spans="1:16">
      <c r="A64" s="49"/>
      <c r="B64" s="48"/>
      <c r="C64" s="14" t="s">
        <v>25</v>
      </c>
      <c r="D64" s="9">
        <f t="shared" si="21"/>
        <v>9716.69</v>
      </c>
      <c r="E64" s="9">
        <f t="shared" si="21"/>
        <v>6351.7</v>
      </c>
      <c r="F64" s="11">
        <f>F63</f>
        <v>7095.5</v>
      </c>
      <c r="G64" s="11">
        <v>6351.7</v>
      </c>
      <c r="H64" s="14"/>
      <c r="I64" s="11">
        <v>0</v>
      </c>
      <c r="J64" s="11">
        <f>1.1*J63</f>
        <v>2621.1900000000005</v>
      </c>
      <c r="K64" s="11">
        <v>0</v>
      </c>
      <c r="L64" s="14"/>
      <c r="M64" s="14"/>
      <c r="N64" s="51"/>
      <c r="O64" s="18"/>
    </row>
    <row r="65" spans="1:16">
      <c r="A65" s="49"/>
      <c r="B65" s="48"/>
      <c r="C65" s="14" t="s">
        <v>26</v>
      </c>
      <c r="D65" s="9">
        <f t="shared" si="21"/>
        <v>10688.359</v>
      </c>
      <c r="E65" s="9">
        <f t="shared" si="21"/>
        <v>0</v>
      </c>
      <c r="F65" s="11">
        <f>1.1*F64</f>
        <v>7805.05</v>
      </c>
      <c r="G65" s="11">
        <v>0</v>
      </c>
      <c r="H65" s="14"/>
      <c r="I65" s="11">
        <v>0</v>
      </c>
      <c r="J65" s="11">
        <f>1.1*J64</f>
        <v>2883.3090000000007</v>
      </c>
      <c r="K65" s="11">
        <v>0</v>
      </c>
      <c r="L65" s="14"/>
      <c r="M65" s="14"/>
      <c r="N65" s="51"/>
      <c r="O65" s="18"/>
    </row>
    <row r="66" spans="1:16">
      <c r="A66" s="49"/>
      <c r="B66" s="48"/>
      <c r="C66" s="14" t="s">
        <v>27</v>
      </c>
      <c r="D66" s="9">
        <f t="shared" si="21"/>
        <v>11757.194900000002</v>
      </c>
      <c r="E66" s="9">
        <f t="shared" si="21"/>
        <v>0</v>
      </c>
      <c r="F66" s="11">
        <f>1.1*F65</f>
        <v>8585.5550000000003</v>
      </c>
      <c r="G66" s="11">
        <v>0</v>
      </c>
      <c r="H66" s="14"/>
      <c r="I66" s="11">
        <v>0</v>
      </c>
      <c r="J66" s="11">
        <f>1.1*J65</f>
        <v>3171.639900000001</v>
      </c>
      <c r="K66" s="11">
        <v>0</v>
      </c>
      <c r="L66" s="14"/>
      <c r="M66" s="14"/>
      <c r="N66" s="51"/>
      <c r="O66" s="18"/>
    </row>
    <row r="67" spans="1:16">
      <c r="A67" s="49"/>
      <c r="B67" s="48"/>
      <c r="C67" s="14" t="s">
        <v>28</v>
      </c>
      <c r="D67" s="9">
        <f t="shared" si="21"/>
        <v>12932.914390000002</v>
      </c>
      <c r="E67" s="9">
        <f t="shared" si="21"/>
        <v>0</v>
      </c>
      <c r="F67" s="11">
        <f>1.1*F66</f>
        <v>9444.1105000000007</v>
      </c>
      <c r="G67" s="11">
        <v>0</v>
      </c>
      <c r="H67" s="14"/>
      <c r="I67" s="11">
        <v>0</v>
      </c>
      <c r="J67" s="11">
        <f>1.1*J66</f>
        <v>3488.8038900000015</v>
      </c>
      <c r="K67" s="11">
        <v>0</v>
      </c>
      <c r="L67" s="14"/>
      <c r="M67" s="14"/>
      <c r="N67" s="51"/>
      <c r="O67" s="18"/>
    </row>
    <row r="68" spans="1:16" s="12" customFormat="1" ht="18.75" customHeight="1">
      <c r="A68" s="49"/>
      <c r="B68" s="67" t="s">
        <v>115</v>
      </c>
      <c r="C68" s="14" t="s">
        <v>22</v>
      </c>
      <c r="D68" s="9">
        <f>SUM(D69:D74)</f>
        <v>1461.02</v>
      </c>
      <c r="E68" s="9">
        <f>SUM(E69:E74)</f>
        <v>0</v>
      </c>
      <c r="F68" s="11">
        <f t="shared" ref="F68:K68" si="22">SUM(F69:F74)</f>
        <v>1461.02</v>
      </c>
      <c r="G68" s="11">
        <f>SUM(G69:G74)</f>
        <v>0</v>
      </c>
      <c r="H68" s="11">
        <f t="shared" si="22"/>
        <v>0</v>
      </c>
      <c r="I68" s="11">
        <f t="shared" si="22"/>
        <v>0</v>
      </c>
      <c r="J68" s="11">
        <f t="shared" si="22"/>
        <v>0</v>
      </c>
      <c r="K68" s="11">
        <f t="shared" si="22"/>
        <v>0</v>
      </c>
      <c r="L68" s="11"/>
      <c r="M68" s="11"/>
      <c r="N68" s="51"/>
      <c r="O68" s="20"/>
    </row>
    <row r="69" spans="1:16" ht="18.75" customHeight="1">
      <c r="A69" s="49"/>
      <c r="B69" s="68"/>
      <c r="C69" s="14" t="s">
        <v>23</v>
      </c>
      <c r="D69" s="9">
        <f t="shared" ref="D69:E74" si="23">F69+H69+J69+L69</f>
        <v>220</v>
      </c>
      <c r="E69" s="9">
        <f t="shared" si="23"/>
        <v>0</v>
      </c>
      <c r="F69" s="11">
        <v>220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/>
      <c r="M69" s="11"/>
      <c r="N69" s="51"/>
      <c r="O69" s="18"/>
    </row>
    <row r="70" spans="1:16" ht="18.75" customHeight="1">
      <c r="A70" s="49"/>
      <c r="B70" s="68"/>
      <c r="C70" s="14" t="s">
        <v>24</v>
      </c>
      <c r="D70" s="9">
        <f t="shared" si="23"/>
        <v>220</v>
      </c>
      <c r="E70" s="9">
        <f t="shared" si="23"/>
        <v>0</v>
      </c>
      <c r="F70" s="11">
        <f>F69</f>
        <v>220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1"/>
      <c r="N70" s="51"/>
      <c r="O70" s="18"/>
    </row>
    <row r="71" spans="1:16" ht="18.75" customHeight="1">
      <c r="A71" s="49"/>
      <c r="B71" s="68"/>
      <c r="C71" s="14" t="s">
        <v>25</v>
      </c>
      <c r="D71" s="9">
        <f t="shared" si="23"/>
        <v>220</v>
      </c>
      <c r="E71" s="9">
        <f t="shared" si="23"/>
        <v>0</v>
      </c>
      <c r="F71" s="11">
        <f>F70</f>
        <v>220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/>
      <c r="M71" s="11"/>
      <c r="N71" s="51"/>
      <c r="O71" s="18"/>
    </row>
    <row r="72" spans="1:16" ht="18.75" customHeight="1">
      <c r="A72" s="49"/>
      <c r="B72" s="68"/>
      <c r="C72" s="14" t="s">
        <v>26</v>
      </c>
      <c r="D72" s="9">
        <f t="shared" si="23"/>
        <v>242.00000000000003</v>
      </c>
      <c r="E72" s="9">
        <f t="shared" si="23"/>
        <v>0</v>
      </c>
      <c r="F72" s="11">
        <f>1.1*F71</f>
        <v>242.00000000000003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1"/>
      <c r="N72" s="51"/>
      <c r="O72" s="18"/>
    </row>
    <row r="73" spans="1:16" ht="18.75" customHeight="1">
      <c r="A73" s="49"/>
      <c r="B73" s="68"/>
      <c r="C73" s="14" t="s">
        <v>27</v>
      </c>
      <c r="D73" s="9">
        <f t="shared" si="23"/>
        <v>266.20000000000005</v>
      </c>
      <c r="E73" s="9">
        <f t="shared" si="23"/>
        <v>0</v>
      </c>
      <c r="F73" s="11">
        <f>1.1*F72</f>
        <v>266.20000000000005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f>1.1*L72</f>
        <v>0</v>
      </c>
      <c r="M73" s="11"/>
      <c r="N73" s="51"/>
      <c r="O73" s="18"/>
    </row>
    <row r="74" spans="1:16" ht="18.75" customHeight="1">
      <c r="A74" s="49"/>
      <c r="B74" s="69"/>
      <c r="C74" s="14" t="s">
        <v>28</v>
      </c>
      <c r="D74" s="9">
        <f t="shared" si="23"/>
        <v>292.82000000000005</v>
      </c>
      <c r="E74" s="9">
        <f t="shared" si="23"/>
        <v>0</v>
      </c>
      <c r="F74" s="11">
        <f>1.1*F73</f>
        <v>292.82000000000005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f>1.1*L73</f>
        <v>0</v>
      </c>
      <c r="M74" s="11"/>
      <c r="N74" s="52"/>
      <c r="O74" s="18"/>
    </row>
    <row r="75" spans="1:16" s="5" customFormat="1">
      <c r="A75" s="53" t="s">
        <v>32</v>
      </c>
      <c r="B75" s="13" t="s">
        <v>33</v>
      </c>
      <c r="C75" s="15" t="s">
        <v>22</v>
      </c>
      <c r="D75" s="9">
        <f>SUM(D76:D81)</f>
        <v>1325675.9676000001</v>
      </c>
      <c r="E75" s="9">
        <f t="shared" ref="E75:M75" si="24">SUM(E76:E81)</f>
        <v>418684.8</v>
      </c>
      <c r="F75" s="9">
        <f>SUM(F76:F81)</f>
        <v>787452.66919999989</v>
      </c>
      <c r="G75" s="9">
        <f t="shared" si="24"/>
        <v>309201.89999999997</v>
      </c>
      <c r="H75" s="9">
        <f t="shared" si="24"/>
        <v>15000</v>
      </c>
      <c r="I75" s="9">
        <f t="shared" si="24"/>
        <v>0</v>
      </c>
      <c r="J75" s="9">
        <f t="shared" si="24"/>
        <v>523223.29840000003</v>
      </c>
      <c r="K75" s="9">
        <f t="shared" si="24"/>
        <v>109482.9</v>
      </c>
      <c r="L75" s="9">
        <f t="shared" si="24"/>
        <v>0</v>
      </c>
      <c r="M75" s="9">
        <f t="shared" si="24"/>
        <v>0</v>
      </c>
      <c r="N75" s="50" t="s">
        <v>101</v>
      </c>
      <c r="O75" s="18"/>
    </row>
    <row r="76" spans="1:16" s="5" customFormat="1">
      <c r="A76" s="54"/>
      <c r="B76" s="47" t="s">
        <v>34</v>
      </c>
      <c r="C76" s="15" t="s">
        <v>23</v>
      </c>
      <c r="D76" s="9">
        <f t="shared" ref="D76:E81" si="25">F76+H76+J76+L76</f>
        <v>169459.1</v>
      </c>
      <c r="E76" s="9">
        <f t="shared" si="25"/>
        <v>149742.19999999998</v>
      </c>
      <c r="F76" s="9">
        <f>F83+F90+F97+F104+F111+F118+F125+F132</f>
        <v>116769.2</v>
      </c>
      <c r="G76" s="9">
        <f>G83+G90+G97+G104+G111+G118+G125+G132</f>
        <v>103067.29999999999</v>
      </c>
      <c r="H76" s="9">
        <f t="shared" ref="H76:M76" si="26">H83+H90+H97+H104+H111+H118+H125+H132</f>
        <v>2500</v>
      </c>
      <c r="I76" s="9">
        <f t="shared" si="26"/>
        <v>0</v>
      </c>
      <c r="J76" s="9">
        <f t="shared" si="26"/>
        <v>50189.9</v>
      </c>
      <c r="K76" s="9">
        <f t="shared" si="26"/>
        <v>46674.9</v>
      </c>
      <c r="L76" s="9">
        <f t="shared" si="26"/>
        <v>0</v>
      </c>
      <c r="M76" s="9">
        <f t="shared" si="26"/>
        <v>0</v>
      </c>
      <c r="N76" s="51"/>
      <c r="O76" s="18"/>
      <c r="P76" s="37"/>
    </row>
    <row r="77" spans="1:16" s="5" customFormat="1">
      <c r="A77" s="54"/>
      <c r="B77" s="47"/>
      <c r="C77" s="15" t="s">
        <v>24</v>
      </c>
      <c r="D77" s="9">
        <f t="shared" si="25"/>
        <v>185628.2</v>
      </c>
      <c r="E77" s="9">
        <f t="shared" si="25"/>
        <v>165875.29999999999</v>
      </c>
      <c r="F77" s="9">
        <f t="shared" ref="F77:M77" si="27">F84+F91+F98+F105+F112+F119+F126+F133</f>
        <v>116769.2</v>
      </c>
      <c r="G77" s="9">
        <f>G84+G91+G98+G105+G112+G119+G126+G133</f>
        <v>103067.29999999999</v>
      </c>
      <c r="H77" s="9">
        <f t="shared" si="27"/>
        <v>2500</v>
      </c>
      <c r="I77" s="9">
        <f t="shared" si="27"/>
        <v>0</v>
      </c>
      <c r="J77" s="9">
        <f t="shared" si="27"/>
        <v>66359</v>
      </c>
      <c r="K77" s="9">
        <f t="shared" si="27"/>
        <v>62808</v>
      </c>
      <c r="L77" s="9">
        <f t="shared" si="27"/>
        <v>0</v>
      </c>
      <c r="M77" s="9">
        <f t="shared" si="27"/>
        <v>0</v>
      </c>
      <c r="N77" s="51"/>
      <c r="O77" s="18"/>
    </row>
    <row r="78" spans="1:16" s="5" customFormat="1">
      <c r="A78" s="54"/>
      <c r="B78" s="47"/>
      <c r="C78" s="15" t="s">
        <v>25</v>
      </c>
      <c r="D78" s="9">
        <f t="shared" si="25"/>
        <v>196233</v>
      </c>
      <c r="E78" s="9">
        <f t="shared" si="25"/>
        <v>103067.29999999999</v>
      </c>
      <c r="F78" s="9">
        <f t="shared" ref="F78:M78" si="28">F85+F92+F99+F106+F113+F120+F127+F134</f>
        <v>116769.2</v>
      </c>
      <c r="G78" s="9">
        <f t="shared" si="28"/>
        <v>103067.29999999999</v>
      </c>
      <c r="H78" s="9">
        <f t="shared" si="28"/>
        <v>2500</v>
      </c>
      <c r="I78" s="9">
        <f t="shared" si="28"/>
        <v>0</v>
      </c>
      <c r="J78" s="9">
        <f t="shared" si="28"/>
        <v>76963.8</v>
      </c>
      <c r="K78" s="9">
        <f t="shared" si="28"/>
        <v>0</v>
      </c>
      <c r="L78" s="9">
        <f t="shared" si="28"/>
        <v>0</v>
      </c>
      <c r="M78" s="9">
        <f t="shared" si="28"/>
        <v>0</v>
      </c>
      <c r="N78" s="51"/>
      <c r="O78" s="18"/>
    </row>
    <row r="79" spans="1:16" s="5" customFormat="1">
      <c r="A79" s="54"/>
      <c r="B79" s="47"/>
      <c r="C79" s="15" t="s">
        <v>26</v>
      </c>
      <c r="D79" s="9">
        <f t="shared" si="25"/>
        <v>225973.88</v>
      </c>
      <c r="E79" s="9">
        <f t="shared" si="25"/>
        <v>0</v>
      </c>
      <c r="F79" s="9">
        <f t="shared" ref="F79:M79" si="29">F86+F93+F100+F107+F114+F121+F128+F135</f>
        <v>132419.32</v>
      </c>
      <c r="G79" s="9">
        <f t="shared" si="29"/>
        <v>0</v>
      </c>
      <c r="H79" s="9">
        <f t="shared" si="29"/>
        <v>2500</v>
      </c>
      <c r="I79" s="9">
        <f t="shared" si="29"/>
        <v>0</v>
      </c>
      <c r="J79" s="9">
        <f t="shared" si="29"/>
        <v>91054.56</v>
      </c>
      <c r="K79" s="9">
        <f t="shared" si="29"/>
        <v>0</v>
      </c>
      <c r="L79" s="9">
        <f t="shared" si="29"/>
        <v>0</v>
      </c>
      <c r="M79" s="9">
        <f t="shared" si="29"/>
        <v>0</v>
      </c>
      <c r="N79" s="51"/>
      <c r="O79" s="18"/>
    </row>
    <row r="80" spans="1:16" s="5" customFormat="1">
      <c r="A80" s="54"/>
      <c r="B80" s="47"/>
      <c r="C80" s="15" t="s">
        <v>27</v>
      </c>
      <c r="D80" s="9">
        <f t="shared" si="25"/>
        <v>256449.12400000001</v>
      </c>
      <c r="E80" s="9">
        <f t="shared" si="25"/>
        <v>0</v>
      </c>
      <c r="F80" s="9">
        <f t="shared" ref="F80:M80" si="30">F87+F94+F101+F108+F115+F122+F129+F136</f>
        <v>145223.652</v>
      </c>
      <c r="G80" s="9">
        <f t="shared" si="30"/>
        <v>0</v>
      </c>
      <c r="H80" s="9">
        <f t="shared" si="30"/>
        <v>2500</v>
      </c>
      <c r="I80" s="9">
        <f t="shared" si="30"/>
        <v>0</v>
      </c>
      <c r="J80" s="9">
        <f t="shared" si="30"/>
        <v>108725.47200000001</v>
      </c>
      <c r="K80" s="9">
        <f t="shared" si="30"/>
        <v>0</v>
      </c>
      <c r="L80" s="9">
        <f t="shared" si="30"/>
        <v>0</v>
      </c>
      <c r="M80" s="9">
        <f t="shared" si="30"/>
        <v>0</v>
      </c>
      <c r="N80" s="51"/>
      <c r="O80" s="18"/>
    </row>
    <row r="81" spans="1:15" s="5" customFormat="1">
      <c r="A81" s="54"/>
      <c r="B81" s="47"/>
      <c r="C81" s="15" t="s">
        <v>28</v>
      </c>
      <c r="D81" s="9">
        <f t="shared" si="25"/>
        <v>291932.66360000003</v>
      </c>
      <c r="E81" s="9">
        <f t="shared" si="25"/>
        <v>0</v>
      </c>
      <c r="F81" s="9">
        <f t="shared" ref="F81:M81" si="31">F88+F95+F102+F109+F116+F123+F130+F137</f>
        <v>159502.09720000002</v>
      </c>
      <c r="G81" s="9">
        <f t="shared" si="31"/>
        <v>0</v>
      </c>
      <c r="H81" s="9">
        <f t="shared" si="31"/>
        <v>2500</v>
      </c>
      <c r="I81" s="9">
        <f t="shared" si="31"/>
        <v>0</v>
      </c>
      <c r="J81" s="9">
        <f t="shared" si="31"/>
        <v>129930.5664</v>
      </c>
      <c r="K81" s="9">
        <f t="shared" si="31"/>
        <v>0</v>
      </c>
      <c r="L81" s="9">
        <f t="shared" si="31"/>
        <v>0</v>
      </c>
      <c r="M81" s="9">
        <f t="shared" si="31"/>
        <v>0</v>
      </c>
      <c r="N81" s="51"/>
      <c r="O81" s="18"/>
    </row>
    <row r="82" spans="1:15" s="2" customFormat="1">
      <c r="A82" s="54"/>
      <c r="B82" s="48" t="s">
        <v>50</v>
      </c>
      <c r="C82" s="14" t="s">
        <v>22</v>
      </c>
      <c r="D82" s="9">
        <f t="shared" ref="D82:M82" si="32">SUM(D83:D88)</f>
        <v>1217844.0720000002</v>
      </c>
      <c r="E82" s="9">
        <f t="shared" si="32"/>
        <v>415877.1</v>
      </c>
      <c r="F82" s="11">
        <f t="shared" si="32"/>
        <v>714513.15919999999</v>
      </c>
      <c r="G82" s="11">
        <f t="shared" si="32"/>
        <v>306394.19999999995</v>
      </c>
      <c r="H82" s="11">
        <f t="shared" si="32"/>
        <v>0</v>
      </c>
      <c r="I82" s="11">
        <f t="shared" si="32"/>
        <v>0</v>
      </c>
      <c r="J82" s="11">
        <f t="shared" si="32"/>
        <v>503330.91279999999</v>
      </c>
      <c r="K82" s="11">
        <f t="shared" si="32"/>
        <v>109482.9</v>
      </c>
      <c r="L82" s="11">
        <f t="shared" si="32"/>
        <v>0</v>
      </c>
      <c r="M82" s="11">
        <f t="shared" si="32"/>
        <v>0</v>
      </c>
      <c r="N82" s="51"/>
      <c r="O82" s="20"/>
    </row>
    <row r="83" spans="1:15">
      <c r="A83" s="54"/>
      <c r="B83" s="48"/>
      <c r="C83" s="14" t="s">
        <v>23</v>
      </c>
      <c r="D83" s="9">
        <f t="shared" ref="D83:E88" si="33">F83+H83+J83+L83</f>
        <v>154266.1</v>
      </c>
      <c r="E83" s="9">
        <f t="shared" si="33"/>
        <v>148806.29999999999</v>
      </c>
      <c r="F83" s="11">
        <f>7559.8-2100+G83</f>
        <v>107591.2</v>
      </c>
      <c r="G83" s="11">
        <f>101231.4+900</f>
        <v>102131.4</v>
      </c>
      <c r="H83" s="11">
        <v>0</v>
      </c>
      <c r="I83" s="11">
        <v>0</v>
      </c>
      <c r="J83" s="11">
        <f>K83</f>
        <v>46674.9</v>
      </c>
      <c r="K83" s="11">
        <v>46674.9</v>
      </c>
      <c r="L83" s="11">
        <f>M83</f>
        <v>0</v>
      </c>
      <c r="M83" s="11">
        <v>0</v>
      </c>
      <c r="N83" s="51"/>
      <c r="O83" s="18"/>
    </row>
    <row r="84" spans="1:15">
      <c r="A84" s="54"/>
      <c r="B84" s="48"/>
      <c r="C84" s="14" t="s">
        <v>24</v>
      </c>
      <c r="D84" s="9">
        <f t="shared" si="33"/>
        <v>170399.2</v>
      </c>
      <c r="E84" s="9">
        <f t="shared" si="33"/>
        <v>164939.4</v>
      </c>
      <c r="F84" s="11">
        <f>F83</f>
        <v>107591.2</v>
      </c>
      <c r="G84" s="11">
        <f>101231.4+900</f>
        <v>102131.4</v>
      </c>
      <c r="H84" s="11">
        <v>0</v>
      </c>
      <c r="I84" s="11">
        <v>0</v>
      </c>
      <c r="J84" s="11">
        <f>K84</f>
        <v>62808</v>
      </c>
      <c r="K84" s="11">
        <v>62808</v>
      </c>
      <c r="L84" s="11">
        <f>M84</f>
        <v>0</v>
      </c>
      <c r="M84" s="11">
        <f>1.1*M83</f>
        <v>0</v>
      </c>
      <c r="N84" s="51"/>
      <c r="O84" s="18"/>
    </row>
    <row r="85" spans="1:15">
      <c r="A85" s="54"/>
      <c r="B85" s="48"/>
      <c r="C85" s="14" t="s">
        <v>25</v>
      </c>
      <c r="D85" s="9">
        <f t="shared" si="33"/>
        <v>180960.8</v>
      </c>
      <c r="E85" s="9">
        <f t="shared" si="33"/>
        <v>102131.4</v>
      </c>
      <c r="F85" s="11">
        <f>F84</f>
        <v>107591.2</v>
      </c>
      <c r="G85" s="11">
        <f>101231.4+900</f>
        <v>102131.4</v>
      </c>
      <c r="H85" s="11">
        <v>0</v>
      </c>
      <c r="I85" s="11">
        <v>0</v>
      </c>
      <c r="J85" s="11">
        <v>73369.600000000006</v>
      </c>
      <c r="K85" s="11"/>
      <c r="L85" s="11">
        <f>1.1*L84</f>
        <v>0</v>
      </c>
      <c r="M85" s="11">
        <v>0</v>
      </c>
      <c r="N85" s="51"/>
      <c r="O85" s="18"/>
    </row>
    <row r="86" spans="1:15">
      <c r="A86" s="54"/>
      <c r="B86" s="48"/>
      <c r="C86" s="14" t="s">
        <v>26</v>
      </c>
      <c r="D86" s="9">
        <f t="shared" si="33"/>
        <v>206393.84000000003</v>
      </c>
      <c r="E86" s="9">
        <f t="shared" si="33"/>
        <v>0</v>
      </c>
      <c r="F86" s="11">
        <f>1.1*F85</f>
        <v>118350.32</v>
      </c>
      <c r="G86" s="11">
        <v>0</v>
      </c>
      <c r="H86" s="11">
        <v>0</v>
      </c>
      <c r="I86" s="11">
        <v>0</v>
      </c>
      <c r="J86" s="11">
        <f>1.2*J85</f>
        <v>88043.520000000004</v>
      </c>
      <c r="K86" s="11">
        <v>0</v>
      </c>
      <c r="L86" s="11">
        <f>1.1*L85</f>
        <v>0</v>
      </c>
      <c r="M86" s="11">
        <f>1.1*M85</f>
        <v>0</v>
      </c>
      <c r="N86" s="51"/>
      <c r="O86" s="18"/>
    </row>
    <row r="87" spans="1:15">
      <c r="A87" s="54"/>
      <c r="B87" s="48"/>
      <c r="C87" s="14" t="s">
        <v>27</v>
      </c>
      <c r="D87" s="9">
        <f t="shared" si="33"/>
        <v>235837.576</v>
      </c>
      <c r="E87" s="9">
        <f t="shared" si="33"/>
        <v>0</v>
      </c>
      <c r="F87" s="11">
        <f>1.1*F86</f>
        <v>130185.35200000001</v>
      </c>
      <c r="G87" s="11">
        <v>0</v>
      </c>
      <c r="H87" s="11">
        <v>0</v>
      </c>
      <c r="I87" s="11">
        <v>0</v>
      </c>
      <c r="J87" s="11">
        <f>1.2*J86</f>
        <v>105652.224</v>
      </c>
      <c r="K87" s="11">
        <v>0</v>
      </c>
      <c r="L87" s="11">
        <f>1.1*L86</f>
        <v>0</v>
      </c>
      <c r="M87" s="11">
        <f>1.1*M86</f>
        <v>0</v>
      </c>
      <c r="N87" s="51"/>
      <c r="O87" s="18"/>
    </row>
    <row r="88" spans="1:15">
      <c r="A88" s="54"/>
      <c r="B88" s="48"/>
      <c r="C88" s="14" t="s">
        <v>28</v>
      </c>
      <c r="D88" s="9">
        <f t="shared" si="33"/>
        <v>269986.55600000004</v>
      </c>
      <c r="E88" s="9">
        <f t="shared" si="33"/>
        <v>0</v>
      </c>
      <c r="F88" s="11">
        <f>1.1*F87</f>
        <v>143203.88720000003</v>
      </c>
      <c r="G88" s="11">
        <v>0</v>
      </c>
      <c r="H88" s="11">
        <v>0</v>
      </c>
      <c r="I88" s="11">
        <v>0</v>
      </c>
      <c r="J88" s="11">
        <f>1.2*J87</f>
        <v>126782.6688</v>
      </c>
      <c r="K88" s="11">
        <v>0</v>
      </c>
      <c r="L88" s="11">
        <f>1.1*L87</f>
        <v>0</v>
      </c>
      <c r="M88" s="11">
        <v>0</v>
      </c>
      <c r="N88" s="51"/>
      <c r="O88" s="18"/>
    </row>
    <row r="89" spans="1:15" s="2" customFormat="1">
      <c r="A89" s="54"/>
      <c r="B89" s="48" t="s">
        <v>51</v>
      </c>
      <c r="C89" s="14" t="s">
        <v>22</v>
      </c>
      <c r="D89" s="9">
        <f t="shared" ref="D89:K89" si="34">SUM(D90:D95)</f>
        <v>14942.25</v>
      </c>
      <c r="E89" s="9">
        <f t="shared" si="34"/>
        <v>0</v>
      </c>
      <c r="F89" s="11">
        <f t="shared" si="34"/>
        <v>14942.25</v>
      </c>
      <c r="G89" s="11">
        <f t="shared" si="34"/>
        <v>0</v>
      </c>
      <c r="H89" s="11">
        <f t="shared" si="34"/>
        <v>0</v>
      </c>
      <c r="I89" s="11">
        <f t="shared" si="34"/>
        <v>0</v>
      </c>
      <c r="J89" s="11">
        <f t="shared" si="34"/>
        <v>0</v>
      </c>
      <c r="K89" s="11">
        <f t="shared" si="34"/>
        <v>0</v>
      </c>
      <c r="L89" s="11"/>
      <c r="M89" s="11"/>
      <c r="N89" s="51"/>
      <c r="O89" s="20"/>
    </row>
    <row r="90" spans="1:15">
      <c r="A90" s="54"/>
      <c r="B90" s="48"/>
      <c r="C90" s="14" t="s">
        <v>23</v>
      </c>
      <c r="D90" s="9">
        <f t="shared" ref="D90:E95" si="35">F90+H90+J90+L90</f>
        <v>2250</v>
      </c>
      <c r="E90" s="9">
        <f t="shared" si="35"/>
        <v>0</v>
      </c>
      <c r="F90" s="11">
        <v>2250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/>
      <c r="M90" s="11"/>
      <c r="N90" s="51"/>
      <c r="O90" s="18"/>
    </row>
    <row r="91" spans="1:15">
      <c r="A91" s="54"/>
      <c r="B91" s="48"/>
      <c r="C91" s="14" t="s">
        <v>24</v>
      </c>
      <c r="D91" s="9">
        <f t="shared" si="35"/>
        <v>2250</v>
      </c>
      <c r="E91" s="9">
        <f t="shared" si="35"/>
        <v>0</v>
      </c>
      <c r="F91" s="11">
        <f>F90</f>
        <v>2250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/>
      <c r="M91" s="11"/>
      <c r="N91" s="51"/>
      <c r="O91" s="18"/>
    </row>
    <row r="92" spans="1:15">
      <c r="A92" s="54"/>
      <c r="B92" s="48"/>
      <c r="C92" s="14" t="s">
        <v>25</v>
      </c>
      <c r="D92" s="9">
        <f t="shared" si="35"/>
        <v>2250</v>
      </c>
      <c r="E92" s="9">
        <f t="shared" si="35"/>
        <v>0</v>
      </c>
      <c r="F92" s="11">
        <f>F91</f>
        <v>2250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/>
      <c r="M92" s="11"/>
      <c r="N92" s="51"/>
      <c r="O92" s="18"/>
    </row>
    <row r="93" spans="1:15">
      <c r="A93" s="54"/>
      <c r="B93" s="48"/>
      <c r="C93" s="14" t="s">
        <v>26</v>
      </c>
      <c r="D93" s="9">
        <f t="shared" si="35"/>
        <v>2475</v>
      </c>
      <c r="E93" s="9">
        <f t="shared" si="35"/>
        <v>0</v>
      </c>
      <c r="F93" s="11">
        <f>1.1*F92</f>
        <v>2475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/>
      <c r="M93" s="11"/>
      <c r="N93" s="51"/>
      <c r="O93" s="18"/>
    </row>
    <row r="94" spans="1:15">
      <c r="A94" s="54"/>
      <c r="B94" s="48"/>
      <c r="C94" s="14" t="s">
        <v>27</v>
      </c>
      <c r="D94" s="9">
        <f t="shared" si="35"/>
        <v>2722.5</v>
      </c>
      <c r="E94" s="9">
        <f t="shared" si="35"/>
        <v>0</v>
      </c>
      <c r="F94" s="11">
        <f>1.1*F93</f>
        <v>2722.5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/>
      <c r="M94" s="11"/>
      <c r="N94" s="51"/>
      <c r="O94" s="18"/>
    </row>
    <row r="95" spans="1:15">
      <c r="A95" s="54"/>
      <c r="B95" s="48"/>
      <c r="C95" s="14" t="s">
        <v>28</v>
      </c>
      <c r="D95" s="9">
        <f t="shared" si="35"/>
        <v>2994.7500000000005</v>
      </c>
      <c r="E95" s="9">
        <f t="shared" si="35"/>
        <v>0</v>
      </c>
      <c r="F95" s="11">
        <f>1.1*F94</f>
        <v>2994.7500000000005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/>
      <c r="M95" s="11"/>
      <c r="N95" s="51"/>
      <c r="O95" s="18"/>
    </row>
    <row r="96" spans="1:15" s="2" customFormat="1">
      <c r="A96" s="54"/>
      <c r="B96" s="48" t="s">
        <v>52</v>
      </c>
      <c r="C96" s="14" t="s">
        <v>22</v>
      </c>
      <c r="D96" s="9">
        <f t="shared" ref="D96:K96" si="36">SUM(D97:D102)</f>
        <v>72009</v>
      </c>
      <c r="E96" s="9">
        <f t="shared" si="36"/>
        <v>300</v>
      </c>
      <c r="F96" s="11">
        <f t="shared" si="36"/>
        <v>40104</v>
      </c>
      <c r="G96" s="11">
        <f t="shared" si="36"/>
        <v>300</v>
      </c>
      <c r="H96" s="11">
        <f t="shared" si="36"/>
        <v>15000</v>
      </c>
      <c r="I96" s="11">
        <f t="shared" si="36"/>
        <v>0</v>
      </c>
      <c r="J96" s="11">
        <f t="shared" si="36"/>
        <v>16905</v>
      </c>
      <c r="K96" s="11">
        <f t="shared" si="36"/>
        <v>0</v>
      </c>
      <c r="L96" s="11"/>
      <c r="M96" s="11"/>
      <c r="N96" s="51"/>
      <c r="O96" s="20"/>
    </row>
    <row r="97" spans="1:15">
      <c r="A97" s="54"/>
      <c r="B97" s="48"/>
      <c r="C97" s="14" t="s">
        <v>23</v>
      </c>
      <c r="D97" s="9">
        <f t="shared" ref="D97:E102" si="37">F97+H97+J97+L97</f>
        <v>10253</v>
      </c>
      <c r="E97" s="9">
        <f t="shared" si="37"/>
        <v>100</v>
      </c>
      <c r="F97" s="11">
        <f>418+4100+G97</f>
        <v>4618</v>
      </c>
      <c r="G97" s="11">
        <v>100</v>
      </c>
      <c r="H97" s="11">
        <v>2500</v>
      </c>
      <c r="I97" s="11">
        <v>0</v>
      </c>
      <c r="J97" s="11">
        <v>3135</v>
      </c>
      <c r="K97" s="11">
        <v>0</v>
      </c>
      <c r="L97" s="11"/>
      <c r="M97" s="11"/>
      <c r="N97" s="51"/>
      <c r="O97" s="18"/>
    </row>
    <row r="98" spans="1:15">
      <c r="A98" s="54"/>
      <c r="B98" s="48"/>
      <c r="C98" s="14" t="s">
        <v>24</v>
      </c>
      <c r="D98" s="9">
        <f t="shared" si="37"/>
        <v>10253</v>
      </c>
      <c r="E98" s="9">
        <f t="shared" si="37"/>
        <v>100</v>
      </c>
      <c r="F98" s="11">
        <f>F97</f>
        <v>4618</v>
      </c>
      <c r="G98" s="11">
        <v>100</v>
      </c>
      <c r="H98" s="11">
        <v>2500</v>
      </c>
      <c r="I98" s="11">
        <v>0</v>
      </c>
      <c r="J98" s="11">
        <v>3135</v>
      </c>
      <c r="K98" s="11">
        <v>0</v>
      </c>
      <c r="L98" s="11"/>
      <c r="M98" s="11"/>
      <c r="N98" s="51"/>
      <c r="O98" s="18"/>
    </row>
    <row r="99" spans="1:15">
      <c r="A99" s="54"/>
      <c r="B99" s="48"/>
      <c r="C99" s="14" t="s">
        <v>25</v>
      </c>
      <c r="D99" s="9">
        <f t="shared" si="37"/>
        <v>10253</v>
      </c>
      <c r="E99" s="9">
        <f t="shared" si="37"/>
        <v>100</v>
      </c>
      <c r="F99" s="11">
        <f>F98</f>
        <v>4618</v>
      </c>
      <c r="G99" s="11">
        <v>100</v>
      </c>
      <c r="H99" s="11">
        <v>2500</v>
      </c>
      <c r="I99" s="11">
        <v>0</v>
      </c>
      <c r="J99" s="11">
        <v>3135</v>
      </c>
      <c r="K99" s="11">
        <v>0</v>
      </c>
      <c r="L99" s="11">
        <f>1.1*L98</f>
        <v>0</v>
      </c>
      <c r="M99" s="11"/>
      <c r="N99" s="51"/>
      <c r="O99" s="18"/>
    </row>
    <row r="100" spans="1:15">
      <c r="A100" s="54"/>
      <c r="B100" s="48"/>
      <c r="C100" s="14" t="s">
        <v>26</v>
      </c>
      <c r="D100" s="9">
        <f t="shared" si="37"/>
        <v>13750</v>
      </c>
      <c r="E100" s="9">
        <f t="shared" si="37"/>
        <v>0</v>
      </c>
      <c r="F100" s="11">
        <v>8750</v>
      </c>
      <c r="G100" s="11">
        <v>0</v>
      </c>
      <c r="H100" s="11">
        <v>2500</v>
      </c>
      <c r="I100" s="11">
        <v>0</v>
      </c>
      <c r="J100" s="11">
        <v>2500</v>
      </c>
      <c r="K100" s="11">
        <v>0</v>
      </c>
      <c r="L100" s="11">
        <f>1.1*L99</f>
        <v>0</v>
      </c>
      <c r="M100" s="11"/>
      <c r="N100" s="51"/>
      <c r="O100" s="18"/>
    </row>
    <row r="101" spans="1:15">
      <c r="A101" s="54"/>
      <c r="B101" s="48"/>
      <c r="C101" s="14" t="s">
        <v>27</v>
      </c>
      <c r="D101" s="9">
        <f t="shared" si="37"/>
        <v>13750</v>
      </c>
      <c r="E101" s="9">
        <f t="shared" si="37"/>
        <v>0</v>
      </c>
      <c r="F101" s="11">
        <v>8750</v>
      </c>
      <c r="G101" s="11">
        <v>0</v>
      </c>
      <c r="H101" s="11">
        <v>2500</v>
      </c>
      <c r="I101" s="11">
        <v>0</v>
      </c>
      <c r="J101" s="11">
        <v>2500</v>
      </c>
      <c r="K101" s="11">
        <v>0</v>
      </c>
      <c r="L101" s="11">
        <f>1.1*L100</f>
        <v>0</v>
      </c>
      <c r="M101" s="11"/>
      <c r="N101" s="51"/>
      <c r="O101" s="18"/>
    </row>
    <row r="102" spans="1:15">
      <c r="A102" s="54"/>
      <c r="B102" s="48"/>
      <c r="C102" s="14" t="s">
        <v>28</v>
      </c>
      <c r="D102" s="9">
        <f t="shared" si="37"/>
        <v>13750</v>
      </c>
      <c r="E102" s="9">
        <f t="shared" si="37"/>
        <v>0</v>
      </c>
      <c r="F102" s="11">
        <v>8750</v>
      </c>
      <c r="G102" s="11">
        <v>0</v>
      </c>
      <c r="H102" s="11">
        <v>2500</v>
      </c>
      <c r="I102" s="11">
        <v>0</v>
      </c>
      <c r="J102" s="11">
        <v>2500</v>
      </c>
      <c r="K102" s="11">
        <v>0</v>
      </c>
      <c r="L102" s="11">
        <f>1.1*L101</f>
        <v>0</v>
      </c>
      <c r="M102" s="11"/>
      <c r="N102" s="51"/>
      <c r="O102" s="18"/>
    </row>
    <row r="103" spans="1:15" s="2" customFormat="1">
      <c r="A103" s="54"/>
      <c r="B103" s="48" t="s">
        <v>53</v>
      </c>
      <c r="C103" s="14" t="s">
        <v>22</v>
      </c>
      <c r="D103" s="9">
        <f t="shared" ref="D103:K103" si="38">SUM(D104:D109)</f>
        <v>5467.5</v>
      </c>
      <c r="E103" s="9">
        <f t="shared" si="38"/>
        <v>300</v>
      </c>
      <c r="F103" s="11">
        <f t="shared" si="38"/>
        <v>5467.5</v>
      </c>
      <c r="G103" s="11">
        <f t="shared" si="38"/>
        <v>300</v>
      </c>
      <c r="H103" s="11">
        <f t="shared" si="38"/>
        <v>0</v>
      </c>
      <c r="I103" s="11">
        <f t="shared" si="38"/>
        <v>0</v>
      </c>
      <c r="J103" s="11">
        <f t="shared" si="38"/>
        <v>0</v>
      </c>
      <c r="K103" s="11">
        <f t="shared" si="38"/>
        <v>0</v>
      </c>
      <c r="L103" s="11"/>
      <c r="M103" s="11"/>
      <c r="N103" s="51"/>
      <c r="O103" s="20"/>
    </row>
    <row r="104" spans="1:15">
      <c r="A104" s="54"/>
      <c r="B104" s="48"/>
      <c r="C104" s="14" t="s">
        <v>23</v>
      </c>
      <c r="D104" s="9">
        <f t="shared" ref="D104:E109" si="39">F104+H104+J104+L104</f>
        <v>540</v>
      </c>
      <c r="E104" s="9">
        <f t="shared" si="39"/>
        <v>100</v>
      </c>
      <c r="F104" s="11">
        <f>440+G104</f>
        <v>540</v>
      </c>
      <c r="G104" s="11">
        <v>100</v>
      </c>
      <c r="H104" s="11">
        <v>0</v>
      </c>
      <c r="I104" s="11">
        <v>0</v>
      </c>
      <c r="J104" s="11">
        <v>0</v>
      </c>
      <c r="K104" s="11">
        <v>0</v>
      </c>
      <c r="L104" s="11"/>
      <c r="M104" s="11"/>
      <c r="N104" s="51"/>
      <c r="O104" s="18"/>
    </row>
    <row r="105" spans="1:15">
      <c r="A105" s="54"/>
      <c r="B105" s="48"/>
      <c r="C105" s="14" t="s">
        <v>24</v>
      </c>
      <c r="D105" s="9">
        <f t="shared" si="39"/>
        <v>540</v>
      </c>
      <c r="E105" s="9">
        <f t="shared" si="39"/>
        <v>100</v>
      </c>
      <c r="F105" s="11">
        <f>F104</f>
        <v>540</v>
      </c>
      <c r="G105" s="11">
        <v>100</v>
      </c>
      <c r="H105" s="11">
        <v>0</v>
      </c>
      <c r="I105" s="11">
        <v>0</v>
      </c>
      <c r="J105" s="11">
        <v>0</v>
      </c>
      <c r="K105" s="11">
        <v>0</v>
      </c>
      <c r="L105" s="11"/>
      <c r="M105" s="11"/>
      <c r="N105" s="51"/>
      <c r="O105" s="18"/>
    </row>
    <row r="106" spans="1:15">
      <c r="A106" s="54"/>
      <c r="B106" s="48"/>
      <c r="C106" s="14" t="s">
        <v>25</v>
      </c>
      <c r="D106" s="9">
        <f t="shared" si="39"/>
        <v>540</v>
      </c>
      <c r="E106" s="9">
        <f t="shared" si="39"/>
        <v>100</v>
      </c>
      <c r="F106" s="11">
        <v>540</v>
      </c>
      <c r="G106" s="11">
        <v>100</v>
      </c>
      <c r="H106" s="11">
        <v>0</v>
      </c>
      <c r="I106" s="11">
        <v>0</v>
      </c>
      <c r="J106" s="11">
        <v>0</v>
      </c>
      <c r="K106" s="11">
        <v>0</v>
      </c>
      <c r="L106" s="11"/>
      <c r="M106" s="11"/>
      <c r="N106" s="51"/>
      <c r="O106" s="18"/>
    </row>
    <row r="107" spans="1:15">
      <c r="A107" s="54"/>
      <c r="B107" s="48"/>
      <c r="C107" s="14" t="s">
        <v>26</v>
      </c>
      <c r="D107" s="9">
        <f t="shared" si="39"/>
        <v>810</v>
      </c>
      <c r="E107" s="9">
        <f t="shared" si="39"/>
        <v>0</v>
      </c>
      <c r="F107" s="11">
        <f>1.5*F106</f>
        <v>810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/>
      <c r="M107" s="11"/>
      <c r="N107" s="51"/>
      <c r="O107" s="18"/>
    </row>
    <row r="108" spans="1:15">
      <c r="A108" s="54"/>
      <c r="B108" s="48"/>
      <c r="C108" s="14" t="s">
        <v>27</v>
      </c>
      <c r="D108" s="9">
        <f t="shared" si="39"/>
        <v>1215</v>
      </c>
      <c r="E108" s="9">
        <f t="shared" si="39"/>
        <v>0</v>
      </c>
      <c r="F108" s="11">
        <f>1.5*F107</f>
        <v>1215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f>1.1*L107</f>
        <v>0</v>
      </c>
      <c r="M108" s="11"/>
      <c r="N108" s="51"/>
      <c r="O108" s="18"/>
    </row>
    <row r="109" spans="1:15">
      <c r="A109" s="54"/>
      <c r="B109" s="48"/>
      <c r="C109" s="14" t="s">
        <v>28</v>
      </c>
      <c r="D109" s="9">
        <f t="shared" si="39"/>
        <v>1822.5</v>
      </c>
      <c r="E109" s="9">
        <f t="shared" si="39"/>
        <v>0</v>
      </c>
      <c r="F109" s="11">
        <f>1.5*F108</f>
        <v>1822.5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f>1.1*L108</f>
        <v>0</v>
      </c>
      <c r="M109" s="11"/>
      <c r="N109" s="51"/>
      <c r="O109" s="18"/>
    </row>
    <row r="110" spans="1:15" s="2" customFormat="1">
      <c r="A110" s="54"/>
      <c r="B110" s="48" t="s">
        <v>113</v>
      </c>
      <c r="C110" s="14" t="s">
        <v>22</v>
      </c>
      <c r="D110" s="9">
        <f t="shared" ref="D110:K110" si="40">SUM(D111:D116)</f>
        <v>3408.3455999999996</v>
      </c>
      <c r="E110" s="9">
        <f t="shared" si="40"/>
        <v>90</v>
      </c>
      <c r="F110" s="11">
        <f t="shared" si="40"/>
        <v>1620.96</v>
      </c>
      <c r="G110" s="11">
        <f t="shared" si="40"/>
        <v>90</v>
      </c>
      <c r="H110" s="11">
        <f t="shared" si="40"/>
        <v>0</v>
      </c>
      <c r="I110" s="11">
        <f t="shared" si="40"/>
        <v>0</v>
      </c>
      <c r="J110" s="11">
        <f t="shared" si="40"/>
        <v>1787.3855999999996</v>
      </c>
      <c r="K110" s="11">
        <f t="shared" si="40"/>
        <v>0</v>
      </c>
      <c r="L110" s="11"/>
      <c r="M110" s="11"/>
      <c r="N110" s="51"/>
      <c r="O110" s="20"/>
    </row>
    <row r="111" spans="1:15">
      <c r="A111" s="54"/>
      <c r="B111" s="48"/>
      <c r="C111" s="14" t="s">
        <v>23</v>
      </c>
      <c r="D111" s="9">
        <f t="shared" ref="D111:E116" si="41">F111+H111+J111+L111</f>
        <v>400</v>
      </c>
      <c r="E111" s="9">
        <f t="shared" si="41"/>
        <v>30</v>
      </c>
      <c r="F111" s="11">
        <v>220</v>
      </c>
      <c r="G111" s="11">
        <v>30</v>
      </c>
      <c r="H111" s="11"/>
      <c r="I111" s="11"/>
      <c r="J111" s="11">
        <v>180</v>
      </c>
      <c r="K111" s="11"/>
      <c r="L111" s="11"/>
      <c r="M111" s="11"/>
      <c r="N111" s="51"/>
      <c r="O111" s="18"/>
    </row>
    <row r="112" spans="1:15">
      <c r="A112" s="54"/>
      <c r="B112" s="48"/>
      <c r="C112" s="14" t="s">
        <v>24</v>
      </c>
      <c r="D112" s="9">
        <f t="shared" si="41"/>
        <v>436</v>
      </c>
      <c r="E112" s="9">
        <f t="shared" si="41"/>
        <v>30</v>
      </c>
      <c r="F112" s="11">
        <v>220</v>
      </c>
      <c r="G112" s="11">
        <v>30</v>
      </c>
      <c r="H112" s="11"/>
      <c r="I112" s="11"/>
      <c r="J112" s="11">
        <f>1.2*J111</f>
        <v>216</v>
      </c>
      <c r="K112" s="11"/>
      <c r="L112" s="11"/>
      <c r="M112" s="11"/>
      <c r="N112" s="51"/>
      <c r="O112" s="18"/>
    </row>
    <row r="113" spans="1:15">
      <c r="A113" s="54"/>
      <c r="B113" s="48"/>
      <c r="C113" s="14" t="s">
        <v>25</v>
      </c>
      <c r="D113" s="9">
        <f t="shared" si="41"/>
        <v>479.2</v>
      </c>
      <c r="E113" s="9">
        <f t="shared" si="41"/>
        <v>30</v>
      </c>
      <c r="F113" s="11">
        <f>F112</f>
        <v>220</v>
      </c>
      <c r="G113" s="11">
        <v>30</v>
      </c>
      <c r="H113" s="11"/>
      <c r="I113" s="11"/>
      <c r="J113" s="11">
        <f>1.2*J112</f>
        <v>259.2</v>
      </c>
      <c r="K113" s="11"/>
      <c r="L113" s="11"/>
      <c r="M113" s="11"/>
      <c r="N113" s="51"/>
      <c r="O113" s="18"/>
    </row>
    <row r="114" spans="1:15">
      <c r="A114" s="54"/>
      <c r="B114" s="48"/>
      <c r="C114" s="14" t="s">
        <v>26</v>
      </c>
      <c r="D114" s="9">
        <f t="shared" si="41"/>
        <v>575.04</v>
      </c>
      <c r="E114" s="9">
        <f t="shared" si="41"/>
        <v>0</v>
      </c>
      <c r="F114" s="11">
        <f>1.2*F113</f>
        <v>264</v>
      </c>
      <c r="G114" s="11">
        <v>0</v>
      </c>
      <c r="H114" s="11"/>
      <c r="I114" s="11"/>
      <c r="J114" s="11">
        <f>1.2*J113</f>
        <v>311.03999999999996</v>
      </c>
      <c r="K114" s="11"/>
      <c r="L114" s="11"/>
      <c r="M114" s="11"/>
      <c r="N114" s="51"/>
      <c r="O114" s="18"/>
    </row>
    <row r="115" spans="1:15">
      <c r="A115" s="54"/>
      <c r="B115" s="48"/>
      <c r="C115" s="14" t="s">
        <v>27</v>
      </c>
      <c r="D115" s="9">
        <f t="shared" si="41"/>
        <v>690.048</v>
      </c>
      <c r="E115" s="9">
        <f t="shared" si="41"/>
        <v>0</v>
      </c>
      <c r="F115" s="11">
        <f>1.2*F114</f>
        <v>316.8</v>
      </c>
      <c r="G115" s="11">
        <v>0</v>
      </c>
      <c r="H115" s="11"/>
      <c r="I115" s="11"/>
      <c r="J115" s="11">
        <f>1.2*J114</f>
        <v>373.24799999999993</v>
      </c>
      <c r="K115" s="11"/>
      <c r="L115" s="11">
        <f>1.1*L114</f>
        <v>0</v>
      </c>
      <c r="M115" s="11"/>
      <c r="N115" s="51"/>
      <c r="O115" s="18"/>
    </row>
    <row r="116" spans="1:15">
      <c r="A116" s="54"/>
      <c r="B116" s="48"/>
      <c r="C116" s="14" t="s">
        <v>28</v>
      </c>
      <c r="D116" s="9">
        <f t="shared" si="41"/>
        <v>828.05759999999987</v>
      </c>
      <c r="E116" s="9">
        <f t="shared" si="41"/>
        <v>0</v>
      </c>
      <c r="F116" s="11">
        <f>1.2*F115</f>
        <v>380.16</v>
      </c>
      <c r="G116" s="11">
        <v>0</v>
      </c>
      <c r="H116" s="11"/>
      <c r="I116" s="11"/>
      <c r="J116" s="11">
        <f>1.2*J115</f>
        <v>447.8975999999999</v>
      </c>
      <c r="K116" s="11"/>
      <c r="L116" s="11">
        <f>1.1*L115</f>
        <v>0</v>
      </c>
      <c r="M116" s="11"/>
      <c r="N116" s="51"/>
      <c r="O116" s="18"/>
    </row>
    <row r="117" spans="1:15" s="2" customFormat="1">
      <c r="A117" s="54"/>
      <c r="B117" s="48" t="s">
        <v>116</v>
      </c>
      <c r="C117" s="14" t="s">
        <v>22</v>
      </c>
      <c r="D117" s="9">
        <f t="shared" ref="D117:K117" si="42">SUM(D118:D123)</f>
        <v>9304.7999999999993</v>
      </c>
      <c r="E117" s="9">
        <f t="shared" si="42"/>
        <v>1800</v>
      </c>
      <c r="F117" s="11">
        <f t="shared" si="42"/>
        <v>8104.8</v>
      </c>
      <c r="G117" s="11">
        <f t="shared" si="42"/>
        <v>1800</v>
      </c>
      <c r="H117" s="11">
        <f t="shared" si="42"/>
        <v>0</v>
      </c>
      <c r="I117" s="11">
        <f t="shared" si="42"/>
        <v>0</v>
      </c>
      <c r="J117" s="11">
        <f t="shared" si="42"/>
        <v>1200</v>
      </c>
      <c r="K117" s="11">
        <f t="shared" si="42"/>
        <v>0</v>
      </c>
      <c r="L117" s="11"/>
      <c r="M117" s="11"/>
      <c r="N117" s="51"/>
      <c r="O117" s="20"/>
    </row>
    <row r="118" spans="1:15">
      <c r="A118" s="54"/>
      <c r="B118" s="48"/>
      <c r="C118" s="14" t="s">
        <v>23</v>
      </c>
      <c r="D118" s="9">
        <f t="shared" ref="D118:E123" si="43">F118+H118+J118+L118</f>
        <v>1300</v>
      </c>
      <c r="E118" s="9">
        <f t="shared" si="43"/>
        <v>600</v>
      </c>
      <c r="F118" s="11">
        <f>500+G118</f>
        <v>1100</v>
      </c>
      <c r="G118" s="11">
        <v>600</v>
      </c>
      <c r="H118" s="11"/>
      <c r="I118" s="11"/>
      <c r="J118" s="11">
        <v>200</v>
      </c>
      <c r="K118" s="11"/>
      <c r="L118" s="11"/>
      <c r="M118" s="11"/>
      <c r="N118" s="51"/>
      <c r="O118" s="18"/>
    </row>
    <row r="119" spans="1:15">
      <c r="A119" s="54"/>
      <c r="B119" s="48"/>
      <c r="C119" s="14" t="s">
        <v>24</v>
      </c>
      <c r="D119" s="9">
        <f t="shared" si="43"/>
        <v>1300</v>
      </c>
      <c r="E119" s="9">
        <f t="shared" si="43"/>
        <v>600</v>
      </c>
      <c r="F119" s="11">
        <f>F118</f>
        <v>1100</v>
      </c>
      <c r="G119" s="11">
        <v>600</v>
      </c>
      <c r="H119" s="11"/>
      <c r="I119" s="11"/>
      <c r="J119" s="11">
        <v>200</v>
      </c>
      <c r="K119" s="11"/>
      <c r="L119" s="11"/>
      <c r="M119" s="11"/>
      <c r="N119" s="51"/>
      <c r="O119" s="18"/>
    </row>
    <row r="120" spans="1:15">
      <c r="A120" s="54"/>
      <c r="B120" s="48"/>
      <c r="C120" s="14" t="s">
        <v>25</v>
      </c>
      <c r="D120" s="9">
        <f t="shared" si="43"/>
        <v>1300</v>
      </c>
      <c r="E120" s="9">
        <f t="shared" si="43"/>
        <v>600</v>
      </c>
      <c r="F120" s="11">
        <f>F119</f>
        <v>1100</v>
      </c>
      <c r="G120" s="11">
        <v>600</v>
      </c>
      <c r="H120" s="11"/>
      <c r="I120" s="11"/>
      <c r="J120" s="11">
        <v>200</v>
      </c>
      <c r="K120" s="11"/>
      <c r="L120" s="11"/>
      <c r="M120" s="11"/>
      <c r="N120" s="51"/>
      <c r="O120" s="18"/>
    </row>
    <row r="121" spans="1:15">
      <c r="A121" s="54"/>
      <c r="B121" s="48"/>
      <c r="C121" s="14" t="s">
        <v>26</v>
      </c>
      <c r="D121" s="9">
        <f t="shared" si="43"/>
        <v>1520</v>
      </c>
      <c r="E121" s="9">
        <f t="shared" si="43"/>
        <v>0</v>
      </c>
      <c r="F121" s="11">
        <f>1.2*F120</f>
        <v>1320</v>
      </c>
      <c r="G121" s="11">
        <v>0</v>
      </c>
      <c r="H121" s="11"/>
      <c r="I121" s="11"/>
      <c r="J121" s="11">
        <v>200</v>
      </c>
      <c r="K121" s="11"/>
      <c r="L121" s="11">
        <f>1.1*L120</f>
        <v>0</v>
      </c>
      <c r="M121" s="11"/>
      <c r="N121" s="51"/>
      <c r="O121" s="18"/>
    </row>
    <row r="122" spans="1:15">
      <c r="A122" s="54"/>
      <c r="B122" s="48"/>
      <c r="C122" s="14" t="s">
        <v>27</v>
      </c>
      <c r="D122" s="9">
        <f t="shared" si="43"/>
        <v>1784</v>
      </c>
      <c r="E122" s="9">
        <f t="shared" si="43"/>
        <v>0</v>
      </c>
      <c r="F122" s="11">
        <f>1.2*F121</f>
        <v>1584</v>
      </c>
      <c r="G122" s="11">
        <v>0</v>
      </c>
      <c r="H122" s="11"/>
      <c r="I122" s="11"/>
      <c r="J122" s="11">
        <v>200</v>
      </c>
      <c r="K122" s="11"/>
      <c r="L122" s="11">
        <f>1.1*L121</f>
        <v>0</v>
      </c>
      <c r="M122" s="11"/>
      <c r="N122" s="51"/>
      <c r="O122" s="18"/>
    </row>
    <row r="123" spans="1:15">
      <c r="A123" s="54"/>
      <c r="B123" s="48"/>
      <c r="C123" s="14" t="s">
        <v>28</v>
      </c>
      <c r="D123" s="9">
        <f t="shared" si="43"/>
        <v>2100.8000000000002</v>
      </c>
      <c r="E123" s="9">
        <f t="shared" si="43"/>
        <v>0</v>
      </c>
      <c r="F123" s="11">
        <f>1.2*F122</f>
        <v>1900.8</v>
      </c>
      <c r="G123" s="11">
        <v>0</v>
      </c>
      <c r="H123" s="11"/>
      <c r="I123" s="11"/>
      <c r="J123" s="11">
        <v>200</v>
      </c>
      <c r="K123" s="11"/>
      <c r="L123" s="11">
        <f>1.1*L122</f>
        <v>0</v>
      </c>
      <c r="M123" s="11"/>
      <c r="N123" s="51"/>
      <c r="O123" s="18"/>
    </row>
    <row r="124" spans="1:15" s="12" customFormat="1" hidden="1">
      <c r="A124" s="54"/>
      <c r="B124" s="48" t="s">
        <v>54</v>
      </c>
      <c r="C124" s="14" t="s">
        <v>22</v>
      </c>
      <c r="D124" s="9">
        <f t="shared" ref="D124:M124" si="44">SUM(D125:D130)</f>
        <v>0</v>
      </c>
      <c r="E124" s="9">
        <f t="shared" si="44"/>
        <v>0</v>
      </c>
      <c r="F124" s="11">
        <f t="shared" si="44"/>
        <v>0</v>
      </c>
      <c r="G124" s="11">
        <f t="shared" si="44"/>
        <v>0</v>
      </c>
      <c r="H124" s="11">
        <f t="shared" si="44"/>
        <v>0</v>
      </c>
      <c r="I124" s="11">
        <f t="shared" si="44"/>
        <v>0</v>
      </c>
      <c r="J124" s="11">
        <f t="shared" si="44"/>
        <v>0</v>
      </c>
      <c r="K124" s="11">
        <f t="shared" si="44"/>
        <v>0</v>
      </c>
      <c r="L124" s="11">
        <f t="shared" si="44"/>
        <v>0</v>
      </c>
      <c r="M124" s="11">
        <f t="shared" si="44"/>
        <v>0</v>
      </c>
      <c r="N124" s="51"/>
      <c r="O124" s="20"/>
    </row>
    <row r="125" spans="1:15" s="6" customFormat="1" hidden="1">
      <c r="A125" s="54"/>
      <c r="B125" s="48"/>
      <c r="C125" s="14" t="s">
        <v>23</v>
      </c>
      <c r="D125" s="9">
        <f t="shared" ref="D125:E130" si="45">F125+H125+J125+L125</f>
        <v>0</v>
      </c>
      <c r="E125" s="9">
        <f t="shared" si="45"/>
        <v>0</v>
      </c>
      <c r="F125" s="11"/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f t="shared" ref="L125:L130" si="46">M125</f>
        <v>0</v>
      </c>
      <c r="M125" s="11">
        <v>0</v>
      </c>
      <c r="N125" s="51"/>
      <c r="O125" s="18"/>
    </row>
    <row r="126" spans="1:15" s="6" customFormat="1" hidden="1">
      <c r="A126" s="54"/>
      <c r="B126" s="48"/>
      <c r="C126" s="14" t="s">
        <v>24</v>
      </c>
      <c r="D126" s="9">
        <f t="shared" si="45"/>
        <v>0</v>
      </c>
      <c r="E126" s="9">
        <f t="shared" si="45"/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f t="shared" si="46"/>
        <v>0</v>
      </c>
      <c r="M126" s="11">
        <v>0</v>
      </c>
      <c r="N126" s="51"/>
      <c r="O126" s="18"/>
    </row>
    <row r="127" spans="1:15" s="6" customFormat="1" hidden="1">
      <c r="A127" s="54"/>
      <c r="B127" s="48"/>
      <c r="C127" s="14" t="s">
        <v>25</v>
      </c>
      <c r="D127" s="9">
        <f t="shared" si="45"/>
        <v>0</v>
      </c>
      <c r="E127" s="9">
        <f t="shared" si="45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f t="shared" si="46"/>
        <v>0</v>
      </c>
      <c r="M127" s="11">
        <v>0</v>
      </c>
      <c r="N127" s="51"/>
      <c r="O127" s="18"/>
    </row>
    <row r="128" spans="1:15" s="6" customFormat="1" hidden="1">
      <c r="A128" s="54"/>
      <c r="B128" s="48"/>
      <c r="C128" s="14" t="s">
        <v>26</v>
      </c>
      <c r="D128" s="9">
        <f t="shared" si="45"/>
        <v>0</v>
      </c>
      <c r="E128" s="9">
        <f t="shared" si="45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f t="shared" si="46"/>
        <v>0</v>
      </c>
      <c r="M128" s="11">
        <v>0</v>
      </c>
      <c r="N128" s="51"/>
      <c r="O128" s="18"/>
    </row>
    <row r="129" spans="1:16" s="6" customFormat="1" hidden="1">
      <c r="A129" s="54"/>
      <c r="B129" s="48"/>
      <c r="C129" s="14" t="s">
        <v>27</v>
      </c>
      <c r="D129" s="9">
        <f t="shared" si="45"/>
        <v>0</v>
      </c>
      <c r="E129" s="9">
        <f t="shared" si="45"/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f t="shared" si="46"/>
        <v>0</v>
      </c>
      <c r="M129" s="11">
        <v>0</v>
      </c>
      <c r="N129" s="51"/>
      <c r="O129" s="18"/>
    </row>
    <row r="130" spans="1:16" s="6" customFormat="1" hidden="1">
      <c r="A130" s="54"/>
      <c r="B130" s="48"/>
      <c r="C130" s="14" t="s">
        <v>28</v>
      </c>
      <c r="D130" s="9">
        <f t="shared" si="45"/>
        <v>0</v>
      </c>
      <c r="E130" s="9">
        <f t="shared" si="45"/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f t="shared" si="46"/>
        <v>0</v>
      </c>
      <c r="M130" s="11">
        <v>0</v>
      </c>
      <c r="N130" s="51"/>
      <c r="O130" s="18"/>
    </row>
    <row r="131" spans="1:16" s="2" customFormat="1">
      <c r="A131" s="54"/>
      <c r="B131" s="48" t="s">
        <v>99</v>
      </c>
      <c r="C131" s="14" t="s">
        <v>22</v>
      </c>
      <c r="D131" s="9">
        <f>SUM(D132:D137)</f>
        <v>2700</v>
      </c>
      <c r="E131" s="9">
        <f t="shared" ref="E131:L131" si="47">SUM(E132:E137)</f>
        <v>317.70000000000005</v>
      </c>
      <c r="F131" s="11">
        <f t="shared" si="47"/>
        <v>2700</v>
      </c>
      <c r="G131" s="11">
        <f t="shared" si="47"/>
        <v>317.70000000000005</v>
      </c>
      <c r="H131" s="11">
        <f t="shared" si="47"/>
        <v>0</v>
      </c>
      <c r="I131" s="11">
        <f t="shared" si="47"/>
        <v>0</v>
      </c>
      <c r="J131" s="11">
        <f t="shared" si="47"/>
        <v>0</v>
      </c>
      <c r="K131" s="11">
        <f t="shared" si="47"/>
        <v>0</v>
      </c>
      <c r="L131" s="11">
        <f t="shared" si="47"/>
        <v>0</v>
      </c>
      <c r="M131" s="11">
        <f>SUM(M132:M137)</f>
        <v>0</v>
      </c>
      <c r="N131" s="51"/>
      <c r="O131" s="20"/>
    </row>
    <row r="132" spans="1:16">
      <c r="A132" s="54"/>
      <c r="B132" s="48"/>
      <c r="C132" s="14" t="s">
        <v>23</v>
      </c>
      <c r="D132" s="9">
        <f t="shared" ref="D132:D137" si="48">F132+H132+J132+L132</f>
        <v>450</v>
      </c>
      <c r="E132" s="9">
        <f t="shared" ref="E132:E137" si="49">G132+I132+K132+M132</f>
        <v>105.9</v>
      </c>
      <c r="F132" s="11">
        <f>450</f>
        <v>450</v>
      </c>
      <c r="G132" s="11">
        <v>105.9</v>
      </c>
      <c r="H132" s="11"/>
      <c r="I132" s="11"/>
      <c r="J132" s="11">
        <v>0</v>
      </c>
      <c r="K132" s="11"/>
      <c r="L132" s="11">
        <v>0</v>
      </c>
      <c r="M132" s="11">
        <v>0</v>
      </c>
      <c r="N132" s="51"/>
      <c r="O132" s="18"/>
    </row>
    <row r="133" spans="1:16">
      <c r="A133" s="54"/>
      <c r="B133" s="48"/>
      <c r="C133" s="14" t="s">
        <v>24</v>
      </c>
      <c r="D133" s="9">
        <f t="shared" si="48"/>
        <v>450</v>
      </c>
      <c r="E133" s="9">
        <f t="shared" si="49"/>
        <v>105.9</v>
      </c>
      <c r="F133" s="11">
        <f>F132</f>
        <v>450</v>
      </c>
      <c r="G133" s="11">
        <v>105.9</v>
      </c>
      <c r="H133" s="11"/>
      <c r="I133" s="11"/>
      <c r="J133" s="11">
        <v>0</v>
      </c>
      <c r="K133" s="11"/>
      <c r="L133" s="11">
        <v>0</v>
      </c>
      <c r="M133" s="11">
        <v>0</v>
      </c>
      <c r="N133" s="51"/>
      <c r="O133" s="18"/>
    </row>
    <row r="134" spans="1:16">
      <c r="A134" s="54"/>
      <c r="B134" s="48"/>
      <c r="C134" s="14" t="s">
        <v>25</v>
      </c>
      <c r="D134" s="9">
        <f t="shared" si="48"/>
        <v>450</v>
      </c>
      <c r="E134" s="9">
        <f t="shared" si="49"/>
        <v>105.9</v>
      </c>
      <c r="F134" s="11">
        <f>F133</f>
        <v>450</v>
      </c>
      <c r="G134" s="11">
        <v>105.9</v>
      </c>
      <c r="H134" s="11"/>
      <c r="I134" s="11"/>
      <c r="J134" s="11">
        <v>0</v>
      </c>
      <c r="K134" s="11"/>
      <c r="L134" s="11">
        <v>0</v>
      </c>
      <c r="M134" s="11">
        <v>0</v>
      </c>
      <c r="N134" s="51"/>
      <c r="O134" s="18"/>
    </row>
    <row r="135" spans="1:16">
      <c r="A135" s="54"/>
      <c r="B135" s="48"/>
      <c r="C135" s="14" t="s">
        <v>26</v>
      </c>
      <c r="D135" s="9">
        <f t="shared" si="48"/>
        <v>450</v>
      </c>
      <c r="E135" s="9">
        <f t="shared" si="49"/>
        <v>0</v>
      </c>
      <c r="F135" s="11">
        <v>450</v>
      </c>
      <c r="G135" s="11">
        <v>0</v>
      </c>
      <c r="H135" s="11"/>
      <c r="I135" s="11"/>
      <c r="J135" s="11">
        <v>0</v>
      </c>
      <c r="K135" s="11"/>
      <c r="L135" s="11">
        <v>0</v>
      </c>
      <c r="M135" s="11">
        <v>0</v>
      </c>
      <c r="N135" s="51"/>
      <c r="O135" s="18"/>
    </row>
    <row r="136" spans="1:16">
      <c r="A136" s="54"/>
      <c r="B136" s="48"/>
      <c r="C136" s="14" t="s">
        <v>27</v>
      </c>
      <c r="D136" s="9">
        <f t="shared" si="48"/>
        <v>450</v>
      </c>
      <c r="E136" s="9">
        <f t="shared" si="49"/>
        <v>0</v>
      </c>
      <c r="F136" s="11">
        <v>450</v>
      </c>
      <c r="G136" s="11">
        <v>0</v>
      </c>
      <c r="H136" s="11"/>
      <c r="I136" s="11"/>
      <c r="J136" s="11">
        <v>0</v>
      </c>
      <c r="K136" s="11"/>
      <c r="L136" s="11">
        <v>0</v>
      </c>
      <c r="M136" s="11">
        <v>0</v>
      </c>
      <c r="N136" s="51"/>
      <c r="O136" s="18"/>
    </row>
    <row r="137" spans="1:16">
      <c r="A137" s="55"/>
      <c r="B137" s="48"/>
      <c r="C137" s="14" t="s">
        <v>28</v>
      </c>
      <c r="D137" s="9">
        <f t="shared" si="48"/>
        <v>450</v>
      </c>
      <c r="E137" s="9">
        <f t="shared" si="49"/>
        <v>0</v>
      </c>
      <c r="F137" s="11">
        <v>450</v>
      </c>
      <c r="G137" s="11">
        <v>0</v>
      </c>
      <c r="H137" s="11"/>
      <c r="I137" s="11"/>
      <c r="J137" s="11">
        <v>0</v>
      </c>
      <c r="K137" s="11"/>
      <c r="L137" s="11">
        <v>0</v>
      </c>
      <c r="M137" s="11">
        <v>0</v>
      </c>
      <c r="N137" s="52"/>
      <c r="O137" s="18"/>
    </row>
    <row r="138" spans="1:16" s="5" customFormat="1">
      <c r="A138" s="56" t="s">
        <v>35</v>
      </c>
      <c r="B138" s="13" t="s">
        <v>98</v>
      </c>
      <c r="C138" s="15" t="s">
        <v>22</v>
      </c>
      <c r="D138" s="9">
        <f>SUM(D139:D144)</f>
        <v>862345.34349999996</v>
      </c>
      <c r="E138" s="9">
        <f t="shared" ref="E138:M138" si="50">SUM(E139:E144)</f>
        <v>259659.10000000003</v>
      </c>
      <c r="F138" s="9">
        <f t="shared" si="50"/>
        <v>663224.56079999998</v>
      </c>
      <c r="G138" s="9">
        <f t="shared" si="50"/>
        <v>224336.10000000003</v>
      </c>
      <c r="H138" s="9">
        <f t="shared" si="50"/>
        <v>1892.9919999999997</v>
      </c>
      <c r="I138" s="9">
        <f t="shared" si="50"/>
        <v>0</v>
      </c>
      <c r="J138" s="9">
        <f t="shared" si="50"/>
        <v>197227.79070000001</v>
      </c>
      <c r="K138" s="9">
        <f t="shared" si="50"/>
        <v>35323</v>
      </c>
      <c r="L138" s="9">
        <f t="shared" si="50"/>
        <v>0</v>
      </c>
      <c r="M138" s="9">
        <f t="shared" si="50"/>
        <v>0</v>
      </c>
      <c r="N138" s="50" t="s">
        <v>101</v>
      </c>
      <c r="O138" s="18"/>
    </row>
    <row r="139" spans="1:16" s="5" customFormat="1">
      <c r="A139" s="57"/>
      <c r="B139" s="47" t="s">
        <v>36</v>
      </c>
      <c r="C139" s="15" t="s">
        <v>23</v>
      </c>
      <c r="D139" s="9">
        <f t="shared" ref="D139:E144" si="51">F139+H139+J139+L139</f>
        <v>105057.70000000001</v>
      </c>
      <c r="E139" s="9">
        <f t="shared" si="51"/>
        <v>89218.300000000017</v>
      </c>
      <c r="F139" s="9">
        <f>F146+F153+F160+F167+F174+F181+F188++F195+F202+F209+F216</f>
        <v>89718.1</v>
      </c>
      <c r="G139" s="9">
        <f t="shared" ref="G139:M139" si="52">G146+G153+G160+G167+G174+G181+G188++G195+G202+G209+G216</f>
        <v>74778.700000000012</v>
      </c>
      <c r="H139" s="9">
        <f t="shared" si="52"/>
        <v>200</v>
      </c>
      <c r="I139" s="9">
        <f t="shared" si="52"/>
        <v>0</v>
      </c>
      <c r="J139" s="9">
        <f t="shared" si="52"/>
        <v>15139.6</v>
      </c>
      <c r="K139" s="9">
        <f t="shared" si="52"/>
        <v>14439.6</v>
      </c>
      <c r="L139" s="9">
        <f t="shared" si="52"/>
        <v>0</v>
      </c>
      <c r="M139" s="9">
        <f t="shared" si="52"/>
        <v>0</v>
      </c>
      <c r="N139" s="51"/>
      <c r="O139" s="18"/>
    </row>
    <row r="140" spans="1:16" s="5" customFormat="1">
      <c r="A140" s="57"/>
      <c r="B140" s="47"/>
      <c r="C140" s="15" t="s">
        <v>24</v>
      </c>
      <c r="D140" s="9">
        <f t="shared" si="51"/>
        <v>111641.5</v>
      </c>
      <c r="E140" s="9">
        <f t="shared" si="51"/>
        <v>95662.1</v>
      </c>
      <c r="F140" s="9">
        <f t="shared" ref="F140:M140" si="53">F147+F154+F161+F168+F175+F182+F189++F196+F203+F210+F217</f>
        <v>89718.1</v>
      </c>
      <c r="G140" s="9">
        <f t="shared" si="53"/>
        <v>74778.700000000012</v>
      </c>
      <c r="H140" s="9">
        <f t="shared" si="53"/>
        <v>220</v>
      </c>
      <c r="I140" s="9">
        <f t="shared" si="53"/>
        <v>0</v>
      </c>
      <c r="J140" s="9">
        <f t="shared" si="53"/>
        <v>21703.4</v>
      </c>
      <c r="K140" s="9">
        <f t="shared" si="53"/>
        <v>20883.400000000001</v>
      </c>
      <c r="L140" s="9">
        <f t="shared" si="53"/>
        <v>0</v>
      </c>
      <c r="M140" s="9">
        <f t="shared" si="53"/>
        <v>0</v>
      </c>
      <c r="N140" s="51"/>
      <c r="O140" s="18"/>
      <c r="P140" s="37"/>
    </row>
    <row r="141" spans="1:16" s="5" customFormat="1">
      <c r="A141" s="57"/>
      <c r="B141" s="47"/>
      <c r="C141" s="15" t="s">
        <v>25</v>
      </c>
      <c r="D141" s="9">
        <f t="shared" si="51"/>
        <v>115986.20000000001</v>
      </c>
      <c r="E141" s="9">
        <f t="shared" si="51"/>
        <v>74778.700000000012</v>
      </c>
      <c r="F141" s="9">
        <f t="shared" ref="F141:M141" si="54">F148+F155+F162+F169+F176+F183+F190++F197+F204+F211+F218</f>
        <v>89718.1</v>
      </c>
      <c r="G141" s="9">
        <f t="shared" si="54"/>
        <v>74778.700000000012</v>
      </c>
      <c r="H141" s="9">
        <f t="shared" si="54"/>
        <v>244</v>
      </c>
      <c r="I141" s="9">
        <f t="shared" si="54"/>
        <v>0</v>
      </c>
      <c r="J141" s="9">
        <f t="shared" si="54"/>
        <v>26024.1</v>
      </c>
      <c r="K141" s="9">
        <f t="shared" si="54"/>
        <v>0</v>
      </c>
      <c r="L141" s="9">
        <f t="shared" si="54"/>
        <v>0</v>
      </c>
      <c r="M141" s="9">
        <f t="shared" si="54"/>
        <v>0</v>
      </c>
      <c r="N141" s="51"/>
      <c r="O141" s="18"/>
      <c r="P141" s="37"/>
    </row>
    <row r="142" spans="1:16" s="5" customFormat="1">
      <c r="A142" s="57"/>
      <c r="B142" s="47"/>
      <c r="C142" s="15" t="s">
        <v>26</v>
      </c>
      <c r="D142" s="9">
        <f t="shared" si="51"/>
        <v>142489.44999999998</v>
      </c>
      <c r="E142" s="9">
        <f t="shared" si="51"/>
        <v>0</v>
      </c>
      <c r="F142" s="9">
        <f t="shared" ref="F142:M142" si="55">F149+F156+F163+F170+F177+F184+F191++F198+F205+F212+F219</f>
        <v>108401.71999999999</v>
      </c>
      <c r="G142" s="9">
        <f t="shared" si="55"/>
        <v>0</v>
      </c>
      <c r="H142" s="9">
        <f t="shared" si="55"/>
        <v>322.79999999999995</v>
      </c>
      <c r="I142" s="9">
        <f t="shared" si="55"/>
        <v>0</v>
      </c>
      <c r="J142" s="9">
        <f t="shared" si="55"/>
        <v>33764.93</v>
      </c>
      <c r="K142" s="9">
        <f t="shared" si="55"/>
        <v>0</v>
      </c>
      <c r="L142" s="9">
        <f t="shared" si="55"/>
        <v>0</v>
      </c>
      <c r="M142" s="9">
        <f t="shared" si="55"/>
        <v>0</v>
      </c>
      <c r="N142" s="51"/>
      <c r="O142" s="18"/>
    </row>
    <row r="143" spans="1:16" s="5" customFormat="1">
      <c r="A143" s="57"/>
      <c r="B143" s="47"/>
      <c r="C143" s="15" t="s">
        <v>27</v>
      </c>
      <c r="D143" s="9">
        <f t="shared" si="51"/>
        <v>174025.15299999999</v>
      </c>
      <c r="E143" s="9">
        <f t="shared" si="51"/>
        <v>0</v>
      </c>
      <c r="F143" s="9">
        <f t="shared" ref="F143:M143" si="56">F150+F157+F164+F171+F178+F185+F192++F199+F206+F213+F220</f>
        <v>129922.06399999998</v>
      </c>
      <c r="G143" s="9">
        <f t="shared" si="56"/>
        <v>0</v>
      </c>
      <c r="H143" s="9">
        <f t="shared" si="56"/>
        <v>357.36</v>
      </c>
      <c r="I143" s="9">
        <f t="shared" si="56"/>
        <v>0</v>
      </c>
      <c r="J143" s="9">
        <f t="shared" si="56"/>
        <v>43745.729000000007</v>
      </c>
      <c r="K143" s="9">
        <f t="shared" si="56"/>
        <v>0</v>
      </c>
      <c r="L143" s="9">
        <f t="shared" si="56"/>
        <v>0</v>
      </c>
      <c r="M143" s="9">
        <f t="shared" si="56"/>
        <v>0</v>
      </c>
      <c r="N143" s="51"/>
      <c r="O143" s="18"/>
    </row>
    <row r="144" spans="1:16" s="5" customFormat="1">
      <c r="A144" s="57"/>
      <c r="B144" s="47"/>
      <c r="C144" s="15" t="s">
        <v>28</v>
      </c>
      <c r="D144" s="9">
        <f t="shared" si="51"/>
        <v>213145.34049999993</v>
      </c>
      <c r="E144" s="9">
        <f t="shared" si="51"/>
        <v>0</v>
      </c>
      <c r="F144" s="9">
        <f t="shared" ref="F144:M144" si="57">F151+F158+F165+F172+F179+F186+F193++F200+F207+F214+F221</f>
        <v>155746.47679999995</v>
      </c>
      <c r="G144" s="9">
        <f t="shared" si="57"/>
        <v>0</v>
      </c>
      <c r="H144" s="9">
        <f t="shared" si="57"/>
        <v>548.83199999999999</v>
      </c>
      <c r="I144" s="9">
        <f t="shared" si="57"/>
        <v>0</v>
      </c>
      <c r="J144" s="9">
        <f t="shared" si="57"/>
        <v>56850.031700000007</v>
      </c>
      <c r="K144" s="9">
        <f t="shared" si="57"/>
        <v>0</v>
      </c>
      <c r="L144" s="9">
        <f t="shared" si="57"/>
        <v>0</v>
      </c>
      <c r="M144" s="9">
        <f t="shared" si="57"/>
        <v>0</v>
      </c>
      <c r="N144" s="51"/>
      <c r="O144" s="18"/>
    </row>
    <row r="145" spans="1:15" s="2" customFormat="1">
      <c r="A145" s="57"/>
      <c r="B145" s="68" t="s">
        <v>55</v>
      </c>
      <c r="C145" s="14" t="s">
        <v>22</v>
      </c>
      <c r="D145" s="9">
        <f t="shared" ref="D145:M145" si="58">SUM(D146:D151)</f>
        <v>775061.16269999987</v>
      </c>
      <c r="E145" s="9">
        <f t="shared" si="58"/>
        <v>247879</v>
      </c>
      <c r="F145" s="11">
        <f t="shared" si="58"/>
        <v>584691.32399999991</v>
      </c>
      <c r="G145" s="11">
        <f t="shared" si="58"/>
        <v>212556</v>
      </c>
      <c r="H145" s="11">
        <f t="shared" si="58"/>
        <v>0</v>
      </c>
      <c r="I145" s="11">
        <f t="shared" si="58"/>
        <v>0</v>
      </c>
      <c r="J145" s="11">
        <f t="shared" si="58"/>
        <v>190369.83870000002</v>
      </c>
      <c r="K145" s="11">
        <f t="shared" si="58"/>
        <v>35323</v>
      </c>
      <c r="L145" s="11">
        <f t="shared" si="58"/>
        <v>0</v>
      </c>
      <c r="M145" s="11">
        <f t="shared" si="58"/>
        <v>0</v>
      </c>
      <c r="N145" s="51"/>
      <c r="O145" s="20"/>
    </row>
    <row r="146" spans="1:15">
      <c r="A146" s="57"/>
      <c r="B146" s="68"/>
      <c r="C146" s="14" t="s">
        <v>23</v>
      </c>
      <c r="D146" s="9">
        <f t="shared" ref="D146:E151" si="59">F146+H146+J146+L146</f>
        <v>93795.1</v>
      </c>
      <c r="E146" s="9">
        <f t="shared" si="59"/>
        <v>85291.6</v>
      </c>
      <c r="F146" s="11">
        <f>8503.5+G146</f>
        <v>79355.5</v>
      </c>
      <c r="G146" s="11">
        <f>71752-900</f>
        <v>70852</v>
      </c>
      <c r="H146" s="11">
        <v>0</v>
      </c>
      <c r="I146" s="11">
        <v>0</v>
      </c>
      <c r="J146" s="11">
        <f>K146</f>
        <v>14439.6</v>
      </c>
      <c r="K146" s="11">
        <v>14439.6</v>
      </c>
      <c r="L146" s="11">
        <f>M146</f>
        <v>0</v>
      </c>
      <c r="M146" s="11">
        <v>0</v>
      </c>
      <c r="N146" s="51"/>
      <c r="O146" s="18"/>
    </row>
    <row r="147" spans="1:15">
      <c r="A147" s="57"/>
      <c r="B147" s="68"/>
      <c r="C147" s="14" t="s">
        <v>24</v>
      </c>
      <c r="D147" s="9">
        <f t="shared" si="59"/>
        <v>100238.9</v>
      </c>
      <c r="E147" s="9">
        <f t="shared" si="59"/>
        <v>91735.4</v>
      </c>
      <c r="F147" s="11">
        <f>F146</f>
        <v>79355.5</v>
      </c>
      <c r="G147" s="11">
        <f>71752-900</f>
        <v>70852</v>
      </c>
      <c r="H147" s="11">
        <v>0</v>
      </c>
      <c r="I147" s="11">
        <v>0</v>
      </c>
      <c r="J147" s="11">
        <f>K147</f>
        <v>20883.400000000001</v>
      </c>
      <c r="K147" s="11">
        <v>20883.400000000001</v>
      </c>
      <c r="L147" s="11">
        <f>M147</f>
        <v>0</v>
      </c>
      <c r="M147" s="11">
        <v>0</v>
      </c>
      <c r="N147" s="51"/>
      <c r="O147" s="18"/>
    </row>
    <row r="148" spans="1:15">
      <c r="A148" s="57"/>
      <c r="B148" s="68"/>
      <c r="C148" s="14" t="s">
        <v>25</v>
      </c>
      <c r="D148" s="9">
        <f t="shared" si="59"/>
        <v>104415.6</v>
      </c>
      <c r="E148" s="9">
        <f t="shared" si="59"/>
        <v>70852</v>
      </c>
      <c r="F148" s="11">
        <f>F147</f>
        <v>79355.5</v>
      </c>
      <c r="G148" s="11">
        <f>71752-900</f>
        <v>70852</v>
      </c>
      <c r="H148" s="11">
        <v>0</v>
      </c>
      <c r="I148" s="11">
        <v>0</v>
      </c>
      <c r="J148" s="11">
        <v>25060.1</v>
      </c>
      <c r="K148" s="11">
        <v>0</v>
      </c>
      <c r="L148" s="11">
        <f>1.1*L147</f>
        <v>0</v>
      </c>
      <c r="M148" s="11"/>
      <c r="N148" s="51"/>
      <c r="O148" s="18"/>
    </row>
    <row r="149" spans="1:15">
      <c r="A149" s="57"/>
      <c r="B149" s="68"/>
      <c r="C149" s="14" t="s">
        <v>26</v>
      </c>
      <c r="D149" s="9">
        <f t="shared" si="59"/>
        <v>127804.73</v>
      </c>
      <c r="E149" s="9">
        <f t="shared" si="59"/>
        <v>0</v>
      </c>
      <c r="F149" s="11">
        <f>1.2*F148</f>
        <v>95226.599999999991</v>
      </c>
      <c r="G149" s="11">
        <v>0</v>
      </c>
      <c r="H149" s="11">
        <v>0</v>
      </c>
      <c r="I149" s="11">
        <v>0</v>
      </c>
      <c r="J149" s="11">
        <f>1.3*J148</f>
        <v>32578.13</v>
      </c>
      <c r="K149" s="11">
        <v>0</v>
      </c>
      <c r="L149" s="11">
        <f>1.1*L148</f>
        <v>0</v>
      </c>
      <c r="M149" s="11"/>
      <c r="N149" s="51"/>
      <c r="O149" s="18"/>
    </row>
    <row r="150" spans="1:15">
      <c r="A150" s="57"/>
      <c r="B150" s="68"/>
      <c r="C150" s="14" t="s">
        <v>27</v>
      </c>
      <c r="D150" s="9">
        <f t="shared" si="59"/>
        <v>156623.489</v>
      </c>
      <c r="E150" s="9">
        <f t="shared" si="59"/>
        <v>0</v>
      </c>
      <c r="F150" s="11">
        <f>1.2*F149</f>
        <v>114271.91999999998</v>
      </c>
      <c r="G150" s="11">
        <v>0</v>
      </c>
      <c r="H150" s="11">
        <v>0</v>
      </c>
      <c r="I150" s="11">
        <v>0</v>
      </c>
      <c r="J150" s="11">
        <f>1.3*J149</f>
        <v>42351.569000000003</v>
      </c>
      <c r="K150" s="11">
        <v>0</v>
      </c>
      <c r="L150" s="11">
        <f>1.1*L149</f>
        <v>0</v>
      </c>
      <c r="M150" s="11"/>
      <c r="N150" s="51"/>
      <c r="O150" s="18"/>
    </row>
    <row r="151" spans="1:15">
      <c r="A151" s="57"/>
      <c r="B151" s="69"/>
      <c r="C151" s="14" t="s">
        <v>28</v>
      </c>
      <c r="D151" s="9">
        <f t="shared" si="59"/>
        <v>192183.34369999997</v>
      </c>
      <c r="E151" s="9">
        <f t="shared" si="59"/>
        <v>0</v>
      </c>
      <c r="F151" s="11">
        <f>1.2*F150</f>
        <v>137126.30399999997</v>
      </c>
      <c r="G151" s="11">
        <v>0</v>
      </c>
      <c r="H151" s="11">
        <v>0</v>
      </c>
      <c r="I151" s="11">
        <v>0</v>
      </c>
      <c r="J151" s="11">
        <f>1.3*J150</f>
        <v>55057.039700000008</v>
      </c>
      <c r="K151" s="11">
        <v>0</v>
      </c>
      <c r="L151" s="11">
        <f>1.1*L150</f>
        <v>0</v>
      </c>
      <c r="M151" s="11"/>
      <c r="N151" s="51"/>
      <c r="O151" s="18"/>
    </row>
    <row r="152" spans="1:15" s="2" customFormat="1">
      <c r="A152" s="57"/>
      <c r="B152" s="48" t="s">
        <v>56</v>
      </c>
      <c r="C152" s="14" t="s">
        <v>22</v>
      </c>
      <c r="D152" s="9">
        <f t="shared" ref="D152:M152" si="60">SUM(D153:D158)</f>
        <v>13355.236799999999</v>
      </c>
      <c r="E152" s="9">
        <f t="shared" si="60"/>
        <v>3637.7999999999997</v>
      </c>
      <c r="F152" s="11">
        <f t="shared" si="60"/>
        <v>13355.236799999999</v>
      </c>
      <c r="G152" s="11">
        <f t="shared" si="60"/>
        <v>3637.7999999999997</v>
      </c>
      <c r="H152" s="11">
        <f t="shared" si="60"/>
        <v>0</v>
      </c>
      <c r="I152" s="11">
        <f t="shared" si="60"/>
        <v>0</v>
      </c>
      <c r="J152" s="11">
        <f t="shared" si="60"/>
        <v>0</v>
      </c>
      <c r="K152" s="11">
        <f t="shared" si="60"/>
        <v>0</v>
      </c>
      <c r="L152" s="11">
        <f t="shared" si="60"/>
        <v>0</v>
      </c>
      <c r="M152" s="11">
        <f t="shared" si="60"/>
        <v>0</v>
      </c>
      <c r="N152" s="51"/>
      <c r="O152" s="20"/>
    </row>
    <row r="153" spans="1:15">
      <c r="A153" s="57"/>
      <c r="B153" s="48"/>
      <c r="C153" s="14" t="s">
        <v>23</v>
      </c>
      <c r="D153" s="9">
        <f t="shared" ref="D153:E158" si="61">F153+H153+J153+L153</f>
        <v>1812.6</v>
      </c>
      <c r="E153" s="9">
        <f t="shared" si="61"/>
        <v>1212.5999999999999</v>
      </c>
      <c r="F153" s="11">
        <f>600+G153</f>
        <v>1812.6</v>
      </c>
      <c r="G153" s="11">
        <v>1212.5999999999999</v>
      </c>
      <c r="H153" s="11">
        <v>0</v>
      </c>
      <c r="I153" s="11">
        <v>0</v>
      </c>
      <c r="J153" s="11">
        <v>0</v>
      </c>
      <c r="K153" s="11">
        <v>0</v>
      </c>
      <c r="L153" s="11">
        <f>M153</f>
        <v>0</v>
      </c>
      <c r="M153" s="11">
        <v>0</v>
      </c>
      <c r="N153" s="51"/>
      <c r="O153" s="18"/>
    </row>
    <row r="154" spans="1:15">
      <c r="A154" s="57"/>
      <c r="B154" s="48"/>
      <c r="C154" s="14" t="s">
        <v>24</v>
      </c>
      <c r="D154" s="9">
        <f t="shared" si="61"/>
        <v>1812.6</v>
      </c>
      <c r="E154" s="9">
        <f t="shared" si="61"/>
        <v>1212.5999999999999</v>
      </c>
      <c r="F154" s="11">
        <f>F153</f>
        <v>1812.6</v>
      </c>
      <c r="G154" s="11">
        <v>1212.5999999999999</v>
      </c>
      <c r="H154" s="11">
        <v>0</v>
      </c>
      <c r="I154" s="11">
        <v>0</v>
      </c>
      <c r="J154" s="11">
        <v>0</v>
      </c>
      <c r="K154" s="11">
        <v>0</v>
      </c>
      <c r="L154" s="11">
        <f>M154</f>
        <v>0</v>
      </c>
      <c r="M154" s="11">
        <v>0</v>
      </c>
      <c r="N154" s="51"/>
      <c r="O154" s="18"/>
    </row>
    <row r="155" spans="1:15">
      <c r="A155" s="57"/>
      <c r="B155" s="48"/>
      <c r="C155" s="14" t="s">
        <v>25</v>
      </c>
      <c r="D155" s="9">
        <f t="shared" si="61"/>
        <v>1812.6</v>
      </c>
      <c r="E155" s="9">
        <f t="shared" si="61"/>
        <v>1212.5999999999999</v>
      </c>
      <c r="F155" s="11">
        <f>F154</f>
        <v>1812.6</v>
      </c>
      <c r="G155" s="11">
        <v>1212.5999999999999</v>
      </c>
      <c r="H155" s="11">
        <v>0</v>
      </c>
      <c r="I155" s="11">
        <v>0</v>
      </c>
      <c r="J155" s="11">
        <v>0</v>
      </c>
      <c r="K155" s="11">
        <v>0</v>
      </c>
      <c r="L155" s="11">
        <f>1.1*L154</f>
        <v>0</v>
      </c>
      <c r="M155" s="11"/>
      <c r="N155" s="51"/>
      <c r="O155" s="18"/>
    </row>
    <row r="156" spans="1:15">
      <c r="A156" s="57"/>
      <c r="B156" s="48"/>
      <c r="C156" s="14" t="s">
        <v>26</v>
      </c>
      <c r="D156" s="9">
        <f t="shared" si="61"/>
        <v>2175.12</v>
      </c>
      <c r="E156" s="9">
        <f t="shared" si="61"/>
        <v>0</v>
      </c>
      <c r="F156" s="11">
        <f>1.2*F155</f>
        <v>2175.12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f>1.1*L155</f>
        <v>0</v>
      </c>
      <c r="M156" s="11"/>
      <c r="N156" s="51"/>
      <c r="O156" s="18"/>
    </row>
    <row r="157" spans="1:15">
      <c r="A157" s="57"/>
      <c r="B157" s="48"/>
      <c r="C157" s="14" t="s">
        <v>27</v>
      </c>
      <c r="D157" s="9">
        <f t="shared" si="61"/>
        <v>2610.1439999999998</v>
      </c>
      <c r="E157" s="9">
        <f t="shared" si="61"/>
        <v>0</v>
      </c>
      <c r="F157" s="11">
        <f>1.2*F156</f>
        <v>2610.1439999999998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f>1.1*L156</f>
        <v>0</v>
      </c>
      <c r="M157" s="11"/>
      <c r="N157" s="51"/>
      <c r="O157" s="18"/>
    </row>
    <row r="158" spans="1:15">
      <c r="A158" s="57"/>
      <c r="B158" s="48"/>
      <c r="C158" s="14" t="s">
        <v>28</v>
      </c>
      <c r="D158" s="9">
        <f t="shared" si="61"/>
        <v>3132.1727999999998</v>
      </c>
      <c r="E158" s="9">
        <f t="shared" si="61"/>
        <v>0</v>
      </c>
      <c r="F158" s="11">
        <f>1.2*F157</f>
        <v>3132.1727999999998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f>1.1*L157</f>
        <v>0</v>
      </c>
      <c r="M158" s="11"/>
      <c r="N158" s="51"/>
      <c r="O158" s="18"/>
    </row>
    <row r="159" spans="1:15" s="2" customFormat="1">
      <c r="A159" s="57"/>
      <c r="B159" s="48" t="s">
        <v>57</v>
      </c>
      <c r="C159" s="14" t="s">
        <v>22</v>
      </c>
      <c r="D159" s="9">
        <f t="shared" ref="D159:K159" si="62">SUM(D160:D165)</f>
        <v>14030.975999999999</v>
      </c>
      <c r="E159" s="9">
        <f t="shared" si="62"/>
        <v>0</v>
      </c>
      <c r="F159" s="11">
        <f t="shared" si="62"/>
        <v>11052</v>
      </c>
      <c r="G159" s="11">
        <f t="shared" si="62"/>
        <v>0</v>
      </c>
      <c r="H159" s="11">
        <f t="shared" si="62"/>
        <v>0</v>
      </c>
      <c r="I159" s="11">
        <f t="shared" si="62"/>
        <v>0</v>
      </c>
      <c r="J159" s="11">
        <f t="shared" si="62"/>
        <v>2978.9759999999997</v>
      </c>
      <c r="K159" s="11">
        <f t="shared" si="62"/>
        <v>0</v>
      </c>
      <c r="L159" s="11"/>
      <c r="M159" s="11"/>
      <c r="N159" s="51"/>
      <c r="O159" s="20"/>
    </row>
    <row r="160" spans="1:15">
      <c r="A160" s="57"/>
      <c r="B160" s="48"/>
      <c r="C160" s="14" t="s">
        <v>23</v>
      </c>
      <c r="D160" s="9">
        <f t="shared" ref="D160:E165" si="63">F160+H160+J160+L160</f>
        <v>1800</v>
      </c>
      <c r="E160" s="9">
        <f t="shared" si="63"/>
        <v>0</v>
      </c>
      <c r="F160" s="11">
        <v>1500</v>
      </c>
      <c r="G160" s="11">
        <v>0</v>
      </c>
      <c r="H160" s="11">
        <v>0</v>
      </c>
      <c r="I160" s="11">
        <v>0</v>
      </c>
      <c r="J160" s="11">
        <v>300</v>
      </c>
      <c r="K160" s="11">
        <v>0</v>
      </c>
      <c r="L160" s="11"/>
      <c r="M160" s="11"/>
      <c r="N160" s="51"/>
      <c r="O160" s="18"/>
    </row>
    <row r="161" spans="1:15">
      <c r="A161" s="57"/>
      <c r="B161" s="48"/>
      <c r="C161" s="14" t="s">
        <v>24</v>
      </c>
      <c r="D161" s="9">
        <f t="shared" si="63"/>
        <v>1860</v>
      </c>
      <c r="E161" s="9">
        <f t="shared" si="63"/>
        <v>0</v>
      </c>
      <c r="F161" s="11">
        <f>F160</f>
        <v>1500</v>
      </c>
      <c r="G161" s="11">
        <v>0</v>
      </c>
      <c r="H161" s="11">
        <v>0</v>
      </c>
      <c r="I161" s="11">
        <v>0</v>
      </c>
      <c r="J161" s="11">
        <f>1.2*J160</f>
        <v>360</v>
      </c>
      <c r="K161" s="11">
        <v>0</v>
      </c>
      <c r="L161" s="11"/>
      <c r="M161" s="11"/>
      <c r="N161" s="51"/>
      <c r="O161" s="18"/>
    </row>
    <row r="162" spans="1:15">
      <c r="A162" s="57"/>
      <c r="B162" s="48"/>
      <c r="C162" s="14" t="s">
        <v>25</v>
      </c>
      <c r="D162" s="9">
        <f t="shared" si="63"/>
        <v>1932</v>
      </c>
      <c r="E162" s="9">
        <f t="shared" si="63"/>
        <v>0</v>
      </c>
      <c r="F162" s="11">
        <f>F161</f>
        <v>1500</v>
      </c>
      <c r="G162" s="11">
        <v>0</v>
      </c>
      <c r="H162" s="11">
        <v>0</v>
      </c>
      <c r="I162" s="11">
        <v>0</v>
      </c>
      <c r="J162" s="11">
        <f>1.2*J161</f>
        <v>432</v>
      </c>
      <c r="K162" s="11">
        <v>0</v>
      </c>
      <c r="L162" s="11"/>
      <c r="M162" s="11"/>
      <c r="N162" s="51"/>
      <c r="O162" s="18"/>
    </row>
    <row r="163" spans="1:15">
      <c r="A163" s="57"/>
      <c r="B163" s="48"/>
      <c r="C163" s="14" t="s">
        <v>26</v>
      </c>
      <c r="D163" s="9">
        <f t="shared" si="63"/>
        <v>2318.4</v>
      </c>
      <c r="E163" s="9">
        <f t="shared" si="63"/>
        <v>0</v>
      </c>
      <c r="F163" s="11">
        <f>1.2*F162</f>
        <v>1800</v>
      </c>
      <c r="G163" s="11">
        <v>0</v>
      </c>
      <c r="H163" s="11">
        <v>0</v>
      </c>
      <c r="I163" s="11">
        <v>0</v>
      </c>
      <c r="J163" s="11">
        <f>1.2*J162</f>
        <v>518.4</v>
      </c>
      <c r="K163" s="11">
        <v>0</v>
      </c>
      <c r="L163" s="11"/>
      <c r="M163" s="11"/>
      <c r="N163" s="51"/>
      <c r="O163" s="18"/>
    </row>
    <row r="164" spans="1:15">
      <c r="A164" s="57"/>
      <c r="B164" s="48"/>
      <c r="C164" s="14" t="s">
        <v>27</v>
      </c>
      <c r="D164" s="9">
        <f t="shared" si="63"/>
        <v>2782.08</v>
      </c>
      <c r="E164" s="9">
        <f t="shared" si="63"/>
        <v>0</v>
      </c>
      <c r="F164" s="11">
        <f>1.2*F163</f>
        <v>2160</v>
      </c>
      <c r="G164" s="11">
        <v>0</v>
      </c>
      <c r="H164" s="11">
        <v>0</v>
      </c>
      <c r="I164" s="11">
        <v>0</v>
      </c>
      <c r="J164" s="11">
        <f>1.2*J163</f>
        <v>622.07999999999993</v>
      </c>
      <c r="K164" s="11">
        <v>0</v>
      </c>
      <c r="L164" s="11"/>
      <c r="M164" s="11"/>
      <c r="N164" s="51"/>
      <c r="O164" s="18"/>
    </row>
    <row r="165" spans="1:15">
      <c r="A165" s="57"/>
      <c r="B165" s="48"/>
      <c r="C165" s="14" t="s">
        <v>28</v>
      </c>
      <c r="D165" s="9">
        <f t="shared" si="63"/>
        <v>3338.4960000000001</v>
      </c>
      <c r="E165" s="9">
        <f t="shared" si="63"/>
        <v>0</v>
      </c>
      <c r="F165" s="11">
        <f>1.2*F164</f>
        <v>2592</v>
      </c>
      <c r="G165" s="11">
        <v>0</v>
      </c>
      <c r="H165" s="11">
        <v>0</v>
      </c>
      <c r="I165" s="11">
        <v>0</v>
      </c>
      <c r="J165" s="11">
        <f>1.2*J164</f>
        <v>746.49599999999987</v>
      </c>
      <c r="K165" s="11">
        <v>0</v>
      </c>
      <c r="L165" s="11"/>
      <c r="M165" s="11"/>
      <c r="N165" s="51"/>
      <c r="O165" s="18"/>
    </row>
    <row r="166" spans="1:15" s="2" customFormat="1">
      <c r="A166" s="57"/>
      <c r="B166" s="48" t="s">
        <v>58</v>
      </c>
      <c r="C166" s="14" t="s">
        <v>22</v>
      </c>
      <c r="D166" s="9">
        <f t="shared" ref="D166:K166" si="64">SUM(D167:D172)</f>
        <v>11052</v>
      </c>
      <c r="E166" s="9">
        <f t="shared" si="64"/>
        <v>0</v>
      </c>
      <c r="F166" s="11">
        <f t="shared" si="64"/>
        <v>11052</v>
      </c>
      <c r="G166" s="11">
        <f t="shared" si="64"/>
        <v>0</v>
      </c>
      <c r="H166" s="11">
        <f t="shared" si="64"/>
        <v>0</v>
      </c>
      <c r="I166" s="11">
        <f t="shared" si="64"/>
        <v>0</v>
      </c>
      <c r="J166" s="11">
        <f t="shared" si="64"/>
        <v>0</v>
      </c>
      <c r="K166" s="11">
        <f t="shared" si="64"/>
        <v>0</v>
      </c>
      <c r="L166" s="11"/>
      <c r="M166" s="11"/>
      <c r="N166" s="51"/>
      <c r="O166" s="20"/>
    </row>
    <row r="167" spans="1:15">
      <c r="A167" s="57"/>
      <c r="B167" s="48"/>
      <c r="C167" s="14" t="s">
        <v>23</v>
      </c>
      <c r="D167" s="9">
        <f t="shared" ref="D167:E172" si="65">F167+H167+J167+L167</f>
        <v>1500</v>
      </c>
      <c r="E167" s="9">
        <f t="shared" si="65"/>
        <v>0</v>
      </c>
      <c r="F167" s="11">
        <v>1500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/>
      <c r="M167" s="11"/>
      <c r="N167" s="51"/>
      <c r="O167" s="18"/>
    </row>
    <row r="168" spans="1:15">
      <c r="A168" s="57"/>
      <c r="B168" s="48"/>
      <c r="C168" s="14" t="s">
        <v>24</v>
      </c>
      <c r="D168" s="9">
        <f t="shared" si="65"/>
        <v>1500</v>
      </c>
      <c r="E168" s="9">
        <f t="shared" si="65"/>
        <v>0</v>
      </c>
      <c r="F168" s="11">
        <f>F167</f>
        <v>1500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/>
      <c r="M168" s="11"/>
      <c r="N168" s="51"/>
      <c r="O168" s="18"/>
    </row>
    <row r="169" spans="1:15">
      <c r="A169" s="57"/>
      <c r="B169" s="48"/>
      <c r="C169" s="14" t="s">
        <v>25</v>
      </c>
      <c r="D169" s="9">
        <f t="shared" si="65"/>
        <v>1500</v>
      </c>
      <c r="E169" s="9">
        <f t="shared" si="65"/>
        <v>0</v>
      </c>
      <c r="F169" s="11">
        <f>F168</f>
        <v>1500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/>
      <c r="M169" s="11"/>
      <c r="N169" s="51"/>
      <c r="O169" s="18"/>
    </row>
    <row r="170" spans="1:15">
      <c r="A170" s="57"/>
      <c r="B170" s="48"/>
      <c r="C170" s="14" t="s">
        <v>26</v>
      </c>
      <c r="D170" s="9">
        <f t="shared" si="65"/>
        <v>1800</v>
      </c>
      <c r="E170" s="9">
        <f t="shared" si="65"/>
        <v>0</v>
      </c>
      <c r="F170" s="11">
        <f>1.2*F169</f>
        <v>1800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/>
      <c r="M170" s="11"/>
      <c r="N170" s="51"/>
      <c r="O170" s="18"/>
    </row>
    <row r="171" spans="1:15">
      <c r="A171" s="57"/>
      <c r="B171" s="48"/>
      <c r="C171" s="14" t="s">
        <v>27</v>
      </c>
      <c r="D171" s="9">
        <f t="shared" si="65"/>
        <v>2160</v>
      </c>
      <c r="E171" s="9">
        <f t="shared" si="65"/>
        <v>0</v>
      </c>
      <c r="F171" s="11">
        <f>1.2*F170</f>
        <v>2160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f>1.1*L170</f>
        <v>0</v>
      </c>
      <c r="M171" s="11"/>
      <c r="N171" s="51"/>
      <c r="O171" s="18"/>
    </row>
    <row r="172" spans="1:15">
      <c r="A172" s="57"/>
      <c r="B172" s="48"/>
      <c r="C172" s="14" t="s">
        <v>28</v>
      </c>
      <c r="D172" s="9">
        <f t="shared" si="65"/>
        <v>2592</v>
      </c>
      <c r="E172" s="9">
        <f t="shared" si="65"/>
        <v>0</v>
      </c>
      <c r="F172" s="11">
        <f>1.2*F171</f>
        <v>2592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f>1.1*L171</f>
        <v>0</v>
      </c>
      <c r="M172" s="11"/>
      <c r="N172" s="51"/>
      <c r="O172" s="18"/>
    </row>
    <row r="173" spans="1:15" s="2" customFormat="1" ht="20.25" hidden="1" customHeight="1">
      <c r="A173" s="57"/>
      <c r="B173" s="48" t="s">
        <v>59</v>
      </c>
      <c r="C173" s="14" t="s">
        <v>22</v>
      </c>
      <c r="D173" s="9">
        <f t="shared" ref="D173:M173" si="66">SUM(D174:D179)</f>
        <v>0</v>
      </c>
      <c r="E173" s="9">
        <f t="shared" si="66"/>
        <v>0</v>
      </c>
      <c r="F173" s="11">
        <f t="shared" si="66"/>
        <v>0</v>
      </c>
      <c r="G173" s="11">
        <f t="shared" si="66"/>
        <v>0</v>
      </c>
      <c r="H173" s="11">
        <f t="shared" si="66"/>
        <v>0</v>
      </c>
      <c r="I173" s="11">
        <f t="shared" si="66"/>
        <v>0</v>
      </c>
      <c r="J173" s="11">
        <f t="shared" si="66"/>
        <v>0</v>
      </c>
      <c r="K173" s="11">
        <f t="shared" si="66"/>
        <v>0</v>
      </c>
      <c r="L173" s="11">
        <f t="shared" si="66"/>
        <v>0</v>
      </c>
      <c r="M173" s="11">
        <f t="shared" si="66"/>
        <v>0</v>
      </c>
      <c r="N173" s="51"/>
      <c r="O173" s="20"/>
    </row>
    <row r="174" spans="1:15" ht="20.25" hidden="1" customHeight="1">
      <c r="A174" s="57"/>
      <c r="B174" s="48" t="s">
        <v>44</v>
      </c>
      <c r="C174" s="14" t="s">
        <v>23</v>
      </c>
      <c r="D174" s="9">
        <f t="shared" ref="D174:E179" si="67">F174+H174+J174+L174</f>
        <v>0</v>
      </c>
      <c r="E174" s="9">
        <f t="shared" si="67"/>
        <v>0</v>
      </c>
      <c r="F174" s="11"/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f t="shared" ref="L174:L179" si="68">M174</f>
        <v>0</v>
      </c>
      <c r="M174" s="11">
        <v>0</v>
      </c>
      <c r="N174" s="51"/>
      <c r="O174" s="18"/>
    </row>
    <row r="175" spans="1:15" ht="20.25" hidden="1" customHeight="1">
      <c r="A175" s="57"/>
      <c r="B175" s="48" t="s">
        <v>45</v>
      </c>
      <c r="C175" s="14" t="s">
        <v>24</v>
      </c>
      <c r="D175" s="9">
        <f t="shared" si="67"/>
        <v>0</v>
      </c>
      <c r="E175" s="9">
        <f t="shared" si="67"/>
        <v>0</v>
      </c>
      <c r="F175" s="11"/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f t="shared" si="68"/>
        <v>0</v>
      </c>
      <c r="M175" s="11">
        <v>0</v>
      </c>
      <c r="N175" s="51"/>
      <c r="O175" s="18"/>
    </row>
    <row r="176" spans="1:15" ht="20.25" hidden="1" customHeight="1">
      <c r="A176" s="57"/>
      <c r="B176" s="48"/>
      <c r="C176" s="14" t="s">
        <v>25</v>
      </c>
      <c r="D176" s="9">
        <f t="shared" si="67"/>
        <v>0</v>
      </c>
      <c r="E176" s="9">
        <f t="shared" si="67"/>
        <v>0</v>
      </c>
      <c r="F176" s="11"/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f t="shared" si="68"/>
        <v>0</v>
      </c>
      <c r="M176" s="11">
        <v>0</v>
      </c>
      <c r="N176" s="51"/>
      <c r="O176" s="18"/>
    </row>
    <row r="177" spans="1:15" ht="20.25" hidden="1" customHeight="1">
      <c r="A177" s="57"/>
      <c r="B177" s="48"/>
      <c r="C177" s="14" t="s">
        <v>26</v>
      </c>
      <c r="D177" s="9">
        <f t="shared" si="67"/>
        <v>0</v>
      </c>
      <c r="E177" s="9">
        <f t="shared" si="67"/>
        <v>0</v>
      </c>
      <c r="F177" s="11"/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f t="shared" si="68"/>
        <v>0</v>
      </c>
      <c r="M177" s="11">
        <v>0</v>
      </c>
      <c r="N177" s="51"/>
      <c r="O177" s="18"/>
    </row>
    <row r="178" spans="1:15" ht="20.25" hidden="1" customHeight="1">
      <c r="A178" s="57"/>
      <c r="B178" s="48"/>
      <c r="C178" s="14" t="s">
        <v>27</v>
      </c>
      <c r="D178" s="9">
        <f t="shared" si="67"/>
        <v>0</v>
      </c>
      <c r="E178" s="9">
        <f t="shared" si="67"/>
        <v>0</v>
      </c>
      <c r="F178" s="11"/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f t="shared" si="68"/>
        <v>0</v>
      </c>
      <c r="M178" s="11">
        <v>0</v>
      </c>
      <c r="N178" s="51"/>
      <c r="O178" s="18"/>
    </row>
    <row r="179" spans="1:15" ht="20.25" hidden="1" customHeight="1">
      <c r="A179" s="57"/>
      <c r="B179" s="48"/>
      <c r="C179" s="14" t="s">
        <v>28</v>
      </c>
      <c r="D179" s="9">
        <f t="shared" si="67"/>
        <v>0</v>
      </c>
      <c r="E179" s="9">
        <f t="shared" si="67"/>
        <v>0</v>
      </c>
      <c r="F179" s="11"/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f t="shared" si="68"/>
        <v>0</v>
      </c>
      <c r="M179" s="11">
        <v>0</v>
      </c>
      <c r="N179" s="51"/>
      <c r="O179" s="18"/>
    </row>
    <row r="180" spans="1:15" s="2" customFormat="1" ht="16.5" hidden="1" customHeight="1">
      <c r="A180" s="57"/>
      <c r="B180" s="48" t="s">
        <v>60</v>
      </c>
      <c r="C180" s="14" t="s">
        <v>22</v>
      </c>
      <c r="D180" s="9">
        <f t="shared" ref="D180:M180" si="69">SUM(D181:D186)</f>
        <v>0</v>
      </c>
      <c r="E180" s="9">
        <f t="shared" si="69"/>
        <v>0</v>
      </c>
      <c r="F180" s="11">
        <f t="shared" si="69"/>
        <v>0</v>
      </c>
      <c r="G180" s="11">
        <f t="shared" si="69"/>
        <v>0</v>
      </c>
      <c r="H180" s="11">
        <f t="shared" si="69"/>
        <v>0</v>
      </c>
      <c r="I180" s="11">
        <f t="shared" si="69"/>
        <v>0</v>
      </c>
      <c r="J180" s="11">
        <f t="shared" si="69"/>
        <v>0</v>
      </c>
      <c r="K180" s="11">
        <f t="shared" si="69"/>
        <v>0</v>
      </c>
      <c r="L180" s="11">
        <f t="shared" si="69"/>
        <v>0</v>
      </c>
      <c r="M180" s="11">
        <f t="shared" si="69"/>
        <v>0</v>
      </c>
      <c r="N180" s="51"/>
      <c r="O180" s="20"/>
    </row>
    <row r="181" spans="1:15" ht="15.75" hidden="1" customHeight="1">
      <c r="A181" s="57"/>
      <c r="B181" s="48"/>
      <c r="C181" s="14" t="s">
        <v>23</v>
      </c>
      <c r="D181" s="9">
        <f t="shared" ref="D181:E186" si="70">F181+H181+J181+L181</f>
        <v>0</v>
      </c>
      <c r="E181" s="9">
        <f t="shared" si="70"/>
        <v>0</v>
      </c>
      <c r="F181" s="11"/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f t="shared" ref="L181:L186" si="71">M181</f>
        <v>0</v>
      </c>
      <c r="M181" s="11">
        <v>0</v>
      </c>
      <c r="N181" s="51"/>
      <c r="O181" s="18"/>
    </row>
    <row r="182" spans="1:15" ht="15.75" hidden="1" customHeight="1">
      <c r="A182" s="57"/>
      <c r="B182" s="48"/>
      <c r="C182" s="14" t="s">
        <v>24</v>
      </c>
      <c r="D182" s="9">
        <f t="shared" si="70"/>
        <v>0</v>
      </c>
      <c r="E182" s="9">
        <f t="shared" si="70"/>
        <v>0</v>
      </c>
      <c r="F182" s="11"/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f t="shared" si="71"/>
        <v>0</v>
      </c>
      <c r="M182" s="11">
        <v>0</v>
      </c>
      <c r="N182" s="51"/>
      <c r="O182" s="18"/>
    </row>
    <row r="183" spans="1:15" ht="15.75" hidden="1" customHeight="1">
      <c r="A183" s="57"/>
      <c r="B183" s="48"/>
      <c r="C183" s="14" t="s">
        <v>25</v>
      </c>
      <c r="D183" s="9">
        <f t="shared" si="70"/>
        <v>0</v>
      </c>
      <c r="E183" s="9">
        <f t="shared" si="70"/>
        <v>0</v>
      </c>
      <c r="F183" s="11"/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f t="shared" si="71"/>
        <v>0</v>
      </c>
      <c r="M183" s="11">
        <v>0</v>
      </c>
      <c r="N183" s="51"/>
      <c r="O183" s="18"/>
    </row>
    <row r="184" spans="1:15" ht="15.75" hidden="1" customHeight="1">
      <c r="A184" s="57"/>
      <c r="B184" s="48"/>
      <c r="C184" s="14" t="s">
        <v>26</v>
      </c>
      <c r="D184" s="9">
        <f t="shared" si="70"/>
        <v>0</v>
      </c>
      <c r="E184" s="9">
        <f t="shared" si="70"/>
        <v>0</v>
      </c>
      <c r="F184" s="11"/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f t="shared" si="71"/>
        <v>0</v>
      </c>
      <c r="M184" s="11">
        <v>0</v>
      </c>
      <c r="N184" s="51"/>
      <c r="O184" s="18"/>
    </row>
    <row r="185" spans="1:15" ht="15.75" hidden="1" customHeight="1">
      <c r="A185" s="57"/>
      <c r="B185" s="48"/>
      <c r="C185" s="14" t="s">
        <v>27</v>
      </c>
      <c r="D185" s="9">
        <f t="shared" si="70"/>
        <v>0</v>
      </c>
      <c r="E185" s="9">
        <f t="shared" si="70"/>
        <v>0</v>
      </c>
      <c r="F185" s="11"/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f t="shared" si="71"/>
        <v>0</v>
      </c>
      <c r="M185" s="11">
        <v>0</v>
      </c>
      <c r="N185" s="51"/>
      <c r="O185" s="18"/>
    </row>
    <row r="186" spans="1:15" ht="15.75" hidden="1" customHeight="1">
      <c r="A186" s="57"/>
      <c r="B186" s="48"/>
      <c r="C186" s="14" t="s">
        <v>28</v>
      </c>
      <c r="D186" s="9">
        <f t="shared" si="70"/>
        <v>0</v>
      </c>
      <c r="E186" s="9">
        <f t="shared" si="70"/>
        <v>0</v>
      </c>
      <c r="F186" s="11"/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f t="shared" si="71"/>
        <v>0</v>
      </c>
      <c r="M186" s="11">
        <v>0</v>
      </c>
      <c r="N186" s="51"/>
      <c r="O186" s="18"/>
    </row>
    <row r="187" spans="1:15" s="2" customFormat="1" ht="20.25" customHeight="1">
      <c r="A187" s="57"/>
      <c r="B187" s="48" t="s">
        <v>117</v>
      </c>
      <c r="C187" s="14" t="s">
        <v>22</v>
      </c>
      <c r="D187" s="9">
        <f t="shared" ref="D187:K187" si="72">SUM(D188:D193)</f>
        <v>11378.4</v>
      </c>
      <c r="E187" s="9">
        <f t="shared" si="72"/>
        <v>2400</v>
      </c>
      <c r="F187" s="11">
        <f t="shared" si="72"/>
        <v>9578.4</v>
      </c>
      <c r="G187" s="11">
        <f t="shared" si="72"/>
        <v>2400</v>
      </c>
      <c r="H187" s="11">
        <f t="shared" si="72"/>
        <v>900</v>
      </c>
      <c r="I187" s="11">
        <f t="shared" si="72"/>
        <v>0</v>
      </c>
      <c r="J187" s="11">
        <f t="shared" si="72"/>
        <v>900</v>
      </c>
      <c r="K187" s="11">
        <f t="shared" si="72"/>
        <v>0</v>
      </c>
      <c r="L187" s="11"/>
      <c r="M187" s="11"/>
      <c r="N187" s="51"/>
      <c r="O187" s="20"/>
    </row>
    <row r="188" spans="1:15" ht="20.25" customHeight="1">
      <c r="A188" s="57"/>
      <c r="B188" s="48"/>
      <c r="C188" s="14" t="s">
        <v>23</v>
      </c>
      <c r="D188" s="9">
        <f t="shared" ref="D188:E193" si="73">F188+H188+J188+L188</f>
        <v>1500</v>
      </c>
      <c r="E188" s="9">
        <f t="shared" si="73"/>
        <v>800</v>
      </c>
      <c r="F188" s="11">
        <f>500+G188</f>
        <v>1300</v>
      </c>
      <c r="G188" s="11">
        <v>800</v>
      </c>
      <c r="H188" s="11">
        <v>100</v>
      </c>
      <c r="I188" s="11">
        <v>0</v>
      </c>
      <c r="J188" s="11">
        <v>100</v>
      </c>
      <c r="K188" s="11">
        <v>0</v>
      </c>
      <c r="L188" s="11"/>
      <c r="M188" s="11"/>
      <c r="N188" s="51"/>
      <c r="O188" s="18"/>
    </row>
    <row r="189" spans="1:15" ht="20.25" customHeight="1">
      <c r="A189" s="57"/>
      <c r="B189" s="48"/>
      <c r="C189" s="14" t="s">
        <v>24</v>
      </c>
      <c r="D189" s="9">
        <f t="shared" si="73"/>
        <v>1500</v>
      </c>
      <c r="E189" s="9">
        <f t="shared" si="73"/>
        <v>800</v>
      </c>
      <c r="F189" s="11">
        <f>F188</f>
        <v>1300</v>
      </c>
      <c r="G189" s="11">
        <v>800</v>
      </c>
      <c r="H189" s="11">
        <v>100</v>
      </c>
      <c r="I189" s="11">
        <v>0</v>
      </c>
      <c r="J189" s="11">
        <v>100</v>
      </c>
      <c r="K189" s="11">
        <v>0</v>
      </c>
      <c r="L189" s="11"/>
      <c r="M189" s="11"/>
      <c r="N189" s="51"/>
      <c r="O189" s="18"/>
    </row>
    <row r="190" spans="1:15" ht="20.25" customHeight="1">
      <c r="A190" s="57"/>
      <c r="B190" s="48"/>
      <c r="C190" s="14" t="s">
        <v>25</v>
      </c>
      <c r="D190" s="9">
        <f t="shared" si="73"/>
        <v>1500</v>
      </c>
      <c r="E190" s="9">
        <f t="shared" si="73"/>
        <v>800</v>
      </c>
      <c r="F190" s="11">
        <f>F189</f>
        <v>1300</v>
      </c>
      <c r="G190" s="11">
        <v>800</v>
      </c>
      <c r="H190" s="11">
        <v>100</v>
      </c>
      <c r="I190" s="11">
        <v>0</v>
      </c>
      <c r="J190" s="11">
        <v>100</v>
      </c>
      <c r="K190" s="11">
        <v>0</v>
      </c>
      <c r="L190" s="11"/>
      <c r="M190" s="11"/>
      <c r="N190" s="51"/>
      <c r="O190" s="18"/>
    </row>
    <row r="191" spans="1:15" ht="20.25" customHeight="1">
      <c r="A191" s="57"/>
      <c r="B191" s="48"/>
      <c r="C191" s="14" t="s">
        <v>26</v>
      </c>
      <c r="D191" s="9">
        <f t="shared" si="73"/>
        <v>1860</v>
      </c>
      <c r="E191" s="9">
        <f t="shared" si="73"/>
        <v>0</v>
      </c>
      <c r="F191" s="11">
        <f>1.2*F190</f>
        <v>1560</v>
      </c>
      <c r="G191" s="11">
        <v>0</v>
      </c>
      <c r="H191" s="11">
        <v>150</v>
      </c>
      <c r="I191" s="11">
        <v>0</v>
      </c>
      <c r="J191" s="11">
        <v>150</v>
      </c>
      <c r="K191" s="11">
        <v>0</v>
      </c>
      <c r="L191" s="11">
        <f>1.1*L190</f>
        <v>0</v>
      </c>
      <c r="M191" s="11"/>
      <c r="N191" s="51"/>
      <c r="O191" s="18"/>
    </row>
    <row r="192" spans="1:15" ht="20.25" customHeight="1">
      <c r="A192" s="57"/>
      <c r="B192" s="48"/>
      <c r="C192" s="14" t="s">
        <v>27</v>
      </c>
      <c r="D192" s="9">
        <f t="shared" si="73"/>
        <v>2172</v>
      </c>
      <c r="E192" s="9">
        <f t="shared" si="73"/>
        <v>0</v>
      </c>
      <c r="F192" s="11">
        <f>1.2*F191</f>
        <v>1872</v>
      </c>
      <c r="G192" s="11">
        <v>0</v>
      </c>
      <c r="H192" s="11">
        <v>150</v>
      </c>
      <c r="I192" s="11">
        <v>0</v>
      </c>
      <c r="J192" s="11">
        <v>150</v>
      </c>
      <c r="K192" s="11">
        <v>0</v>
      </c>
      <c r="L192" s="11">
        <f>1.1*L191</f>
        <v>0</v>
      </c>
      <c r="M192" s="11"/>
      <c r="N192" s="51"/>
      <c r="O192" s="18"/>
    </row>
    <row r="193" spans="1:15" ht="20.25" customHeight="1">
      <c r="A193" s="57"/>
      <c r="B193" s="48"/>
      <c r="C193" s="14" t="s">
        <v>28</v>
      </c>
      <c r="D193" s="9">
        <f t="shared" si="73"/>
        <v>2846.4</v>
      </c>
      <c r="E193" s="9">
        <f t="shared" si="73"/>
        <v>0</v>
      </c>
      <c r="F193" s="11">
        <f>1.2*F192</f>
        <v>2246.4</v>
      </c>
      <c r="G193" s="11">
        <v>0</v>
      </c>
      <c r="H193" s="11">
        <v>300</v>
      </c>
      <c r="I193" s="11">
        <v>0</v>
      </c>
      <c r="J193" s="11">
        <v>300</v>
      </c>
      <c r="K193" s="11">
        <v>0</v>
      </c>
      <c r="L193" s="11">
        <f>1.1*L192</f>
        <v>0</v>
      </c>
      <c r="M193" s="11"/>
      <c r="N193" s="51"/>
      <c r="O193" s="18"/>
    </row>
    <row r="194" spans="1:15" s="2" customFormat="1">
      <c r="A194" s="57"/>
      <c r="B194" s="48" t="s">
        <v>71</v>
      </c>
      <c r="C194" s="14" t="s">
        <v>22</v>
      </c>
      <c r="D194" s="9">
        <f t="shared" ref="D194:M194" si="74">SUM(D195:D200)</f>
        <v>7736.4</v>
      </c>
      <c r="E194" s="9">
        <f t="shared" si="74"/>
        <v>1800</v>
      </c>
      <c r="F194" s="11">
        <f t="shared" si="74"/>
        <v>7736.4</v>
      </c>
      <c r="G194" s="11">
        <f t="shared" si="74"/>
        <v>1800</v>
      </c>
      <c r="H194" s="11">
        <f t="shared" si="74"/>
        <v>0</v>
      </c>
      <c r="I194" s="11">
        <f t="shared" si="74"/>
        <v>0</v>
      </c>
      <c r="J194" s="11">
        <f t="shared" si="74"/>
        <v>0</v>
      </c>
      <c r="K194" s="11">
        <f t="shared" si="74"/>
        <v>0</v>
      </c>
      <c r="L194" s="11">
        <f t="shared" si="74"/>
        <v>0</v>
      </c>
      <c r="M194" s="11">
        <f t="shared" si="74"/>
        <v>0</v>
      </c>
      <c r="N194" s="51"/>
      <c r="O194" s="20"/>
    </row>
    <row r="195" spans="1:15">
      <c r="A195" s="57"/>
      <c r="B195" s="48"/>
      <c r="C195" s="14" t="s">
        <v>23</v>
      </c>
      <c r="D195" s="9">
        <f t="shared" ref="D195:E200" si="75">F195+H195+J195+L195</f>
        <v>1050</v>
      </c>
      <c r="E195" s="9">
        <f t="shared" si="75"/>
        <v>600</v>
      </c>
      <c r="F195" s="11">
        <f>450+G195</f>
        <v>1050</v>
      </c>
      <c r="G195" s="11">
        <v>600</v>
      </c>
      <c r="H195" s="11">
        <v>0</v>
      </c>
      <c r="I195" s="11">
        <v>0</v>
      </c>
      <c r="J195" s="11">
        <v>0</v>
      </c>
      <c r="K195" s="11">
        <v>0</v>
      </c>
      <c r="L195" s="11">
        <f t="shared" ref="L195:L200" si="76">M195</f>
        <v>0</v>
      </c>
      <c r="M195" s="11">
        <v>0</v>
      </c>
      <c r="N195" s="51"/>
      <c r="O195" s="18"/>
    </row>
    <row r="196" spans="1:15">
      <c r="A196" s="57"/>
      <c r="B196" s="48"/>
      <c r="C196" s="14" t="s">
        <v>24</v>
      </c>
      <c r="D196" s="9">
        <f t="shared" si="75"/>
        <v>1050</v>
      </c>
      <c r="E196" s="9">
        <f t="shared" si="75"/>
        <v>600</v>
      </c>
      <c r="F196" s="11">
        <f>F195</f>
        <v>1050</v>
      </c>
      <c r="G196" s="11">
        <v>600</v>
      </c>
      <c r="H196" s="11">
        <v>0</v>
      </c>
      <c r="I196" s="11">
        <v>0</v>
      </c>
      <c r="J196" s="11">
        <v>0</v>
      </c>
      <c r="K196" s="11">
        <v>0</v>
      </c>
      <c r="L196" s="11">
        <f t="shared" si="76"/>
        <v>0</v>
      </c>
      <c r="M196" s="11">
        <v>0</v>
      </c>
      <c r="N196" s="51"/>
      <c r="O196" s="18"/>
    </row>
    <row r="197" spans="1:15">
      <c r="A197" s="57"/>
      <c r="B197" s="48"/>
      <c r="C197" s="14" t="s">
        <v>25</v>
      </c>
      <c r="D197" s="9">
        <f t="shared" si="75"/>
        <v>1050</v>
      </c>
      <c r="E197" s="9">
        <f t="shared" si="75"/>
        <v>600</v>
      </c>
      <c r="F197" s="11">
        <f>F196</f>
        <v>1050</v>
      </c>
      <c r="G197" s="11">
        <v>600</v>
      </c>
      <c r="H197" s="11">
        <v>0</v>
      </c>
      <c r="I197" s="11">
        <v>0</v>
      </c>
      <c r="J197" s="11">
        <v>0</v>
      </c>
      <c r="K197" s="11">
        <v>0</v>
      </c>
      <c r="L197" s="11">
        <f t="shared" si="76"/>
        <v>0</v>
      </c>
      <c r="M197" s="11">
        <v>0</v>
      </c>
      <c r="N197" s="51"/>
      <c r="O197" s="18"/>
    </row>
    <row r="198" spans="1:15">
      <c r="A198" s="57"/>
      <c r="B198" s="48"/>
      <c r="C198" s="14" t="s">
        <v>26</v>
      </c>
      <c r="D198" s="9">
        <f t="shared" si="75"/>
        <v>1260</v>
      </c>
      <c r="E198" s="9">
        <f t="shared" si="75"/>
        <v>0</v>
      </c>
      <c r="F198" s="11">
        <f>1.2*F197</f>
        <v>1260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f t="shared" si="76"/>
        <v>0</v>
      </c>
      <c r="M198" s="11">
        <v>0</v>
      </c>
      <c r="N198" s="51"/>
      <c r="O198" s="18"/>
    </row>
    <row r="199" spans="1:15">
      <c r="A199" s="57"/>
      <c r="B199" s="48"/>
      <c r="C199" s="14" t="s">
        <v>27</v>
      </c>
      <c r="D199" s="9">
        <f t="shared" si="75"/>
        <v>1512</v>
      </c>
      <c r="E199" s="9">
        <f t="shared" si="75"/>
        <v>0</v>
      </c>
      <c r="F199" s="11">
        <f>1.2*F198</f>
        <v>1512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f t="shared" si="76"/>
        <v>0</v>
      </c>
      <c r="M199" s="11">
        <v>0</v>
      </c>
      <c r="N199" s="51"/>
      <c r="O199" s="18"/>
    </row>
    <row r="200" spans="1:15">
      <c r="A200" s="57"/>
      <c r="B200" s="48"/>
      <c r="C200" s="14" t="s">
        <v>28</v>
      </c>
      <c r="D200" s="9">
        <f t="shared" si="75"/>
        <v>1814.3999999999999</v>
      </c>
      <c r="E200" s="9">
        <f t="shared" si="75"/>
        <v>0</v>
      </c>
      <c r="F200" s="11">
        <f>1.2*F199</f>
        <v>1814.3999999999999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f t="shared" si="76"/>
        <v>0</v>
      </c>
      <c r="M200" s="11">
        <v>0</v>
      </c>
      <c r="N200" s="51"/>
      <c r="O200" s="18"/>
    </row>
    <row r="201" spans="1:15" s="2" customFormat="1">
      <c r="A201" s="57"/>
      <c r="B201" s="48" t="s">
        <v>72</v>
      </c>
      <c r="C201" s="14" t="s">
        <v>22</v>
      </c>
      <c r="D201" s="9">
        <f t="shared" ref="D201:K201" si="77">SUM(D202:D207)</f>
        <v>11156.384</v>
      </c>
      <c r="E201" s="9">
        <f t="shared" si="77"/>
        <v>600</v>
      </c>
      <c r="F201" s="11">
        <f t="shared" si="77"/>
        <v>9170.4</v>
      </c>
      <c r="G201" s="11">
        <f t="shared" si="77"/>
        <v>600</v>
      </c>
      <c r="H201" s="11">
        <f t="shared" si="77"/>
        <v>992.99199999999996</v>
      </c>
      <c r="I201" s="11">
        <f t="shared" si="77"/>
        <v>0</v>
      </c>
      <c r="J201" s="11">
        <f t="shared" si="77"/>
        <v>992.99199999999996</v>
      </c>
      <c r="K201" s="11">
        <f t="shared" si="77"/>
        <v>0</v>
      </c>
      <c r="L201" s="11"/>
      <c r="M201" s="11"/>
      <c r="N201" s="51"/>
      <c r="O201" s="20"/>
    </row>
    <row r="202" spans="1:15">
      <c r="A202" s="57"/>
      <c r="B202" s="48"/>
      <c r="C202" s="14" t="s">
        <v>23</v>
      </c>
      <c r="D202" s="9">
        <f t="shared" ref="D202:E207" si="78">F202+H202+J202+L202</f>
        <v>1000</v>
      </c>
      <c r="E202" s="9">
        <f t="shared" si="78"/>
        <v>200</v>
      </c>
      <c r="F202" s="11">
        <f>600+G202</f>
        <v>800</v>
      </c>
      <c r="G202" s="11">
        <v>200</v>
      </c>
      <c r="H202" s="11">
        <v>100</v>
      </c>
      <c r="I202" s="11">
        <v>0</v>
      </c>
      <c r="J202" s="11">
        <v>100</v>
      </c>
      <c r="K202" s="11">
        <v>0</v>
      </c>
      <c r="L202" s="11"/>
      <c r="M202" s="11"/>
      <c r="N202" s="51"/>
      <c r="O202" s="18"/>
    </row>
    <row r="203" spans="1:15">
      <c r="A203" s="57"/>
      <c r="B203" s="48"/>
      <c r="C203" s="14" t="s">
        <v>24</v>
      </c>
      <c r="D203" s="9">
        <f t="shared" si="78"/>
        <v>1040</v>
      </c>
      <c r="E203" s="9">
        <f t="shared" si="78"/>
        <v>200</v>
      </c>
      <c r="F203" s="11">
        <f>F202</f>
        <v>800</v>
      </c>
      <c r="G203" s="11">
        <v>200</v>
      </c>
      <c r="H203" s="11">
        <f>1.2*H202</f>
        <v>120</v>
      </c>
      <c r="I203" s="11">
        <v>0</v>
      </c>
      <c r="J203" s="11">
        <f>1.2*J202</f>
        <v>120</v>
      </c>
      <c r="K203" s="11">
        <v>0</v>
      </c>
      <c r="L203" s="11"/>
      <c r="M203" s="11"/>
      <c r="N203" s="51"/>
      <c r="O203" s="18"/>
    </row>
    <row r="204" spans="1:15">
      <c r="A204" s="57"/>
      <c r="B204" s="48"/>
      <c r="C204" s="14" t="s">
        <v>25</v>
      </c>
      <c r="D204" s="9">
        <f t="shared" si="78"/>
        <v>1088</v>
      </c>
      <c r="E204" s="9">
        <f t="shared" si="78"/>
        <v>200</v>
      </c>
      <c r="F204" s="11">
        <f>F203</f>
        <v>800</v>
      </c>
      <c r="G204" s="11">
        <v>200</v>
      </c>
      <c r="H204" s="11">
        <f t="shared" ref="H204:J207" si="79">1.2*H203</f>
        <v>144</v>
      </c>
      <c r="I204" s="11">
        <v>0</v>
      </c>
      <c r="J204" s="11">
        <f t="shared" si="79"/>
        <v>144</v>
      </c>
      <c r="K204" s="11">
        <v>0</v>
      </c>
      <c r="L204" s="11"/>
      <c r="M204" s="11"/>
      <c r="N204" s="51"/>
      <c r="O204" s="18"/>
    </row>
    <row r="205" spans="1:15">
      <c r="A205" s="57"/>
      <c r="B205" s="48"/>
      <c r="C205" s="14" t="s">
        <v>26</v>
      </c>
      <c r="D205" s="9">
        <f t="shared" si="78"/>
        <v>2205.6</v>
      </c>
      <c r="E205" s="9">
        <f t="shared" si="78"/>
        <v>0</v>
      </c>
      <c r="F205" s="11">
        <f>1.2*F204+900</f>
        <v>1860</v>
      </c>
      <c r="G205" s="11">
        <v>0</v>
      </c>
      <c r="H205" s="11">
        <f t="shared" si="79"/>
        <v>172.79999999999998</v>
      </c>
      <c r="I205" s="11">
        <v>0</v>
      </c>
      <c r="J205" s="11">
        <f t="shared" si="79"/>
        <v>172.79999999999998</v>
      </c>
      <c r="K205" s="11">
        <v>0</v>
      </c>
      <c r="L205" s="11"/>
      <c r="M205" s="11"/>
      <c r="N205" s="51"/>
      <c r="O205" s="18"/>
    </row>
    <row r="206" spans="1:15">
      <c r="A206" s="57"/>
      <c r="B206" s="48"/>
      <c r="C206" s="14" t="s">
        <v>27</v>
      </c>
      <c r="D206" s="9">
        <f t="shared" si="78"/>
        <v>2646.7200000000003</v>
      </c>
      <c r="E206" s="9">
        <f t="shared" si="78"/>
        <v>0</v>
      </c>
      <c r="F206" s="11">
        <f>1.2*F205</f>
        <v>2232</v>
      </c>
      <c r="G206" s="11">
        <v>0</v>
      </c>
      <c r="H206" s="11">
        <f t="shared" si="79"/>
        <v>207.35999999999999</v>
      </c>
      <c r="I206" s="11">
        <v>0</v>
      </c>
      <c r="J206" s="11">
        <f t="shared" si="79"/>
        <v>207.35999999999999</v>
      </c>
      <c r="K206" s="11">
        <v>0</v>
      </c>
      <c r="L206" s="11">
        <f>1.1*L205</f>
        <v>0</v>
      </c>
      <c r="M206" s="11"/>
      <c r="N206" s="51"/>
      <c r="O206" s="18"/>
    </row>
    <row r="207" spans="1:15">
      <c r="A207" s="57"/>
      <c r="B207" s="48"/>
      <c r="C207" s="14" t="s">
        <v>28</v>
      </c>
      <c r="D207" s="9">
        <f t="shared" si="78"/>
        <v>3176.0639999999999</v>
      </c>
      <c r="E207" s="9">
        <f t="shared" si="78"/>
        <v>0</v>
      </c>
      <c r="F207" s="11">
        <f>1.2*F206</f>
        <v>2678.4</v>
      </c>
      <c r="G207" s="11">
        <v>0</v>
      </c>
      <c r="H207" s="11">
        <f t="shared" si="79"/>
        <v>248.83199999999997</v>
      </c>
      <c r="I207" s="11">
        <v>0</v>
      </c>
      <c r="J207" s="11">
        <f t="shared" si="79"/>
        <v>248.83199999999997</v>
      </c>
      <c r="K207" s="11">
        <v>0</v>
      </c>
      <c r="L207" s="11">
        <f>1.1*L206</f>
        <v>0</v>
      </c>
      <c r="M207" s="11"/>
      <c r="N207" s="51"/>
      <c r="O207" s="18"/>
    </row>
    <row r="208" spans="1:15" s="2" customFormat="1">
      <c r="A208" s="57"/>
      <c r="B208" s="48" t="s">
        <v>73</v>
      </c>
      <c r="C208" s="14" t="s">
        <v>22</v>
      </c>
      <c r="D208" s="9">
        <f t="shared" ref="D208:K208" si="80">SUM(D209:D214)</f>
        <v>13774.784</v>
      </c>
      <c r="E208" s="9">
        <f t="shared" si="80"/>
        <v>2400</v>
      </c>
      <c r="F208" s="11">
        <f t="shared" si="80"/>
        <v>11788.8</v>
      </c>
      <c r="G208" s="11">
        <f t="shared" si="80"/>
        <v>2400</v>
      </c>
      <c r="H208" s="11">
        <f t="shared" si="80"/>
        <v>0</v>
      </c>
      <c r="I208" s="11">
        <f t="shared" si="80"/>
        <v>0</v>
      </c>
      <c r="J208" s="11">
        <f t="shared" si="80"/>
        <v>1985.9839999999999</v>
      </c>
      <c r="K208" s="11">
        <f t="shared" si="80"/>
        <v>0</v>
      </c>
      <c r="L208" s="11"/>
      <c r="M208" s="11"/>
      <c r="N208" s="51"/>
      <c r="O208" s="20"/>
    </row>
    <row r="209" spans="1:17">
      <c r="A209" s="57"/>
      <c r="B209" s="48"/>
      <c r="C209" s="14" t="s">
        <v>23</v>
      </c>
      <c r="D209" s="9">
        <f t="shared" ref="D209:E214" si="81">F209+H209+J209+L209</f>
        <v>1800</v>
      </c>
      <c r="E209" s="9">
        <f t="shared" si="81"/>
        <v>800</v>
      </c>
      <c r="F209" s="11">
        <f>800+G209</f>
        <v>1600</v>
      </c>
      <c r="G209" s="11">
        <v>800</v>
      </c>
      <c r="H209" s="11">
        <v>0</v>
      </c>
      <c r="I209" s="11">
        <v>0</v>
      </c>
      <c r="J209" s="11">
        <v>200</v>
      </c>
      <c r="K209" s="11">
        <v>0</v>
      </c>
      <c r="L209" s="11"/>
      <c r="M209" s="11"/>
      <c r="N209" s="51"/>
      <c r="O209" s="18"/>
    </row>
    <row r="210" spans="1:17">
      <c r="A210" s="57"/>
      <c r="B210" s="48"/>
      <c r="C210" s="14" t="s">
        <v>24</v>
      </c>
      <c r="D210" s="9">
        <f t="shared" si="81"/>
        <v>1840</v>
      </c>
      <c r="E210" s="9">
        <f t="shared" si="81"/>
        <v>800</v>
      </c>
      <c r="F210" s="11">
        <f>F209</f>
        <v>1600</v>
      </c>
      <c r="G210" s="11">
        <v>800</v>
      </c>
      <c r="H210" s="11">
        <v>0</v>
      </c>
      <c r="I210" s="11">
        <v>0</v>
      </c>
      <c r="J210" s="11">
        <f>1.2*J209</f>
        <v>240</v>
      </c>
      <c r="K210" s="11">
        <v>0</v>
      </c>
      <c r="L210" s="11"/>
      <c r="M210" s="11"/>
      <c r="N210" s="51"/>
      <c r="O210" s="18"/>
    </row>
    <row r="211" spans="1:17">
      <c r="A211" s="57"/>
      <c r="B211" s="48"/>
      <c r="C211" s="14" t="s">
        <v>25</v>
      </c>
      <c r="D211" s="9">
        <f t="shared" si="81"/>
        <v>1888</v>
      </c>
      <c r="E211" s="9">
        <f t="shared" si="81"/>
        <v>800</v>
      </c>
      <c r="F211" s="11">
        <f>F210</f>
        <v>1600</v>
      </c>
      <c r="G211" s="11">
        <v>800</v>
      </c>
      <c r="H211" s="11">
        <v>0</v>
      </c>
      <c r="I211" s="11">
        <v>0</v>
      </c>
      <c r="J211" s="11">
        <f>1.2*J210</f>
        <v>288</v>
      </c>
      <c r="K211" s="11">
        <v>0</v>
      </c>
      <c r="L211" s="11"/>
      <c r="M211" s="11"/>
      <c r="N211" s="51"/>
      <c r="O211" s="18"/>
    </row>
    <row r="212" spans="1:17">
      <c r="A212" s="57"/>
      <c r="B212" s="48"/>
      <c r="C212" s="14" t="s">
        <v>26</v>
      </c>
      <c r="D212" s="9">
        <f t="shared" si="81"/>
        <v>2265.6</v>
      </c>
      <c r="E212" s="9">
        <f t="shared" si="81"/>
        <v>0</v>
      </c>
      <c r="F212" s="11">
        <f>1.2*F211</f>
        <v>1920</v>
      </c>
      <c r="G212" s="11">
        <v>0</v>
      </c>
      <c r="H212" s="11">
        <v>0</v>
      </c>
      <c r="I212" s="11">
        <v>0</v>
      </c>
      <c r="J212" s="11">
        <f>1.2*J211</f>
        <v>345.59999999999997</v>
      </c>
      <c r="K212" s="11">
        <v>0</v>
      </c>
      <c r="L212" s="11"/>
      <c r="M212" s="11"/>
      <c r="N212" s="51"/>
      <c r="O212" s="18"/>
    </row>
    <row r="213" spans="1:17">
      <c r="A213" s="57"/>
      <c r="B213" s="48"/>
      <c r="C213" s="14" t="s">
        <v>27</v>
      </c>
      <c r="D213" s="9">
        <f t="shared" si="81"/>
        <v>2718.72</v>
      </c>
      <c r="E213" s="9">
        <f t="shared" si="81"/>
        <v>0</v>
      </c>
      <c r="F213" s="11">
        <f>1.2*F212</f>
        <v>2304</v>
      </c>
      <c r="G213" s="11">
        <v>0</v>
      </c>
      <c r="H213" s="11">
        <v>0</v>
      </c>
      <c r="I213" s="11">
        <v>0</v>
      </c>
      <c r="J213" s="11">
        <f>1.2*J212</f>
        <v>414.71999999999997</v>
      </c>
      <c r="K213" s="11">
        <v>0</v>
      </c>
      <c r="L213" s="11">
        <f>1.1*L212</f>
        <v>0</v>
      </c>
      <c r="M213" s="11"/>
      <c r="N213" s="51"/>
      <c r="O213" s="18"/>
    </row>
    <row r="214" spans="1:17">
      <c r="A214" s="57"/>
      <c r="B214" s="48"/>
      <c r="C214" s="14" t="s">
        <v>28</v>
      </c>
      <c r="D214" s="9">
        <f t="shared" si="81"/>
        <v>3262.4639999999995</v>
      </c>
      <c r="E214" s="9">
        <f t="shared" si="81"/>
        <v>0</v>
      </c>
      <c r="F214" s="11">
        <f>1.2*F213</f>
        <v>2764.7999999999997</v>
      </c>
      <c r="G214" s="11">
        <v>0</v>
      </c>
      <c r="H214" s="11">
        <v>0</v>
      </c>
      <c r="I214" s="11">
        <v>0</v>
      </c>
      <c r="J214" s="11">
        <f>1.2*J213</f>
        <v>497.66399999999993</v>
      </c>
      <c r="K214" s="11">
        <v>0</v>
      </c>
      <c r="L214" s="11">
        <f>1.1*L213</f>
        <v>0</v>
      </c>
      <c r="M214" s="11"/>
      <c r="N214" s="51"/>
      <c r="O214" s="18"/>
    </row>
    <row r="215" spans="1:17" s="2" customFormat="1">
      <c r="A215" s="57"/>
      <c r="B215" s="48" t="s">
        <v>112</v>
      </c>
      <c r="C215" s="14" t="s">
        <v>22</v>
      </c>
      <c r="D215" s="9">
        <f>SUM(D216:D221)</f>
        <v>4800</v>
      </c>
      <c r="E215" s="9">
        <f>SUM(E216:E221)</f>
        <v>942.30000000000007</v>
      </c>
      <c r="F215" s="11">
        <f>SUM(F216:F221)</f>
        <v>4800</v>
      </c>
      <c r="G215" s="11">
        <f>SUM(G216:G221)</f>
        <v>942.30000000000007</v>
      </c>
      <c r="H215" s="11">
        <f t="shared" ref="H215:M215" si="82">SUM(H216:H221)</f>
        <v>0</v>
      </c>
      <c r="I215" s="11">
        <f t="shared" si="82"/>
        <v>0</v>
      </c>
      <c r="J215" s="11">
        <f t="shared" si="82"/>
        <v>0</v>
      </c>
      <c r="K215" s="11">
        <f t="shared" si="82"/>
        <v>0</v>
      </c>
      <c r="L215" s="11">
        <f t="shared" si="82"/>
        <v>0</v>
      </c>
      <c r="M215" s="11">
        <f t="shared" si="82"/>
        <v>0</v>
      </c>
      <c r="N215" s="51"/>
      <c r="O215" s="20"/>
      <c r="P215"/>
      <c r="Q215"/>
    </row>
    <row r="216" spans="1:17">
      <c r="A216" s="57"/>
      <c r="B216" s="48"/>
      <c r="C216" s="14" t="s">
        <v>23</v>
      </c>
      <c r="D216" s="9">
        <f t="shared" ref="D216:D221" si="83">F216+H216+J216+L216</f>
        <v>800</v>
      </c>
      <c r="E216" s="9">
        <f t="shared" ref="E216:E221" si="84">G216+I216+K216+M216</f>
        <v>314.10000000000002</v>
      </c>
      <c r="F216" s="11">
        <f>800</f>
        <v>800</v>
      </c>
      <c r="G216" s="11">
        <v>314.10000000000002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51"/>
      <c r="O216" s="43"/>
    </row>
    <row r="217" spans="1:17">
      <c r="A217" s="57"/>
      <c r="B217" s="48"/>
      <c r="C217" s="14" t="s">
        <v>24</v>
      </c>
      <c r="D217" s="9">
        <f t="shared" si="83"/>
        <v>800</v>
      </c>
      <c r="E217" s="9">
        <f t="shared" si="84"/>
        <v>314.10000000000002</v>
      </c>
      <c r="F217" s="11">
        <f>F216</f>
        <v>800</v>
      </c>
      <c r="G217" s="11">
        <v>314.10000000000002</v>
      </c>
      <c r="H217" s="11">
        <v>0</v>
      </c>
      <c r="I217" s="11">
        <v>0</v>
      </c>
      <c r="J217" s="11">
        <f>1.2*J216</f>
        <v>0</v>
      </c>
      <c r="K217" s="11">
        <v>0</v>
      </c>
      <c r="L217" s="11">
        <v>0</v>
      </c>
      <c r="M217" s="11">
        <v>0</v>
      </c>
      <c r="N217" s="51"/>
      <c r="O217" s="18"/>
    </row>
    <row r="218" spans="1:17">
      <c r="A218" s="57"/>
      <c r="B218" s="48"/>
      <c r="C218" s="14" t="s">
        <v>25</v>
      </c>
      <c r="D218" s="9">
        <f t="shared" si="83"/>
        <v>800</v>
      </c>
      <c r="E218" s="9">
        <f t="shared" si="84"/>
        <v>314.10000000000002</v>
      </c>
      <c r="F218" s="11">
        <f>F217</f>
        <v>800</v>
      </c>
      <c r="G218" s="11">
        <v>314.10000000000002</v>
      </c>
      <c r="H218" s="11">
        <v>0</v>
      </c>
      <c r="I218" s="11">
        <v>0</v>
      </c>
      <c r="J218" s="11">
        <f>1.2*J217</f>
        <v>0</v>
      </c>
      <c r="K218" s="11">
        <v>0</v>
      </c>
      <c r="L218" s="11">
        <v>0</v>
      </c>
      <c r="M218" s="11">
        <v>0</v>
      </c>
      <c r="N218" s="51"/>
      <c r="O218" s="18"/>
    </row>
    <row r="219" spans="1:17">
      <c r="A219" s="57"/>
      <c r="B219" s="48"/>
      <c r="C219" s="14" t="s">
        <v>26</v>
      </c>
      <c r="D219" s="9">
        <f t="shared" si="83"/>
        <v>800</v>
      </c>
      <c r="E219" s="9">
        <f t="shared" si="84"/>
        <v>0</v>
      </c>
      <c r="F219" s="11">
        <v>800</v>
      </c>
      <c r="G219" s="11">
        <v>0</v>
      </c>
      <c r="H219" s="11">
        <v>0</v>
      </c>
      <c r="I219" s="11">
        <v>0</v>
      </c>
      <c r="J219" s="11">
        <f>1.2*J218</f>
        <v>0</v>
      </c>
      <c r="K219" s="11">
        <v>0</v>
      </c>
      <c r="L219" s="11">
        <v>0</v>
      </c>
      <c r="M219" s="11">
        <v>0</v>
      </c>
      <c r="N219" s="51"/>
      <c r="O219" s="18"/>
    </row>
    <row r="220" spans="1:17">
      <c r="A220" s="57"/>
      <c r="B220" s="48"/>
      <c r="C220" s="14" t="s">
        <v>27</v>
      </c>
      <c r="D220" s="9">
        <f t="shared" si="83"/>
        <v>800</v>
      </c>
      <c r="E220" s="9">
        <f t="shared" si="84"/>
        <v>0</v>
      </c>
      <c r="F220" s="11">
        <v>800</v>
      </c>
      <c r="G220" s="11">
        <v>0</v>
      </c>
      <c r="H220" s="11">
        <v>0</v>
      </c>
      <c r="I220" s="11">
        <v>0</v>
      </c>
      <c r="J220" s="11">
        <f>1.2*J219</f>
        <v>0</v>
      </c>
      <c r="K220" s="11">
        <v>0</v>
      </c>
      <c r="L220" s="11">
        <v>0</v>
      </c>
      <c r="M220" s="11">
        <v>0</v>
      </c>
      <c r="N220" s="51"/>
      <c r="O220" s="18"/>
    </row>
    <row r="221" spans="1:17">
      <c r="A221" s="58"/>
      <c r="B221" s="48"/>
      <c r="C221" s="14" t="s">
        <v>28</v>
      </c>
      <c r="D221" s="9">
        <f t="shared" si="83"/>
        <v>800</v>
      </c>
      <c r="E221" s="9">
        <f t="shared" si="84"/>
        <v>0</v>
      </c>
      <c r="F221" s="11">
        <v>800</v>
      </c>
      <c r="G221" s="11">
        <v>0</v>
      </c>
      <c r="H221" s="11">
        <v>0</v>
      </c>
      <c r="I221" s="11">
        <v>0</v>
      </c>
      <c r="J221" s="11">
        <f>1.2*J220</f>
        <v>0</v>
      </c>
      <c r="K221" s="11">
        <v>0</v>
      </c>
      <c r="L221" s="11">
        <v>0</v>
      </c>
      <c r="M221" s="11">
        <v>0</v>
      </c>
      <c r="N221" s="51"/>
      <c r="O221" s="18"/>
    </row>
    <row r="222" spans="1:17" s="5" customFormat="1">
      <c r="A222" s="46"/>
      <c r="B222" s="47" t="s">
        <v>37</v>
      </c>
      <c r="C222" s="15" t="s">
        <v>22</v>
      </c>
      <c r="D222" s="9">
        <f>SUM(D223:D228)</f>
        <v>2904723.8515500003</v>
      </c>
      <c r="E222" s="9">
        <f t="shared" ref="E222:M222" si="85">SUM(E223:E228)</f>
        <v>895610.2</v>
      </c>
      <c r="F222" s="9">
        <f t="shared" si="85"/>
        <v>1970467.9553999999</v>
      </c>
      <c r="G222" s="9">
        <f t="shared" si="85"/>
        <v>707374.8</v>
      </c>
      <c r="H222" s="9">
        <f t="shared" si="85"/>
        <v>20943.687250000003</v>
      </c>
      <c r="I222" s="9">
        <f t="shared" si="85"/>
        <v>0</v>
      </c>
      <c r="J222" s="9">
        <f t="shared" si="85"/>
        <v>913312.20890000009</v>
      </c>
      <c r="K222" s="9">
        <f t="shared" si="85"/>
        <v>188235.4</v>
      </c>
      <c r="L222" s="9">
        <f t="shared" si="85"/>
        <v>0</v>
      </c>
      <c r="M222" s="9">
        <f t="shared" si="85"/>
        <v>0</v>
      </c>
      <c r="N222" s="51"/>
      <c r="O222" s="18"/>
    </row>
    <row r="223" spans="1:17" s="5" customFormat="1">
      <c r="A223" s="46"/>
      <c r="B223" s="47"/>
      <c r="C223" s="15" t="s">
        <v>23</v>
      </c>
      <c r="D223" s="9">
        <f t="shared" ref="D223:E228" si="86">F223+H223+J223+L223</f>
        <v>373320.19999999995</v>
      </c>
      <c r="E223" s="9">
        <f t="shared" si="86"/>
        <v>314390.09999999998</v>
      </c>
      <c r="F223" s="9">
        <f t="shared" ref="F223:G228" si="87">F20+F55+F76+F139</f>
        <v>284666.69999999995</v>
      </c>
      <c r="G223" s="9">
        <f t="shared" si="87"/>
        <v>235791.6</v>
      </c>
      <c r="H223" s="9">
        <f t="shared" ref="H223:M223" si="88">H20+H55+H76+H139</f>
        <v>3225</v>
      </c>
      <c r="I223" s="9">
        <f t="shared" si="88"/>
        <v>0</v>
      </c>
      <c r="J223" s="9">
        <f t="shared" si="88"/>
        <v>85428.5</v>
      </c>
      <c r="K223" s="9">
        <f t="shared" si="88"/>
        <v>78598.5</v>
      </c>
      <c r="L223" s="9">
        <f t="shared" si="88"/>
        <v>0</v>
      </c>
      <c r="M223" s="9">
        <f t="shared" si="88"/>
        <v>0</v>
      </c>
      <c r="N223" s="51"/>
      <c r="O223" s="18"/>
      <c r="P223" s="37"/>
      <c r="Q223" s="37"/>
    </row>
    <row r="224" spans="1:17" s="5" customFormat="1">
      <c r="A224" s="46"/>
      <c r="B224" s="47"/>
      <c r="C224" s="15" t="s">
        <v>24</v>
      </c>
      <c r="D224" s="9">
        <f t="shared" si="86"/>
        <v>404324.6</v>
      </c>
      <c r="E224" s="9">
        <f>G224+I224+K224+M224</f>
        <v>345428.5</v>
      </c>
      <c r="F224" s="9">
        <f>F21+F56+F77+F140</f>
        <v>284666.69999999995</v>
      </c>
      <c r="G224" s="9">
        <f t="shared" si="87"/>
        <v>235791.6</v>
      </c>
      <c r="H224" s="9">
        <f>H21+H56+H77+H140</f>
        <v>3297.5</v>
      </c>
      <c r="I224" s="9">
        <v>0</v>
      </c>
      <c r="J224" s="9">
        <f t="shared" ref="J224:L228" si="89">J21+J56+J77+J140</f>
        <v>116360.4</v>
      </c>
      <c r="K224" s="9">
        <f t="shared" si="89"/>
        <v>109636.9</v>
      </c>
      <c r="L224" s="9">
        <f t="shared" si="89"/>
        <v>0</v>
      </c>
      <c r="M224" s="9">
        <f>M21+M56+M77+M140</f>
        <v>0</v>
      </c>
      <c r="N224" s="51"/>
      <c r="O224" s="18"/>
      <c r="P224" s="37"/>
      <c r="Q224" s="37"/>
    </row>
    <row r="225" spans="1:17" s="5" customFormat="1">
      <c r="A225" s="46"/>
      <c r="B225" s="47"/>
      <c r="C225" s="15" t="s">
        <v>25</v>
      </c>
      <c r="D225" s="9">
        <f t="shared" si="86"/>
        <v>422161.64999999997</v>
      </c>
      <c r="E225" s="9">
        <f t="shared" si="86"/>
        <v>235791.6</v>
      </c>
      <c r="F225" s="9">
        <f t="shared" si="87"/>
        <v>284666.69999999995</v>
      </c>
      <c r="G225" s="9">
        <f t="shared" si="87"/>
        <v>235791.6</v>
      </c>
      <c r="H225" s="9">
        <f>H22+H57+H78+H141</f>
        <v>3379.25</v>
      </c>
      <c r="I225" s="9">
        <f>I22+I57+I78+I141</f>
        <v>0</v>
      </c>
      <c r="J225" s="9">
        <f t="shared" si="89"/>
        <v>134115.70000000001</v>
      </c>
      <c r="K225" s="9">
        <f t="shared" si="89"/>
        <v>0</v>
      </c>
      <c r="L225" s="9">
        <f t="shared" si="89"/>
        <v>0</v>
      </c>
      <c r="M225" s="9">
        <f>M22+M57+M78+M141</f>
        <v>0</v>
      </c>
      <c r="N225" s="51"/>
      <c r="O225" s="18"/>
      <c r="P225" s="37"/>
      <c r="Q225" s="37"/>
    </row>
    <row r="226" spans="1:17" s="5" customFormat="1">
      <c r="A226" s="46"/>
      <c r="B226" s="47"/>
      <c r="C226" s="15" t="s">
        <v>26</v>
      </c>
      <c r="D226" s="9">
        <f t="shared" si="86"/>
        <v>489466.22500000003</v>
      </c>
      <c r="E226" s="9">
        <f t="shared" si="86"/>
        <v>0</v>
      </c>
      <c r="F226" s="9">
        <f t="shared" si="87"/>
        <v>326884.58</v>
      </c>
      <c r="G226" s="9">
        <f t="shared" si="87"/>
        <v>0</v>
      </c>
      <c r="H226" s="9">
        <f>H23+H58+H79+H142</f>
        <v>3521.5749999999998</v>
      </c>
      <c r="I226" s="9">
        <f>I23+I58+I79+I142</f>
        <v>0</v>
      </c>
      <c r="J226" s="9">
        <f t="shared" si="89"/>
        <v>159060.07</v>
      </c>
      <c r="K226" s="9">
        <f t="shared" si="89"/>
        <v>0</v>
      </c>
      <c r="L226" s="9">
        <f t="shared" si="89"/>
        <v>0</v>
      </c>
      <c r="M226" s="9">
        <f>M23+M58+M79+M142</f>
        <v>0</v>
      </c>
      <c r="N226" s="51"/>
      <c r="O226" s="18"/>
    </row>
    <row r="227" spans="1:17" s="5" customFormat="1">
      <c r="A227" s="46"/>
      <c r="B227" s="47"/>
      <c r="C227" s="15" t="s">
        <v>27</v>
      </c>
      <c r="D227" s="9">
        <f t="shared" si="86"/>
        <v>563684.82150000008</v>
      </c>
      <c r="E227" s="9">
        <f t="shared" si="86"/>
        <v>0</v>
      </c>
      <c r="F227" s="9">
        <f t="shared" si="87"/>
        <v>369922.97</v>
      </c>
      <c r="G227" s="9">
        <f t="shared" si="87"/>
        <v>0</v>
      </c>
      <c r="H227" s="9">
        <f>H24+H59+H80+H143</f>
        <v>3626.0125000000003</v>
      </c>
      <c r="I227" s="9">
        <f>I24+I59+I80+I143</f>
        <v>0</v>
      </c>
      <c r="J227" s="9">
        <f t="shared" si="89"/>
        <v>190135.83900000004</v>
      </c>
      <c r="K227" s="9">
        <f t="shared" si="89"/>
        <v>0</v>
      </c>
      <c r="L227" s="9">
        <f t="shared" si="89"/>
        <v>0</v>
      </c>
      <c r="M227" s="9">
        <f>M24+M59+M80+M143</f>
        <v>0</v>
      </c>
      <c r="N227" s="51"/>
      <c r="O227" s="18"/>
      <c r="P227" s="37"/>
    </row>
    <row r="228" spans="1:17" s="5" customFormat="1">
      <c r="A228" s="46"/>
      <c r="B228" s="47"/>
      <c r="C228" s="15" t="s">
        <v>28</v>
      </c>
      <c r="D228" s="9">
        <f t="shared" si="86"/>
        <v>651766.3550499999</v>
      </c>
      <c r="E228" s="9">
        <f t="shared" si="86"/>
        <v>0</v>
      </c>
      <c r="F228" s="9">
        <f t="shared" si="87"/>
        <v>419660.30539999995</v>
      </c>
      <c r="G228" s="9">
        <f t="shared" si="87"/>
        <v>0</v>
      </c>
      <c r="H228" s="9">
        <f>H25+H60+H81+H144</f>
        <v>3894.3497499999999</v>
      </c>
      <c r="I228" s="9">
        <f>I25+I60+I81+I144</f>
        <v>0</v>
      </c>
      <c r="J228" s="9">
        <f t="shared" si="89"/>
        <v>228211.69990000001</v>
      </c>
      <c r="K228" s="9">
        <f t="shared" si="89"/>
        <v>0</v>
      </c>
      <c r="L228" s="9">
        <f t="shared" si="89"/>
        <v>0</v>
      </c>
      <c r="M228" s="9">
        <f>M25+M60+M81+M144</f>
        <v>0</v>
      </c>
      <c r="N228" s="52"/>
      <c r="O228" s="18"/>
    </row>
    <row r="229" spans="1:17" s="7" customFormat="1">
      <c r="A229" s="59" t="s">
        <v>38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1"/>
      <c r="O229" s="18"/>
    </row>
    <row r="230" spans="1:17" s="7" customFormat="1">
      <c r="A230" s="59" t="s">
        <v>39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1"/>
      <c r="O230" s="18"/>
    </row>
    <row r="231" spans="1:17" s="8" customFormat="1">
      <c r="A231" s="70" t="s">
        <v>61</v>
      </c>
      <c r="B231" s="47" t="s">
        <v>70</v>
      </c>
      <c r="C231" s="15" t="s">
        <v>22</v>
      </c>
      <c r="D231" s="9">
        <f>SUM(D232:D237)</f>
        <v>22990</v>
      </c>
      <c r="E231" s="9">
        <f>SUM(E232:E237)</f>
        <v>0</v>
      </c>
      <c r="F231" s="9">
        <f>SUM(F232:F237)</f>
        <v>19490</v>
      </c>
      <c r="G231" s="9">
        <f t="shared" ref="G231:M231" si="90">SUM(G232:G237)</f>
        <v>0</v>
      </c>
      <c r="H231" s="9">
        <f t="shared" si="90"/>
        <v>0</v>
      </c>
      <c r="I231" s="9">
        <f t="shared" si="90"/>
        <v>0</v>
      </c>
      <c r="J231" s="9">
        <f t="shared" si="90"/>
        <v>3500</v>
      </c>
      <c r="K231" s="9">
        <f t="shared" si="90"/>
        <v>0</v>
      </c>
      <c r="L231" s="9">
        <f t="shared" si="90"/>
        <v>0</v>
      </c>
      <c r="M231" s="9">
        <f t="shared" si="90"/>
        <v>0</v>
      </c>
      <c r="N231" s="50" t="s">
        <v>101</v>
      </c>
      <c r="O231" s="18"/>
    </row>
    <row r="232" spans="1:17" s="8" customFormat="1">
      <c r="A232" s="71"/>
      <c r="B232" s="47"/>
      <c r="C232" s="15" t="s">
        <v>23</v>
      </c>
      <c r="D232" s="9">
        <f t="shared" ref="D232:E237" si="91">F232+H232+J232+L232</f>
        <v>6040</v>
      </c>
      <c r="E232" s="9">
        <f t="shared" si="91"/>
        <v>0</v>
      </c>
      <c r="F232" s="9">
        <f>F239+F316+F323</f>
        <v>4540</v>
      </c>
      <c r="G232" s="9">
        <f t="shared" ref="G232:M232" si="92">G239+G316+G323</f>
        <v>0</v>
      </c>
      <c r="H232" s="9">
        <f t="shared" si="92"/>
        <v>0</v>
      </c>
      <c r="I232" s="9">
        <f t="shared" si="92"/>
        <v>0</v>
      </c>
      <c r="J232" s="9">
        <f t="shared" si="92"/>
        <v>1500</v>
      </c>
      <c r="K232" s="9">
        <f t="shared" si="92"/>
        <v>0</v>
      </c>
      <c r="L232" s="9">
        <f t="shared" si="92"/>
        <v>0</v>
      </c>
      <c r="M232" s="9">
        <f t="shared" si="92"/>
        <v>0</v>
      </c>
      <c r="N232" s="51"/>
      <c r="O232" s="18"/>
    </row>
    <row r="233" spans="1:17" s="8" customFormat="1">
      <c r="A233" s="71"/>
      <c r="B233" s="47"/>
      <c r="C233" s="15" t="s">
        <v>24</v>
      </c>
      <c r="D233" s="9">
        <f t="shared" si="91"/>
        <v>6400</v>
      </c>
      <c r="E233" s="9">
        <f t="shared" si="91"/>
        <v>0</v>
      </c>
      <c r="F233" s="9">
        <f t="shared" ref="F233:M233" si="93">F240+F317+F324</f>
        <v>4900</v>
      </c>
      <c r="G233" s="9">
        <f t="shared" si="93"/>
        <v>0</v>
      </c>
      <c r="H233" s="9">
        <f t="shared" si="93"/>
        <v>0</v>
      </c>
      <c r="I233" s="9">
        <f t="shared" si="93"/>
        <v>0</v>
      </c>
      <c r="J233" s="9">
        <f t="shared" si="93"/>
        <v>1500</v>
      </c>
      <c r="K233" s="9">
        <f t="shared" si="93"/>
        <v>0</v>
      </c>
      <c r="L233" s="9">
        <f t="shared" si="93"/>
        <v>0</v>
      </c>
      <c r="M233" s="9">
        <f t="shared" si="93"/>
        <v>0</v>
      </c>
      <c r="N233" s="51"/>
      <c r="O233" s="18"/>
    </row>
    <row r="234" spans="1:17" s="8" customFormat="1">
      <c r="A234" s="71"/>
      <c r="B234" s="47"/>
      <c r="C234" s="15" t="s">
        <v>25</v>
      </c>
      <c r="D234" s="9">
        <f t="shared" si="91"/>
        <v>3050</v>
      </c>
      <c r="E234" s="9">
        <f t="shared" si="91"/>
        <v>0</v>
      </c>
      <c r="F234" s="9">
        <f t="shared" ref="F234:M234" si="94">F241+F318+F325</f>
        <v>2550</v>
      </c>
      <c r="G234" s="9">
        <f t="shared" si="94"/>
        <v>0</v>
      </c>
      <c r="H234" s="9">
        <f t="shared" si="94"/>
        <v>0</v>
      </c>
      <c r="I234" s="9">
        <f t="shared" si="94"/>
        <v>0</v>
      </c>
      <c r="J234" s="9">
        <f t="shared" si="94"/>
        <v>500</v>
      </c>
      <c r="K234" s="9">
        <f t="shared" si="94"/>
        <v>0</v>
      </c>
      <c r="L234" s="9">
        <f t="shared" si="94"/>
        <v>0</v>
      </c>
      <c r="M234" s="9">
        <f t="shared" si="94"/>
        <v>0</v>
      </c>
      <c r="N234" s="51"/>
      <c r="O234" s="18"/>
    </row>
    <row r="235" spans="1:17" s="8" customFormat="1">
      <c r="A235" s="71"/>
      <c r="B235" s="47"/>
      <c r="C235" s="15" t="s">
        <v>26</v>
      </c>
      <c r="D235" s="9">
        <f t="shared" si="91"/>
        <v>2500</v>
      </c>
      <c r="E235" s="9">
        <f t="shared" si="91"/>
        <v>0</v>
      </c>
      <c r="F235" s="9">
        <f t="shared" ref="F235:M235" si="95">F242+F319+F326</f>
        <v>2500</v>
      </c>
      <c r="G235" s="9">
        <f t="shared" si="95"/>
        <v>0</v>
      </c>
      <c r="H235" s="9">
        <f t="shared" si="95"/>
        <v>0</v>
      </c>
      <c r="I235" s="9">
        <f t="shared" si="95"/>
        <v>0</v>
      </c>
      <c r="J235" s="9">
        <f t="shared" si="95"/>
        <v>0</v>
      </c>
      <c r="K235" s="9">
        <f t="shared" si="95"/>
        <v>0</v>
      </c>
      <c r="L235" s="9">
        <f t="shared" si="95"/>
        <v>0</v>
      </c>
      <c r="M235" s="9">
        <f t="shared" si="95"/>
        <v>0</v>
      </c>
      <c r="N235" s="51"/>
      <c r="O235" s="18"/>
    </row>
    <row r="236" spans="1:17" s="8" customFormat="1">
      <c r="A236" s="71"/>
      <c r="B236" s="47"/>
      <c r="C236" s="15" t="s">
        <v>27</v>
      </c>
      <c r="D236" s="9">
        <f t="shared" si="91"/>
        <v>2550</v>
      </c>
      <c r="E236" s="9">
        <f t="shared" si="91"/>
        <v>0</v>
      </c>
      <c r="F236" s="9">
        <f t="shared" ref="F236:M236" si="96">F243+F320+F327</f>
        <v>2550</v>
      </c>
      <c r="G236" s="9">
        <f t="shared" si="96"/>
        <v>0</v>
      </c>
      <c r="H236" s="9">
        <f t="shared" si="96"/>
        <v>0</v>
      </c>
      <c r="I236" s="9">
        <f t="shared" si="96"/>
        <v>0</v>
      </c>
      <c r="J236" s="9">
        <f t="shared" si="96"/>
        <v>0</v>
      </c>
      <c r="K236" s="9">
        <f t="shared" si="96"/>
        <v>0</v>
      </c>
      <c r="L236" s="9">
        <f t="shared" si="96"/>
        <v>0</v>
      </c>
      <c r="M236" s="9">
        <f t="shared" si="96"/>
        <v>0</v>
      </c>
      <c r="N236" s="51"/>
      <c r="O236" s="18"/>
    </row>
    <row r="237" spans="1:17" s="8" customFormat="1">
      <c r="A237" s="71"/>
      <c r="B237" s="47"/>
      <c r="C237" s="15" t="s">
        <v>28</v>
      </c>
      <c r="D237" s="9">
        <f t="shared" si="91"/>
        <v>2450</v>
      </c>
      <c r="E237" s="9">
        <f t="shared" si="91"/>
        <v>0</v>
      </c>
      <c r="F237" s="9">
        <f t="shared" ref="F237:M237" si="97">F244+F321+F328</f>
        <v>2450</v>
      </c>
      <c r="G237" s="9">
        <f t="shared" si="97"/>
        <v>0</v>
      </c>
      <c r="H237" s="9">
        <f t="shared" si="97"/>
        <v>0</v>
      </c>
      <c r="I237" s="9">
        <f t="shared" si="97"/>
        <v>0</v>
      </c>
      <c r="J237" s="9">
        <f t="shared" si="97"/>
        <v>0</v>
      </c>
      <c r="K237" s="9">
        <f t="shared" si="97"/>
        <v>0</v>
      </c>
      <c r="L237" s="9">
        <f t="shared" si="97"/>
        <v>0</v>
      </c>
      <c r="M237" s="9">
        <f t="shared" si="97"/>
        <v>0</v>
      </c>
      <c r="N237" s="51"/>
      <c r="O237" s="18"/>
    </row>
    <row r="238" spans="1:17" s="8" customFormat="1">
      <c r="A238" s="71"/>
      <c r="B238" s="47" t="s">
        <v>62</v>
      </c>
      <c r="C238" s="15" t="s">
        <v>22</v>
      </c>
      <c r="D238" s="9">
        <f>SUM(D239:D244)</f>
        <v>15940</v>
      </c>
      <c r="E238" s="9">
        <f>SUM(E239:E244)</f>
        <v>0</v>
      </c>
      <c r="F238" s="9">
        <f>SUM(F239:F244)</f>
        <v>13940</v>
      </c>
      <c r="G238" s="9">
        <f t="shared" ref="G238:M238" si="98">SUM(G239:G244)</f>
        <v>0</v>
      </c>
      <c r="H238" s="9">
        <f t="shared" si="98"/>
        <v>0</v>
      </c>
      <c r="I238" s="9">
        <f t="shared" si="98"/>
        <v>0</v>
      </c>
      <c r="J238" s="9">
        <f t="shared" si="98"/>
        <v>2000</v>
      </c>
      <c r="K238" s="9">
        <f t="shared" si="98"/>
        <v>0</v>
      </c>
      <c r="L238" s="9">
        <f t="shared" si="98"/>
        <v>0</v>
      </c>
      <c r="M238" s="9">
        <f t="shared" si="98"/>
        <v>0</v>
      </c>
      <c r="N238" s="51"/>
      <c r="O238" s="18"/>
    </row>
    <row r="239" spans="1:17" s="8" customFormat="1">
      <c r="A239" s="71"/>
      <c r="B239" s="47"/>
      <c r="C239" s="15" t="s">
        <v>23</v>
      </c>
      <c r="D239" s="9">
        <f t="shared" ref="D239:E244" si="99">F239+H239+J239+L239</f>
        <v>4740</v>
      </c>
      <c r="E239" s="9">
        <f t="shared" si="99"/>
        <v>0</v>
      </c>
      <c r="F239" s="9">
        <f>F246+F253+F260+F267+F274+F281+F288+F295+F302+F309</f>
        <v>3740</v>
      </c>
      <c r="G239" s="9">
        <f t="shared" ref="G239:M239" si="100">G246+G253+G260+G267+G274+G281+G288+G295+G302+G309</f>
        <v>0</v>
      </c>
      <c r="H239" s="9">
        <f t="shared" si="100"/>
        <v>0</v>
      </c>
      <c r="I239" s="9">
        <f t="shared" si="100"/>
        <v>0</v>
      </c>
      <c r="J239" s="9">
        <f t="shared" si="100"/>
        <v>1000</v>
      </c>
      <c r="K239" s="9">
        <f t="shared" si="100"/>
        <v>0</v>
      </c>
      <c r="L239" s="9">
        <f t="shared" si="100"/>
        <v>0</v>
      </c>
      <c r="M239" s="9">
        <f t="shared" si="100"/>
        <v>0</v>
      </c>
      <c r="N239" s="51"/>
      <c r="O239" s="18"/>
    </row>
    <row r="240" spans="1:17" s="8" customFormat="1">
      <c r="A240" s="71"/>
      <c r="B240" s="47"/>
      <c r="C240" s="15" t="s">
        <v>24</v>
      </c>
      <c r="D240" s="9">
        <f t="shared" si="99"/>
        <v>4950</v>
      </c>
      <c r="E240" s="9">
        <f t="shared" si="99"/>
        <v>0</v>
      </c>
      <c r="F240" s="9">
        <f t="shared" ref="F240:M240" si="101">F247+F254+F261+F268+F275+F282+F289+F296+F303+F310</f>
        <v>3950</v>
      </c>
      <c r="G240" s="9">
        <f t="shared" si="101"/>
        <v>0</v>
      </c>
      <c r="H240" s="9">
        <f t="shared" si="101"/>
        <v>0</v>
      </c>
      <c r="I240" s="9">
        <f t="shared" si="101"/>
        <v>0</v>
      </c>
      <c r="J240" s="9">
        <f t="shared" si="101"/>
        <v>1000</v>
      </c>
      <c r="K240" s="9">
        <f t="shared" si="101"/>
        <v>0</v>
      </c>
      <c r="L240" s="9">
        <f t="shared" si="101"/>
        <v>0</v>
      </c>
      <c r="M240" s="9">
        <f t="shared" si="101"/>
        <v>0</v>
      </c>
      <c r="N240" s="51"/>
      <c r="O240" s="18"/>
    </row>
    <row r="241" spans="1:15" s="8" customFormat="1">
      <c r="A241" s="71"/>
      <c r="B241" s="47"/>
      <c r="C241" s="15" t="s">
        <v>25</v>
      </c>
      <c r="D241" s="9">
        <f t="shared" si="99"/>
        <v>1600</v>
      </c>
      <c r="E241" s="9">
        <f t="shared" si="99"/>
        <v>0</v>
      </c>
      <c r="F241" s="9">
        <f t="shared" ref="F241:M241" si="102">F248+F255+F262+F269+F276+F283+F290+F297+F304+F311</f>
        <v>1600</v>
      </c>
      <c r="G241" s="9">
        <f t="shared" si="102"/>
        <v>0</v>
      </c>
      <c r="H241" s="9">
        <f t="shared" si="102"/>
        <v>0</v>
      </c>
      <c r="I241" s="9">
        <f t="shared" si="102"/>
        <v>0</v>
      </c>
      <c r="J241" s="9">
        <f t="shared" si="102"/>
        <v>0</v>
      </c>
      <c r="K241" s="9">
        <f t="shared" si="102"/>
        <v>0</v>
      </c>
      <c r="L241" s="9">
        <f t="shared" si="102"/>
        <v>0</v>
      </c>
      <c r="M241" s="9">
        <f t="shared" si="102"/>
        <v>0</v>
      </c>
      <c r="N241" s="51"/>
      <c r="O241" s="18"/>
    </row>
    <row r="242" spans="1:15" s="8" customFormat="1">
      <c r="A242" s="71"/>
      <c r="B242" s="47"/>
      <c r="C242" s="15" t="s">
        <v>26</v>
      </c>
      <c r="D242" s="9">
        <f t="shared" si="99"/>
        <v>1550</v>
      </c>
      <c r="E242" s="9">
        <f t="shared" si="99"/>
        <v>0</v>
      </c>
      <c r="F242" s="9">
        <f t="shared" ref="F242:M242" si="103">F249+F256+F263+F270+F277+F284+F291+F298+F305+F312</f>
        <v>1550</v>
      </c>
      <c r="G242" s="9">
        <f t="shared" si="103"/>
        <v>0</v>
      </c>
      <c r="H242" s="9">
        <f t="shared" si="103"/>
        <v>0</v>
      </c>
      <c r="I242" s="9">
        <f t="shared" si="103"/>
        <v>0</v>
      </c>
      <c r="J242" s="9">
        <f t="shared" si="103"/>
        <v>0</v>
      </c>
      <c r="K242" s="9">
        <f t="shared" si="103"/>
        <v>0</v>
      </c>
      <c r="L242" s="9">
        <f t="shared" si="103"/>
        <v>0</v>
      </c>
      <c r="M242" s="9">
        <f t="shared" si="103"/>
        <v>0</v>
      </c>
      <c r="N242" s="51"/>
      <c r="O242" s="18"/>
    </row>
    <row r="243" spans="1:15" s="8" customFormat="1">
      <c r="A243" s="71"/>
      <c r="B243" s="47"/>
      <c r="C243" s="15" t="s">
        <v>27</v>
      </c>
      <c r="D243" s="9">
        <f t="shared" si="99"/>
        <v>1600</v>
      </c>
      <c r="E243" s="9">
        <f t="shared" si="99"/>
        <v>0</v>
      </c>
      <c r="F243" s="9">
        <f t="shared" ref="F243:M243" si="104">F250+F257+F264+F271+F278+F285+F292+F299+F306+F313</f>
        <v>1600</v>
      </c>
      <c r="G243" s="9">
        <f t="shared" si="104"/>
        <v>0</v>
      </c>
      <c r="H243" s="9">
        <f t="shared" si="104"/>
        <v>0</v>
      </c>
      <c r="I243" s="9">
        <f t="shared" si="104"/>
        <v>0</v>
      </c>
      <c r="J243" s="9">
        <f t="shared" si="104"/>
        <v>0</v>
      </c>
      <c r="K243" s="9">
        <f t="shared" si="104"/>
        <v>0</v>
      </c>
      <c r="L243" s="9">
        <f t="shared" si="104"/>
        <v>0</v>
      </c>
      <c r="M243" s="9">
        <f t="shared" si="104"/>
        <v>0</v>
      </c>
      <c r="N243" s="51"/>
      <c r="O243" s="18"/>
    </row>
    <row r="244" spans="1:15" s="5" customFormat="1">
      <c r="A244" s="71"/>
      <c r="B244" s="47"/>
      <c r="C244" s="15" t="s">
        <v>28</v>
      </c>
      <c r="D244" s="9">
        <f t="shared" si="99"/>
        <v>1500</v>
      </c>
      <c r="E244" s="9">
        <f t="shared" si="99"/>
        <v>0</v>
      </c>
      <c r="F244" s="9">
        <f t="shared" ref="F244:M244" si="105">F251+F258+F265+F272+F279+F286+F293+F300+F307+F314</f>
        <v>1500</v>
      </c>
      <c r="G244" s="9">
        <f t="shared" si="105"/>
        <v>0</v>
      </c>
      <c r="H244" s="9">
        <f t="shared" si="105"/>
        <v>0</v>
      </c>
      <c r="I244" s="9">
        <f t="shared" si="105"/>
        <v>0</v>
      </c>
      <c r="J244" s="9">
        <f t="shared" si="105"/>
        <v>0</v>
      </c>
      <c r="K244" s="9">
        <f t="shared" si="105"/>
        <v>0</v>
      </c>
      <c r="L244" s="9">
        <f t="shared" si="105"/>
        <v>0</v>
      </c>
      <c r="M244" s="9">
        <f t="shared" si="105"/>
        <v>0</v>
      </c>
      <c r="N244" s="51"/>
      <c r="O244" s="18"/>
    </row>
    <row r="245" spans="1:15" s="7" customFormat="1">
      <c r="A245" s="71"/>
      <c r="B245" s="48" t="s">
        <v>128</v>
      </c>
      <c r="C245" s="14" t="s">
        <v>22</v>
      </c>
      <c r="D245" s="9">
        <f>SUM(D246:D251)</f>
        <v>90</v>
      </c>
      <c r="E245" s="23">
        <f>SUM(E246:E251)</f>
        <v>0</v>
      </c>
      <c r="F245" s="11">
        <f>SUM(F246:F251)</f>
        <v>90</v>
      </c>
      <c r="G245" s="24">
        <f t="shared" ref="G245:M245" si="106">SUM(G246:G251)</f>
        <v>0</v>
      </c>
      <c r="H245" s="9">
        <f t="shared" si="106"/>
        <v>0</v>
      </c>
      <c r="I245" s="9">
        <f t="shared" si="106"/>
        <v>0</v>
      </c>
      <c r="J245" s="9">
        <f t="shared" si="106"/>
        <v>0</v>
      </c>
      <c r="K245" s="9">
        <f t="shared" si="106"/>
        <v>0</v>
      </c>
      <c r="L245" s="9">
        <f t="shared" si="106"/>
        <v>0</v>
      </c>
      <c r="M245" s="9">
        <f t="shared" si="106"/>
        <v>0</v>
      </c>
      <c r="N245" s="51"/>
      <c r="O245" s="18"/>
    </row>
    <row r="246" spans="1:15" s="7" customFormat="1">
      <c r="A246" s="71"/>
      <c r="B246" s="48"/>
      <c r="C246" s="14" t="s">
        <v>23</v>
      </c>
      <c r="D246" s="9">
        <f t="shared" ref="D246:E251" si="107">F246+H246+J246+L246</f>
        <v>90</v>
      </c>
      <c r="E246" s="23">
        <f t="shared" si="107"/>
        <v>0</v>
      </c>
      <c r="F246" s="26">
        <v>90</v>
      </c>
      <c r="G246" s="25"/>
      <c r="H246" s="11"/>
      <c r="I246" s="11"/>
      <c r="J246" s="11"/>
      <c r="K246" s="11"/>
      <c r="L246" s="11"/>
      <c r="M246" s="11"/>
      <c r="N246" s="51"/>
      <c r="O246" s="18"/>
    </row>
    <row r="247" spans="1:15" s="7" customFormat="1">
      <c r="A247" s="71"/>
      <c r="B247" s="48"/>
      <c r="C247" s="14" t="s">
        <v>24</v>
      </c>
      <c r="D247" s="9">
        <f t="shared" si="107"/>
        <v>0</v>
      </c>
      <c r="E247" s="23">
        <f t="shared" si="107"/>
        <v>0</v>
      </c>
      <c r="F247" s="11"/>
      <c r="G247" s="25"/>
      <c r="H247" s="11"/>
      <c r="I247" s="11"/>
      <c r="J247" s="11"/>
      <c r="K247" s="11"/>
      <c r="L247" s="11"/>
      <c r="M247" s="11"/>
      <c r="N247" s="51"/>
      <c r="O247" s="18"/>
    </row>
    <row r="248" spans="1:15" s="7" customFormat="1">
      <c r="A248" s="71"/>
      <c r="B248" s="48"/>
      <c r="C248" s="14" t="s">
        <v>25</v>
      </c>
      <c r="D248" s="9">
        <f t="shared" si="107"/>
        <v>0</v>
      </c>
      <c r="E248" s="23">
        <f t="shared" si="107"/>
        <v>0</v>
      </c>
      <c r="F248" s="11"/>
      <c r="G248" s="25"/>
      <c r="H248" s="11"/>
      <c r="I248" s="11"/>
      <c r="J248" s="11"/>
      <c r="K248" s="11"/>
      <c r="L248" s="11"/>
      <c r="M248" s="11"/>
      <c r="N248" s="51"/>
      <c r="O248" s="18"/>
    </row>
    <row r="249" spans="1:15" s="7" customFormat="1">
      <c r="A249" s="71"/>
      <c r="B249" s="48"/>
      <c r="C249" s="14" t="s">
        <v>26</v>
      </c>
      <c r="D249" s="9">
        <f t="shared" si="107"/>
        <v>0</v>
      </c>
      <c r="E249" s="23">
        <f t="shared" si="107"/>
        <v>0</v>
      </c>
      <c r="F249" s="11"/>
      <c r="G249" s="25"/>
      <c r="H249" s="11"/>
      <c r="I249" s="11"/>
      <c r="J249" s="11"/>
      <c r="K249" s="11"/>
      <c r="L249" s="11"/>
      <c r="M249" s="11"/>
      <c r="N249" s="51"/>
      <c r="O249" s="18"/>
    </row>
    <row r="250" spans="1:15" s="7" customFormat="1">
      <c r="A250" s="71"/>
      <c r="B250" s="48"/>
      <c r="C250" s="14" t="s">
        <v>27</v>
      </c>
      <c r="D250" s="9">
        <f t="shared" si="107"/>
        <v>0</v>
      </c>
      <c r="E250" s="23">
        <f t="shared" si="107"/>
        <v>0</v>
      </c>
      <c r="F250" s="11"/>
      <c r="G250" s="25"/>
      <c r="H250" s="11"/>
      <c r="I250" s="11"/>
      <c r="J250" s="11"/>
      <c r="K250" s="11"/>
      <c r="L250" s="11"/>
      <c r="M250" s="11"/>
      <c r="N250" s="51"/>
      <c r="O250" s="18"/>
    </row>
    <row r="251" spans="1:15">
      <c r="A251" s="71"/>
      <c r="B251" s="48"/>
      <c r="C251" s="14" t="s">
        <v>28</v>
      </c>
      <c r="D251" s="9">
        <f t="shared" si="107"/>
        <v>0</v>
      </c>
      <c r="E251" s="23">
        <f t="shared" si="107"/>
        <v>0</v>
      </c>
      <c r="F251" s="11"/>
      <c r="G251" s="25"/>
      <c r="H251" s="11"/>
      <c r="I251" s="11"/>
      <c r="J251" s="11"/>
      <c r="K251" s="11"/>
      <c r="L251" s="11"/>
      <c r="M251" s="11"/>
      <c r="N251" s="51"/>
      <c r="O251" s="18"/>
    </row>
    <row r="252" spans="1:15" s="7" customFormat="1">
      <c r="A252" s="71"/>
      <c r="B252" s="48" t="s">
        <v>118</v>
      </c>
      <c r="C252" s="14" t="s">
        <v>22</v>
      </c>
      <c r="D252" s="9">
        <f>SUM(D253:D258)</f>
        <v>70</v>
      </c>
      <c r="E252" s="23">
        <f>SUM(E253:E258)</f>
        <v>0</v>
      </c>
      <c r="F252" s="11">
        <f>SUM(F253:F258)</f>
        <v>70</v>
      </c>
      <c r="G252" s="24">
        <f t="shared" ref="G252:M252" si="108">SUM(G253:G258)</f>
        <v>0</v>
      </c>
      <c r="H252" s="9">
        <f t="shared" si="108"/>
        <v>0</v>
      </c>
      <c r="I252" s="9">
        <f t="shared" si="108"/>
        <v>0</v>
      </c>
      <c r="J252" s="9">
        <f t="shared" si="108"/>
        <v>0</v>
      </c>
      <c r="K252" s="9">
        <f t="shared" si="108"/>
        <v>0</v>
      </c>
      <c r="L252" s="9">
        <f t="shared" si="108"/>
        <v>0</v>
      </c>
      <c r="M252" s="9">
        <f t="shared" si="108"/>
        <v>0</v>
      </c>
      <c r="N252" s="51"/>
      <c r="O252" s="18"/>
    </row>
    <row r="253" spans="1:15" s="7" customFormat="1">
      <c r="A253" s="71"/>
      <c r="B253" s="48"/>
      <c r="C253" s="14" t="s">
        <v>23</v>
      </c>
      <c r="D253" s="9">
        <f t="shared" ref="D253:E258" si="109">F253+H253+J253+L253</f>
        <v>70</v>
      </c>
      <c r="E253" s="23">
        <f t="shared" si="109"/>
        <v>0</v>
      </c>
      <c r="F253" s="26">
        <v>70</v>
      </c>
      <c r="G253" s="25"/>
      <c r="H253" s="11"/>
      <c r="I253" s="11"/>
      <c r="J253" s="11"/>
      <c r="K253" s="11"/>
      <c r="L253" s="11"/>
      <c r="M253" s="11"/>
      <c r="N253" s="51"/>
      <c r="O253" s="18"/>
    </row>
    <row r="254" spans="1:15" s="7" customFormat="1">
      <c r="A254" s="71"/>
      <c r="B254" s="48"/>
      <c r="C254" s="14" t="s">
        <v>24</v>
      </c>
      <c r="D254" s="9">
        <f t="shared" si="109"/>
        <v>0</v>
      </c>
      <c r="E254" s="23">
        <f t="shared" si="109"/>
        <v>0</v>
      </c>
      <c r="F254" s="11"/>
      <c r="G254" s="25"/>
      <c r="H254" s="11"/>
      <c r="I254" s="11"/>
      <c r="J254" s="11"/>
      <c r="K254" s="11"/>
      <c r="L254" s="11"/>
      <c r="M254" s="11"/>
      <c r="N254" s="51"/>
      <c r="O254" s="18"/>
    </row>
    <row r="255" spans="1:15" s="7" customFormat="1">
      <c r="A255" s="71"/>
      <c r="B255" s="48"/>
      <c r="C255" s="14" t="s">
        <v>25</v>
      </c>
      <c r="D255" s="9">
        <f t="shared" si="109"/>
        <v>0</v>
      </c>
      <c r="E255" s="23">
        <f t="shared" si="109"/>
        <v>0</v>
      </c>
      <c r="F255" s="11"/>
      <c r="G255" s="25"/>
      <c r="H255" s="11"/>
      <c r="I255" s="11"/>
      <c r="J255" s="11"/>
      <c r="K255" s="11"/>
      <c r="L255" s="11"/>
      <c r="M255" s="11"/>
      <c r="N255" s="51"/>
      <c r="O255" s="18"/>
    </row>
    <row r="256" spans="1:15" s="7" customFormat="1">
      <c r="A256" s="71"/>
      <c r="B256" s="48"/>
      <c r="C256" s="14" t="s">
        <v>26</v>
      </c>
      <c r="D256" s="9">
        <f t="shared" si="109"/>
        <v>0</v>
      </c>
      <c r="E256" s="23">
        <f t="shared" si="109"/>
        <v>0</v>
      </c>
      <c r="F256" s="11"/>
      <c r="G256" s="25"/>
      <c r="H256" s="11"/>
      <c r="I256" s="11"/>
      <c r="J256" s="11"/>
      <c r="K256" s="11"/>
      <c r="L256" s="11"/>
      <c r="M256" s="11"/>
      <c r="N256" s="51"/>
      <c r="O256" s="18"/>
    </row>
    <row r="257" spans="1:15" s="7" customFormat="1">
      <c r="A257" s="71"/>
      <c r="B257" s="48"/>
      <c r="C257" s="14" t="s">
        <v>27</v>
      </c>
      <c r="D257" s="9">
        <f t="shared" si="109"/>
        <v>0</v>
      </c>
      <c r="E257" s="23">
        <f t="shared" si="109"/>
        <v>0</v>
      </c>
      <c r="F257" s="11"/>
      <c r="G257" s="25"/>
      <c r="H257" s="11"/>
      <c r="I257" s="11"/>
      <c r="J257" s="11"/>
      <c r="K257" s="11"/>
      <c r="L257" s="11"/>
      <c r="M257" s="11"/>
      <c r="N257" s="51"/>
      <c r="O257" s="18"/>
    </row>
    <row r="258" spans="1:15">
      <c r="A258" s="71"/>
      <c r="B258" s="48"/>
      <c r="C258" s="14" t="s">
        <v>28</v>
      </c>
      <c r="D258" s="9">
        <f t="shared" si="109"/>
        <v>0</v>
      </c>
      <c r="E258" s="23">
        <f t="shared" si="109"/>
        <v>0</v>
      </c>
      <c r="F258" s="11"/>
      <c r="G258" s="25"/>
      <c r="H258" s="11"/>
      <c r="I258" s="11"/>
      <c r="J258" s="11"/>
      <c r="K258" s="11"/>
      <c r="L258" s="11"/>
      <c r="M258" s="11"/>
      <c r="N258" s="51"/>
      <c r="O258" s="18"/>
    </row>
    <row r="259" spans="1:15" s="7" customFormat="1">
      <c r="A259" s="71"/>
      <c r="B259" s="48" t="s">
        <v>106</v>
      </c>
      <c r="C259" s="14" t="s">
        <v>22</v>
      </c>
      <c r="D259" s="9">
        <f>SUM(D260:D265)</f>
        <v>230</v>
      </c>
      <c r="E259" s="23">
        <f>SUM(E260:E265)</f>
        <v>0</v>
      </c>
      <c r="F259" s="11">
        <f>SUM(F260:F265)</f>
        <v>230</v>
      </c>
      <c r="G259" s="24">
        <f t="shared" ref="G259:M259" si="110">SUM(G260:G265)</f>
        <v>0</v>
      </c>
      <c r="H259" s="9">
        <f t="shared" si="110"/>
        <v>0</v>
      </c>
      <c r="I259" s="9">
        <f t="shared" si="110"/>
        <v>0</v>
      </c>
      <c r="J259" s="9">
        <f t="shared" si="110"/>
        <v>0</v>
      </c>
      <c r="K259" s="9">
        <f t="shared" si="110"/>
        <v>0</v>
      </c>
      <c r="L259" s="9">
        <f t="shared" si="110"/>
        <v>0</v>
      </c>
      <c r="M259" s="9">
        <f t="shared" si="110"/>
        <v>0</v>
      </c>
      <c r="N259" s="51"/>
      <c r="O259" s="18"/>
    </row>
    <row r="260" spans="1:15" s="7" customFormat="1">
      <c r="A260" s="71"/>
      <c r="B260" s="48"/>
      <c r="C260" s="14" t="s">
        <v>23</v>
      </c>
      <c r="D260" s="9">
        <f t="shared" ref="D260:E265" si="111">F260+H260+J260+L260</f>
        <v>230</v>
      </c>
      <c r="E260" s="23">
        <f t="shared" si="111"/>
        <v>0</v>
      </c>
      <c r="F260" s="26">
        <v>230</v>
      </c>
      <c r="G260" s="25"/>
      <c r="H260" s="11"/>
      <c r="I260" s="11"/>
      <c r="J260" s="11"/>
      <c r="K260" s="11"/>
      <c r="L260" s="11"/>
      <c r="M260" s="11"/>
      <c r="N260" s="51"/>
      <c r="O260" s="18"/>
    </row>
    <row r="261" spans="1:15" s="7" customFormat="1">
      <c r="A261" s="71"/>
      <c r="B261" s="48"/>
      <c r="C261" s="14" t="s">
        <v>24</v>
      </c>
      <c r="D261" s="9">
        <f t="shared" si="111"/>
        <v>0</v>
      </c>
      <c r="E261" s="23">
        <f t="shared" si="111"/>
        <v>0</v>
      </c>
      <c r="F261" s="11"/>
      <c r="G261" s="25"/>
      <c r="H261" s="11"/>
      <c r="I261" s="11"/>
      <c r="J261" s="11"/>
      <c r="K261" s="11"/>
      <c r="L261" s="11"/>
      <c r="M261" s="11"/>
      <c r="N261" s="51"/>
      <c r="O261" s="18"/>
    </row>
    <row r="262" spans="1:15" s="7" customFormat="1">
      <c r="A262" s="71"/>
      <c r="B262" s="48"/>
      <c r="C262" s="14" t="s">
        <v>25</v>
      </c>
      <c r="D262" s="9">
        <f t="shared" si="111"/>
        <v>0</v>
      </c>
      <c r="E262" s="23">
        <f t="shared" si="111"/>
        <v>0</v>
      </c>
      <c r="F262" s="11"/>
      <c r="G262" s="25"/>
      <c r="H262" s="11"/>
      <c r="I262" s="11"/>
      <c r="J262" s="11"/>
      <c r="K262" s="11"/>
      <c r="L262" s="11"/>
      <c r="M262" s="11"/>
      <c r="N262" s="51"/>
      <c r="O262" s="18"/>
    </row>
    <row r="263" spans="1:15" s="7" customFormat="1">
      <c r="A263" s="71"/>
      <c r="B263" s="48"/>
      <c r="C263" s="14" t="s">
        <v>26</v>
      </c>
      <c r="D263" s="9">
        <f t="shared" si="111"/>
        <v>0</v>
      </c>
      <c r="E263" s="23">
        <f t="shared" si="111"/>
        <v>0</v>
      </c>
      <c r="F263" s="11"/>
      <c r="G263" s="25"/>
      <c r="H263" s="11"/>
      <c r="I263" s="11"/>
      <c r="J263" s="11"/>
      <c r="K263" s="11"/>
      <c r="L263" s="11"/>
      <c r="M263" s="11"/>
      <c r="N263" s="51"/>
      <c r="O263" s="18"/>
    </row>
    <row r="264" spans="1:15" s="7" customFormat="1">
      <c r="A264" s="71"/>
      <c r="B264" s="48"/>
      <c r="C264" s="14" t="s">
        <v>27</v>
      </c>
      <c r="D264" s="9">
        <f t="shared" si="111"/>
        <v>0</v>
      </c>
      <c r="E264" s="23">
        <f t="shared" si="111"/>
        <v>0</v>
      </c>
      <c r="F264" s="11"/>
      <c r="G264" s="25"/>
      <c r="H264" s="11"/>
      <c r="I264" s="11"/>
      <c r="J264" s="11"/>
      <c r="K264" s="11"/>
      <c r="L264" s="11"/>
      <c r="M264" s="11"/>
      <c r="N264" s="51"/>
      <c r="O264" s="18"/>
    </row>
    <row r="265" spans="1:15">
      <c r="A265" s="71"/>
      <c r="B265" s="48"/>
      <c r="C265" s="14" t="s">
        <v>28</v>
      </c>
      <c r="D265" s="9">
        <f t="shared" si="111"/>
        <v>0</v>
      </c>
      <c r="E265" s="23">
        <f t="shared" si="111"/>
        <v>0</v>
      </c>
      <c r="F265" s="11"/>
      <c r="G265" s="25"/>
      <c r="H265" s="11"/>
      <c r="I265" s="11"/>
      <c r="J265" s="11"/>
      <c r="K265" s="11"/>
      <c r="L265" s="11"/>
      <c r="M265" s="11"/>
      <c r="N265" s="51"/>
      <c r="O265" s="18"/>
    </row>
    <row r="266" spans="1:15" s="7" customFormat="1">
      <c r="A266" s="71"/>
      <c r="B266" s="48" t="s">
        <v>64</v>
      </c>
      <c r="C266" s="14" t="s">
        <v>22</v>
      </c>
      <c r="D266" s="9">
        <f>SUM(D267:D272)</f>
        <v>1400</v>
      </c>
      <c r="E266" s="23">
        <f>SUM(E267:E272)</f>
        <v>0</v>
      </c>
      <c r="F266" s="11">
        <f>SUM(F267:F272)</f>
        <v>1400</v>
      </c>
      <c r="G266" s="24">
        <f t="shared" ref="G266:M266" si="112">SUM(G267:G272)</f>
        <v>0</v>
      </c>
      <c r="H266" s="9">
        <f t="shared" si="112"/>
        <v>0</v>
      </c>
      <c r="I266" s="9">
        <f t="shared" si="112"/>
        <v>0</v>
      </c>
      <c r="J266" s="9">
        <f t="shared" si="112"/>
        <v>0</v>
      </c>
      <c r="K266" s="9">
        <f t="shared" si="112"/>
        <v>0</v>
      </c>
      <c r="L266" s="9">
        <f t="shared" si="112"/>
        <v>0</v>
      </c>
      <c r="M266" s="9">
        <f t="shared" si="112"/>
        <v>0</v>
      </c>
      <c r="N266" s="51"/>
      <c r="O266" s="18"/>
    </row>
    <row r="267" spans="1:15" s="7" customFormat="1">
      <c r="A267" s="71"/>
      <c r="B267" s="48"/>
      <c r="C267" s="14" t="s">
        <v>23</v>
      </c>
      <c r="D267" s="9">
        <f t="shared" ref="D267:E272" si="113">F267+H267+J267+L267</f>
        <v>300</v>
      </c>
      <c r="E267" s="23">
        <f t="shared" si="113"/>
        <v>0</v>
      </c>
      <c r="F267" s="26">
        <v>300</v>
      </c>
      <c r="G267" s="25"/>
      <c r="H267" s="11"/>
      <c r="I267" s="11"/>
      <c r="J267" s="11"/>
      <c r="K267" s="11"/>
      <c r="L267" s="11"/>
      <c r="M267" s="11"/>
      <c r="N267" s="51"/>
      <c r="O267" s="18"/>
    </row>
    <row r="268" spans="1:15" s="7" customFormat="1">
      <c r="A268" s="71"/>
      <c r="B268" s="48"/>
      <c r="C268" s="14" t="s">
        <v>24</v>
      </c>
      <c r="D268" s="9">
        <f t="shared" si="113"/>
        <v>250</v>
      </c>
      <c r="E268" s="23">
        <f t="shared" si="113"/>
        <v>0</v>
      </c>
      <c r="F268" s="11">
        <v>250</v>
      </c>
      <c r="G268" s="25"/>
      <c r="H268" s="11"/>
      <c r="I268" s="11"/>
      <c r="J268" s="11"/>
      <c r="K268" s="11"/>
      <c r="L268" s="11"/>
      <c r="M268" s="11"/>
      <c r="N268" s="51"/>
      <c r="O268" s="18"/>
    </row>
    <row r="269" spans="1:15" s="7" customFormat="1">
      <c r="A269" s="71"/>
      <c r="B269" s="48"/>
      <c r="C269" s="14" t="s">
        <v>25</v>
      </c>
      <c r="D269" s="9">
        <f t="shared" si="113"/>
        <v>200</v>
      </c>
      <c r="E269" s="23">
        <f t="shared" si="113"/>
        <v>0</v>
      </c>
      <c r="F269" s="11">
        <v>200</v>
      </c>
      <c r="G269" s="25"/>
      <c r="H269" s="11"/>
      <c r="I269" s="11"/>
      <c r="J269" s="11"/>
      <c r="K269" s="11"/>
      <c r="L269" s="11"/>
      <c r="M269" s="11"/>
      <c r="N269" s="51"/>
      <c r="O269" s="18"/>
    </row>
    <row r="270" spans="1:15" s="7" customFormat="1">
      <c r="A270" s="71"/>
      <c r="B270" s="48"/>
      <c r="C270" s="14" t="s">
        <v>26</v>
      </c>
      <c r="D270" s="9">
        <f t="shared" si="113"/>
        <v>150</v>
      </c>
      <c r="E270" s="23">
        <f t="shared" si="113"/>
        <v>0</v>
      </c>
      <c r="F270" s="11">
        <v>150</v>
      </c>
      <c r="G270" s="25"/>
      <c r="H270" s="11"/>
      <c r="I270" s="11"/>
      <c r="J270" s="11"/>
      <c r="K270" s="11"/>
      <c r="L270" s="11"/>
      <c r="M270" s="11"/>
      <c r="N270" s="51"/>
      <c r="O270" s="18"/>
    </row>
    <row r="271" spans="1:15" s="7" customFormat="1">
      <c r="A271" s="71"/>
      <c r="B271" s="48"/>
      <c r="C271" s="14" t="s">
        <v>27</v>
      </c>
      <c r="D271" s="9">
        <f t="shared" si="113"/>
        <v>300</v>
      </c>
      <c r="E271" s="23">
        <f t="shared" si="113"/>
        <v>0</v>
      </c>
      <c r="F271" s="11">
        <v>300</v>
      </c>
      <c r="G271" s="25"/>
      <c r="H271" s="11"/>
      <c r="I271" s="11"/>
      <c r="J271" s="11"/>
      <c r="K271" s="11"/>
      <c r="L271" s="11"/>
      <c r="M271" s="11"/>
      <c r="N271" s="51"/>
      <c r="O271" s="18"/>
    </row>
    <row r="272" spans="1:15">
      <c r="A272" s="71"/>
      <c r="B272" s="48"/>
      <c r="C272" s="14" t="s">
        <v>28</v>
      </c>
      <c r="D272" s="9">
        <f t="shared" si="113"/>
        <v>200</v>
      </c>
      <c r="E272" s="23">
        <f t="shared" si="113"/>
        <v>0</v>
      </c>
      <c r="F272" s="11">
        <v>200</v>
      </c>
      <c r="G272" s="25"/>
      <c r="H272" s="11"/>
      <c r="I272" s="11"/>
      <c r="J272" s="11"/>
      <c r="K272" s="11"/>
      <c r="L272" s="11"/>
      <c r="M272" s="11"/>
      <c r="N272" s="51"/>
      <c r="O272" s="18"/>
    </row>
    <row r="273" spans="1:15" s="7" customFormat="1" ht="21.75" customHeight="1">
      <c r="A273" s="71"/>
      <c r="B273" s="48" t="s">
        <v>65</v>
      </c>
      <c r="C273" s="14" t="s">
        <v>22</v>
      </c>
      <c r="D273" s="9">
        <v>1300</v>
      </c>
      <c r="E273" s="23">
        <f>SUM(E274:E279)</f>
        <v>0</v>
      </c>
      <c r="F273" s="11">
        <f>SUM(F274:F279)</f>
        <v>1350</v>
      </c>
      <c r="G273" s="24">
        <f t="shared" ref="G273:M273" si="114">SUM(G274:G279)</f>
        <v>0</v>
      </c>
      <c r="H273" s="9">
        <f t="shared" si="114"/>
        <v>0</v>
      </c>
      <c r="I273" s="9">
        <f t="shared" si="114"/>
        <v>0</v>
      </c>
      <c r="J273" s="9">
        <f t="shared" si="114"/>
        <v>0</v>
      </c>
      <c r="K273" s="9">
        <f t="shared" si="114"/>
        <v>0</v>
      </c>
      <c r="L273" s="9">
        <f t="shared" si="114"/>
        <v>0</v>
      </c>
      <c r="M273" s="9">
        <f t="shared" si="114"/>
        <v>0</v>
      </c>
      <c r="N273" s="51"/>
      <c r="O273" s="18"/>
    </row>
    <row r="274" spans="1:15" s="7" customFormat="1" ht="21.75" customHeight="1">
      <c r="A274" s="71"/>
      <c r="B274" s="48"/>
      <c r="C274" s="14" t="s">
        <v>23</v>
      </c>
      <c r="D274" s="9">
        <f t="shared" ref="D274:E279" si="115">F274+H274+J274+L274</f>
        <v>350</v>
      </c>
      <c r="E274" s="23">
        <f t="shared" si="115"/>
        <v>0</v>
      </c>
      <c r="F274" s="26">
        <v>350</v>
      </c>
      <c r="G274" s="25"/>
      <c r="H274" s="11"/>
      <c r="I274" s="11"/>
      <c r="J274" s="11"/>
      <c r="K274" s="11"/>
      <c r="L274" s="11"/>
      <c r="M274" s="11"/>
      <c r="N274" s="51"/>
      <c r="O274" s="18"/>
    </row>
    <row r="275" spans="1:15" s="7" customFormat="1" ht="21.75" customHeight="1">
      <c r="A275" s="71"/>
      <c r="B275" s="48"/>
      <c r="C275" s="14" t="s">
        <v>24</v>
      </c>
      <c r="D275" s="9">
        <f t="shared" si="115"/>
        <v>200</v>
      </c>
      <c r="E275" s="23">
        <f t="shared" si="115"/>
        <v>0</v>
      </c>
      <c r="F275" s="11">
        <v>200</v>
      </c>
      <c r="G275" s="25"/>
      <c r="H275" s="11"/>
      <c r="I275" s="11"/>
      <c r="J275" s="11"/>
      <c r="K275" s="11"/>
      <c r="L275" s="11"/>
      <c r="M275" s="11"/>
      <c r="N275" s="51"/>
      <c r="O275" s="18"/>
    </row>
    <row r="276" spans="1:15" s="7" customFormat="1" ht="21.75" customHeight="1">
      <c r="A276" s="71"/>
      <c r="B276" s="48"/>
      <c r="C276" s="14" t="s">
        <v>25</v>
      </c>
      <c r="D276" s="9">
        <f t="shared" si="115"/>
        <v>200</v>
      </c>
      <c r="E276" s="23">
        <f t="shared" si="115"/>
        <v>0</v>
      </c>
      <c r="F276" s="11">
        <v>200</v>
      </c>
      <c r="G276" s="25"/>
      <c r="H276" s="11"/>
      <c r="I276" s="11"/>
      <c r="J276" s="11"/>
      <c r="K276" s="11"/>
      <c r="L276" s="11"/>
      <c r="M276" s="11"/>
      <c r="N276" s="51"/>
      <c r="O276" s="18"/>
    </row>
    <row r="277" spans="1:15" s="7" customFormat="1" ht="21.75" customHeight="1">
      <c r="A277" s="71"/>
      <c r="B277" s="48"/>
      <c r="C277" s="14" t="s">
        <v>26</v>
      </c>
      <c r="D277" s="9">
        <f t="shared" si="115"/>
        <v>200</v>
      </c>
      <c r="E277" s="23">
        <f t="shared" si="115"/>
        <v>0</v>
      </c>
      <c r="F277" s="11">
        <v>200</v>
      </c>
      <c r="G277" s="25"/>
      <c r="H277" s="11"/>
      <c r="I277" s="11"/>
      <c r="J277" s="11"/>
      <c r="K277" s="11"/>
      <c r="L277" s="11"/>
      <c r="M277" s="11"/>
      <c r="N277" s="51"/>
      <c r="O277" s="18"/>
    </row>
    <row r="278" spans="1:15" s="7" customFormat="1" ht="21.75" customHeight="1">
      <c r="A278" s="71"/>
      <c r="B278" s="48"/>
      <c r="C278" s="14" t="s">
        <v>27</v>
      </c>
      <c r="D278" s="9">
        <f t="shared" si="115"/>
        <v>200</v>
      </c>
      <c r="E278" s="23">
        <f t="shared" si="115"/>
        <v>0</v>
      </c>
      <c r="F278" s="11">
        <v>200</v>
      </c>
      <c r="G278" s="25"/>
      <c r="H278" s="11"/>
      <c r="I278" s="11"/>
      <c r="J278" s="11"/>
      <c r="K278" s="11"/>
      <c r="L278" s="11"/>
      <c r="M278" s="11"/>
      <c r="N278" s="51"/>
      <c r="O278" s="18"/>
    </row>
    <row r="279" spans="1:15" ht="21.75" customHeight="1">
      <c r="A279" s="71"/>
      <c r="B279" s="48"/>
      <c r="C279" s="14" t="s">
        <v>28</v>
      </c>
      <c r="D279" s="9">
        <f t="shared" si="115"/>
        <v>200</v>
      </c>
      <c r="E279" s="23">
        <f t="shared" si="115"/>
        <v>0</v>
      </c>
      <c r="F279" s="11">
        <v>200</v>
      </c>
      <c r="G279" s="25"/>
      <c r="H279" s="11"/>
      <c r="I279" s="11"/>
      <c r="J279" s="11"/>
      <c r="K279" s="11"/>
      <c r="L279" s="11"/>
      <c r="M279" s="11"/>
      <c r="N279" s="51"/>
      <c r="O279" s="18"/>
    </row>
    <row r="280" spans="1:15" s="7" customFormat="1" ht="20.25" customHeight="1">
      <c r="A280" s="71"/>
      <c r="B280" s="48" t="s">
        <v>66</v>
      </c>
      <c r="C280" s="14" t="s">
        <v>22</v>
      </c>
      <c r="D280" s="9">
        <f>SUM(D281:D286)</f>
        <v>1650</v>
      </c>
      <c r="E280" s="23">
        <f>SUM(E281:E286)</f>
        <v>0</v>
      </c>
      <c r="F280" s="11">
        <f>SUM(F281:F286)</f>
        <v>1650</v>
      </c>
      <c r="G280" s="24">
        <f t="shared" ref="G280:M280" si="116">SUM(G281:G286)</f>
        <v>0</v>
      </c>
      <c r="H280" s="9">
        <f t="shared" si="116"/>
        <v>0</v>
      </c>
      <c r="I280" s="9">
        <f t="shared" si="116"/>
        <v>0</v>
      </c>
      <c r="J280" s="9">
        <f t="shared" si="116"/>
        <v>0</v>
      </c>
      <c r="K280" s="9">
        <f t="shared" si="116"/>
        <v>0</v>
      </c>
      <c r="L280" s="9">
        <f t="shared" si="116"/>
        <v>0</v>
      </c>
      <c r="M280" s="9">
        <f t="shared" si="116"/>
        <v>0</v>
      </c>
      <c r="N280" s="51"/>
      <c r="O280" s="18"/>
    </row>
    <row r="281" spans="1:15" s="7" customFormat="1" ht="20.25" customHeight="1">
      <c r="A281" s="71"/>
      <c r="B281" s="48"/>
      <c r="C281" s="14" t="s">
        <v>23</v>
      </c>
      <c r="D281" s="9">
        <f t="shared" ref="D281:E286" si="117">F281+H281+J281+L281</f>
        <v>350</v>
      </c>
      <c r="E281" s="23">
        <f t="shared" si="117"/>
        <v>0</v>
      </c>
      <c r="F281" s="26">
        <v>350</v>
      </c>
      <c r="G281" s="25"/>
      <c r="H281" s="11"/>
      <c r="I281" s="11"/>
      <c r="J281" s="11"/>
      <c r="K281" s="11"/>
      <c r="L281" s="11"/>
      <c r="M281" s="11"/>
      <c r="N281" s="51"/>
      <c r="O281" s="18"/>
    </row>
    <row r="282" spans="1:15" s="7" customFormat="1" ht="20.25" customHeight="1">
      <c r="A282" s="71"/>
      <c r="B282" s="48"/>
      <c r="C282" s="14" t="s">
        <v>24</v>
      </c>
      <c r="D282" s="9">
        <f t="shared" si="117"/>
        <v>250</v>
      </c>
      <c r="E282" s="23">
        <f t="shared" si="117"/>
        <v>0</v>
      </c>
      <c r="F282" s="11">
        <v>250</v>
      </c>
      <c r="G282" s="25"/>
      <c r="H282" s="11"/>
      <c r="I282" s="11"/>
      <c r="J282" s="11"/>
      <c r="K282" s="11"/>
      <c r="L282" s="11"/>
      <c r="M282" s="11"/>
      <c r="N282" s="51"/>
      <c r="O282" s="18"/>
    </row>
    <row r="283" spans="1:15" s="7" customFormat="1" ht="20.25" customHeight="1">
      <c r="A283" s="71"/>
      <c r="B283" s="48"/>
      <c r="C283" s="14" t="s">
        <v>25</v>
      </c>
      <c r="D283" s="9">
        <f t="shared" si="117"/>
        <v>250</v>
      </c>
      <c r="E283" s="23">
        <f t="shared" si="117"/>
        <v>0</v>
      </c>
      <c r="F283" s="11">
        <v>250</v>
      </c>
      <c r="G283" s="25"/>
      <c r="H283" s="11"/>
      <c r="I283" s="11"/>
      <c r="J283" s="11"/>
      <c r="K283" s="11"/>
      <c r="L283" s="11"/>
      <c r="M283" s="11"/>
      <c r="N283" s="51"/>
      <c r="O283" s="18"/>
    </row>
    <row r="284" spans="1:15" s="7" customFormat="1" ht="20.25" customHeight="1">
      <c r="A284" s="71"/>
      <c r="B284" s="48"/>
      <c r="C284" s="14" t="s">
        <v>26</v>
      </c>
      <c r="D284" s="9">
        <f t="shared" si="117"/>
        <v>350</v>
      </c>
      <c r="E284" s="23">
        <f t="shared" si="117"/>
        <v>0</v>
      </c>
      <c r="F284" s="11">
        <v>350</v>
      </c>
      <c r="G284" s="25"/>
      <c r="H284" s="11"/>
      <c r="I284" s="11"/>
      <c r="J284" s="11"/>
      <c r="K284" s="11"/>
      <c r="L284" s="11"/>
      <c r="M284" s="11"/>
      <c r="N284" s="51"/>
      <c r="O284" s="18"/>
    </row>
    <row r="285" spans="1:15" s="7" customFormat="1" ht="20.25" customHeight="1">
      <c r="A285" s="71"/>
      <c r="B285" s="48"/>
      <c r="C285" s="14" t="s">
        <v>27</v>
      </c>
      <c r="D285" s="9">
        <f t="shared" si="117"/>
        <v>250</v>
      </c>
      <c r="E285" s="23">
        <f t="shared" si="117"/>
        <v>0</v>
      </c>
      <c r="F285" s="11">
        <v>250</v>
      </c>
      <c r="G285" s="25"/>
      <c r="H285" s="11"/>
      <c r="I285" s="11"/>
      <c r="J285" s="11"/>
      <c r="K285" s="11"/>
      <c r="L285" s="11"/>
      <c r="M285" s="11"/>
      <c r="N285" s="51"/>
      <c r="O285" s="18"/>
    </row>
    <row r="286" spans="1:15" ht="20.25" customHeight="1">
      <c r="A286" s="71"/>
      <c r="B286" s="48"/>
      <c r="C286" s="14" t="s">
        <v>28</v>
      </c>
      <c r="D286" s="9">
        <f t="shared" si="117"/>
        <v>200</v>
      </c>
      <c r="E286" s="23">
        <f t="shared" si="117"/>
        <v>0</v>
      </c>
      <c r="F286" s="11">
        <v>200</v>
      </c>
      <c r="G286" s="25"/>
      <c r="H286" s="11"/>
      <c r="I286" s="11"/>
      <c r="J286" s="11"/>
      <c r="K286" s="11"/>
      <c r="L286" s="11"/>
      <c r="M286" s="11"/>
      <c r="N286" s="51"/>
      <c r="O286" s="18"/>
    </row>
    <row r="287" spans="1:15" s="7" customFormat="1">
      <c r="A287" s="71"/>
      <c r="B287" s="48" t="s">
        <v>67</v>
      </c>
      <c r="C287" s="14" t="s">
        <v>22</v>
      </c>
      <c r="D287" s="9">
        <f>SUM(D288:D293)</f>
        <v>1200</v>
      </c>
      <c r="E287" s="23">
        <f>SUM(E288:E293)</f>
        <v>0</v>
      </c>
      <c r="F287" s="11">
        <f>SUM(F288:F293)</f>
        <v>1200</v>
      </c>
      <c r="G287" s="24">
        <f t="shared" ref="G287:M287" si="118">SUM(G288:G293)</f>
        <v>0</v>
      </c>
      <c r="H287" s="9">
        <f t="shared" si="118"/>
        <v>0</v>
      </c>
      <c r="I287" s="9">
        <f t="shared" si="118"/>
        <v>0</v>
      </c>
      <c r="J287" s="9">
        <f t="shared" si="118"/>
        <v>0</v>
      </c>
      <c r="K287" s="9">
        <f t="shared" si="118"/>
        <v>0</v>
      </c>
      <c r="L287" s="9">
        <f t="shared" si="118"/>
        <v>0</v>
      </c>
      <c r="M287" s="9">
        <f t="shared" si="118"/>
        <v>0</v>
      </c>
      <c r="N287" s="51"/>
      <c r="O287" s="18"/>
    </row>
    <row r="288" spans="1:15" s="7" customFormat="1">
      <c r="A288" s="71"/>
      <c r="B288" s="48"/>
      <c r="C288" s="14" t="s">
        <v>23</v>
      </c>
      <c r="D288" s="9">
        <f t="shared" ref="D288:E293" si="119">F288+H288+J288+L288</f>
        <v>200</v>
      </c>
      <c r="E288" s="23">
        <f t="shared" si="119"/>
        <v>0</v>
      </c>
      <c r="F288" s="26">
        <v>200</v>
      </c>
      <c r="G288" s="25"/>
      <c r="H288" s="11"/>
      <c r="I288" s="11"/>
      <c r="J288" s="11"/>
      <c r="K288" s="11"/>
      <c r="L288" s="11"/>
      <c r="M288" s="11"/>
      <c r="N288" s="51"/>
      <c r="O288" s="18"/>
    </row>
    <row r="289" spans="1:15" s="7" customFormat="1">
      <c r="A289" s="71"/>
      <c r="B289" s="48"/>
      <c r="C289" s="14" t="s">
        <v>24</v>
      </c>
      <c r="D289" s="9">
        <f t="shared" si="119"/>
        <v>200</v>
      </c>
      <c r="E289" s="23">
        <f t="shared" si="119"/>
        <v>0</v>
      </c>
      <c r="F289" s="11">
        <v>200</v>
      </c>
      <c r="G289" s="25"/>
      <c r="H289" s="11"/>
      <c r="I289" s="11"/>
      <c r="J289" s="11"/>
      <c r="K289" s="11"/>
      <c r="L289" s="11"/>
      <c r="M289" s="11"/>
      <c r="N289" s="51"/>
      <c r="O289" s="18"/>
    </row>
    <row r="290" spans="1:15" s="7" customFormat="1">
      <c r="A290" s="71"/>
      <c r="B290" s="48"/>
      <c r="C290" s="14" t="s">
        <v>25</v>
      </c>
      <c r="D290" s="9">
        <f t="shared" si="119"/>
        <v>200</v>
      </c>
      <c r="E290" s="23">
        <f t="shared" si="119"/>
        <v>0</v>
      </c>
      <c r="F290" s="11">
        <v>200</v>
      </c>
      <c r="G290" s="25"/>
      <c r="H290" s="11"/>
      <c r="I290" s="11"/>
      <c r="J290" s="11"/>
      <c r="K290" s="11"/>
      <c r="L290" s="11"/>
      <c r="M290" s="11"/>
      <c r="N290" s="51"/>
      <c r="O290" s="18"/>
    </row>
    <row r="291" spans="1:15" s="7" customFormat="1">
      <c r="A291" s="71"/>
      <c r="B291" s="48"/>
      <c r="C291" s="14" t="s">
        <v>26</v>
      </c>
      <c r="D291" s="9">
        <f t="shared" si="119"/>
        <v>200</v>
      </c>
      <c r="E291" s="23">
        <f t="shared" si="119"/>
        <v>0</v>
      </c>
      <c r="F291" s="11">
        <v>200</v>
      </c>
      <c r="G291" s="25"/>
      <c r="H291" s="11"/>
      <c r="I291" s="11"/>
      <c r="J291" s="11"/>
      <c r="K291" s="11"/>
      <c r="L291" s="11"/>
      <c r="M291" s="11"/>
      <c r="N291" s="51"/>
      <c r="O291" s="18"/>
    </row>
    <row r="292" spans="1:15" s="7" customFormat="1">
      <c r="A292" s="71"/>
      <c r="B292" s="48"/>
      <c r="C292" s="14" t="s">
        <v>27</v>
      </c>
      <c r="D292" s="9">
        <f t="shared" si="119"/>
        <v>200</v>
      </c>
      <c r="E292" s="23">
        <f t="shared" si="119"/>
        <v>0</v>
      </c>
      <c r="F292" s="11">
        <v>200</v>
      </c>
      <c r="G292" s="25"/>
      <c r="H292" s="11"/>
      <c r="I292" s="11"/>
      <c r="J292" s="11"/>
      <c r="K292" s="11"/>
      <c r="L292" s="11"/>
      <c r="M292" s="11"/>
      <c r="N292" s="51"/>
      <c r="O292" s="18"/>
    </row>
    <row r="293" spans="1:15">
      <c r="A293" s="71"/>
      <c r="B293" s="48"/>
      <c r="C293" s="14" t="s">
        <v>28</v>
      </c>
      <c r="D293" s="9">
        <f t="shared" si="119"/>
        <v>200</v>
      </c>
      <c r="E293" s="23">
        <f t="shared" si="119"/>
        <v>0</v>
      </c>
      <c r="F293" s="11">
        <v>200</v>
      </c>
      <c r="G293" s="25"/>
      <c r="H293" s="11"/>
      <c r="I293" s="11"/>
      <c r="J293" s="11"/>
      <c r="K293" s="11"/>
      <c r="L293" s="11"/>
      <c r="M293" s="11"/>
      <c r="N293" s="51"/>
      <c r="O293" s="18"/>
    </row>
    <row r="294" spans="1:15" s="7" customFormat="1" ht="19.5" customHeight="1">
      <c r="A294" s="71"/>
      <c r="B294" s="48" t="s">
        <v>68</v>
      </c>
      <c r="C294" s="14" t="s">
        <v>22</v>
      </c>
      <c r="D294" s="9">
        <f>SUM(D295:D300)</f>
        <v>1850</v>
      </c>
      <c r="E294" s="23">
        <f>SUM(E295:E300)</f>
        <v>0</v>
      </c>
      <c r="F294" s="11">
        <f>SUM(F295:F300)</f>
        <v>1850</v>
      </c>
      <c r="G294" s="24">
        <f t="shared" ref="G294:M294" si="120">SUM(G295:G300)</f>
        <v>0</v>
      </c>
      <c r="H294" s="9">
        <f t="shared" si="120"/>
        <v>0</v>
      </c>
      <c r="I294" s="9">
        <f t="shared" si="120"/>
        <v>0</v>
      </c>
      <c r="J294" s="9">
        <f t="shared" si="120"/>
        <v>0</v>
      </c>
      <c r="K294" s="9">
        <f t="shared" si="120"/>
        <v>0</v>
      </c>
      <c r="L294" s="9">
        <f t="shared" si="120"/>
        <v>0</v>
      </c>
      <c r="M294" s="9">
        <f t="shared" si="120"/>
        <v>0</v>
      </c>
      <c r="N294" s="51"/>
      <c r="O294" s="18"/>
    </row>
    <row r="295" spans="1:15" s="7" customFormat="1" ht="19.5" customHeight="1">
      <c r="A295" s="71"/>
      <c r="B295" s="48"/>
      <c r="C295" s="14" t="s">
        <v>23</v>
      </c>
      <c r="D295" s="9">
        <f t="shared" ref="D295:E300" si="121">F295+H295+J295+L295</f>
        <v>350</v>
      </c>
      <c r="E295" s="23">
        <f t="shared" si="121"/>
        <v>0</v>
      </c>
      <c r="F295" s="26">
        <v>350</v>
      </c>
      <c r="G295" s="25"/>
      <c r="H295" s="11"/>
      <c r="I295" s="11"/>
      <c r="J295" s="11"/>
      <c r="K295" s="11"/>
      <c r="L295" s="11"/>
      <c r="M295" s="11"/>
      <c r="N295" s="51"/>
      <c r="O295" s="18"/>
    </row>
    <row r="296" spans="1:15" s="7" customFormat="1" ht="19.5" customHeight="1">
      <c r="A296" s="71"/>
      <c r="B296" s="48"/>
      <c r="C296" s="14" t="s">
        <v>24</v>
      </c>
      <c r="D296" s="9">
        <f t="shared" si="121"/>
        <v>350</v>
      </c>
      <c r="E296" s="23">
        <f t="shared" si="121"/>
        <v>0</v>
      </c>
      <c r="F296" s="11">
        <v>350</v>
      </c>
      <c r="G296" s="25"/>
      <c r="H296" s="11"/>
      <c r="I296" s="11"/>
      <c r="J296" s="11"/>
      <c r="K296" s="11"/>
      <c r="L296" s="11"/>
      <c r="M296" s="11"/>
      <c r="N296" s="51"/>
      <c r="O296" s="18"/>
    </row>
    <row r="297" spans="1:15" s="7" customFormat="1" ht="19.5" customHeight="1">
      <c r="A297" s="71"/>
      <c r="B297" s="48"/>
      <c r="C297" s="14" t="s">
        <v>25</v>
      </c>
      <c r="D297" s="9">
        <f t="shared" si="121"/>
        <v>350</v>
      </c>
      <c r="E297" s="23">
        <f t="shared" si="121"/>
        <v>0</v>
      </c>
      <c r="F297" s="11">
        <v>350</v>
      </c>
      <c r="G297" s="25"/>
      <c r="H297" s="11"/>
      <c r="I297" s="11"/>
      <c r="J297" s="11"/>
      <c r="K297" s="11"/>
      <c r="L297" s="11"/>
      <c r="M297" s="11"/>
      <c r="N297" s="51"/>
      <c r="O297" s="18"/>
    </row>
    <row r="298" spans="1:15" s="7" customFormat="1" ht="19.5" customHeight="1">
      <c r="A298" s="71"/>
      <c r="B298" s="48"/>
      <c r="C298" s="14" t="s">
        <v>26</v>
      </c>
      <c r="D298" s="9">
        <f t="shared" si="121"/>
        <v>250</v>
      </c>
      <c r="E298" s="23">
        <f t="shared" si="121"/>
        <v>0</v>
      </c>
      <c r="F298" s="11">
        <v>250</v>
      </c>
      <c r="G298" s="25"/>
      <c r="H298" s="11"/>
      <c r="I298" s="11"/>
      <c r="J298" s="11"/>
      <c r="K298" s="11"/>
      <c r="L298" s="11"/>
      <c r="M298" s="11"/>
      <c r="N298" s="51"/>
      <c r="O298" s="18"/>
    </row>
    <row r="299" spans="1:15" s="7" customFormat="1" ht="19.5" customHeight="1">
      <c r="A299" s="71"/>
      <c r="B299" s="48"/>
      <c r="C299" s="14" t="s">
        <v>27</v>
      </c>
      <c r="D299" s="9">
        <f t="shared" si="121"/>
        <v>250</v>
      </c>
      <c r="E299" s="23">
        <f t="shared" si="121"/>
        <v>0</v>
      </c>
      <c r="F299" s="11">
        <v>250</v>
      </c>
      <c r="G299" s="25"/>
      <c r="H299" s="11"/>
      <c r="I299" s="11"/>
      <c r="J299" s="11"/>
      <c r="K299" s="11"/>
      <c r="L299" s="11"/>
      <c r="M299" s="11"/>
      <c r="N299" s="51"/>
      <c r="O299" s="18"/>
    </row>
    <row r="300" spans="1:15" ht="19.5" customHeight="1">
      <c r="A300" s="71"/>
      <c r="B300" s="48"/>
      <c r="C300" s="14" t="s">
        <v>28</v>
      </c>
      <c r="D300" s="9">
        <f t="shared" si="121"/>
        <v>300</v>
      </c>
      <c r="E300" s="23">
        <f t="shared" si="121"/>
        <v>0</v>
      </c>
      <c r="F300" s="11">
        <v>300</v>
      </c>
      <c r="G300" s="25"/>
      <c r="H300" s="11"/>
      <c r="I300" s="11"/>
      <c r="J300" s="11"/>
      <c r="K300" s="11"/>
      <c r="L300" s="11"/>
      <c r="M300" s="11"/>
      <c r="N300" s="51"/>
      <c r="O300" s="18"/>
    </row>
    <row r="301" spans="1:15" s="31" customFormat="1">
      <c r="A301" s="71"/>
      <c r="B301" s="48" t="s">
        <v>69</v>
      </c>
      <c r="C301" s="14" t="s">
        <v>22</v>
      </c>
      <c r="D301" s="9">
        <f>SUM(D302:D307)</f>
        <v>5000</v>
      </c>
      <c r="E301" s="30">
        <f>SUM(E302:E307)</f>
        <v>0</v>
      </c>
      <c r="F301" s="11">
        <f>SUM(F302:F307)</f>
        <v>3000</v>
      </c>
      <c r="G301" s="25">
        <f t="shared" ref="G301:M301" si="122">SUM(G302:G307)</f>
        <v>0</v>
      </c>
      <c r="H301" s="11">
        <f t="shared" si="122"/>
        <v>0</v>
      </c>
      <c r="I301" s="11">
        <f t="shared" si="122"/>
        <v>0</v>
      </c>
      <c r="J301" s="11">
        <f t="shared" si="122"/>
        <v>2000</v>
      </c>
      <c r="K301" s="11">
        <f t="shared" si="122"/>
        <v>0</v>
      </c>
      <c r="L301" s="11">
        <f t="shared" si="122"/>
        <v>0</v>
      </c>
      <c r="M301" s="11">
        <f t="shared" si="122"/>
        <v>0</v>
      </c>
      <c r="N301" s="51"/>
      <c r="O301" s="20"/>
    </row>
    <row r="302" spans="1:15" s="7" customFormat="1">
      <c r="A302" s="71"/>
      <c r="B302" s="48"/>
      <c r="C302" s="14" t="s">
        <v>23</v>
      </c>
      <c r="D302" s="9">
        <f t="shared" ref="D302:E307" si="123">F302+H302+J302+L302</f>
        <v>2500</v>
      </c>
      <c r="E302" s="23">
        <f t="shared" si="123"/>
        <v>0</v>
      </c>
      <c r="F302" s="26">
        <v>1500</v>
      </c>
      <c r="G302" s="25"/>
      <c r="H302" s="11"/>
      <c r="I302" s="11"/>
      <c r="J302" s="11">
        <v>1000</v>
      </c>
      <c r="K302" s="11"/>
      <c r="L302" s="11"/>
      <c r="M302" s="11"/>
      <c r="N302" s="51"/>
      <c r="O302" s="18"/>
    </row>
    <row r="303" spans="1:15" s="7" customFormat="1">
      <c r="A303" s="71"/>
      <c r="B303" s="48"/>
      <c r="C303" s="14" t="s">
        <v>24</v>
      </c>
      <c r="D303" s="9">
        <f t="shared" si="123"/>
        <v>2500</v>
      </c>
      <c r="E303" s="23">
        <f t="shared" si="123"/>
        <v>0</v>
      </c>
      <c r="F303" s="11">
        <v>1500</v>
      </c>
      <c r="G303" s="25"/>
      <c r="H303" s="11"/>
      <c r="I303" s="11"/>
      <c r="J303" s="11">
        <v>1000</v>
      </c>
      <c r="K303" s="11"/>
      <c r="L303" s="11"/>
      <c r="M303" s="11"/>
      <c r="N303" s="51"/>
      <c r="O303" s="18"/>
    </row>
    <row r="304" spans="1:15" s="7" customFormat="1">
      <c r="A304" s="71"/>
      <c r="B304" s="48"/>
      <c r="C304" s="14" t="s">
        <v>25</v>
      </c>
      <c r="D304" s="9">
        <f t="shared" si="123"/>
        <v>0</v>
      </c>
      <c r="E304" s="23">
        <f t="shared" si="123"/>
        <v>0</v>
      </c>
      <c r="F304" s="11"/>
      <c r="G304" s="25"/>
      <c r="H304" s="11"/>
      <c r="I304" s="11"/>
      <c r="J304" s="11"/>
      <c r="K304" s="11"/>
      <c r="L304" s="11"/>
      <c r="M304" s="11"/>
      <c r="N304" s="51"/>
      <c r="O304" s="18"/>
    </row>
    <row r="305" spans="1:15" s="7" customFormat="1">
      <c r="A305" s="71"/>
      <c r="B305" s="48"/>
      <c r="C305" s="14" t="s">
        <v>26</v>
      </c>
      <c r="D305" s="9">
        <f t="shared" si="123"/>
        <v>0</v>
      </c>
      <c r="E305" s="23">
        <f t="shared" si="123"/>
        <v>0</v>
      </c>
      <c r="F305" s="11"/>
      <c r="G305" s="25"/>
      <c r="H305" s="11"/>
      <c r="I305" s="11"/>
      <c r="J305" s="11"/>
      <c r="K305" s="11"/>
      <c r="L305" s="11"/>
      <c r="M305" s="11"/>
      <c r="N305" s="51"/>
      <c r="O305" s="18"/>
    </row>
    <row r="306" spans="1:15" s="7" customFormat="1">
      <c r="A306" s="71"/>
      <c r="B306" s="48"/>
      <c r="C306" s="14" t="s">
        <v>27</v>
      </c>
      <c r="D306" s="9">
        <f t="shared" si="123"/>
        <v>0</v>
      </c>
      <c r="E306" s="23">
        <f t="shared" si="123"/>
        <v>0</v>
      </c>
      <c r="F306" s="11"/>
      <c r="G306" s="25"/>
      <c r="H306" s="11"/>
      <c r="I306" s="11"/>
      <c r="J306" s="11"/>
      <c r="K306" s="11"/>
      <c r="L306" s="11"/>
      <c r="M306" s="11"/>
      <c r="N306" s="51"/>
      <c r="O306" s="18"/>
    </row>
    <row r="307" spans="1:15">
      <c r="A307" s="71"/>
      <c r="B307" s="48"/>
      <c r="C307" s="14" t="s">
        <v>28</v>
      </c>
      <c r="D307" s="9">
        <f t="shared" si="123"/>
        <v>0</v>
      </c>
      <c r="E307" s="23">
        <f t="shared" si="123"/>
        <v>0</v>
      </c>
      <c r="F307" s="11"/>
      <c r="G307" s="25"/>
      <c r="H307" s="11"/>
      <c r="I307" s="11"/>
      <c r="J307" s="11"/>
      <c r="K307" s="11"/>
      <c r="L307" s="11"/>
      <c r="M307" s="11"/>
      <c r="N307" s="51"/>
      <c r="O307" s="18"/>
    </row>
    <row r="308" spans="1:15" s="7" customFormat="1">
      <c r="A308" s="71"/>
      <c r="B308" s="48" t="s">
        <v>107</v>
      </c>
      <c r="C308" s="14" t="s">
        <v>22</v>
      </c>
      <c r="D308" s="9">
        <f>SUM(D309:D314)</f>
        <v>3100</v>
      </c>
      <c r="E308" s="23">
        <f>SUM(E309:E314)</f>
        <v>0</v>
      </c>
      <c r="F308" s="11">
        <f>SUM(F309:F314)</f>
        <v>3100</v>
      </c>
      <c r="G308" s="24">
        <f t="shared" ref="G308:M308" si="124">SUM(G309:G314)</f>
        <v>0</v>
      </c>
      <c r="H308" s="9">
        <f t="shared" si="124"/>
        <v>0</v>
      </c>
      <c r="I308" s="9">
        <f t="shared" si="124"/>
        <v>0</v>
      </c>
      <c r="J308" s="9">
        <f t="shared" si="124"/>
        <v>0</v>
      </c>
      <c r="K308" s="9">
        <f t="shared" si="124"/>
        <v>0</v>
      </c>
      <c r="L308" s="9">
        <f t="shared" si="124"/>
        <v>0</v>
      </c>
      <c r="M308" s="9">
        <f t="shared" si="124"/>
        <v>0</v>
      </c>
      <c r="N308" s="51"/>
      <c r="O308" s="18"/>
    </row>
    <row r="309" spans="1:15" s="7" customFormat="1">
      <c r="A309" s="71"/>
      <c r="B309" s="48"/>
      <c r="C309" s="14" t="s">
        <v>23</v>
      </c>
      <c r="D309" s="9">
        <f t="shared" ref="D309:E314" si="125">F309+H309+J309+L309</f>
        <v>300</v>
      </c>
      <c r="E309" s="23">
        <f t="shared" si="125"/>
        <v>0</v>
      </c>
      <c r="F309" s="26">
        <v>300</v>
      </c>
      <c r="G309" s="25"/>
      <c r="H309" s="11"/>
      <c r="I309" s="11"/>
      <c r="J309" s="11"/>
      <c r="K309" s="11"/>
      <c r="L309" s="11"/>
      <c r="M309" s="11"/>
      <c r="N309" s="51"/>
      <c r="O309" s="18"/>
    </row>
    <row r="310" spans="1:15" s="7" customFormat="1">
      <c r="A310" s="71"/>
      <c r="B310" s="48"/>
      <c r="C310" s="14" t="s">
        <v>24</v>
      </c>
      <c r="D310" s="9">
        <f t="shared" si="125"/>
        <v>1200</v>
      </c>
      <c r="E310" s="23">
        <f t="shared" si="125"/>
        <v>0</v>
      </c>
      <c r="F310" s="11">
        <v>1200</v>
      </c>
      <c r="G310" s="25"/>
      <c r="H310" s="11"/>
      <c r="I310" s="11"/>
      <c r="J310" s="11"/>
      <c r="K310" s="11"/>
      <c r="L310" s="11"/>
      <c r="M310" s="11"/>
      <c r="N310" s="51"/>
      <c r="O310" s="18"/>
    </row>
    <row r="311" spans="1:15" s="7" customFormat="1">
      <c r="A311" s="71"/>
      <c r="B311" s="48"/>
      <c r="C311" s="14" t="s">
        <v>25</v>
      </c>
      <c r="D311" s="9">
        <f t="shared" si="125"/>
        <v>400</v>
      </c>
      <c r="E311" s="23">
        <f t="shared" si="125"/>
        <v>0</v>
      </c>
      <c r="F311" s="11">
        <v>400</v>
      </c>
      <c r="G311" s="25"/>
      <c r="H311" s="11"/>
      <c r="I311" s="11"/>
      <c r="J311" s="11"/>
      <c r="K311" s="11"/>
      <c r="L311" s="11"/>
      <c r="M311" s="11"/>
      <c r="N311" s="51"/>
      <c r="O311" s="18"/>
    </row>
    <row r="312" spans="1:15" s="7" customFormat="1">
      <c r="A312" s="71"/>
      <c r="B312" s="48"/>
      <c r="C312" s="14" t="s">
        <v>26</v>
      </c>
      <c r="D312" s="9">
        <f t="shared" si="125"/>
        <v>400</v>
      </c>
      <c r="E312" s="23">
        <f t="shared" si="125"/>
        <v>0</v>
      </c>
      <c r="F312" s="11">
        <v>400</v>
      </c>
      <c r="G312" s="25"/>
      <c r="H312" s="11"/>
      <c r="I312" s="11"/>
      <c r="J312" s="11"/>
      <c r="K312" s="11"/>
      <c r="L312" s="11"/>
      <c r="M312" s="11"/>
      <c r="N312" s="51"/>
      <c r="O312" s="18"/>
    </row>
    <row r="313" spans="1:15" s="7" customFormat="1">
      <c r="A313" s="71"/>
      <c r="B313" s="48"/>
      <c r="C313" s="14" t="s">
        <v>27</v>
      </c>
      <c r="D313" s="9">
        <f t="shared" si="125"/>
        <v>400</v>
      </c>
      <c r="E313" s="23">
        <f t="shared" si="125"/>
        <v>0</v>
      </c>
      <c r="F313" s="11">
        <v>400</v>
      </c>
      <c r="G313" s="25"/>
      <c r="H313" s="11"/>
      <c r="I313" s="11"/>
      <c r="J313" s="11"/>
      <c r="K313" s="11"/>
      <c r="L313" s="11"/>
      <c r="M313" s="11"/>
      <c r="N313" s="51"/>
      <c r="O313" s="18"/>
    </row>
    <row r="314" spans="1:15">
      <c r="A314" s="71"/>
      <c r="B314" s="48"/>
      <c r="C314" s="14" t="s">
        <v>28</v>
      </c>
      <c r="D314" s="9">
        <f t="shared" si="125"/>
        <v>400</v>
      </c>
      <c r="E314" s="23">
        <f t="shared" si="125"/>
        <v>0</v>
      </c>
      <c r="F314" s="11">
        <v>400</v>
      </c>
      <c r="G314" s="25"/>
      <c r="H314" s="11"/>
      <c r="I314" s="11"/>
      <c r="J314" s="11"/>
      <c r="K314" s="11"/>
      <c r="L314" s="11"/>
      <c r="M314" s="11"/>
      <c r="N314" s="52"/>
      <c r="O314" s="18"/>
    </row>
    <row r="315" spans="1:15" s="5" customFormat="1" ht="21" customHeight="1">
      <c r="A315" s="71"/>
      <c r="B315" s="47" t="s">
        <v>108</v>
      </c>
      <c r="C315" s="15" t="s">
        <v>22</v>
      </c>
      <c r="D315" s="9">
        <f>SUM(D316:D321)</f>
        <v>1300</v>
      </c>
      <c r="E315" s="23">
        <f>SUM(E316:E321)</f>
        <v>0</v>
      </c>
      <c r="F315" s="9">
        <f>SUM(F316:F321)</f>
        <v>1300</v>
      </c>
      <c r="G315" s="24">
        <f t="shared" ref="G315:M315" si="126">SUM(G316:G321)</f>
        <v>0</v>
      </c>
      <c r="H315" s="9">
        <f t="shared" si="126"/>
        <v>0</v>
      </c>
      <c r="I315" s="9">
        <f t="shared" si="126"/>
        <v>0</v>
      </c>
      <c r="J315" s="9">
        <f t="shared" si="126"/>
        <v>0</v>
      </c>
      <c r="K315" s="9">
        <f t="shared" si="126"/>
        <v>0</v>
      </c>
      <c r="L315" s="9">
        <f t="shared" si="126"/>
        <v>0</v>
      </c>
      <c r="M315" s="9">
        <f t="shared" si="126"/>
        <v>0</v>
      </c>
      <c r="N315" s="50" t="s">
        <v>101</v>
      </c>
      <c r="O315" s="18"/>
    </row>
    <row r="316" spans="1:15" s="5" customFormat="1" ht="21" customHeight="1">
      <c r="A316" s="71"/>
      <c r="B316" s="47"/>
      <c r="C316" s="15" t="s">
        <v>23</v>
      </c>
      <c r="D316" s="9">
        <f t="shared" ref="D316:E321" si="127">F316+H316+J316+L316</f>
        <v>550</v>
      </c>
      <c r="E316" s="23">
        <f t="shared" si="127"/>
        <v>0</v>
      </c>
      <c r="F316" s="27">
        <v>550</v>
      </c>
      <c r="G316" s="24"/>
      <c r="H316" s="9"/>
      <c r="I316" s="9"/>
      <c r="J316" s="9"/>
      <c r="K316" s="9"/>
      <c r="L316" s="9"/>
      <c r="M316" s="9"/>
      <c r="N316" s="51"/>
      <c r="O316" s="18"/>
    </row>
    <row r="317" spans="1:15" s="5" customFormat="1" ht="21" customHeight="1">
      <c r="A317" s="71"/>
      <c r="B317" s="47"/>
      <c r="C317" s="15" t="s">
        <v>24</v>
      </c>
      <c r="D317" s="9">
        <f t="shared" si="127"/>
        <v>150</v>
      </c>
      <c r="E317" s="23">
        <f t="shared" si="127"/>
        <v>0</v>
      </c>
      <c r="F317" s="9">
        <v>150</v>
      </c>
      <c r="G317" s="24"/>
      <c r="H317" s="9"/>
      <c r="I317" s="9"/>
      <c r="J317" s="9"/>
      <c r="K317" s="9"/>
      <c r="L317" s="9"/>
      <c r="M317" s="9"/>
      <c r="N317" s="51"/>
      <c r="O317" s="18"/>
    </row>
    <row r="318" spans="1:15" s="5" customFormat="1" ht="21" customHeight="1">
      <c r="A318" s="71"/>
      <c r="B318" s="47"/>
      <c r="C318" s="15" t="s">
        <v>25</v>
      </c>
      <c r="D318" s="9">
        <f t="shared" si="127"/>
        <v>150</v>
      </c>
      <c r="E318" s="23">
        <f t="shared" si="127"/>
        <v>0</v>
      </c>
      <c r="F318" s="9">
        <v>150</v>
      </c>
      <c r="G318" s="24"/>
      <c r="H318" s="9"/>
      <c r="I318" s="9"/>
      <c r="J318" s="9"/>
      <c r="K318" s="9"/>
      <c r="L318" s="9"/>
      <c r="M318" s="9"/>
      <c r="N318" s="51"/>
      <c r="O318" s="18"/>
    </row>
    <row r="319" spans="1:15" s="5" customFormat="1" ht="21" customHeight="1">
      <c r="A319" s="71"/>
      <c r="B319" s="47"/>
      <c r="C319" s="15" t="s">
        <v>26</v>
      </c>
      <c r="D319" s="9">
        <f t="shared" si="127"/>
        <v>150</v>
      </c>
      <c r="E319" s="23">
        <f t="shared" si="127"/>
        <v>0</v>
      </c>
      <c r="F319" s="9">
        <v>150</v>
      </c>
      <c r="G319" s="24"/>
      <c r="H319" s="9"/>
      <c r="I319" s="9"/>
      <c r="J319" s="9"/>
      <c r="K319" s="9"/>
      <c r="L319" s="9"/>
      <c r="M319" s="9"/>
      <c r="N319" s="51"/>
      <c r="O319" s="18"/>
    </row>
    <row r="320" spans="1:15" s="5" customFormat="1" ht="21" customHeight="1">
      <c r="A320" s="71"/>
      <c r="B320" s="47"/>
      <c r="C320" s="15" t="s">
        <v>27</v>
      </c>
      <c r="D320" s="9">
        <f t="shared" si="127"/>
        <v>150</v>
      </c>
      <c r="E320" s="23">
        <f t="shared" si="127"/>
        <v>0</v>
      </c>
      <c r="F320" s="9">
        <v>150</v>
      </c>
      <c r="G320" s="24"/>
      <c r="H320" s="9"/>
      <c r="I320" s="9"/>
      <c r="J320" s="9"/>
      <c r="K320" s="9"/>
      <c r="L320" s="9"/>
      <c r="M320" s="9"/>
      <c r="N320" s="51"/>
      <c r="O320" s="18"/>
    </row>
    <row r="321" spans="1:15" s="5" customFormat="1" ht="21" customHeight="1">
      <c r="A321" s="71"/>
      <c r="B321" s="47"/>
      <c r="C321" s="15" t="s">
        <v>28</v>
      </c>
      <c r="D321" s="9">
        <f t="shared" si="127"/>
        <v>150</v>
      </c>
      <c r="E321" s="23">
        <f t="shared" si="127"/>
        <v>0</v>
      </c>
      <c r="F321" s="9">
        <v>150</v>
      </c>
      <c r="G321" s="24"/>
      <c r="H321" s="9"/>
      <c r="I321" s="9"/>
      <c r="J321" s="9"/>
      <c r="K321" s="9"/>
      <c r="L321" s="9"/>
      <c r="M321" s="9"/>
      <c r="N321" s="51"/>
      <c r="O321" s="18"/>
    </row>
    <row r="322" spans="1:15" s="5" customFormat="1" ht="22.5" customHeight="1">
      <c r="A322" s="71"/>
      <c r="B322" s="47" t="s">
        <v>129</v>
      </c>
      <c r="C322" s="15" t="s">
        <v>22</v>
      </c>
      <c r="D322" s="9">
        <f>SUM(D323:D328)</f>
        <v>5750</v>
      </c>
      <c r="E322" s="23">
        <f t="shared" ref="E322:M322" si="128">SUM(E323:E328)</f>
        <v>0</v>
      </c>
      <c r="F322" s="9">
        <f t="shared" si="128"/>
        <v>4250</v>
      </c>
      <c r="G322" s="24">
        <f t="shared" si="128"/>
        <v>0</v>
      </c>
      <c r="H322" s="9">
        <f t="shared" si="128"/>
        <v>0</v>
      </c>
      <c r="I322" s="9">
        <f t="shared" si="128"/>
        <v>0</v>
      </c>
      <c r="J322" s="9">
        <f t="shared" si="128"/>
        <v>1500</v>
      </c>
      <c r="K322" s="9">
        <f t="shared" si="128"/>
        <v>0</v>
      </c>
      <c r="L322" s="9">
        <f t="shared" si="128"/>
        <v>0</v>
      </c>
      <c r="M322" s="9">
        <f t="shared" si="128"/>
        <v>0</v>
      </c>
      <c r="N322" s="51"/>
      <c r="O322" s="18"/>
    </row>
    <row r="323" spans="1:15" s="5" customFormat="1" ht="22.5" customHeight="1">
      <c r="A323" s="71"/>
      <c r="B323" s="47"/>
      <c r="C323" s="15" t="s">
        <v>23</v>
      </c>
      <c r="D323" s="9">
        <f t="shared" ref="D323:E328" si="129">F323+H323+J323+L323</f>
        <v>750</v>
      </c>
      <c r="E323" s="23">
        <f t="shared" si="129"/>
        <v>0</v>
      </c>
      <c r="F323" s="27">
        <v>250</v>
      </c>
      <c r="G323" s="24"/>
      <c r="H323" s="9"/>
      <c r="I323" s="9"/>
      <c r="J323" s="9">
        <v>500</v>
      </c>
      <c r="K323" s="9"/>
      <c r="L323" s="9"/>
      <c r="M323" s="9"/>
      <c r="N323" s="51"/>
      <c r="O323" s="18"/>
    </row>
    <row r="324" spans="1:15" s="5" customFormat="1" ht="22.5" customHeight="1">
      <c r="A324" s="71"/>
      <c r="B324" s="47"/>
      <c r="C324" s="15" t="s">
        <v>24</v>
      </c>
      <c r="D324" s="9">
        <f t="shared" si="129"/>
        <v>1300</v>
      </c>
      <c r="E324" s="23">
        <f t="shared" si="129"/>
        <v>0</v>
      </c>
      <c r="F324" s="9">
        <v>800</v>
      </c>
      <c r="G324" s="24"/>
      <c r="H324" s="9"/>
      <c r="I324" s="9"/>
      <c r="J324" s="9">
        <v>500</v>
      </c>
      <c r="K324" s="9"/>
      <c r="L324" s="9"/>
      <c r="M324" s="9"/>
      <c r="N324" s="51"/>
      <c r="O324" s="18"/>
    </row>
    <row r="325" spans="1:15" s="5" customFormat="1" ht="22.5" customHeight="1">
      <c r="A325" s="71"/>
      <c r="B325" s="47"/>
      <c r="C325" s="15" t="s">
        <v>25</v>
      </c>
      <c r="D325" s="9">
        <f t="shared" si="129"/>
        <v>1300</v>
      </c>
      <c r="E325" s="23">
        <f t="shared" si="129"/>
        <v>0</v>
      </c>
      <c r="F325" s="9">
        <v>800</v>
      </c>
      <c r="G325" s="24"/>
      <c r="H325" s="9"/>
      <c r="I325" s="9"/>
      <c r="J325" s="9">
        <v>500</v>
      </c>
      <c r="K325" s="9"/>
      <c r="L325" s="9"/>
      <c r="M325" s="9"/>
      <c r="N325" s="51"/>
      <c r="O325" s="18"/>
    </row>
    <row r="326" spans="1:15" s="5" customFormat="1" ht="22.5" customHeight="1">
      <c r="A326" s="71"/>
      <c r="B326" s="47"/>
      <c r="C326" s="15" t="s">
        <v>26</v>
      </c>
      <c r="D326" s="9">
        <f t="shared" si="129"/>
        <v>800</v>
      </c>
      <c r="E326" s="23">
        <f t="shared" si="129"/>
        <v>0</v>
      </c>
      <c r="F326" s="9">
        <v>800</v>
      </c>
      <c r="G326" s="24"/>
      <c r="H326" s="9"/>
      <c r="I326" s="9"/>
      <c r="J326" s="9"/>
      <c r="K326" s="9"/>
      <c r="L326" s="9"/>
      <c r="M326" s="9"/>
      <c r="N326" s="51"/>
      <c r="O326" s="18"/>
    </row>
    <row r="327" spans="1:15" s="5" customFormat="1" ht="22.5" customHeight="1">
      <c r="A327" s="71"/>
      <c r="B327" s="47"/>
      <c r="C327" s="15" t="s">
        <v>27</v>
      </c>
      <c r="D327" s="9">
        <f t="shared" si="129"/>
        <v>800</v>
      </c>
      <c r="E327" s="23">
        <f t="shared" si="129"/>
        <v>0</v>
      </c>
      <c r="F327" s="9">
        <v>800</v>
      </c>
      <c r="G327" s="24"/>
      <c r="H327" s="9"/>
      <c r="I327" s="9"/>
      <c r="J327" s="9"/>
      <c r="K327" s="9"/>
      <c r="L327" s="9"/>
      <c r="M327" s="9"/>
      <c r="N327" s="51"/>
      <c r="O327" s="18"/>
    </row>
    <row r="328" spans="1:15" s="5" customFormat="1" ht="22.5" customHeight="1">
      <c r="A328" s="71"/>
      <c r="B328" s="47"/>
      <c r="C328" s="15" t="s">
        <v>28</v>
      </c>
      <c r="D328" s="9">
        <f t="shared" si="129"/>
        <v>800</v>
      </c>
      <c r="E328" s="23">
        <f t="shared" si="129"/>
        <v>0</v>
      </c>
      <c r="F328" s="9">
        <v>800</v>
      </c>
      <c r="G328" s="24"/>
      <c r="H328" s="9"/>
      <c r="I328" s="9"/>
      <c r="J328" s="9"/>
      <c r="K328" s="9"/>
      <c r="L328" s="9"/>
      <c r="M328" s="9"/>
      <c r="N328" s="51"/>
      <c r="O328" s="18"/>
    </row>
    <row r="329" spans="1:15" s="8" customFormat="1">
      <c r="A329" s="71">
        <v>6</v>
      </c>
      <c r="B329" s="47" t="s">
        <v>119</v>
      </c>
      <c r="C329" s="15" t="s">
        <v>22</v>
      </c>
      <c r="D329" s="9">
        <f>SUM(D330:D335)</f>
        <v>186200</v>
      </c>
      <c r="E329" s="23">
        <f>SUM(E330:E335)</f>
        <v>0</v>
      </c>
      <c r="F329" s="9">
        <f t="shared" ref="F329:K329" si="130">SUM(F330:F335)</f>
        <v>41200</v>
      </c>
      <c r="G329" s="24">
        <f t="shared" si="130"/>
        <v>0</v>
      </c>
      <c r="H329" s="9">
        <f t="shared" si="130"/>
        <v>125000</v>
      </c>
      <c r="I329" s="9">
        <f t="shared" si="130"/>
        <v>0</v>
      </c>
      <c r="J329" s="9">
        <f t="shared" si="130"/>
        <v>20000</v>
      </c>
      <c r="K329" s="9">
        <f t="shared" si="130"/>
        <v>0</v>
      </c>
      <c r="L329" s="9">
        <f>SUM(L330:L335)</f>
        <v>0</v>
      </c>
      <c r="M329" s="9">
        <f>SUM(M330:M335)</f>
        <v>0</v>
      </c>
      <c r="N329" s="51"/>
      <c r="O329" s="18"/>
    </row>
    <row r="330" spans="1:15" s="8" customFormat="1">
      <c r="A330" s="71"/>
      <c r="B330" s="47"/>
      <c r="C330" s="15" t="s">
        <v>23</v>
      </c>
      <c r="D330" s="9">
        <f t="shared" ref="D330:E335" si="131">F330+H330+J330+L330</f>
        <v>2300</v>
      </c>
      <c r="E330" s="23">
        <f t="shared" si="131"/>
        <v>0</v>
      </c>
      <c r="F330" s="27">
        <f t="shared" ref="F330:K330" si="132">F337+F344+F351</f>
        <v>2300</v>
      </c>
      <c r="G330" s="24">
        <f t="shared" si="132"/>
        <v>0</v>
      </c>
      <c r="H330" s="9">
        <f t="shared" si="132"/>
        <v>0</v>
      </c>
      <c r="I330" s="9">
        <f t="shared" si="132"/>
        <v>0</v>
      </c>
      <c r="J330" s="9">
        <f t="shared" si="132"/>
        <v>0</v>
      </c>
      <c r="K330" s="9">
        <f t="shared" si="132"/>
        <v>0</v>
      </c>
      <c r="L330" s="32"/>
      <c r="M330" s="9"/>
      <c r="N330" s="51"/>
      <c r="O330" s="18"/>
    </row>
    <row r="331" spans="1:15" s="8" customFormat="1">
      <c r="A331" s="71"/>
      <c r="B331" s="47"/>
      <c r="C331" s="15" t="s">
        <v>24</v>
      </c>
      <c r="D331" s="9">
        <f t="shared" si="131"/>
        <v>1800</v>
      </c>
      <c r="E331" s="23">
        <f t="shared" si="131"/>
        <v>0</v>
      </c>
      <c r="F331" s="9">
        <f t="shared" ref="F331:K331" si="133">F338+F345+F352</f>
        <v>1800</v>
      </c>
      <c r="G331" s="24">
        <f t="shared" si="133"/>
        <v>0</v>
      </c>
      <c r="H331" s="9">
        <f t="shared" si="133"/>
        <v>0</v>
      </c>
      <c r="I331" s="9">
        <f t="shared" si="133"/>
        <v>0</v>
      </c>
      <c r="J331" s="9">
        <f t="shared" si="133"/>
        <v>0</v>
      </c>
      <c r="K331" s="9">
        <f t="shared" si="133"/>
        <v>0</v>
      </c>
      <c r="L331" s="32"/>
      <c r="M331" s="9"/>
      <c r="N331" s="51"/>
      <c r="O331" s="18"/>
    </row>
    <row r="332" spans="1:15" s="8" customFormat="1">
      <c r="A332" s="71"/>
      <c r="B332" s="47"/>
      <c r="C332" s="15" t="s">
        <v>25</v>
      </c>
      <c r="D332" s="9">
        <f t="shared" si="131"/>
        <v>76300</v>
      </c>
      <c r="E332" s="23">
        <f t="shared" si="131"/>
        <v>0</v>
      </c>
      <c r="F332" s="9">
        <f t="shared" ref="F332:K332" si="134">F339+F346+F353</f>
        <v>15800</v>
      </c>
      <c r="G332" s="24">
        <f t="shared" si="134"/>
        <v>0</v>
      </c>
      <c r="H332" s="9">
        <f t="shared" si="134"/>
        <v>50000</v>
      </c>
      <c r="I332" s="9">
        <f t="shared" si="134"/>
        <v>0</v>
      </c>
      <c r="J332" s="9">
        <f t="shared" si="134"/>
        <v>10500</v>
      </c>
      <c r="K332" s="9">
        <f t="shared" si="134"/>
        <v>0</v>
      </c>
      <c r="L332" s="32"/>
      <c r="M332" s="9"/>
      <c r="N332" s="51"/>
      <c r="O332" s="18"/>
    </row>
    <row r="333" spans="1:15" s="8" customFormat="1">
      <c r="A333" s="71"/>
      <c r="B333" s="47"/>
      <c r="C333" s="15" t="s">
        <v>26</v>
      </c>
      <c r="D333" s="9">
        <f t="shared" si="131"/>
        <v>105300</v>
      </c>
      <c r="E333" s="23">
        <f t="shared" si="131"/>
        <v>0</v>
      </c>
      <c r="F333" s="9">
        <f t="shared" ref="F333:K333" si="135">F340+F347+F354</f>
        <v>20800</v>
      </c>
      <c r="G333" s="24">
        <f t="shared" si="135"/>
        <v>0</v>
      </c>
      <c r="H333" s="9">
        <f t="shared" si="135"/>
        <v>75000</v>
      </c>
      <c r="I333" s="9">
        <f t="shared" si="135"/>
        <v>0</v>
      </c>
      <c r="J333" s="9">
        <f t="shared" si="135"/>
        <v>9500</v>
      </c>
      <c r="K333" s="9">
        <f t="shared" si="135"/>
        <v>0</v>
      </c>
      <c r="L333" s="32"/>
      <c r="M333" s="9"/>
      <c r="N333" s="51"/>
      <c r="O333" s="18"/>
    </row>
    <row r="334" spans="1:15" s="8" customFormat="1">
      <c r="A334" s="71"/>
      <c r="B334" s="47"/>
      <c r="C334" s="15" t="s">
        <v>27</v>
      </c>
      <c r="D334" s="9">
        <f t="shared" si="131"/>
        <v>200</v>
      </c>
      <c r="E334" s="23">
        <f t="shared" si="131"/>
        <v>0</v>
      </c>
      <c r="F334" s="9">
        <f t="shared" ref="F334:K334" si="136">F341+F348+F355</f>
        <v>200</v>
      </c>
      <c r="G334" s="24">
        <f t="shared" si="136"/>
        <v>0</v>
      </c>
      <c r="H334" s="9">
        <f t="shared" si="136"/>
        <v>0</v>
      </c>
      <c r="I334" s="9">
        <f t="shared" si="136"/>
        <v>0</v>
      </c>
      <c r="J334" s="9">
        <f t="shared" si="136"/>
        <v>0</v>
      </c>
      <c r="K334" s="9">
        <f t="shared" si="136"/>
        <v>0</v>
      </c>
      <c r="L334" s="32"/>
      <c r="M334" s="9"/>
      <c r="N334" s="51"/>
      <c r="O334" s="18"/>
    </row>
    <row r="335" spans="1:15" s="5" customFormat="1">
      <c r="A335" s="71"/>
      <c r="B335" s="47"/>
      <c r="C335" s="15" t="s">
        <v>28</v>
      </c>
      <c r="D335" s="9">
        <f t="shared" si="131"/>
        <v>300</v>
      </c>
      <c r="E335" s="23">
        <f t="shared" si="131"/>
        <v>0</v>
      </c>
      <c r="F335" s="9">
        <f t="shared" ref="F335:M335" si="137">F342+F349+F356</f>
        <v>300</v>
      </c>
      <c r="G335" s="24">
        <f t="shared" si="137"/>
        <v>0</v>
      </c>
      <c r="H335" s="9">
        <f t="shared" si="137"/>
        <v>0</v>
      </c>
      <c r="I335" s="9">
        <f t="shared" si="137"/>
        <v>0</v>
      </c>
      <c r="J335" s="9">
        <f t="shared" si="137"/>
        <v>0</v>
      </c>
      <c r="K335" s="9">
        <f t="shared" si="137"/>
        <v>0</v>
      </c>
      <c r="L335" s="9">
        <f t="shared" si="137"/>
        <v>0</v>
      </c>
      <c r="M335" s="9">
        <f t="shared" si="137"/>
        <v>0</v>
      </c>
      <c r="N335" s="51"/>
      <c r="O335" s="18"/>
    </row>
    <row r="336" spans="1:15" s="8" customFormat="1" ht="20.25" customHeight="1">
      <c r="A336" s="71"/>
      <c r="B336" s="47" t="s">
        <v>127</v>
      </c>
      <c r="C336" s="15" t="s">
        <v>22</v>
      </c>
      <c r="D336" s="9">
        <f>SUM(D337:D342)</f>
        <v>3500</v>
      </c>
      <c r="E336" s="23">
        <f>SUM(E337:E342)</f>
        <v>0</v>
      </c>
      <c r="F336" s="9">
        <f>SUM(F337:F342)</f>
        <v>3500</v>
      </c>
      <c r="G336" s="24">
        <f t="shared" ref="G336:M336" si="138">SUM(G337:G342)</f>
        <v>0</v>
      </c>
      <c r="H336" s="9">
        <f t="shared" si="138"/>
        <v>0</v>
      </c>
      <c r="I336" s="9">
        <f t="shared" si="138"/>
        <v>0</v>
      </c>
      <c r="J336" s="9">
        <f t="shared" si="138"/>
        <v>0</v>
      </c>
      <c r="K336" s="9">
        <f t="shared" si="138"/>
        <v>0</v>
      </c>
      <c r="L336" s="9">
        <f t="shared" si="138"/>
        <v>0</v>
      </c>
      <c r="M336" s="9">
        <f t="shared" si="138"/>
        <v>0</v>
      </c>
      <c r="N336" s="51"/>
      <c r="O336" s="18"/>
    </row>
    <row r="337" spans="1:15" s="8" customFormat="1" ht="20.25" customHeight="1">
      <c r="A337" s="71"/>
      <c r="B337" s="47"/>
      <c r="C337" s="15" t="s">
        <v>23</v>
      </c>
      <c r="D337" s="9">
        <f t="shared" ref="D337:E342" si="139">F337+H337+J337+L337</f>
        <v>2000</v>
      </c>
      <c r="E337" s="23">
        <f t="shared" si="139"/>
        <v>0</v>
      </c>
      <c r="F337" s="27">
        <v>2000</v>
      </c>
      <c r="G337" s="24"/>
      <c r="H337" s="9"/>
      <c r="I337" s="9"/>
      <c r="J337" s="9"/>
      <c r="K337" s="9"/>
      <c r="L337" s="9"/>
      <c r="M337" s="9"/>
      <c r="N337" s="51"/>
      <c r="O337" s="18"/>
    </row>
    <row r="338" spans="1:15" s="8" customFormat="1" ht="20.25" customHeight="1">
      <c r="A338" s="71"/>
      <c r="B338" s="47"/>
      <c r="C338" s="15" t="s">
        <v>24</v>
      </c>
      <c r="D338" s="9">
        <f t="shared" si="139"/>
        <v>1500</v>
      </c>
      <c r="E338" s="23">
        <f t="shared" si="139"/>
        <v>0</v>
      </c>
      <c r="F338" s="9">
        <v>1500</v>
      </c>
      <c r="G338" s="24"/>
      <c r="H338" s="9"/>
      <c r="I338" s="9"/>
      <c r="J338" s="9"/>
      <c r="K338" s="9"/>
      <c r="L338" s="9"/>
      <c r="M338" s="9"/>
      <c r="N338" s="51"/>
      <c r="O338" s="18"/>
    </row>
    <row r="339" spans="1:15" s="8" customFormat="1" ht="20.25" customHeight="1">
      <c r="A339" s="71"/>
      <c r="B339" s="47"/>
      <c r="C339" s="15" t="s">
        <v>25</v>
      </c>
      <c r="D339" s="9">
        <f t="shared" si="139"/>
        <v>0</v>
      </c>
      <c r="E339" s="23">
        <f t="shared" si="139"/>
        <v>0</v>
      </c>
      <c r="F339" s="9"/>
      <c r="G339" s="24"/>
      <c r="H339" s="9"/>
      <c r="I339" s="9"/>
      <c r="J339" s="9"/>
      <c r="K339" s="9"/>
      <c r="L339" s="9"/>
      <c r="M339" s="9"/>
      <c r="N339" s="51"/>
      <c r="O339" s="18"/>
    </row>
    <row r="340" spans="1:15" s="8" customFormat="1" ht="20.25" customHeight="1">
      <c r="A340" s="71"/>
      <c r="B340" s="47"/>
      <c r="C340" s="15" t="s">
        <v>26</v>
      </c>
      <c r="D340" s="9">
        <f t="shared" si="139"/>
        <v>0</v>
      </c>
      <c r="E340" s="23">
        <f t="shared" si="139"/>
        <v>0</v>
      </c>
      <c r="F340" s="9"/>
      <c r="G340" s="24"/>
      <c r="H340" s="9"/>
      <c r="I340" s="9"/>
      <c r="J340" s="9"/>
      <c r="K340" s="9"/>
      <c r="L340" s="9"/>
      <c r="M340" s="9"/>
      <c r="N340" s="51"/>
      <c r="O340" s="18"/>
    </row>
    <row r="341" spans="1:15" s="8" customFormat="1" ht="20.25" customHeight="1">
      <c r="A341" s="71"/>
      <c r="B341" s="47"/>
      <c r="C341" s="15" t="s">
        <v>27</v>
      </c>
      <c r="D341" s="9">
        <f t="shared" si="139"/>
        <v>0</v>
      </c>
      <c r="E341" s="23">
        <f t="shared" si="139"/>
        <v>0</v>
      </c>
      <c r="F341" s="9"/>
      <c r="G341" s="24"/>
      <c r="H341" s="9"/>
      <c r="I341" s="9"/>
      <c r="J341" s="9"/>
      <c r="K341" s="9"/>
      <c r="L341" s="9"/>
      <c r="M341" s="9"/>
      <c r="N341" s="51"/>
      <c r="O341" s="18"/>
    </row>
    <row r="342" spans="1:15" s="5" customFormat="1" ht="20.25" customHeight="1">
      <c r="A342" s="71"/>
      <c r="B342" s="47"/>
      <c r="C342" s="15" t="s">
        <v>28</v>
      </c>
      <c r="D342" s="9">
        <f t="shared" si="139"/>
        <v>0</v>
      </c>
      <c r="E342" s="23">
        <f t="shared" si="139"/>
        <v>0</v>
      </c>
      <c r="F342" s="9"/>
      <c r="G342" s="24"/>
      <c r="H342" s="9"/>
      <c r="I342" s="9"/>
      <c r="J342" s="9"/>
      <c r="K342" s="9"/>
      <c r="L342" s="9"/>
      <c r="M342" s="9"/>
      <c r="N342" s="51"/>
      <c r="O342" s="18"/>
    </row>
    <row r="343" spans="1:15" s="8" customFormat="1">
      <c r="A343" s="71"/>
      <c r="B343" s="47" t="s">
        <v>109</v>
      </c>
      <c r="C343" s="15" t="s">
        <v>22</v>
      </c>
      <c r="D343" s="9">
        <f>SUM(D344:D349)</f>
        <v>1700</v>
      </c>
      <c r="E343" s="23">
        <f>SUM(E344:E349)</f>
        <v>0</v>
      </c>
      <c r="F343" s="9">
        <f>SUM(F344:F349)</f>
        <v>1700</v>
      </c>
      <c r="G343" s="24">
        <f t="shared" ref="G343:M343" si="140">SUM(G344:G349)</f>
        <v>0</v>
      </c>
      <c r="H343" s="9">
        <f t="shared" si="140"/>
        <v>0</v>
      </c>
      <c r="I343" s="9">
        <f t="shared" si="140"/>
        <v>0</v>
      </c>
      <c r="J343" s="9">
        <f t="shared" si="140"/>
        <v>0</v>
      </c>
      <c r="K343" s="9">
        <f t="shared" si="140"/>
        <v>0</v>
      </c>
      <c r="L343" s="9">
        <f t="shared" si="140"/>
        <v>0</v>
      </c>
      <c r="M343" s="9">
        <f t="shared" si="140"/>
        <v>0</v>
      </c>
      <c r="N343" s="51"/>
      <c r="O343" s="18"/>
    </row>
    <row r="344" spans="1:15" s="8" customFormat="1">
      <c r="A344" s="71"/>
      <c r="B344" s="47"/>
      <c r="C344" s="15" t="s">
        <v>23</v>
      </c>
      <c r="D344" s="9">
        <f t="shared" ref="D344:E349" si="141">F344+H344+J344+L344</f>
        <v>300</v>
      </c>
      <c r="E344" s="23">
        <f t="shared" si="141"/>
        <v>0</v>
      </c>
      <c r="F344" s="27">
        <v>300</v>
      </c>
      <c r="G344" s="24"/>
      <c r="H344" s="9"/>
      <c r="I344" s="9"/>
      <c r="J344" s="9"/>
      <c r="K344" s="9"/>
      <c r="L344" s="9"/>
      <c r="M344" s="9"/>
      <c r="N344" s="51"/>
      <c r="O344" s="18"/>
    </row>
    <row r="345" spans="1:15" s="8" customFormat="1">
      <c r="A345" s="71"/>
      <c r="B345" s="47"/>
      <c r="C345" s="15" t="s">
        <v>24</v>
      </c>
      <c r="D345" s="9">
        <f t="shared" si="141"/>
        <v>300</v>
      </c>
      <c r="E345" s="23">
        <f t="shared" si="141"/>
        <v>0</v>
      </c>
      <c r="F345" s="9">
        <v>300</v>
      </c>
      <c r="G345" s="24"/>
      <c r="H345" s="9"/>
      <c r="I345" s="9"/>
      <c r="J345" s="9"/>
      <c r="K345" s="9"/>
      <c r="L345" s="9"/>
      <c r="M345" s="9"/>
      <c r="N345" s="51"/>
      <c r="O345" s="18"/>
    </row>
    <row r="346" spans="1:15" s="8" customFormat="1">
      <c r="A346" s="71"/>
      <c r="B346" s="47"/>
      <c r="C346" s="15" t="s">
        <v>25</v>
      </c>
      <c r="D346" s="9">
        <f t="shared" si="141"/>
        <v>300</v>
      </c>
      <c r="E346" s="23">
        <f t="shared" si="141"/>
        <v>0</v>
      </c>
      <c r="F346" s="9">
        <v>300</v>
      </c>
      <c r="G346" s="24"/>
      <c r="H346" s="9"/>
      <c r="I346" s="9"/>
      <c r="J346" s="9"/>
      <c r="K346" s="9"/>
      <c r="L346" s="9"/>
      <c r="M346" s="9"/>
      <c r="N346" s="51"/>
      <c r="O346" s="18"/>
    </row>
    <row r="347" spans="1:15" s="8" customFormat="1">
      <c r="A347" s="71"/>
      <c r="B347" s="47"/>
      <c r="C347" s="15" t="s">
        <v>26</v>
      </c>
      <c r="D347" s="9">
        <f t="shared" si="141"/>
        <v>300</v>
      </c>
      <c r="E347" s="23">
        <f t="shared" si="141"/>
        <v>0</v>
      </c>
      <c r="F347" s="9">
        <v>300</v>
      </c>
      <c r="G347" s="24"/>
      <c r="H347" s="9"/>
      <c r="I347" s="9"/>
      <c r="J347" s="9"/>
      <c r="K347" s="9"/>
      <c r="L347" s="9"/>
      <c r="M347" s="9"/>
      <c r="N347" s="51"/>
      <c r="O347" s="18"/>
    </row>
    <row r="348" spans="1:15" s="8" customFormat="1">
      <c r="A348" s="71"/>
      <c r="B348" s="47"/>
      <c r="C348" s="15" t="s">
        <v>27</v>
      </c>
      <c r="D348" s="9">
        <f t="shared" si="141"/>
        <v>200</v>
      </c>
      <c r="E348" s="23">
        <f t="shared" si="141"/>
        <v>0</v>
      </c>
      <c r="F348" s="9">
        <v>200</v>
      </c>
      <c r="G348" s="24"/>
      <c r="H348" s="9"/>
      <c r="I348" s="9"/>
      <c r="J348" s="9"/>
      <c r="K348" s="9"/>
      <c r="L348" s="9"/>
      <c r="M348" s="9"/>
      <c r="N348" s="51"/>
      <c r="O348" s="18"/>
    </row>
    <row r="349" spans="1:15" s="5" customFormat="1">
      <c r="A349" s="71"/>
      <c r="B349" s="47"/>
      <c r="C349" s="15" t="s">
        <v>28</v>
      </c>
      <c r="D349" s="9">
        <f t="shared" si="141"/>
        <v>300</v>
      </c>
      <c r="E349" s="23">
        <f t="shared" si="141"/>
        <v>0</v>
      </c>
      <c r="F349" s="9">
        <v>300</v>
      </c>
      <c r="G349" s="24"/>
      <c r="H349" s="9"/>
      <c r="I349" s="9"/>
      <c r="J349" s="9"/>
      <c r="K349" s="9"/>
      <c r="L349" s="9"/>
      <c r="M349" s="9"/>
      <c r="N349" s="51"/>
      <c r="O349" s="18"/>
    </row>
    <row r="350" spans="1:15" s="8" customFormat="1">
      <c r="A350" s="71"/>
      <c r="B350" s="47" t="s">
        <v>120</v>
      </c>
      <c r="C350" s="15" t="s">
        <v>22</v>
      </c>
      <c r="D350" s="9">
        <f>SUM(D351:D356)</f>
        <v>181000</v>
      </c>
      <c r="E350" s="23">
        <f>SUM(E351:E356)</f>
        <v>0</v>
      </c>
      <c r="F350" s="9">
        <f>SUM(F351:F356)</f>
        <v>36000</v>
      </c>
      <c r="G350" s="24">
        <f t="shared" ref="G350:M350" si="142">SUM(G351:G356)</f>
        <v>0</v>
      </c>
      <c r="H350" s="9">
        <f t="shared" si="142"/>
        <v>125000</v>
      </c>
      <c r="I350" s="9">
        <f t="shared" si="142"/>
        <v>0</v>
      </c>
      <c r="J350" s="9">
        <f t="shared" si="142"/>
        <v>20000</v>
      </c>
      <c r="K350" s="9">
        <f t="shared" si="142"/>
        <v>0</v>
      </c>
      <c r="L350" s="9">
        <f t="shared" si="142"/>
        <v>0</v>
      </c>
      <c r="M350" s="9">
        <f t="shared" si="142"/>
        <v>0</v>
      </c>
      <c r="N350" s="51"/>
      <c r="O350" s="18"/>
    </row>
    <row r="351" spans="1:15" s="8" customFormat="1">
      <c r="A351" s="71"/>
      <c r="B351" s="47"/>
      <c r="C351" s="15" t="s">
        <v>23</v>
      </c>
      <c r="D351" s="9">
        <f t="shared" ref="D351:E356" si="143">F351+H351+J351+L351</f>
        <v>0</v>
      </c>
      <c r="E351" s="23">
        <f t="shared" si="143"/>
        <v>0</v>
      </c>
      <c r="F351" s="27">
        <f>F358+F365</f>
        <v>0</v>
      </c>
      <c r="G351" s="24">
        <f t="shared" ref="G351:M351" si="144">G358+G365</f>
        <v>0</v>
      </c>
      <c r="H351" s="9">
        <f t="shared" si="144"/>
        <v>0</v>
      </c>
      <c r="I351" s="9">
        <f t="shared" si="144"/>
        <v>0</v>
      </c>
      <c r="J351" s="9">
        <f t="shared" si="144"/>
        <v>0</v>
      </c>
      <c r="K351" s="9">
        <f t="shared" si="144"/>
        <v>0</v>
      </c>
      <c r="L351" s="9">
        <f t="shared" si="144"/>
        <v>0</v>
      </c>
      <c r="M351" s="9">
        <f t="shared" si="144"/>
        <v>0</v>
      </c>
      <c r="N351" s="51"/>
      <c r="O351" s="18"/>
    </row>
    <row r="352" spans="1:15" s="8" customFormat="1">
      <c r="A352" s="71"/>
      <c r="B352" s="47"/>
      <c r="C352" s="15" t="s">
        <v>24</v>
      </c>
      <c r="D352" s="9">
        <f t="shared" si="143"/>
        <v>0</v>
      </c>
      <c r="E352" s="23">
        <f t="shared" si="143"/>
        <v>0</v>
      </c>
      <c r="F352" s="9">
        <f t="shared" ref="F352:M352" si="145">F359+F366</f>
        <v>0</v>
      </c>
      <c r="G352" s="24">
        <f t="shared" si="145"/>
        <v>0</v>
      </c>
      <c r="H352" s="9">
        <f t="shared" si="145"/>
        <v>0</v>
      </c>
      <c r="I352" s="9">
        <f t="shared" si="145"/>
        <v>0</v>
      </c>
      <c r="J352" s="9">
        <f t="shared" si="145"/>
        <v>0</v>
      </c>
      <c r="K352" s="9">
        <f t="shared" si="145"/>
        <v>0</v>
      </c>
      <c r="L352" s="9">
        <f t="shared" si="145"/>
        <v>0</v>
      </c>
      <c r="M352" s="9">
        <f t="shared" si="145"/>
        <v>0</v>
      </c>
      <c r="N352" s="51"/>
      <c r="O352" s="18"/>
    </row>
    <row r="353" spans="1:15" s="8" customFormat="1">
      <c r="A353" s="71"/>
      <c r="B353" s="47"/>
      <c r="C353" s="15" t="s">
        <v>25</v>
      </c>
      <c r="D353" s="9">
        <f t="shared" si="143"/>
        <v>76000</v>
      </c>
      <c r="E353" s="23">
        <f t="shared" si="143"/>
        <v>0</v>
      </c>
      <c r="F353" s="9">
        <f t="shared" ref="F353:M353" si="146">F360+F367</f>
        <v>15500</v>
      </c>
      <c r="G353" s="24">
        <f t="shared" si="146"/>
        <v>0</v>
      </c>
      <c r="H353" s="9">
        <f t="shared" si="146"/>
        <v>50000</v>
      </c>
      <c r="I353" s="9">
        <f t="shared" si="146"/>
        <v>0</v>
      </c>
      <c r="J353" s="9">
        <f t="shared" si="146"/>
        <v>10500</v>
      </c>
      <c r="K353" s="9">
        <f t="shared" si="146"/>
        <v>0</v>
      </c>
      <c r="L353" s="9">
        <f t="shared" si="146"/>
        <v>0</v>
      </c>
      <c r="M353" s="9">
        <f t="shared" si="146"/>
        <v>0</v>
      </c>
      <c r="N353" s="51"/>
      <c r="O353" s="18"/>
    </row>
    <row r="354" spans="1:15" s="8" customFormat="1">
      <c r="A354" s="71"/>
      <c r="B354" s="47"/>
      <c r="C354" s="15" t="s">
        <v>26</v>
      </c>
      <c r="D354" s="9">
        <f t="shared" si="143"/>
        <v>105000</v>
      </c>
      <c r="E354" s="23">
        <f t="shared" si="143"/>
        <v>0</v>
      </c>
      <c r="F354" s="9">
        <f t="shared" ref="F354:M354" si="147">F361+F368</f>
        <v>20500</v>
      </c>
      <c r="G354" s="24">
        <f t="shared" si="147"/>
        <v>0</v>
      </c>
      <c r="H354" s="9">
        <f t="shared" si="147"/>
        <v>75000</v>
      </c>
      <c r="I354" s="9">
        <f t="shared" si="147"/>
        <v>0</v>
      </c>
      <c r="J354" s="9">
        <f t="shared" si="147"/>
        <v>9500</v>
      </c>
      <c r="K354" s="9">
        <f t="shared" si="147"/>
        <v>0</v>
      </c>
      <c r="L354" s="9">
        <f t="shared" si="147"/>
        <v>0</v>
      </c>
      <c r="M354" s="9">
        <f t="shared" si="147"/>
        <v>0</v>
      </c>
      <c r="N354" s="51"/>
      <c r="O354" s="18"/>
    </row>
    <row r="355" spans="1:15" s="8" customFormat="1">
      <c r="A355" s="71"/>
      <c r="B355" s="47"/>
      <c r="C355" s="15" t="s">
        <v>27</v>
      </c>
      <c r="D355" s="9">
        <f t="shared" si="143"/>
        <v>0</v>
      </c>
      <c r="E355" s="23">
        <f t="shared" si="143"/>
        <v>0</v>
      </c>
      <c r="F355" s="9">
        <f t="shared" ref="F355:M355" si="148">F362+F369</f>
        <v>0</v>
      </c>
      <c r="G355" s="24">
        <f t="shared" si="148"/>
        <v>0</v>
      </c>
      <c r="H355" s="9">
        <f t="shared" si="148"/>
        <v>0</v>
      </c>
      <c r="I355" s="9">
        <f t="shared" si="148"/>
        <v>0</v>
      </c>
      <c r="J355" s="9">
        <f t="shared" si="148"/>
        <v>0</v>
      </c>
      <c r="K355" s="9">
        <f t="shared" si="148"/>
        <v>0</v>
      </c>
      <c r="L355" s="9">
        <f t="shared" si="148"/>
        <v>0</v>
      </c>
      <c r="M355" s="9">
        <f t="shared" si="148"/>
        <v>0</v>
      </c>
      <c r="N355" s="51"/>
      <c r="O355" s="18"/>
    </row>
    <row r="356" spans="1:15" s="5" customFormat="1">
      <c r="A356" s="71"/>
      <c r="B356" s="47"/>
      <c r="C356" s="15" t="s">
        <v>28</v>
      </c>
      <c r="D356" s="9">
        <f t="shared" si="143"/>
        <v>0</v>
      </c>
      <c r="E356" s="23">
        <f t="shared" si="143"/>
        <v>0</v>
      </c>
      <c r="F356" s="9">
        <f t="shared" ref="F356:M356" si="149">F363+F370</f>
        <v>0</v>
      </c>
      <c r="G356" s="24">
        <f t="shared" si="149"/>
        <v>0</v>
      </c>
      <c r="H356" s="9">
        <f t="shared" si="149"/>
        <v>0</v>
      </c>
      <c r="I356" s="9">
        <f t="shared" si="149"/>
        <v>0</v>
      </c>
      <c r="J356" s="9">
        <f t="shared" si="149"/>
        <v>0</v>
      </c>
      <c r="K356" s="9">
        <f t="shared" si="149"/>
        <v>0</v>
      </c>
      <c r="L356" s="9">
        <f t="shared" si="149"/>
        <v>0</v>
      </c>
      <c r="M356" s="9">
        <f t="shared" si="149"/>
        <v>0</v>
      </c>
      <c r="N356" s="52"/>
      <c r="O356" s="18"/>
    </row>
    <row r="357" spans="1:15" ht="23.25" customHeight="1">
      <c r="A357" s="71"/>
      <c r="B357" s="48" t="s">
        <v>121</v>
      </c>
      <c r="C357" s="14" t="s">
        <v>22</v>
      </c>
      <c r="D357" s="9">
        <f>SUM(D358:D363)</f>
        <v>55000</v>
      </c>
      <c r="E357" s="23">
        <f>SUM(E358:E363)</f>
        <v>0</v>
      </c>
      <c r="F357" s="9">
        <f>SUM(F358:F363)</f>
        <v>0</v>
      </c>
      <c r="G357" s="25">
        <f t="shared" ref="G357:M357" si="150">SUM(G358:G363)</f>
        <v>0</v>
      </c>
      <c r="H357" s="11">
        <f t="shared" si="150"/>
        <v>35000</v>
      </c>
      <c r="I357" s="11">
        <f t="shared" si="150"/>
        <v>0</v>
      </c>
      <c r="J357" s="11">
        <f t="shared" si="150"/>
        <v>20000</v>
      </c>
      <c r="K357" s="9">
        <f t="shared" si="150"/>
        <v>0</v>
      </c>
      <c r="L357" s="9">
        <f t="shared" si="150"/>
        <v>0</v>
      </c>
      <c r="M357" s="9">
        <f t="shared" si="150"/>
        <v>0</v>
      </c>
      <c r="N357" s="50" t="s">
        <v>101</v>
      </c>
      <c r="O357" s="18"/>
    </row>
    <row r="358" spans="1:15" ht="23.25" customHeight="1">
      <c r="A358" s="71"/>
      <c r="B358" s="48"/>
      <c r="C358" s="14" t="s">
        <v>23</v>
      </c>
      <c r="D358" s="9">
        <f t="shared" ref="D358:E363" si="151">F358+H358+J358+L358</f>
        <v>0</v>
      </c>
      <c r="E358" s="23">
        <f t="shared" si="151"/>
        <v>0</v>
      </c>
      <c r="F358" s="26"/>
      <c r="G358" s="25"/>
      <c r="H358" s="11"/>
      <c r="I358" s="11"/>
      <c r="J358" s="11"/>
      <c r="K358" s="11"/>
      <c r="L358" s="11"/>
      <c r="M358" s="11"/>
      <c r="N358" s="51"/>
      <c r="O358" s="18"/>
    </row>
    <row r="359" spans="1:15" ht="23.25" customHeight="1">
      <c r="A359" s="71"/>
      <c r="B359" s="48"/>
      <c r="C359" s="14" t="s">
        <v>24</v>
      </c>
      <c r="D359" s="9">
        <f t="shared" si="151"/>
        <v>0</v>
      </c>
      <c r="E359" s="23">
        <f t="shared" si="151"/>
        <v>0</v>
      </c>
      <c r="F359" s="11"/>
      <c r="G359" s="25"/>
      <c r="H359" s="11"/>
      <c r="I359" s="11"/>
      <c r="J359" s="11"/>
      <c r="K359" s="11"/>
      <c r="L359" s="11"/>
      <c r="M359" s="11"/>
      <c r="N359" s="51"/>
      <c r="O359" s="18"/>
    </row>
    <row r="360" spans="1:15" ht="23.25" customHeight="1">
      <c r="A360" s="71"/>
      <c r="B360" s="48"/>
      <c r="C360" s="14" t="s">
        <v>25</v>
      </c>
      <c r="D360" s="9">
        <f t="shared" si="151"/>
        <v>25500</v>
      </c>
      <c r="E360" s="23">
        <f t="shared" si="151"/>
        <v>0</v>
      </c>
      <c r="F360" s="11"/>
      <c r="G360" s="25"/>
      <c r="H360" s="11">
        <v>15000</v>
      </c>
      <c r="I360" s="11"/>
      <c r="J360" s="11">
        <v>10500</v>
      </c>
      <c r="K360" s="11"/>
      <c r="L360" s="11"/>
      <c r="M360" s="11"/>
      <c r="N360" s="51"/>
      <c r="O360" s="18"/>
    </row>
    <row r="361" spans="1:15" ht="23.25" customHeight="1">
      <c r="A361" s="71"/>
      <c r="B361" s="48"/>
      <c r="C361" s="14" t="s">
        <v>26</v>
      </c>
      <c r="D361" s="9">
        <f t="shared" si="151"/>
        <v>29500</v>
      </c>
      <c r="E361" s="23">
        <f t="shared" si="151"/>
        <v>0</v>
      </c>
      <c r="F361" s="11"/>
      <c r="G361" s="25"/>
      <c r="H361" s="11">
        <v>20000</v>
      </c>
      <c r="I361" s="11"/>
      <c r="J361" s="11">
        <v>9500</v>
      </c>
      <c r="K361" s="11"/>
      <c r="L361" s="11"/>
      <c r="M361" s="11"/>
      <c r="N361" s="51"/>
      <c r="O361" s="18"/>
    </row>
    <row r="362" spans="1:15" ht="23.25" customHeight="1">
      <c r="A362" s="71"/>
      <c r="B362" s="48"/>
      <c r="C362" s="14" t="s">
        <v>27</v>
      </c>
      <c r="D362" s="9">
        <f t="shared" si="151"/>
        <v>0</v>
      </c>
      <c r="E362" s="23">
        <f t="shared" si="151"/>
        <v>0</v>
      </c>
      <c r="F362" s="11"/>
      <c r="G362" s="25"/>
      <c r="H362" s="11"/>
      <c r="I362" s="11"/>
      <c r="J362" s="11"/>
      <c r="K362" s="11"/>
      <c r="L362" s="11"/>
      <c r="M362" s="11"/>
      <c r="N362" s="51"/>
      <c r="O362" s="18"/>
    </row>
    <row r="363" spans="1:15" s="6" customFormat="1" ht="23.25" customHeight="1">
      <c r="A363" s="71"/>
      <c r="B363" s="48"/>
      <c r="C363" s="14" t="s">
        <v>28</v>
      </c>
      <c r="D363" s="9">
        <f t="shared" si="151"/>
        <v>0</v>
      </c>
      <c r="E363" s="23">
        <f t="shared" si="151"/>
        <v>0</v>
      </c>
      <c r="F363" s="11"/>
      <c r="G363" s="25"/>
      <c r="H363" s="11">
        <v>0</v>
      </c>
      <c r="I363" s="11"/>
      <c r="J363" s="11"/>
      <c r="K363" s="11"/>
      <c r="L363" s="11"/>
      <c r="M363" s="11"/>
      <c r="N363" s="51"/>
      <c r="O363" s="18"/>
    </row>
    <row r="364" spans="1:15" ht="23.25" customHeight="1">
      <c r="A364" s="71"/>
      <c r="B364" s="48" t="s">
        <v>122</v>
      </c>
      <c r="C364" s="14" t="s">
        <v>22</v>
      </c>
      <c r="D364" s="9">
        <f>SUM(D365:D370)</f>
        <v>126000</v>
      </c>
      <c r="E364" s="23">
        <f t="shared" ref="E364:M364" si="152">SUM(E365:E370)</f>
        <v>0</v>
      </c>
      <c r="F364" s="11">
        <f t="shared" si="152"/>
        <v>36000</v>
      </c>
      <c r="G364" s="25">
        <f t="shared" si="152"/>
        <v>0</v>
      </c>
      <c r="H364" s="11">
        <f t="shared" si="152"/>
        <v>90000</v>
      </c>
      <c r="I364" s="9">
        <f t="shared" si="152"/>
        <v>0</v>
      </c>
      <c r="J364" s="9">
        <f t="shared" si="152"/>
        <v>0</v>
      </c>
      <c r="K364" s="9">
        <f t="shared" si="152"/>
        <v>0</v>
      </c>
      <c r="L364" s="9">
        <f t="shared" si="152"/>
        <v>0</v>
      </c>
      <c r="M364" s="9">
        <f t="shared" si="152"/>
        <v>0</v>
      </c>
      <c r="N364" s="51"/>
      <c r="O364" s="18"/>
    </row>
    <row r="365" spans="1:15" ht="23.25" customHeight="1">
      <c r="A365" s="71"/>
      <c r="B365" s="48"/>
      <c r="C365" s="14" t="s">
        <v>23</v>
      </c>
      <c r="D365" s="9">
        <f t="shared" ref="D365:E370" si="153">F365+H365+J365+L365</f>
        <v>0</v>
      </c>
      <c r="E365" s="23">
        <f t="shared" si="153"/>
        <v>0</v>
      </c>
      <c r="F365" s="26"/>
      <c r="G365" s="25"/>
      <c r="H365" s="11"/>
      <c r="I365" s="11"/>
      <c r="J365" s="11"/>
      <c r="K365" s="11"/>
      <c r="L365" s="11"/>
      <c r="M365" s="11"/>
      <c r="N365" s="51"/>
      <c r="O365" s="18"/>
    </row>
    <row r="366" spans="1:15" ht="23.25" customHeight="1">
      <c r="A366" s="71"/>
      <c r="B366" s="48"/>
      <c r="C366" s="14" t="s">
        <v>24</v>
      </c>
      <c r="D366" s="9">
        <f t="shared" si="153"/>
        <v>0</v>
      </c>
      <c r="E366" s="23">
        <f t="shared" si="153"/>
        <v>0</v>
      </c>
      <c r="F366" s="11"/>
      <c r="G366" s="25"/>
      <c r="H366" s="11"/>
      <c r="I366" s="11"/>
      <c r="J366" s="11"/>
      <c r="K366" s="11"/>
      <c r="L366" s="11"/>
      <c r="M366" s="11"/>
      <c r="N366" s="51"/>
      <c r="O366" s="18"/>
    </row>
    <row r="367" spans="1:15" ht="23.25" customHeight="1">
      <c r="A367" s="71"/>
      <c r="B367" s="48"/>
      <c r="C367" s="14" t="s">
        <v>25</v>
      </c>
      <c r="D367" s="9">
        <f t="shared" si="153"/>
        <v>50500</v>
      </c>
      <c r="E367" s="23">
        <f t="shared" si="153"/>
        <v>0</v>
      </c>
      <c r="F367" s="11">
        <v>15500</v>
      </c>
      <c r="G367" s="25"/>
      <c r="H367" s="11">
        <v>35000</v>
      </c>
      <c r="I367" s="11"/>
      <c r="J367" s="11"/>
      <c r="K367" s="11"/>
      <c r="L367" s="11"/>
      <c r="M367" s="11"/>
      <c r="N367" s="51"/>
      <c r="O367" s="18"/>
    </row>
    <row r="368" spans="1:15" ht="23.25" customHeight="1">
      <c r="A368" s="71"/>
      <c r="B368" s="48"/>
      <c r="C368" s="14" t="s">
        <v>26</v>
      </c>
      <c r="D368" s="9">
        <f t="shared" si="153"/>
        <v>75500</v>
      </c>
      <c r="E368" s="23">
        <f t="shared" si="153"/>
        <v>0</v>
      </c>
      <c r="F368" s="11">
        <v>20500</v>
      </c>
      <c r="G368" s="25"/>
      <c r="H368" s="11">
        <v>55000</v>
      </c>
      <c r="I368" s="11"/>
      <c r="J368" s="11"/>
      <c r="K368" s="11"/>
      <c r="L368" s="11"/>
      <c r="M368" s="11"/>
      <c r="N368" s="51"/>
      <c r="O368" s="18"/>
    </row>
    <row r="369" spans="1:15" ht="23.25" customHeight="1">
      <c r="A369" s="71"/>
      <c r="B369" s="48"/>
      <c r="C369" s="14" t="s">
        <v>27</v>
      </c>
      <c r="D369" s="9">
        <f t="shared" si="153"/>
        <v>0</v>
      </c>
      <c r="E369" s="23">
        <f t="shared" si="153"/>
        <v>0</v>
      </c>
      <c r="F369" s="11"/>
      <c r="G369" s="25"/>
      <c r="H369" s="11"/>
      <c r="I369" s="11"/>
      <c r="J369" s="11"/>
      <c r="K369" s="11"/>
      <c r="L369" s="11"/>
      <c r="M369" s="11"/>
      <c r="N369" s="51"/>
      <c r="O369" s="18"/>
    </row>
    <row r="370" spans="1:15" s="6" customFormat="1" ht="23.25" customHeight="1">
      <c r="A370" s="72"/>
      <c r="B370" s="48"/>
      <c r="C370" s="14" t="s">
        <v>28</v>
      </c>
      <c r="D370" s="9">
        <f t="shared" si="153"/>
        <v>0</v>
      </c>
      <c r="E370" s="9">
        <f t="shared" si="153"/>
        <v>0</v>
      </c>
      <c r="F370" s="11"/>
      <c r="G370" s="11"/>
      <c r="H370" s="11"/>
      <c r="I370" s="11"/>
      <c r="J370" s="11"/>
      <c r="K370" s="11"/>
      <c r="L370" s="11"/>
      <c r="M370" s="11"/>
      <c r="N370" s="51"/>
      <c r="O370" s="18"/>
    </row>
    <row r="371" spans="1:15">
      <c r="A371" s="46"/>
      <c r="B371" s="47" t="s">
        <v>43</v>
      </c>
      <c r="C371" s="15" t="s">
        <v>22</v>
      </c>
      <c r="D371" s="9">
        <f t="shared" ref="D371:M371" si="154">SUM(D372:D377)</f>
        <v>209190</v>
      </c>
      <c r="E371" s="9">
        <f t="shared" si="154"/>
        <v>0</v>
      </c>
      <c r="F371" s="9">
        <f t="shared" si="154"/>
        <v>60690</v>
      </c>
      <c r="G371" s="9">
        <f t="shared" si="154"/>
        <v>0</v>
      </c>
      <c r="H371" s="9">
        <f t="shared" si="154"/>
        <v>125000</v>
      </c>
      <c r="I371" s="9">
        <f t="shared" si="154"/>
        <v>0</v>
      </c>
      <c r="J371" s="9">
        <f t="shared" si="154"/>
        <v>23500</v>
      </c>
      <c r="K371" s="9">
        <f t="shared" si="154"/>
        <v>0</v>
      </c>
      <c r="L371" s="9">
        <f t="shared" si="154"/>
        <v>0</v>
      </c>
      <c r="M371" s="9">
        <f t="shared" si="154"/>
        <v>0</v>
      </c>
      <c r="N371" s="51"/>
      <c r="O371" s="18"/>
    </row>
    <row r="372" spans="1:15">
      <c r="A372" s="46"/>
      <c r="B372" s="47"/>
      <c r="C372" s="15" t="s">
        <v>23</v>
      </c>
      <c r="D372" s="9">
        <f>F372+H372+J372+L372</f>
        <v>8340</v>
      </c>
      <c r="E372" s="9">
        <f t="shared" ref="D372:E377" si="155">G372+I372+K372+M372</f>
        <v>0</v>
      </c>
      <c r="F372" s="9">
        <f>F330+F232</f>
        <v>6840</v>
      </c>
      <c r="G372" s="9">
        <f t="shared" ref="G372:L372" si="156">G330+G232</f>
        <v>0</v>
      </c>
      <c r="H372" s="9">
        <f t="shared" si="156"/>
        <v>0</v>
      </c>
      <c r="I372" s="9">
        <f t="shared" si="156"/>
        <v>0</v>
      </c>
      <c r="J372" s="9">
        <f t="shared" si="156"/>
        <v>1500</v>
      </c>
      <c r="K372" s="9">
        <f t="shared" si="156"/>
        <v>0</v>
      </c>
      <c r="L372" s="9">
        <f t="shared" si="156"/>
        <v>0</v>
      </c>
      <c r="M372" s="9">
        <v>0</v>
      </c>
      <c r="N372" s="51"/>
      <c r="O372" s="18"/>
    </row>
    <row r="373" spans="1:15">
      <c r="A373" s="46"/>
      <c r="B373" s="47"/>
      <c r="C373" s="15" t="s">
        <v>24</v>
      </c>
      <c r="D373" s="9">
        <f>F373+H373+J373+L373</f>
        <v>8200</v>
      </c>
      <c r="E373" s="9">
        <f t="shared" si="155"/>
        <v>0</v>
      </c>
      <c r="F373" s="9">
        <f t="shared" ref="F373:L373" si="157">F331+F233</f>
        <v>6700</v>
      </c>
      <c r="G373" s="9">
        <f t="shared" si="157"/>
        <v>0</v>
      </c>
      <c r="H373" s="9">
        <f t="shared" si="157"/>
        <v>0</v>
      </c>
      <c r="I373" s="9">
        <f t="shared" si="157"/>
        <v>0</v>
      </c>
      <c r="J373" s="9">
        <f t="shared" si="157"/>
        <v>1500</v>
      </c>
      <c r="K373" s="9">
        <f t="shared" si="157"/>
        <v>0</v>
      </c>
      <c r="L373" s="9">
        <f t="shared" si="157"/>
        <v>0</v>
      </c>
      <c r="M373" s="9">
        <v>0</v>
      </c>
      <c r="N373" s="51"/>
      <c r="O373" s="18"/>
    </row>
    <row r="374" spans="1:15">
      <c r="A374" s="46"/>
      <c r="B374" s="47"/>
      <c r="C374" s="15" t="s">
        <v>25</v>
      </c>
      <c r="D374" s="9">
        <f t="shared" si="155"/>
        <v>79350</v>
      </c>
      <c r="E374" s="9">
        <f t="shared" si="155"/>
        <v>0</v>
      </c>
      <c r="F374" s="9">
        <f t="shared" ref="F374:M374" si="158">F332+F234</f>
        <v>18350</v>
      </c>
      <c r="G374" s="9">
        <f t="shared" si="158"/>
        <v>0</v>
      </c>
      <c r="H374" s="9">
        <f t="shared" si="158"/>
        <v>50000</v>
      </c>
      <c r="I374" s="9">
        <f t="shared" si="158"/>
        <v>0</v>
      </c>
      <c r="J374" s="9">
        <f t="shared" si="158"/>
        <v>11000</v>
      </c>
      <c r="K374" s="9">
        <f t="shared" si="158"/>
        <v>0</v>
      </c>
      <c r="L374" s="9">
        <f t="shared" si="158"/>
        <v>0</v>
      </c>
      <c r="M374" s="9">
        <f t="shared" si="158"/>
        <v>0</v>
      </c>
      <c r="N374" s="51"/>
      <c r="O374" s="18"/>
    </row>
    <row r="375" spans="1:15">
      <c r="A375" s="46"/>
      <c r="B375" s="47"/>
      <c r="C375" s="15" t="s">
        <v>26</v>
      </c>
      <c r="D375" s="9">
        <f t="shared" si="155"/>
        <v>107800</v>
      </c>
      <c r="E375" s="9">
        <f t="shared" si="155"/>
        <v>0</v>
      </c>
      <c r="F375" s="9">
        <f t="shared" ref="F375:M375" si="159">F333+F235</f>
        <v>23300</v>
      </c>
      <c r="G375" s="9">
        <f t="shared" si="159"/>
        <v>0</v>
      </c>
      <c r="H375" s="9">
        <f t="shared" si="159"/>
        <v>75000</v>
      </c>
      <c r="I375" s="9">
        <f t="shared" si="159"/>
        <v>0</v>
      </c>
      <c r="J375" s="9">
        <f t="shared" si="159"/>
        <v>9500</v>
      </c>
      <c r="K375" s="9">
        <f t="shared" si="159"/>
        <v>0</v>
      </c>
      <c r="L375" s="9">
        <f t="shared" si="159"/>
        <v>0</v>
      </c>
      <c r="M375" s="9">
        <f t="shared" si="159"/>
        <v>0</v>
      </c>
      <c r="N375" s="51"/>
      <c r="O375" s="18"/>
    </row>
    <row r="376" spans="1:15">
      <c r="A376" s="46"/>
      <c r="B376" s="47"/>
      <c r="C376" s="15" t="s">
        <v>27</v>
      </c>
      <c r="D376" s="9">
        <f t="shared" si="155"/>
        <v>2750</v>
      </c>
      <c r="E376" s="9">
        <f t="shared" si="155"/>
        <v>0</v>
      </c>
      <c r="F376" s="9">
        <f t="shared" ref="F376:M376" si="160">F334+F236</f>
        <v>2750</v>
      </c>
      <c r="G376" s="9">
        <f t="shared" si="160"/>
        <v>0</v>
      </c>
      <c r="H376" s="9">
        <f t="shared" si="160"/>
        <v>0</v>
      </c>
      <c r="I376" s="9">
        <f t="shared" si="160"/>
        <v>0</v>
      </c>
      <c r="J376" s="9">
        <f t="shared" si="160"/>
        <v>0</v>
      </c>
      <c r="K376" s="9">
        <f t="shared" si="160"/>
        <v>0</v>
      </c>
      <c r="L376" s="9">
        <f t="shared" si="160"/>
        <v>0</v>
      </c>
      <c r="M376" s="9">
        <f t="shared" si="160"/>
        <v>0</v>
      </c>
      <c r="N376" s="51"/>
      <c r="O376" s="18"/>
    </row>
    <row r="377" spans="1:15">
      <c r="A377" s="46"/>
      <c r="B377" s="47"/>
      <c r="C377" s="15" t="s">
        <v>28</v>
      </c>
      <c r="D377" s="9">
        <f t="shared" si="155"/>
        <v>2750</v>
      </c>
      <c r="E377" s="9">
        <f t="shared" si="155"/>
        <v>0</v>
      </c>
      <c r="F377" s="9">
        <f t="shared" ref="F377:M377" si="161">F335+F237</f>
        <v>2750</v>
      </c>
      <c r="G377" s="9">
        <f t="shared" si="161"/>
        <v>0</v>
      </c>
      <c r="H377" s="9">
        <f t="shared" si="161"/>
        <v>0</v>
      </c>
      <c r="I377" s="9">
        <f t="shared" si="161"/>
        <v>0</v>
      </c>
      <c r="J377" s="9">
        <f t="shared" si="161"/>
        <v>0</v>
      </c>
      <c r="K377" s="9">
        <f t="shared" si="161"/>
        <v>0</v>
      </c>
      <c r="L377" s="9">
        <f t="shared" si="161"/>
        <v>0</v>
      </c>
      <c r="M377" s="9">
        <f t="shared" si="161"/>
        <v>0</v>
      </c>
      <c r="N377" s="52"/>
      <c r="O377" s="18"/>
    </row>
    <row r="378" spans="1:15">
      <c r="A378" s="59" t="s">
        <v>103</v>
      </c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1"/>
      <c r="N378" s="14"/>
      <c r="O378" s="18"/>
    </row>
    <row r="379" spans="1:15">
      <c r="A379" s="59" t="s">
        <v>104</v>
      </c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1"/>
      <c r="N379" s="14"/>
      <c r="O379" s="18"/>
    </row>
    <row r="380" spans="1:15" s="5" customFormat="1">
      <c r="A380" s="53">
        <v>7</v>
      </c>
      <c r="B380" s="13" t="s">
        <v>40</v>
      </c>
      <c r="C380" s="15" t="s">
        <v>22</v>
      </c>
      <c r="D380" s="9">
        <f>SUM(D381:D386)</f>
        <v>115092.51459999999</v>
      </c>
      <c r="E380" s="9">
        <f t="shared" ref="E380:K380" si="162">SUM(E381:E386)</f>
        <v>44551.8</v>
      </c>
      <c r="F380" s="9">
        <f t="shared" si="162"/>
        <v>115092.51459999999</v>
      </c>
      <c r="G380" s="9">
        <f t="shared" si="162"/>
        <v>44551.8</v>
      </c>
      <c r="H380" s="9">
        <f t="shared" si="162"/>
        <v>0</v>
      </c>
      <c r="I380" s="9">
        <f t="shared" si="162"/>
        <v>0</v>
      </c>
      <c r="J380" s="9">
        <f t="shared" si="162"/>
        <v>0</v>
      </c>
      <c r="K380" s="9">
        <f t="shared" si="162"/>
        <v>0</v>
      </c>
      <c r="L380" s="9">
        <f>SUM(L381:L386)</f>
        <v>0</v>
      </c>
      <c r="M380" s="9">
        <f>SUM(M381:M386)</f>
        <v>0</v>
      </c>
      <c r="N380" s="50" t="s">
        <v>101</v>
      </c>
      <c r="O380" s="18"/>
    </row>
    <row r="381" spans="1:15" s="5" customFormat="1">
      <c r="A381" s="54"/>
      <c r="B381" s="47" t="s">
        <v>97</v>
      </c>
      <c r="C381" s="15" t="s">
        <v>23</v>
      </c>
      <c r="D381" s="9">
        <f>F381+H381+J381+L381</f>
        <v>17330.599999999999</v>
      </c>
      <c r="E381" s="9">
        <f>G381+I381+K381+M381</f>
        <v>14850.6</v>
      </c>
      <c r="F381" s="9">
        <f>F388</f>
        <v>17330.599999999999</v>
      </c>
      <c r="G381" s="9">
        <f t="shared" ref="G381:M381" si="163">G388</f>
        <v>14850.6</v>
      </c>
      <c r="H381" s="9">
        <f t="shared" si="163"/>
        <v>0</v>
      </c>
      <c r="I381" s="9">
        <f t="shared" si="163"/>
        <v>0</v>
      </c>
      <c r="J381" s="9">
        <f t="shared" si="163"/>
        <v>0</v>
      </c>
      <c r="K381" s="9">
        <f t="shared" si="163"/>
        <v>0</v>
      </c>
      <c r="L381" s="9">
        <f t="shared" si="163"/>
        <v>0</v>
      </c>
      <c r="M381" s="9">
        <f t="shared" si="163"/>
        <v>0</v>
      </c>
      <c r="N381" s="51"/>
      <c r="O381" s="18"/>
    </row>
    <row r="382" spans="1:15" s="5" customFormat="1">
      <c r="A382" s="54"/>
      <c r="B382" s="47"/>
      <c r="C382" s="15" t="s">
        <v>24</v>
      </c>
      <c r="D382" s="9">
        <f t="shared" ref="D382:E386" si="164">F382+H382+J382+L382</f>
        <v>17330.599999999999</v>
      </c>
      <c r="E382" s="9">
        <f t="shared" si="164"/>
        <v>14850.6</v>
      </c>
      <c r="F382" s="9">
        <f t="shared" ref="F382:M383" si="165">F389</f>
        <v>17330.599999999999</v>
      </c>
      <c r="G382" s="9">
        <f t="shared" si="165"/>
        <v>14850.6</v>
      </c>
      <c r="H382" s="9">
        <f t="shared" si="165"/>
        <v>0</v>
      </c>
      <c r="I382" s="9">
        <f t="shared" si="165"/>
        <v>0</v>
      </c>
      <c r="J382" s="9">
        <f t="shared" si="165"/>
        <v>0</v>
      </c>
      <c r="K382" s="9">
        <f t="shared" si="165"/>
        <v>0</v>
      </c>
      <c r="L382" s="9">
        <f t="shared" si="165"/>
        <v>0</v>
      </c>
      <c r="M382" s="9">
        <f t="shared" si="165"/>
        <v>0</v>
      </c>
      <c r="N382" s="51"/>
      <c r="O382" s="18"/>
    </row>
    <row r="383" spans="1:15" s="5" customFormat="1">
      <c r="A383" s="54"/>
      <c r="B383" s="47"/>
      <c r="C383" s="15" t="s">
        <v>25</v>
      </c>
      <c r="D383" s="9">
        <f t="shared" si="164"/>
        <v>17330.599999999999</v>
      </c>
      <c r="E383" s="9">
        <f t="shared" si="164"/>
        <v>14850.6</v>
      </c>
      <c r="F383" s="9">
        <f t="shared" ref="F383:M383" si="166">F390</f>
        <v>17330.599999999999</v>
      </c>
      <c r="G383" s="9">
        <f t="shared" si="165"/>
        <v>14850.6</v>
      </c>
      <c r="H383" s="9">
        <f t="shared" si="166"/>
        <v>0</v>
      </c>
      <c r="I383" s="9">
        <f t="shared" si="166"/>
        <v>0</v>
      </c>
      <c r="J383" s="9">
        <f t="shared" si="166"/>
        <v>0</v>
      </c>
      <c r="K383" s="9">
        <f t="shared" si="166"/>
        <v>0</v>
      </c>
      <c r="L383" s="9">
        <f t="shared" si="166"/>
        <v>0</v>
      </c>
      <c r="M383" s="9">
        <f t="shared" si="166"/>
        <v>0</v>
      </c>
      <c r="N383" s="51"/>
      <c r="O383" s="18"/>
    </row>
    <row r="384" spans="1:15" s="5" customFormat="1">
      <c r="A384" s="54"/>
      <c r="B384" s="47"/>
      <c r="C384" s="15" t="s">
        <v>26</v>
      </c>
      <c r="D384" s="9">
        <f t="shared" si="164"/>
        <v>19063.66</v>
      </c>
      <c r="E384" s="9">
        <f t="shared" si="164"/>
        <v>0</v>
      </c>
      <c r="F384" s="9">
        <f t="shared" ref="F384:M384" si="167">F391</f>
        <v>19063.66</v>
      </c>
      <c r="G384" s="9">
        <f t="shared" si="167"/>
        <v>0</v>
      </c>
      <c r="H384" s="9">
        <f t="shared" si="167"/>
        <v>0</v>
      </c>
      <c r="I384" s="9">
        <f t="shared" si="167"/>
        <v>0</v>
      </c>
      <c r="J384" s="9">
        <f t="shared" si="167"/>
        <v>0</v>
      </c>
      <c r="K384" s="9">
        <f t="shared" si="167"/>
        <v>0</v>
      </c>
      <c r="L384" s="9">
        <f t="shared" si="167"/>
        <v>0</v>
      </c>
      <c r="M384" s="9">
        <f t="shared" si="167"/>
        <v>0</v>
      </c>
      <c r="N384" s="51"/>
      <c r="O384" s="18"/>
    </row>
    <row r="385" spans="1:15" s="5" customFormat="1">
      <c r="A385" s="54"/>
      <c r="B385" s="47"/>
      <c r="C385" s="15" t="s">
        <v>27</v>
      </c>
      <c r="D385" s="9">
        <f t="shared" si="164"/>
        <v>20970.026000000002</v>
      </c>
      <c r="E385" s="9">
        <f t="shared" si="164"/>
        <v>0</v>
      </c>
      <c r="F385" s="9">
        <f t="shared" ref="F385:M385" si="168">F392</f>
        <v>20970.026000000002</v>
      </c>
      <c r="G385" s="9">
        <f t="shared" si="168"/>
        <v>0</v>
      </c>
      <c r="H385" s="9">
        <f t="shared" si="168"/>
        <v>0</v>
      </c>
      <c r="I385" s="9">
        <f t="shared" si="168"/>
        <v>0</v>
      </c>
      <c r="J385" s="9">
        <f t="shared" si="168"/>
        <v>0</v>
      </c>
      <c r="K385" s="9">
        <f t="shared" si="168"/>
        <v>0</v>
      </c>
      <c r="L385" s="9">
        <f t="shared" si="168"/>
        <v>0</v>
      </c>
      <c r="M385" s="9">
        <f t="shared" si="168"/>
        <v>0</v>
      </c>
      <c r="N385" s="51"/>
      <c r="O385" s="18"/>
    </row>
    <row r="386" spans="1:15" s="5" customFormat="1">
      <c r="A386" s="54"/>
      <c r="B386" s="47"/>
      <c r="C386" s="15" t="s">
        <v>28</v>
      </c>
      <c r="D386" s="9">
        <f t="shared" si="164"/>
        <v>23067.028600000005</v>
      </c>
      <c r="E386" s="9">
        <f t="shared" si="164"/>
        <v>0</v>
      </c>
      <c r="F386" s="9">
        <f t="shared" ref="F386:M386" si="169">F393</f>
        <v>23067.028600000005</v>
      </c>
      <c r="G386" s="9">
        <f t="shared" si="169"/>
        <v>0</v>
      </c>
      <c r="H386" s="9">
        <f t="shared" si="169"/>
        <v>0</v>
      </c>
      <c r="I386" s="9">
        <f t="shared" si="169"/>
        <v>0</v>
      </c>
      <c r="J386" s="9">
        <f t="shared" si="169"/>
        <v>0</v>
      </c>
      <c r="K386" s="9">
        <f t="shared" si="169"/>
        <v>0</v>
      </c>
      <c r="L386" s="9">
        <f t="shared" si="169"/>
        <v>0</v>
      </c>
      <c r="M386" s="9">
        <f t="shared" si="169"/>
        <v>0</v>
      </c>
      <c r="N386" s="51"/>
      <c r="O386" s="18"/>
    </row>
    <row r="387" spans="1:15" s="2" customFormat="1">
      <c r="A387" s="54"/>
      <c r="B387" s="48" t="s">
        <v>123</v>
      </c>
      <c r="C387" s="14" t="s">
        <v>22</v>
      </c>
      <c r="D387" s="9">
        <f>SUM(D388:D393)</f>
        <v>115092.51459999999</v>
      </c>
      <c r="E387" s="9">
        <f>SUM(E388:E393)</f>
        <v>44551.8</v>
      </c>
      <c r="F387" s="11">
        <f t="shared" ref="F387:M387" si="170">SUM(F388:F393)</f>
        <v>115092.51459999999</v>
      </c>
      <c r="G387" s="11">
        <f t="shared" si="170"/>
        <v>44551.8</v>
      </c>
      <c r="H387" s="11">
        <f t="shared" si="170"/>
        <v>0</v>
      </c>
      <c r="I387" s="11">
        <f t="shared" si="170"/>
        <v>0</v>
      </c>
      <c r="J387" s="11">
        <f t="shared" si="170"/>
        <v>0</v>
      </c>
      <c r="K387" s="11">
        <f t="shared" si="170"/>
        <v>0</v>
      </c>
      <c r="L387" s="11">
        <f t="shared" si="170"/>
        <v>0</v>
      </c>
      <c r="M387" s="11">
        <f t="shared" si="170"/>
        <v>0</v>
      </c>
      <c r="N387" s="51"/>
      <c r="O387" s="18"/>
    </row>
    <row r="388" spans="1:15">
      <c r="A388" s="54"/>
      <c r="B388" s="48"/>
      <c r="C388" s="14" t="s">
        <v>23</v>
      </c>
      <c r="D388" s="9">
        <f t="shared" ref="D388:E393" si="171">F388+H388+J388+L388</f>
        <v>17330.599999999999</v>
      </c>
      <c r="E388" s="9">
        <f t="shared" si="171"/>
        <v>14850.6</v>
      </c>
      <c r="F388" s="11">
        <f>G388+2480</f>
        <v>17330.599999999999</v>
      </c>
      <c r="G388" s="11">
        <v>14850.6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51"/>
      <c r="O388" s="18"/>
    </row>
    <row r="389" spans="1:15">
      <c r="A389" s="54"/>
      <c r="B389" s="48"/>
      <c r="C389" s="14" t="s">
        <v>24</v>
      </c>
      <c r="D389" s="9">
        <f t="shared" si="171"/>
        <v>17330.599999999999</v>
      </c>
      <c r="E389" s="9">
        <f t="shared" si="171"/>
        <v>14850.6</v>
      </c>
      <c r="F389" s="11">
        <f>F388</f>
        <v>17330.599999999999</v>
      </c>
      <c r="G389" s="11">
        <v>14850.6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51"/>
      <c r="O389" s="18"/>
    </row>
    <row r="390" spans="1:15">
      <c r="A390" s="54"/>
      <c r="B390" s="48"/>
      <c r="C390" s="14" t="s">
        <v>25</v>
      </c>
      <c r="D390" s="9">
        <f t="shared" si="171"/>
        <v>17330.599999999999</v>
      </c>
      <c r="E390" s="9">
        <f t="shared" si="171"/>
        <v>14850.6</v>
      </c>
      <c r="F390" s="11">
        <f>F389</f>
        <v>17330.599999999999</v>
      </c>
      <c r="G390" s="11">
        <v>14850.6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51"/>
      <c r="O390" s="18"/>
    </row>
    <row r="391" spans="1:15">
      <c r="A391" s="54"/>
      <c r="B391" s="48"/>
      <c r="C391" s="14" t="s">
        <v>26</v>
      </c>
      <c r="D391" s="9">
        <f t="shared" si="171"/>
        <v>19063.66</v>
      </c>
      <c r="E391" s="9">
        <f t="shared" si="171"/>
        <v>0</v>
      </c>
      <c r="F391" s="11">
        <f>1.1*F390</f>
        <v>19063.66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51"/>
      <c r="O391" s="18"/>
    </row>
    <row r="392" spans="1:15">
      <c r="A392" s="54"/>
      <c r="B392" s="48"/>
      <c r="C392" s="14" t="s">
        <v>27</v>
      </c>
      <c r="D392" s="9">
        <f t="shared" si="171"/>
        <v>20970.026000000002</v>
      </c>
      <c r="E392" s="9">
        <f t="shared" si="171"/>
        <v>0</v>
      </c>
      <c r="F392" s="11">
        <f>1.1*F391</f>
        <v>20970.026000000002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51"/>
      <c r="O392" s="18"/>
    </row>
    <row r="393" spans="1:15">
      <c r="A393" s="54"/>
      <c r="B393" s="48"/>
      <c r="C393" s="14" t="s">
        <v>28</v>
      </c>
      <c r="D393" s="9">
        <f t="shared" si="171"/>
        <v>23067.028600000005</v>
      </c>
      <c r="E393" s="9">
        <f t="shared" si="171"/>
        <v>0</v>
      </c>
      <c r="F393" s="11">
        <f>1.1*F392</f>
        <v>23067.028600000005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52"/>
      <c r="O393" s="18"/>
    </row>
    <row r="394" spans="1:15" s="5" customFormat="1">
      <c r="A394" s="54">
        <v>8</v>
      </c>
      <c r="B394" s="13" t="s">
        <v>96</v>
      </c>
      <c r="C394" s="15" t="s">
        <v>22</v>
      </c>
      <c r="D394" s="9">
        <f>SUM(D395:D400)</f>
        <v>93234.671999999991</v>
      </c>
      <c r="E394" s="9">
        <f t="shared" ref="E394:M394" si="172">SUM(E395:E400)</f>
        <v>35912.699999999997</v>
      </c>
      <c r="F394" s="9">
        <f t="shared" si="172"/>
        <v>93234.671999999991</v>
      </c>
      <c r="G394" s="9">
        <f t="shared" si="172"/>
        <v>35912.699999999997</v>
      </c>
      <c r="H394" s="9">
        <f t="shared" si="172"/>
        <v>0</v>
      </c>
      <c r="I394" s="9">
        <f t="shared" si="172"/>
        <v>0</v>
      </c>
      <c r="J394" s="9">
        <f t="shared" si="172"/>
        <v>0</v>
      </c>
      <c r="K394" s="9">
        <f t="shared" si="172"/>
        <v>0</v>
      </c>
      <c r="L394" s="9">
        <f t="shared" si="172"/>
        <v>0</v>
      </c>
      <c r="M394" s="9">
        <f t="shared" si="172"/>
        <v>0</v>
      </c>
      <c r="N394" s="50" t="s">
        <v>101</v>
      </c>
      <c r="O394" s="18"/>
    </row>
    <row r="395" spans="1:15" s="5" customFormat="1">
      <c r="A395" s="54"/>
      <c r="B395" s="47" t="s">
        <v>105</v>
      </c>
      <c r="C395" s="15" t="s">
        <v>23</v>
      </c>
      <c r="D395" s="9">
        <f t="shared" ref="D395:D400" si="173">F395+H395+J395+L395</f>
        <v>12654</v>
      </c>
      <c r="E395" s="9">
        <f t="shared" ref="E395:E400" si="174">G395+I395+K395+M395</f>
        <v>11970.9</v>
      </c>
      <c r="F395" s="9">
        <f>F402+F409+F416</f>
        <v>12654</v>
      </c>
      <c r="G395" s="9">
        <f t="shared" ref="G395:M395" si="175">G402+G409+G416</f>
        <v>11970.9</v>
      </c>
      <c r="H395" s="9">
        <f t="shared" si="175"/>
        <v>0</v>
      </c>
      <c r="I395" s="9">
        <f t="shared" si="175"/>
        <v>0</v>
      </c>
      <c r="J395" s="9">
        <f t="shared" si="175"/>
        <v>0</v>
      </c>
      <c r="K395" s="9">
        <f t="shared" si="175"/>
        <v>0</v>
      </c>
      <c r="L395" s="9">
        <f t="shared" si="175"/>
        <v>0</v>
      </c>
      <c r="M395" s="9">
        <f t="shared" si="175"/>
        <v>0</v>
      </c>
      <c r="N395" s="51"/>
      <c r="O395" s="18"/>
    </row>
    <row r="396" spans="1:15" s="5" customFormat="1">
      <c r="A396" s="54"/>
      <c r="B396" s="47"/>
      <c r="C396" s="15" t="s">
        <v>24</v>
      </c>
      <c r="D396" s="9">
        <f>F396+H396+J396+L396</f>
        <v>12654</v>
      </c>
      <c r="E396" s="9">
        <f t="shared" si="174"/>
        <v>11970.9</v>
      </c>
      <c r="F396" s="9">
        <f>F403+F410+F417</f>
        <v>12654</v>
      </c>
      <c r="G396" s="9">
        <f t="shared" ref="G396:M396" si="176">G403+G410+G417</f>
        <v>11970.9</v>
      </c>
      <c r="H396" s="9">
        <f t="shared" si="176"/>
        <v>0</v>
      </c>
      <c r="I396" s="9">
        <f t="shared" si="176"/>
        <v>0</v>
      </c>
      <c r="J396" s="9">
        <f t="shared" si="176"/>
        <v>0</v>
      </c>
      <c r="K396" s="9">
        <f t="shared" si="176"/>
        <v>0</v>
      </c>
      <c r="L396" s="9">
        <f t="shared" si="176"/>
        <v>0</v>
      </c>
      <c r="M396" s="9">
        <f t="shared" si="176"/>
        <v>0</v>
      </c>
      <c r="N396" s="51"/>
      <c r="O396" s="18"/>
    </row>
    <row r="397" spans="1:15" s="5" customFormat="1">
      <c r="A397" s="54"/>
      <c r="B397" s="47"/>
      <c r="C397" s="15" t="s">
        <v>25</v>
      </c>
      <c r="D397" s="9">
        <f t="shared" si="173"/>
        <v>12654</v>
      </c>
      <c r="E397" s="9">
        <f t="shared" si="174"/>
        <v>11970.9</v>
      </c>
      <c r="F397" s="9">
        <f t="shared" ref="F397:M397" si="177">F404+F411+F418</f>
        <v>12654</v>
      </c>
      <c r="G397" s="9">
        <f t="shared" si="177"/>
        <v>11970.9</v>
      </c>
      <c r="H397" s="9">
        <f t="shared" si="177"/>
        <v>0</v>
      </c>
      <c r="I397" s="9">
        <f t="shared" si="177"/>
        <v>0</v>
      </c>
      <c r="J397" s="9">
        <f t="shared" si="177"/>
        <v>0</v>
      </c>
      <c r="K397" s="9">
        <f t="shared" si="177"/>
        <v>0</v>
      </c>
      <c r="L397" s="9">
        <f t="shared" si="177"/>
        <v>0</v>
      </c>
      <c r="M397" s="9">
        <f t="shared" si="177"/>
        <v>0</v>
      </c>
      <c r="N397" s="51"/>
      <c r="O397" s="18"/>
    </row>
    <row r="398" spans="1:15" s="5" customFormat="1">
      <c r="A398" s="54"/>
      <c r="B398" s="47"/>
      <c r="C398" s="15" t="s">
        <v>26</v>
      </c>
      <c r="D398" s="9">
        <f t="shared" si="173"/>
        <v>15184.8</v>
      </c>
      <c r="E398" s="9">
        <f t="shared" si="174"/>
        <v>0</v>
      </c>
      <c r="F398" s="9">
        <f t="shared" ref="F398:M398" si="178">F405+F412+F419</f>
        <v>15184.8</v>
      </c>
      <c r="G398" s="9">
        <f t="shared" si="178"/>
        <v>0</v>
      </c>
      <c r="H398" s="9">
        <f t="shared" si="178"/>
        <v>0</v>
      </c>
      <c r="I398" s="9">
        <f t="shared" si="178"/>
        <v>0</v>
      </c>
      <c r="J398" s="9">
        <f t="shared" si="178"/>
        <v>0</v>
      </c>
      <c r="K398" s="9">
        <f t="shared" si="178"/>
        <v>0</v>
      </c>
      <c r="L398" s="9">
        <f t="shared" si="178"/>
        <v>0</v>
      </c>
      <c r="M398" s="9">
        <f t="shared" si="178"/>
        <v>0</v>
      </c>
      <c r="N398" s="51"/>
      <c r="O398" s="18"/>
    </row>
    <row r="399" spans="1:15" s="5" customFormat="1">
      <c r="A399" s="54"/>
      <c r="B399" s="47"/>
      <c r="C399" s="15" t="s">
        <v>27</v>
      </c>
      <c r="D399" s="9">
        <f t="shared" si="173"/>
        <v>18221.759999999998</v>
      </c>
      <c r="E399" s="9">
        <f t="shared" si="174"/>
        <v>0</v>
      </c>
      <c r="F399" s="9">
        <f t="shared" ref="F399:M399" si="179">F406+F413+F420</f>
        <v>18221.759999999998</v>
      </c>
      <c r="G399" s="9">
        <f t="shared" si="179"/>
        <v>0</v>
      </c>
      <c r="H399" s="9">
        <f t="shared" si="179"/>
        <v>0</v>
      </c>
      <c r="I399" s="9">
        <f t="shared" si="179"/>
        <v>0</v>
      </c>
      <c r="J399" s="9">
        <f t="shared" si="179"/>
        <v>0</v>
      </c>
      <c r="K399" s="9">
        <f t="shared" si="179"/>
        <v>0</v>
      </c>
      <c r="L399" s="9">
        <f t="shared" si="179"/>
        <v>0</v>
      </c>
      <c r="M399" s="9">
        <f t="shared" si="179"/>
        <v>0</v>
      </c>
      <c r="N399" s="51"/>
      <c r="O399" s="18"/>
    </row>
    <row r="400" spans="1:15" s="5" customFormat="1">
      <c r="A400" s="54"/>
      <c r="B400" s="47"/>
      <c r="C400" s="15" t="s">
        <v>28</v>
      </c>
      <c r="D400" s="9">
        <f t="shared" si="173"/>
        <v>21866.111999999997</v>
      </c>
      <c r="E400" s="9">
        <f t="shared" si="174"/>
        <v>0</v>
      </c>
      <c r="F400" s="9">
        <f t="shared" ref="F400:M400" si="180">F407+F414+F421</f>
        <v>21866.111999999997</v>
      </c>
      <c r="G400" s="9">
        <f t="shared" si="180"/>
        <v>0</v>
      </c>
      <c r="H400" s="9">
        <f t="shared" si="180"/>
        <v>0</v>
      </c>
      <c r="I400" s="9">
        <f t="shared" si="180"/>
        <v>0</v>
      </c>
      <c r="J400" s="9">
        <f t="shared" si="180"/>
        <v>0</v>
      </c>
      <c r="K400" s="9">
        <f t="shared" si="180"/>
        <v>0</v>
      </c>
      <c r="L400" s="9">
        <f t="shared" si="180"/>
        <v>0</v>
      </c>
      <c r="M400" s="9">
        <f t="shared" si="180"/>
        <v>0</v>
      </c>
      <c r="N400" s="51"/>
      <c r="O400" s="18"/>
    </row>
    <row r="401" spans="1:16" s="2" customFormat="1">
      <c r="A401" s="54"/>
      <c r="B401" s="48" t="s">
        <v>125</v>
      </c>
      <c r="C401" s="14" t="s">
        <v>22</v>
      </c>
      <c r="D401" s="9">
        <f>SUM(D402:D407)</f>
        <v>84577.271999999997</v>
      </c>
      <c r="E401" s="9">
        <f>SUM(E402:E407)</f>
        <v>32387.699999999997</v>
      </c>
      <c r="F401" s="11">
        <f>SUM(F402:F407)</f>
        <v>84577.271999999997</v>
      </c>
      <c r="G401" s="11">
        <f>SUM(G402:G407)</f>
        <v>32387.699999999997</v>
      </c>
      <c r="H401" s="11"/>
      <c r="I401" s="11"/>
      <c r="J401" s="11"/>
      <c r="K401" s="11"/>
      <c r="L401" s="11"/>
      <c r="M401" s="11"/>
      <c r="N401" s="51"/>
      <c r="O401" s="18"/>
    </row>
    <row r="402" spans="1:16">
      <c r="A402" s="54"/>
      <c r="B402" s="48"/>
      <c r="C402" s="14" t="s">
        <v>23</v>
      </c>
      <c r="D402" s="9">
        <f t="shared" ref="D402:D407" si="181">F402+H402+J402+L402</f>
        <v>11479</v>
      </c>
      <c r="E402" s="9">
        <f t="shared" ref="E402:E407" si="182">G402+I402+K402+M402</f>
        <v>10795.9</v>
      </c>
      <c r="F402" s="11">
        <f>1198.1+G402-530+15</f>
        <v>11479</v>
      </c>
      <c r="G402" s="11">
        <f>10265.9+530</f>
        <v>10795.9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51"/>
      <c r="O402" s="18"/>
      <c r="P402" s="36"/>
    </row>
    <row r="403" spans="1:16">
      <c r="A403" s="54"/>
      <c r="B403" s="48"/>
      <c r="C403" s="14" t="s">
        <v>24</v>
      </c>
      <c r="D403" s="9">
        <f t="shared" si="181"/>
        <v>11479</v>
      </c>
      <c r="E403" s="9">
        <f t="shared" si="182"/>
        <v>10795.9</v>
      </c>
      <c r="F403" s="11">
        <f>F402</f>
        <v>11479</v>
      </c>
      <c r="G403" s="11">
        <f>10265.9+530</f>
        <v>10795.9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51"/>
      <c r="O403" s="18"/>
      <c r="P403" s="36"/>
    </row>
    <row r="404" spans="1:16">
      <c r="A404" s="54"/>
      <c r="B404" s="48"/>
      <c r="C404" s="14" t="s">
        <v>25</v>
      </c>
      <c r="D404" s="9">
        <f t="shared" si="181"/>
        <v>11479</v>
      </c>
      <c r="E404" s="9">
        <f t="shared" si="182"/>
        <v>10795.9</v>
      </c>
      <c r="F404" s="11">
        <f>F403</f>
        <v>11479</v>
      </c>
      <c r="G404" s="11">
        <f>10265.9+530</f>
        <v>10795.9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51"/>
      <c r="O404" s="18"/>
      <c r="P404" s="36"/>
    </row>
    <row r="405" spans="1:16">
      <c r="A405" s="54"/>
      <c r="B405" s="48"/>
      <c r="C405" s="14" t="s">
        <v>26</v>
      </c>
      <c r="D405" s="9">
        <f t="shared" si="181"/>
        <v>13774.8</v>
      </c>
      <c r="E405" s="9">
        <f t="shared" si="182"/>
        <v>0</v>
      </c>
      <c r="F405" s="11">
        <f>1.2*F404</f>
        <v>13774.8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51"/>
      <c r="O405" s="18"/>
    </row>
    <row r="406" spans="1:16">
      <c r="A406" s="54"/>
      <c r="B406" s="48"/>
      <c r="C406" s="14" t="s">
        <v>27</v>
      </c>
      <c r="D406" s="9">
        <f t="shared" si="181"/>
        <v>16529.759999999998</v>
      </c>
      <c r="E406" s="9">
        <f t="shared" si="182"/>
        <v>0</v>
      </c>
      <c r="F406" s="11">
        <f>1.2*F405</f>
        <v>16529.759999999998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51"/>
      <c r="O406" s="18"/>
    </row>
    <row r="407" spans="1:16">
      <c r="A407" s="54"/>
      <c r="B407" s="48"/>
      <c r="C407" s="14" t="s">
        <v>28</v>
      </c>
      <c r="D407" s="9">
        <f t="shared" si="181"/>
        <v>19835.711999999996</v>
      </c>
      <c r="E407" s="9">
        <f t="shared" si="182"/>
        <v>0</v>
      </c>
      <c r="F407" s="11">
        <f>1.2*F406</f>
        <v>19835.711999999996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51"/>
      <c r="O407" s="18"/>
    </row>
    <row r="408" spans="1:16" s="2" customFormat="1" ht="21" customHeight="1">
      <c r="A408" s="54"/>
      <c r="B408" s="48" t="s">
        <v>124</v>
      </c>
      <c r="C408" s="14" t="s">
        <v>22</v>
      </c>
      <c r="D408" s="9">
        <f>SUM(D409:D414)</f>
        <v>8657.4</v>
      </c>
      <c r="E408" s="9">
        <f>SUM(E409:E414)</f>
        <v>3525</v>
      </c>
      <c r="F408" s="11">
        <f t="shared" ref="F408:M408" si="183">SUM(F409:F414)</f>
        <v>8657.4</v>
      </c>
      <c r="G408" s="11">
        <f t="shared" si="183"/>
        <v>3525</v>
      </c>
      <c r="H408" s="11">
        <f t="shared" si="183"/>
        <v>0</v>
      </c>
      <c r="I408" s="11">
        <f t="shared" si="183"/>
        <v>0</v>
      </c>
      <c r="J408" s="11">
        <f t="shared" si="183"/>
        <v>0</v>
      </c>
      <c r="K408" s="11">
        <f t="shared" si="183"/>
        <v>0</v>
      </c>
      <c r="L408" s="11">
        <f t="shared" si="183"/>
        <v>0</v>
      </c>
      <c r="M408" s="11">
        <f t="shared" si="183"/>
        <v>0</v>
      </c>
      <c r="N408" s="51"/>
      <c r="O408" s="18"/>
    </row>
    <row r="409" spans="1:16" ht="21" customHeight="1">
      <c r="A409" s="54"/>
      <c r="B409" s="48"/>
      <c r="C409" s="14" t="s">
        <v>23</v>
      </c>
      <c r="D409" s="9">
        <f t="shared" ref="D409:D414" si="184">F409+H409+J409+L409</f>
        <v>1175</v>
      </c>
      <c r="E409" s="9">
        <f t="shared" ref="E409:E414" si="185">G409+I409+K409+M409</f>
        <v>1175</v>
      </c>
      <c r="F409" s="11">
        <f>G409</f>
        <v>1175</v>
      </c>
      <c r="G409" s="11">
        <v>1175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51"/>
      <c r="O409" s="18"/>
    </row>
    <row r="410" spans="1:16" ht="21" customHeight="1">
      <c r="A410" s="54"/>
      <c r="B410" s="48"/>
      <c r="C410" s="14" t="s">
        <v>24</v>
      </c>
      <c r="D410" s="9">
        <f t="shared" si="184"/>
        <v>1175</v>
      </c>
      <c r="E410" s="9">
        <f t="shared" si="185"/>
        <v>1175</v>
      </c>
      <c r="F410" s="11">
        <f>F409</f>
        <v>1175</v>
      </c>
      <c r="G410" s="11">
        <v>1175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51"/>
      <c r="O410" s="18"/>
    </row>
    <row r="411" spans="1:16" ht="21" customHeight="1">
      <c r="A411" s="54"/>
      <c r="B411" s="48"/>
      <c r="C411" s="14" t="s">
        <v>25</v>
      </c>
      <c r="D411" s="9">
        <f t="shared" si="184"/>
        <v>1175</v>
      </c>
      <c r="E411" s="9">
        <f t="shared" si="185"/>
        <v>1175</v>
      </c>
      <c r="F411" s="11">
        <f>F410</f>
        <v>1175</v>
      </c>
      <c r="G411" s="11">
        <v>1175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51"/>
      <c r="O411" s="18"/>
    </row>
    <row r="412" spans="1:16" ht="21" customHeight="1">
      <c r="A412" s="54"/>
      <c r="B412" s="48"/>
      <c r="C412" s="14" t="s">
        <v>26</v>
      </c>
      <c r="D412" s="9">
        <f t="shared" si="184"/>
        <v>1410</v>
      </c>
      <c r="E412" s="9">
        <f t="shared" si="185"/>
        <v>0</v>
      </c>
      <c r="F412" s="11">
        <f>1.2*F411</f>
        <v>1410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51"/>
      <c r="O412" s="18"/>
    </row>
    <row r="413" spans="1:16" ht="21" customHeight="1">
      <c r="A413" s="54"/>
      <c r="B413" s="48"/>
      <c r="C413" s="14" t="s">
        <v>27</v>
      </c>
      <c r="D413" s="9">
        <f t="shared" si="184"/>
        <v>1692</v>
      </c>
      <c r="E413" s="9">
        <f t="shared" si="185"/>
        <v>0</v>
      </c>
      <c r="F413" s="11">
        <f>1.2*F412</f>
        <v>1692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51"/>
      <c r="O413" s="18"/>
    </row>
    <row r="414" spans="1:16" ht="21" customHeight="1">
      <c r="A414" s="54"/>
      <c r="B414" s="48"/>
      <c r="C414" s="14" t="s">
        <v>28</v>
      </c>
      <c r="D414" s="9">
        <f t="shared" si="184"/>
        <v>2030.3999999999999</v>
      </c>
      <c r="E414" s="9">
        <f t="shared" si="185"/>
        <v>0</v>
      </c>
      <c r="F414" s="11">
        <f>1.2*F413</f>
        <v>2030.3999999999999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51"/>
      <c r="O414" s="18"/>
    </row>
    <row r="415" spans="1:16">
      <c r="A415" s="54"/>
      <c r="B415" s="48" t="s">
        <v>110</v>
      </c>
      <c r="C415" s="14" t="s">
        <v>22</v>
      </c>
      <c r="D415" s="9">
        <f>SUM(D416:D421)</f>
        <v>0</v>
      </c>
      <c r="E415" s="9">
        <f>SUM(E416:E421)</f>
        <v>0</v>
      </c>
      <c r="F415" s="9">
        <f t="shared" ref="F415:M415" si="186">SUM(F416:F421)</f>
        <v>0</v>
      </c>
      <c r="G415" s="9">
        <f t="shared" si="186"/>
        <v>0</v>
      </c>
      <c r="H415" s="9">
        <f t="shared" si="186"/>
        <v>0</v>
      </c>
      <c r="I415" s="9">
        <f t="shared" si="186"/>
        <v>0</v>
      </c>
      <c r="J415" s="9">
        <f t="shared" si="186"/>
        <v>0</v>
      </c>
      <c r="K415" s="9">
        <f t="shared" si="186"/>
        <v>0</v>
      </c>
      <c r="L415" s="9">
        <f t="shared" si="186"/>
        <v>0</v>
      </c>
      <c r="M415" s="9">
        <f t="shared" si="186"/>
        <v>0</v>
      </c>
      <c r="N415" s="51"/>
      <c r="O415" s="18"/>
    </row>
    <row r="416" spans="1:16">
      <c r="A416" s="54"/>
      <c r="B416" s="48"/>
      <c r="C416" s="14" t="s">
        <v>23</v>
      </c>
      <c r="D416" s="9">
        <f t="shared" ref="D416:D421" si="187">F416+H416+J416+L416</f>
        <v>0</v>
      </c>
      <c r="E416" s="9">
        <f t="shared" ref="E416:E421" si="188">G416+I416+K416+M416</f>
        <v>0</v>
      </c>
      <c r="F416" s="11"/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51"/>
      <c r="O416" s="18"/>
    </row>
    <row r="417" spans="1:16">
      <c r="A417" s="54"/>
      <c r="B417" s="48"/>
      <c r="C417" s="14" t="s">
        <v>24</v>
      </c>
      <c r="D417" s="9">
        <f t="shared" si="187"/>
        <v>0</v>
      </c>
      <c r="E417" s="9">
        <f t="shared" si="188"/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51"/>
      <c r="O417" s="18"/>
    </row>
    <row r="418" spans="1:16">
      <c r="A418" s="54"/>
      <c r="B418" s="48"/>
      <c r="C418" s="14" t="s">
        <v>25</v>
      </c>
      <c r="D418" s="9">
        <f t="shared" si="187"/>
        <v>0</v>
      </c>
      <c r="E418" s="9">
        <f t="shared" si="188"/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51"/>
      <c r="O418" s="18"/>
    </row>
    <row r="419" spans="1:16">
      <c r="A419" s="54"/>
      <c r="B419" s="48"/>
      <c r="C419" s="14" t="s">
        <v>26</v>
      </c>
      <c r="D419" s="9">
        <f t="shared" si="187"/>
        <v>0</v>
      </c>
      <c r="E419" s="9">
        <f t="shared" si="188"/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51"/>
      <c r="O419" s="18"/>
    </row>
    <row r="420" spans="1:16">
      <c r="A420" s="54"/>
      <c r="B420" s="48"/>
      <c r="C420" s="14" t="s">
        <v>27</v>
      </c>
      <c r="D420" s="9">
        <f t="shared" si="187"/>
        <v>0</v>
      </c>
      <c r="E420" s="9">
        <f t="shared" si="188"/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51"/>
      <c r="O420" s="18"/>
    </row>
    <row r="421" spans="1:16">
      <c r="A421" s="55"/>
      <c r="B421" s="48"/>
      <c r="C421" s="14" t="s">
        <v>28</v>
      </c>
      <c r="D421" s="9">
        <f t="shared" si="187"/>
        <v>0</v>
      </c>
      <c r="E421" s="9">
        <f t="shared" si="188"/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51"/>
      <c r="O421" s="18"/>
    </row>
    <row r="422" spans="1:16">
      <c r="A422" s="46"/>
      <c r="B422" s="47" t="s">
        <v>41</v>
      </c>
      <c r="C422" s="15" t="s">
        <v>22</v>
      </c>
      <c r="D422" s="9">
        <f t="shared" ref="D422:M422" si="189">SUM(D423:D428)</f>
        <v>208327.18659999996</v>
      </c>
      <c r="E422" s="9">
        <f t="shared" si="189"/>
        <v>80464.5</v>
      </c>
      <c r="F422" s="9">
        <f t="shared" si="189"/>
        <v>208327.18659999996</v>
      </c>
      <c r="G422" s="9">
        <f t="shared" si="189"/>
        <v>80464.5</v>
      </c>
      <c r="H422" s="9">
        <f t="shared" si="189"/>
        <v>0</v>
      </c>
      <c r="I422" s="9">
        <f t="shared" si="189"/>
        <v>0</v>
      </c>
      <c r="J422" s="9">
        <f t="shared" si="189"/>
        <v>0</v>
      </c>
      <c r="K422" s="9">
        <f t="shared" si="189"/>
        <v>0</v>
      </c>
      <c r="L422" s="9">
        <f t="shared" si="189"/>
        <v>0</v>
      </c>
      <c r="M422" s="9">
        <f t="shared" si="189"/>
        <v>0</v>
      </c>
      <c r="N422" s="51"/>
      <c r="O422" s="18"/>
    </row>
    <row r="423" spans="1:16">
      <c r="A423" s="46"/>
      <c r="B423" s="47"/>
      <c r="C423" s="15" t="s">
        <v>23</v>
      </c>
      <c r="D423" s="9">
        <f t="shared" ref="D423:E428" si="190">F423+H423+J423+L423</f>
        <v>29984.6</v>
      </c>
      <c r="E423" s="9">
        <f t="shared" si="190"/>
        <v>26821.5</v>
      </c>
      <c r="F423" s="9">
        <f>F381+F395</f>
        <v>29984.6</v>
      </c>
      <c r="G423" s="9">
        <f t="shared" ref="G423:M423" si="191">G381+G395</f>
        <v>26821.5</v>
      </c>
      <c r="H423" s="9">
        <f t="shared" si="191"/>
        <v>0</v>
      </c>
      <c r="I423" s="9">
        <f t="shared" si="191"/>
        <v>0</v>
      </c>
      <c r="J423" s="9">
        <f t="shared" si="191"/>
        <v>0</v>
      </c>
      <c r="K423" s="9">
        <f t="shared" si="191"/>
        <v>0</v>
      </c>
      <c r="L423" s="9">
        <f t="shared" si="191"/>
        <v>0</v>
      </c>
      <c r="M423" s="9">
        <f t="shared" si="191"/>
        <v>0</v>
      </c>
      <c r="N423" s="51"/>
      <c r="O423" s="18"/>
    </row>
    <row r="424" spans="1:16">
      <c r="A424" s="46"/>
      <c r="B424" s="47"/>
      <c r="C424" s="15" t="s">
        <v>24</v>
      </c>
      <c r="D424" s="9">
        <f t="shared" si="190"/>
        <v>29984.6</v>
      </c>
      <c r="E424" s="9">
        <f t="shared" si="190"/>
        <v>26821.5</v>
      </c>
      <c r="F424" s="9">
        <f t="shared" ref="F424:M424" si="192">F382+F396</f>
        <v>29984.6</v>
      </c>
      <c r="G424" s="9">
        <f t="shared" si="192"/>
        <v>26821.5</v>
      </c>
      <c r="H424" s="9">
        <f t="shared" si="192"/>
        <v>0</v>
      </c>
      <c r="I424" s="9">
        <f t="shared" si="192"/>
        <v>0</v>
      </c>
      <c r="J424" s="9">
        <f t="shared" si="192"/>
        <v>0</v>
      </c>
      <c r="K424" s="9">
        <f t="shared" si="192"/>
        <v>0</v>
      </c>
      <c r="L424" s="9">
        <f t="shared" si="192"/>
        <v>0</v>
      </c>
      <c r="M424" s="9">
        <f t="shared" si="192"/>
        <v>0</v>
      </c>
      <c r="N424" s="51"/>
      <c r="O424" s="18"/>
      <c r="P424" s="36"/>
    </row>
    <row r="425" spans="1:16">
      <c r="A425" s="46"/>
      <c r="B425" s="47"/>
      <c r="C425" s="15" t="s">
        <v>25</v>
      </c>
      <c r="D425" s="9">
        <f t="shared" si="190"/>
        <v>29984.6</v>
      </c>
      <c r="E425" s="9">
        <f t="shared" si="190"/>
        <v>26821.5</v>
      </c>
      <c r="F425" s="9">
        <f t="shared" ref="F425:M425" si="193">F383+F397</f>
        <v>29984.6</v>
      </c>
      <c r="G425" s="9">
        <f t="shared" si="193"/>
        <v>26821.5</v>
      </c>
      <c r="H425" s="9">
        <f t="shared" si="193"/>
        <v>0</v>
      </c>
      <c r="I425" s="9">
        <f t="shared" si="193"/>
        <v>0</v>
      </c>
      <c r="J425" s="9">
        <f t="shared" si="193"/>
        <v>0</v>
      </c>
      <c r="K425" s="9">
        <f t="shared" si="193"/>
        <v>0</v>
      </c>
      <c r="L425" s="9">
        <f t="shared" si="193"/>
        <v>0</v>
      </c>
      <c r="M425" s="9">
        <f t="shared" si="193"/>
        <v>0</v>
      </c>
      <c r="N425" s="51"/>
      <c r="O425" s="18"/>
      <c r="P425" s="36"/>
    </row>
    <row r="426" spans="1:16">
      <c r="A426" s="46"/>
      <c r="B426" s="47"/>
      <c r="C426" s="15" t="s">
        <v>26</v>
      </c>
      <c r="D426" s="9">
        <f t="shared" si="190"/>
        <v>34248.46</v>
      </c>
      <c r="E426" s="9">
        <f t="shared" si="190"/>
        <v>0</v>
      </c>
      <c r="F426" s="9">
        <f t="shared" ref="F426:M426" si="194">F384+F398</f>
        <v>34248.46</v>
      </c>
      <c r="G426" s="9">
        <f t="shared" si="194"/>
        <v>0</v>
      </c>
      <c r="H426" s="9">
        <f t="shared" si="194"/>
        <v>0</v>
      </c>
      <c r="I426" s="9">
        <f t="shared" si="194"/>
        <v>0</v>
      </c>
      <c r="J426" s="9">
        <f t="shared" si="194"/>
        <v>0</v>
      </c>
      <c r="K426" s="9">
        <f t="shared" si="194"/>
        <v>0</v>
      </c>
      <c r="L426" s="9">
        <f t="shared" si="194"/>
        <v>0</v>
      </c>
      <c r="M426" s="9">
        <f t="shared" si="194"/>
        <v>0</v>
      </c>
      <c r="N426" s="51"/>
      <c r="O426" s="18"/>
    </row>
    <row r="427" spans="1:16">
      <c r="A427" s="46"/>
      <c r="B427" s="47"/>
      <c r="C427" s="15" t="s">
        <v>27</v>
      </c>
      <c r="D427" s="9">
        <f t="shared" si="190"/>
        <v>39191.786</v>
      </c>
      <c r="E427" s="9">
        <f t="shared" si="190"/>
        <v>0</v>
      </c>
      <c r="F427" s="9">
        <f t="shared" ref="F427:M427" si="195">F385+F399</f>
        <v>39191.786</v>
      </c>
      <c r="G427" s="9">
        <f t="shared" si="195"/>
        <v>0</v>
      </c>
      <c r="H427" s="9">
        <f t="shared" si="195"/>
        <v>0</v>
      </c>
      <c r="I427" s="9">
        <f t="shared" si="195"/>
        <v>0</v>
      </c>
      <c r="J427" s="9">
        <f t="shared" si="195"/>
        <v>0</v>
      </c>
      <c r="K427" s="9">
        <f t="shared" si="195"/>
        <v>0</v>
      </c>
      <c r="L427" s="9">
        <f t="shared" si="195"/>
        <v>0</v>
      </c>
      <c r="M427" s="9">
        <f t="shared" si="195"/>
        <v>0</v>
      </c>
      <c r="N427" s="51"/>
      <c r="O427" s="18"/>
    </row>
    <row r="428" spans="1:16">
      <c r="A428" s="46"/>
      <c r="B428" s="47"/>
      <c r="C428" s="15" t="s">
        <v>28</v>
      </c>
      <c r="D428" s="9">
        <f t="shared" si="190"/>
        <v>44933.140599999999</v>
      </c>
      <c r="E428" s="9">
        <f t="shared" si="190"/>
        <v>0</v>
      </c>
      <c r="F428" s="9">
        <f t="shared" ref="F428:M428" si="196">F386+F400</f>
        <v>44933.140599999999</v>
      </c>
      <c r="G428" s="9">
        <f t="shared" si="196"/>
        <v>0</v>
      </c>
      <c r="H428" s="9">
        <f t="shared" si="196"/>
        <v>0</v>
      </c>
      <c r="I428" s="9">
        <f t="shared" si="196"/>
        <v>0</v>
      </c>
      <c r="J428" s="9">
        <f t="shared" si="196"/>
        <v>0</v>
      </c>
      <c r="K428" s="9">
        <f t="shared" si="196"/>
        <v>0</v>
      </c>
      <c r="L428" s="9">
        <f t="shared" si="196"/>
        <v>0</v>
      </c>
      <c r="M428" s="9">
        <f t="shared" si="196"/>
        <v>0</v>
      </c>
      <c r="N428" s="52"/>
      <c r="O428" s="18"/>
    </row>
    <row r="429" spans="1:16">
      <c r="A429" s="59" t="s">
        <v>74</v>
      </c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1"/>
      <c r="N429" s="14"/>
      <c r="O429" s="18"/>
    </row>
    <row r="430" spans="1:16">
      <c r="A430" s="59" t="s">
        <v>75</v>
      </c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1"/>
      <c r="N430" s="14"/>
      <c r="O430" s="18"/>
    </row>
    <row r="431" spans="1:16" s="5" customFormat="1">
      <c r="A431" s="53">
        <v>9</v>
      </c>
      <c r="B431" s="13" t="s">
        <v>76</v>
      </c>
      <c r="C431" s="15" t="s">
        <v>22</v>
      </c>
      <c r="D431" s="9">
        <f>SUM(D432:D437)</f>
        <v>118838</v>
      </c>
      <c r="E431" s="9">
        <f t="shared" ref="E431:M431" si="197">SUM(E432:E437)</f>
        <v>0</v>
      </c>
      <c r="F431" s="9">
        <f t="shared" si="197"/>
        <v>118838</v>
      </c>
      <c r="G431" s="9">
        <f t="shared" si="197"/>
        <v>0</v>
      </c>
      <c r="H431" s="9">
        <f t="shared" si="197"/>
        <v>0</v>
      </c>
      <c r="I431" s="9">
        <f t="shared" si="197"/>
        <v>0</v>
      </c>
      <c r="J431" s="9">
        <f t="shared" si="197"/>
        <v>0</v>
      </c>
      <c r="K431" s="9">
        <f t="shared" si="197"/>
        <v>0</v>
      </c>
      <c r="L431" s="9">
        <f t="shared" si="197"/>
        <v>0</v>
      </c>
      <c r="M431" s="9">
        <f t="shared" si="197"/>
        <v>0</v>
      </c>
      <c r="N431" s="50" t="s">
        <v>102</v>
      </c>
      <c r="O431" s="18"/>
    </row>
    <row r="432" spans="1:16" s="5" customFormat="1">
      <c r="A432" s="54"/>
      <c r="B432" s="47" t="s">
        <v>77</v>
      </c>
      <c r="C432" s="15" t="s">
        <v>23</v>
      </c>
      <c r="D432" s="9">
        <f t="shared" ref="D432:D437" si="198">F432+H432+J432+L432</f>
        <v>24094</v>
      </c>
      <c r="E432" s="9">
        <f t="shared" ref="E432:E437" si="199">G432+I432+K432+M432</f>
        <v>0</v>
      </c>
      <c r="F432" s="9">
        <f>F439+F446+F453+F460+F467+F481+F488+F495+F523+F474+F502+F509+F516</f>
        <v>24094</v>
      </c>
      <c r="G432" s="9">
        <f t="shared" ref="G432:M432" si="200">G439+G446+G453+G460+G467+G481+G488+G495+G523+G474+G502+G509+G516</f>
        <v>0</v>
      </c>
      <c r="H432" s="9">
        <f t="shared" si="200"/>
        <v>0</v>
      </c>
      <c r="I432" s="9">
        <f t="shared" si="200"/>
        <v>0</v>
      </c>
      <c r="J432" s="9">
        <f t="shared" si="200"/>
        <v>0</v>
      </c>
      <c r="K432" s="9">
        <f t="shared" si="200"/>
        <v>0</v>
      </c>
      <c r="L432" s="9">
        <f t="shared" si="200"/>
        <v>0</v>
      </c>
      <c r="M432" s="9">
        <f t="shared" si="200"/>
        <v>0</v>
      </c>
      <c r="N432" s="51"/>
      <c r="O432" s="18"/>
    </row>
    <row r="433" spans="1:15" s="5" customFormat="1">
      <c r="A433" s="54"/>
      <c r="B433" s="47"/>
      <c r="C433" s="15" t="s">
        <v>24</v>
      </c>
      <c r="D433" s="9">
        <f t="shared" si="198"/>
        <v>40144</v>
      </c>
      <c r="E433" s="9">
        <f t="shared" si="199"/>
        <v>0</v>
      </c>
      <c r="F433" s="9">
        <f t="shared" ref="F433:M437" si="201">F440+F447+F454+F461+F468+F482+F489+F496+F524+F475+F503+F510+F517</f>
        <v>40144</v>
      </c>
      <c r="G433" s="9">
        <f t="shared" si="201"/>
        <v>0</v>
      </c>
      <c r="H433" s="9">
        <f t="shared" si="201"/>
        <v>0</v>
      </c>
      <c r="I433" s="9">
        <f t="shared" si="201"/>
        <v>0</v>
      </c>
      <c r="J433" s="9">
        <f t="shared" si="201"/>
        <v>0</v>
      </c>
      <c r="K433" s="9">
        <f t="shared" si="201"/>
        <v>0</v>
      </c>
      <c r="L433" s="9">
        <f t="shared" si="201"/>
        <v>0</v>
      </c>
      <c r="M433" s="9">
        <f t="shared" si="201"/>
        <v>0</v>
      </c>
      <c r="N433" s="51"/>
      <c r="O433" s="18"/>
    </row>
    <row r="434" spans="1:15" s="5" customFormat="1">
      <c r="A434" s="54"/>
      <c r="B434" s="47"/>
      <c r="C434" s="15" t="s">
        <v>25</v>
      </c>
      <c r="D434" s="9">
        <f t="shared" si="198"/>
        <v>20600</v>
      </c>
      <c r="E434" s="9">
        <f t="shared" si="199"/>
        <v>0</v>
      </c>
      <c r="F434" s="9">
        <f t="shared" si="201"/>
        <v>20600</v>
      </c>
      <c r="G434" s="9">
        <f t="shared" si="201"/>
        <v>0</v>
      </c>
      <c r="H434" s="9">
        <f t="shared" si="201"/>
        <v>0</v>
      </c>
      <c r="I434" s="9">
        <f t="shared" si="201"/>
        <v>0</v>
      </c>
      <c r="J434" s="9">
        <f t="shared" si="201"/>
        <v>0</v>
      </c>
      <c r="K434" s="9">
        <f t="shared" si="201"/>
        <v>0</v>
      </c>
      <c r="L434" s="9">
        <f t="shared" si="201"/>
        <v>0</v>
      </c>
      <c r="M434" s="9">
        <f t="shared" si="201"/>
        <v>0</v>
      </c>
      <c r="N434" s="51"/>
      <c r="O434" s="18"/>
    </row>
    <row r="435" spans="1:15" s="5" customFormat="1">
      <c r="A435" s="54"/>
      <c r="B435" s="47"/>
      <c r="C435" s="15" t="s">
        <v>26</v>
      </c>
      <c r="D435" s="9">
        <f t="shared" si="198"/>
        <v>22000</v>
      </c>
      <c r="E435" s="9">
        <f t="shared" si="199"/>
        <v>0</v>
      </c>
      <c r="F435" s="9">
        <f t="shared" si="201"/>
        <v>22000</v>
      </c>
      <c r="G435" s="9">
        <f t="shared" si="201"/>
        <v>0</v>
      </c>
      <c r="H435" s="9">
        <f t="shared" si="201"/>
        <v>0</v>
      </c>
      <c r="I435" s="9">
        <f t="shared" si="201"/>
        <v>0</v>
      </c>
      <c r="J435" s="9">
        <f t="shared" si="201"/>
        <v>0</v>
      </c>
      <c r="K435" s="9">
        <f t="shared" si="201"/>
        <v>0</v>
      </c>
      <c r="L435" s="9">
        <f t="shared" si="201"/>
        <v>0</v>
      </c>
      <c r="M435" s="9">
        <f t="shared" si="201"/>
        <v>0</v>
      </c>
      <c r="N435" s="51"/>
      <c r="O435" s="18"/>
    </row>
    <row r="436" spans="1:15" s="5" customFormat="1">
      <c r="A436" s="54"/>
      <c r="B436" s="47"/>
      <c r="C436" s="15" t="s">
        <v>27</v>
      </c>
      <c r="D436" s="9">
        <f t="shared" si="198"/>
        <v>8000</v>
      </c>
      <c r="E436" s="9">
        <f t="shared" si="199"/>
        <v>0</v>
      </c>
      <c r="F436" s="9">
        <f t="shared" si="201"/>
        <v>8000</v>
      </c>
      <c r="G436" s="9">
        <f t="shared" si="201"/>
        <v>0</v>
      </c>
      <c r="H436" s="9">
        <f t="shared" si="201"/>
        <v>0</v>
      </c>
      <c r="I436" s="9">
        <f t="shared" si="201"/>
        <v>0</v>
      </c>
      <c r="J436" s="9">
        <f t="shared" si="201"/>
        <v>0</v>
      </c>
      <c r="K436" s="9">
        <f t="shared" si="201"/>
        <v>0</v>
      </c>
      <c r="L436" s="9">
        <f t="shared" si="201"/>
        <v>0</v>
      </c>
      <c r="M436" s="9">
        <f t="shared" si="201"/>
        <v>0</v>
      </c>
      <c r="N436" s="51"/>
      <c r="O436" s="18"/>
    </row>
    <row r="437" spans="1:15" s="5" customFormat="1">
      <c r="A437" s="54"/>
      <c r="B437" s="47"/>
      <c r="C437" s="15" t="s">
        <v>28</v>
      </c>
      <c r="D437" s="9">
        <f t="shared" si="198"/>
        <v>4000</v>
      </c>
      <c r="E437" s="9">
        <f t="shared" si="199"/>
        <v>0</v>
      </c>
      <c r="F437" s="9">
        <f t="shared" si="201"/>
        <v>4000</v>
      </c>
      <c r="G437" s="9">
        <f t="shared" si="201"/>
        <v>0</v>
      </c>
      <c r="H437" s="9">
        <f t="shared" si="201"/>
        <v>0</v>
      </c>
      <c r="I437" s="9">
        <f t="shared" si="201"/>
        <v>0</v>
      </c>
      <c r="J437" s="9">
        <f t="shared" si="201"/>
        <v>0</v>
      </c>
      <c r="K437" s="9">
        <f t="shared" si="201"/>
        <v>0</v>
      </c>
      <c r="L437" s="9">
        <f t="shared" si="201"/>
        <v>0</v>
      </c>
      <c r="M437" s="9">
        <f t="shared" si="201"/>
        <v>0</v>
      </c>
      <c r="N437" s="51"/>
      <c r="O437" s="18"/>
    </row>
    <row r="438" spans="1:15" s="2" customFormat="1">
      <c r="A438" s="54"/>
      <c r="B438" s="48" t="s">
        <v>78</v>
      </c>
      <c r="C438" s="14" t="s">
        <v>22</v>
      </c>
      <c r="D438" s="9">
        <f>SUM(D439:D444)</f>
        <v>3950</v>
      </c>
      <c r="E438" s="9">
        <f>SUM(E439:E444)</f>
        <v>0</v>
      </c>
      <c r="F438" s="11">
        <f>SUM(F439:F444)</f>
        <v>3950</v>
      </c>
      <c r="G438" s="11">
        <f>SUM(G439:G444)</f>
        <v>0</v>
      </c>
      <c r="H438" s="11"/>
      <c r="I438" s="11"/>
      <c r="J438" s="11"/>
      <c r="K438" s="11"/>
      <c r="L438" s="11"/>
      <c r="M438" s="11"/>
      <c r="N438" s="51"/>
      <c r="O438" s="18"/>
    </row>
    <row r="439" spans="1:15">
      <c r="A439" s="54"/>
      <c r="B439" s="48"/>
      <c r="C439" s="14" t="s">
        <v>23</v>
      </c>
      <c r="D439" s="9">
        <f t="shared" ref="D439:D444" si="202">F439+H439+J439+L439</f>
        <v>650</v>
      </c>
      <c r="E439" s="9">
        <f t="shared" ref="E439:E444" si="203">G439+I439+K439+M439</f>
        <v>0</v>
      </c>
      <c r="F439" s="11">
        <v>650</v>
      </c>
      <c r="G439" s="11"/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51"/>
      <c r="O439" s="18"/>
    </row>
    <row r="440" spans="1:15">
      <c r="A440" s="54"/>
      <c r="B440" s="48"/>
      <c r="C440" s="14" t="s">
        <v>24</v>
      </c>
      <c r="D440" s="9">
        <f t="shared" si="202"/>
        <v>3300</v>
      </c>
      <c r="E440" s="9">
        <f t="shared" si="203"/>
        <v>0</v>
      </c>
      <c r="F440" s="11">
        <v>3300</v>
      </c>
      <c r="G440" s="11"/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51"/>
      <c r="O440" s="18"/>
    </row>
    <row r="441" spans="1:15">
      <c r="A441" s="54"/>
      <c r="B441" s="48"/>
      <c r="C441" s="14" t="s">
        <v>25</v>
      </c>
      <c r="D441" s="9">
        <f t="shared" si="202"/>
        <v>0</v>
      </c>
      <c r="E441" s="9">
        <f t="shared" si="203"/>
        <v>0</v>
      </c>
      <c r="F441" s="11"/>
      <c r="G441" s="11"/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51"/>
      <c r="O441" s="18"/>
    </row>
    <row r="442" spans="1:15">
      <c r="A442" s="54"/>
      <c r="B442" s="48"/>
      <c r="C442" s="14" t="s">
        <v>26</v>
      </c>
      <c r="D442" s="9">
        <f t="shared" si="202"/>
        <v>0</v>
      </c>
      <c r="E442" s="9">
        <f t="shared" si="203"/>
        <v>0</v>
      </c>
      <c r="F442" s="11"/>
      <c r="G442" s="11"/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51"/>
      <c r="O442" s="18"/>
    </row>
    <row r="443" spans="1:15">
      <c r="A443" s="54"/>
      <c r="B443" s="48"/>
      <c r="C443" s="14" t="s">
        <v>27</v>
      </c>
      <c r="D443" s="9">
        <f t="shared" si="202"/>
        <v>0</v>
      </c>
      <c r="E443" s="9">
        <f t="shared" si="203"/>
        <v>0</v>
      </c>
      <c r="F443" s="11"/>
      <c r="G443" s="11"/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51"/>
      <c r="O443" s="18"/>
    </row>
    <row r="444" spans="1:15">
      <c r="A444" s="54"/>
      <c r="B444" s="48"/>
      <c r="C444" s="14" t="s">
        <v>28</v>
      </c>
      <c r="D444" s="9">
        <f t="shared" si="202"/>
        <v>0</v>
      </c>
      <c r="E444" s="9">
        <f t="shared" si="203"/>
        <v>0</v>
      </c>
      <c r="F444" s="11"/>
      <c r="G444" s="11"/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51"/>
      <c r="O444" s="18"/>
    </row>
    <row r="445" spans="1:15" s="2" customFormat="1">
      <c r="A445" s="54"/>
      <c r="B445" s="48" t="s">
        <v>126</v>
      </c>
      <c r="C445" s="14" t="s">
        <v>22</v>
      </c>
      <c r="D445" s="9">
        <f>SUM(D446:D451)</f>
        <v>6400</v>
      </c>
      <c r="E445" s="9">
        <f>SUM(E446:E451)</f>
        <v>0</v>
      </c>
      <c r="F445" s="11">
        <f t="shared" ref="F445:M445" si="204">SUM(F446:F451)</f>
        <v>6400</v>
      </c>
      <c r="G445" s="11">
        <f t="shared" si="204"/>
        <v>0</v>
      </c>
      <c r="H445" s="11">
        <f t="shared" si="204"/>
        <v>0</v>
      </c>
      <c r="I445" s="11">
        <f t="shared" si="204"/>
        <v>0</v>
      </c>
      <c r="J445" s="11">
        <f t="shared" si="204"/>
        <v>0</v>
      </c>
      <c r="K445" s="11">
        <f t="shared" si="204"/>
        <v>0</v>
      </c>
      <c r="L445" s="11">
        <f t="shared" si="204"/>
        <v>0</v>
      </c>
      <c r="M445" s="11">
        <f t="shared" si="204"/>
        <v>0</v>
      </c>
      <c r="N445" s="51"/>
      <c r="O445" s="18"/>
    </row>
    <row r="446" spans="1:15">
      <c r="A446" s="54"/>
      <c r="B446" s="48"/>
      <c r="C446" s="14" t="s">
        <v>23</v>
      </c>
      <c r="D446" s="9">
        <f t="shared" ref="D446:D451" si="205">F446+H446+J446+L446</f>
        <v>400</v>
      </c>
      <c r="E446" s="9">
        <f t="shared" ref="E446:E451" si="206">G446+I446+K446+M446</f>
        <v>0</v>
      </c>
      <c r="F446" s="11">
        <v>400</v>
      </c>
      <c r="G446" s="11"/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51"/>
      <c r="O446" s="18"/>
    </row>
    <row r="447" spans="1:15">
      <c r="A447" s="54"/>
      <c r="B447" s="48"/>
      <c r="C447" s="14" t="s">
        <v>24</v>
      </c>
      <c r="D447" s="9">
        <f t="shared" si="205"/>
        <v>2000</v>
      </c>
      <c r="E447" s="9">
        <f t="shared" si="206"/>
        <v>0</v>
      </c>
      <c r="F447" s="11">
        <v>2000</v>
      </c>
      <c r="G447" s="11"/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51"/>
      <c r="O447" s="18"/>
    </row>
    <row r="448" spans="1:15">
      <c r="A448" s="54"/>
      <c r="B448" s="48"/>
      <c r="C448" s="14" t="s">
        <v>25</v>
      </c>
      <c r="D448" s="9">
        <f t="shared" si="205"/>
        <v>2000</v>
      </c>
      <c r="E448" s="9">
        <f t="shared" si="206"/>
        <v>0</v>
      </c>
      <c r="F448" s="11">
        <v>2000</v>
      </c>
      <c r="G448" s="11"/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51"/>
      <c r="O448" s="18"/>
    </row>
    <row r="449" spans="1:15">
      <c r="A449" s="54"/>
      <c r="B449" s="48"/>
      <c r="C449" s="14" t="s">
        <v>26</v>
      </c>
      <c r="D449" s="9">
        <f t="shared" si="205"/>
        <v>2000</v>
      </c>
      <c r="E449" s="9">
        <f t="shared" si="206"/>
        <v>0</v>
      </c>
      <c r="F449" s="11">
        <v>2000</v>
      </c>
      <c r="G449" s="11"/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51"/>
      <c r="O449" s="18"/>
    </row>
    <row r="450" spans="1:15">
      <c r="A450" s="54"/>
      <c r="B450" s="48"/>
      <c r="C450" s="14" t="s">
        <v>27</v>
      </c>
      <c r="D450" s="9">
        <f t="shared" si="205"/>
        <v>0</v>
      </c>
      <c r="E450" s="9">
        <f t="shared" si="206"/>
        <v>0</v>
      </c>
      <c r="F450" s="11">
        <v>0</v>
      </c>
      <c r="G450" s="11"/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51"/>
      <c r="O450" s="18"/>
    </row>
    <row r="451" spans="1:15">
      <c r="A451" s="54"/>
      <c r="B451" s="48"/>
      <c r="C451" s="14" t="s">
        <v>28</v>
      </c>
      <c r="D451" s="9">
        <f t="shared" si="205"/>
        <v>0</v>
      </c>
      <c r="E451" s="9">
        <f t="shared" si="206"/>
        <v>0</v>
      </c>
      <c r="F451" s="11">
        <v>0</v>
      </c>
      <c r="G451" s="11"/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51"/>
      <c r="O451" s="18"/>
    </row>
    <row r="452" spans="1:15" s="2" customFormat="1">
      <c r="A452" s="54"/>
      <c r="B452" s="48" t="s">
        <v>79</v>
      </c>
      <c r="C452" s="14" t="s">
        <v>22</v>
      </c>
      <c r="D452" s="9">
        <f>SUM(D453:D458)</f>
        <v>15317</v>
      </c>
      <c r="E452" s="9">
        <f>SUM(E453:E458)</f>
        <v>0</v>
      </c>
      <c r="F452" s="11">
        <f t="shared" ref="F452:M452" si="207">SUM(F453:F458)</f>
        <v>15317</v>
      </c>
      <c r="G452" s="11">
        <f t="shared" si="207"/>
        <v>0</v>
      </c>
      <c r="H452" s="11">
        <f t="shared" si="207"/>
        <v>0</v>
      </c>
      <c r="I452" s="11">
        <f t="shared" si="207"/>
        <v>0</v>
      </c>
      <c r="J452" s="11">
        <f t="shared" si="207"/>
        <v>0</v>
      </c>
      <c r="K452" s="11">
        <f t="shared" si="207"/>
        <v>0</v>
      </c>
      <c r="L452" s="11">
        <f t="shared" si="207"/>
        <v>0</v>
      </c>
      <c r="M452" s="11">
        <f t="shared" si="207"/>
        <v>0</v>
      </c>
      <c r="N452" s="51"/>
      <c r="O452" s="18"/>
    </row>
    <row r="453" spans="1:15">
      <c r="A453" s="54"/>
      <c r="B453" s="48"/>
      <c r="C453" s="14" t="s">
        <v>23</v>
      </c>
      <c r="D453" s="9">
        <f t="shared" ref="D453:D458" si="208">F453+H453+J453+L453</f>
        <v>7658.5</v>
      </c>
      <c r="E453" s="9">
        <f t="shared" ref="E453:E458" si="209">G453+I453+K453+M453</f>
        <v>0</v>
      </c>
      <c r="F453" s="11">
        <v>7658.5</v>
      </c>
      <c r="G453" s="11"/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51"/>
      <c r="O453" s="18"/>
    </row>
    <row r="454" spans="1:15">
      <c r="A454" s="54"/>
      <c r="B454" s="48"/>
      <c r="C454" s="14" t="s">
        <v>24</v>
      </c>
      <c r="D454" s="9">
        <f t="shared" si="208"/>
        <v>7658.5</v>
      </c>
      <c r="E454" s="9">
        <f t="shared" si="209"/>
        <v>0</v>
      </c>
      <c r="F454" s="11">
        <v>7658.5</v>
      </c>
      <c r="G454" s="11"/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51"/>
      <c r="O454" s="18"/>
    </row>
    <row r="455" spans="1:15">
      <c r="A455" s="54"/>
      <c r="B455" s="48"/>
      <c r="C455" s="14" t="s">
        <v>25</v>
      </c>
      <c r="D455" s="9">
        <f t="shared" si="208"/>
        <v>0</v>
      </c>
      <c r="E455" s="9">
        <f t="shared" si="209"/>
        <v>0</v>
      </c>
      <c r="F455" s="11">
        <v>0</v>
      </c>
      <c r="G455" s="11"/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51"/>
      <c r="O455" s="18"/>
    </row>
    <row r="456" spans="1:15">
      <c r="A456" s="54"/>
      <c r="B456" s="48"/>
      <c r="C456" s="14" t="s">
        <v>26</v>
      </c>
      <c r="D456" s="9">
        <f t="shared" si="208"/>
        <v>0</v>
      </c>
      <c r="E456" s="9">
        <f t="shared" si="209"/>
        <v>0</v>
      </c>
      <c r="F456" s="11">
        <v>0</v>
      </c>
      <c r="G456" s="11"/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51"/>
      <c r="O456" s="18"/>
    </row>
    <row r="457" spans="1:15">
      <c r="A457" s="54"/>
      <c r="B457" s="48"/>
      <c r="C457" s="14" t="s">
        <v>27</v>
      </c>
      <c r="D457" s="9">
        <f t="shared" si="208"/>
        <v>0</v>
      </c>
      <c r="E457" s="9">
        <f t="shared" si="209"/>
        <v>0</v>
      </c>
      <c r="F457" s="11"/>
      <c r="G457" s="11"/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51"/>
      <c r="O457" s="18"/>
    </row>
    <row r="458" spans="1:15">
      <c r="A458" s="54"/>
      <c r="B458" s="48"/>
      <c r="C458" s="14" t="s">
        <v>28</v>
      </c>
      <c r="D458" s="9">
        <f t="shared" si="208"/>
        <v>0</v>
      </c>
      <c r="E458" s="9">
        <f t="shared" si="209"/>
        <v>0</v>
      </c>
      <c r="F458" s="11">
        <v>0</v>
      </c>
      <c r="G458" s="11"/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51"/>
      <c r="O458" s="18"/>
    </row>
    <row r="459" spans="1:15">
      <c r="A459" s="54"/>
      <c r="B459" s="48" t="s">
        <v>80</v>
      </c>
      <c r="C459" s="14" t="s">
        <v>22</v>
      </c>
      <c r="D459" s="9">
        <f>SUM(D460:D465)</f>
        <v>20371</v>
      </c>
      <c r="E459" s="9">
        <f>SUM(E460:E465)</f>
        <v>0</v>
      </c>
      <c r="F459" s="9">
        <f t="shared" ref="F459:M459" si="210">SUM(F460:F465)</f>
        <v>20371</v>
      </c>
      <c r="G459" s="9">
        <f t="shared" si="210"/>
        <v>0</v>
      </c>
      <c r="H459" s="9">
        <f t="shared" si="210"/>
        <v>0</v>
      </c>
      <c r="I459" s="9">
        <f t="shared" si="210"/>
        <v>0</v>
      </c>
      <c r="J459" s="9">
        <f t="shared" si="210"/>
        <v>0</v>
      </c>
      <c r="K459" s="9">
        <f t="shared" si="210"/>
        <v>0</v>
      </c>
      <c r="L459" s="9">
        <f t="shared" si="210"/>
        <v>0</v>
      </c>
      <c r="M459" s="9">
        <f t="shared" si="210"/>
        <v>0</v>
      </c>
      <c r="N459" s="51"/>
      <c r="O459" s="18"/>
    </row>
    <row r="460" spans="1:15">
      <c r="A460" s="54"/>
      <c r="B460" s="48"/>
      <c r="C460" s="14" t="s">
        <v>23</v>
      </c>
      <c r="D460" s="9">
        <f t="shared" ref="D460:D465" si="211">F460+H460+J460+L460</f>
        <v>10185.5</v>
      </c>
      <c r="E460" s="9">
        <f t="shared" ref="E460:E465" si="212">G460+I460+K460+M460</f>
        <v>0</v>
      </c>
      <c r="F460" s="11">
        <v>10185.5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51"/>
      <c r="O460" s="18"/>
    </row>
    <row r="461" spans="1:15">
      <c r="A461" s="54"/>
      <c r="B461" s="48"/>
      <c r="C461" s="14" t="s">
        <v>24</v>
      </c>
      <c r="D461" s="9">
        <f t="shared" si="211"/>
        <v>10185.5</v>
      </c>
      <c r="E461" s="9">
        <f t="shared" si="212"/>
        <v>0</v>
      </c>
      <c r="F461" s="11">
        <v>10185.5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51"/>
      <c r="O461" s="18"/>
    </row>
    <row r="462" spans="1:15">
      <c r="A462" s="54"/>
      <c r="B462" s="48"/>
      <c r="C462" s="14" t="s">
        <v>25</v>
      </c>
      <c r="D462" s="9">
        <f t="shared" si="211"/>
        <v>0</v>
      </c>
      <c r="E462" s="9">
        <f t="shared" si="212"/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51"/>
      <c r="O462" s="18"/>
    </row>
    <row r="463" spans="1:15">
      <c r="A463" s="54"/>
      <c r="B463" s="48"/>
      <c r="C463" s="14" t="s">
        <v>26</v>
      </c>
      <c r="D463" s="9">
        <f t="shared" si="211"/>
        <v>0</v>
      </c>
      <c r="E463" s="9">
        <f t="shared" si="212"/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51"/>
      <c r="O463" s="18"/>
    </row>
    <row r="464" spans="1:15">
      <c r="A464" s="54"/>
      <c r="B464" s="48"/>
      <c r="C464" s="14" t="s">
        <v>27</v>
      </c>
      <c r="D464" s="9">
        <f t="shared" si="211"/>
        <v>0</v>
      </c>
      <c r="E464" s="9">
        <f t="shared" si="212"/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51"/>
      <c r="O464" s="18"/>
    </row>
    <row r="465" spans="1:15">
      <c r="A465" s="54"/>
      <c r="B465" s="48"/>
      <c r="C465" s="14" t="s">
        <v>28</v>
      </c>
      <c r="D465" s="9">
        <f t="shared" si="211"/>
        <v>0</v>
      </c>
      <c r="E465" s="9">
        <f t="shared" si="212"/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51"/>
      <c r="O465" s="18"/>
    </row>
    <row r="466" spans="1:15" s="2" customFormat="1">
      <c r="A466" s="54"/>
      <c r="B466" s="48" t="s">
        <v>81</v>
      </c>
      <c r="C466" s="14" t="s">
        <v>22</v>
      </c>
      <c r="D466" s="9">
        <f>SUM(D467:D472)</f>
        <v>3750</v>
      </c>
      <c r="E466" s="9">
        <f>SUM(E467:E472)</f>
        <v>0</v>
      </c>
      <c r="F466" s="11">
        <f>SUM(F467:F472)</f>
        <v>3750</v>
      </c>
      <c r="G466" s="11">
        <f>SUM(G467:G472)</f>
        <v>0</v>
      </c>
      <c r="H466" s="11"/>
      <c r="I466" s="11"/>
      <c r="J466" s="11"/>
      <c r="K466" s="11"/>
      <c r="L466" s="11"/>
      <c r="M466" s="11"/>
      <c r="N466" s="51"/>
      <c r="O466" s="18"/>
    </row>
    <row r="467" spans="1:15">
      <c r="A467" s="54"/>
      <c r="B467" s="48"/>
      <c r="C467" s="14" t="s">
        <v>23</v>
      </c>
      <c r="D467" s="9">
        <f t="shared" ref="D467:D472" si="213">F467+H467+J467+L467</f>
        <v>350</v>
      </c>
      <c r="E467" s="9">
        <f t="shared" ref="E467:E472" si="214">G467+I467+K467+M467</f>
        <v>0</v>
      </c>
      <c r="F467" s="11">
        <v>350</v>
      </c>
      <c r="G467" s="11"/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51"/>
      <c r="O467" s="18"/>
    </row>
    <row r="468" spans="1:15">
      <c r="A468" s="54"/>
      <c r="B468" s="48"/>
      <c r="C468" s="14" t="s">
        <v>24</v>
      </c>
      <c r="D468" s="9">
        <f t="shared" si="213"/>
        <v>3000</v>
      </c>
      <c r="E468" s="9">
        <f t="shared" si="214"/>
        <v>0</v>
      </c>
      <c r="F468" s="11">
        <v>3000</v>
      </c>
      <c r="G468" s="11"/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51"/>
      <c r="O468" s="18"/>
    </row>
    <row r="469" spans="1:15">
      <c r="A469" s="54"/>
      <c r="B469" s="48"/>
      <c r="C469" s="14" t="s">
        <v>25</v>
      </c>
      <c r="D469" s="9">
        <f t="shared" si="213"/>
        <v>400</v>
      </c>
      <c r="E469" s="9">
        <f t="shared" si="214"/>
        <v>0</v>
      </c>
      <c r="F469" s="11">
        <v>400</v>
      </c>
      <c r="G469" s="11"/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51"/>
      <c r="O469" s="18"/>
    </row>
    <row r="470" spans="1:15">
      <c r="A470" s="54"/>
      <c r="B470" s="48"/>
      <c r="C470" s="14" t="s">
        <v>26</v>
      </c>
      <c r="D470" s="9">
        <f t="shared" si="213"/>
        <v>0</v>
      </c>
      <c r="E470" s="9">
        <f t="shared" si="214"/>
        <v>0</v>
      </c>
      <c r="F470" s="11"/>
      <c r="G470" s="11"/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51"/>
      <c r="O470" s="18"/>
    </row>
    <row r="471" spans="1:15">
      <c r="A471" s="54"/>
      <c r="B471" s="48"/>
      <c r="C471" s="14" t="s">
        <v>27</v>
      </c>
      <c r="D471" s="9">
        <f t="shared" si="213"/>
        <v>0</v>
      </c>
      <c r="E471" s="9">
        <f t="shared" si="214"/>
        <v>0</v>
      </c>
      <c r="F471" s="11"/>
      <c r="G471" s="11"/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51"/>
      <c r="O471" s="18"/>
    </row>
    <row r="472" spans="1:15">
      <c r="A472" s="54"/>
      <c r="B472" s="48"/>
      <c r="C472" s="14" t="s">
        <v>28</v>
      </c>
      <c r="D472" s="9">
        <f t="shared" si="213"/>
        <v>0</v>
      </c>
      <c r="E472" s="9">
        <f t="shared" si="214"/>
        <v>0</v>
      </c>
      <c r="F472" s="11"/>
      <c r="G472" s="11"/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51"/>
      <c r="O472" s="18"/>
    </row>
    <row r="473" spans="1:15" s="2" customFormat="1">
      <c r="A473" s="54"/>
      <c r="B473" s="48" t="s">
        <v>82</v>
      </c>
      <c r="C473" s="14" t="s">
        <v>22</v>
      </c>
      <c r="D473" s="9">
        <f>SUM(D474:D479)</f>
        <v>7300</v>
      </c>
      <c r="E473" s="9">
        <f>SUM(E474:E479)</f>
        <v>0</v>
      </c>
      <c r="F473" s="11">
        <f t="shared" ref="F473:M473" si="215">SUM(F474:F479)</f>
        <v>7300</v>
      </c>
      <c r="G473" s="11">
        <f t="shared" si="215"/>
        <v>0</v>
      </c>
      <c r="H473" s="11">
        <f t="shared" si="215"/>
        <v>0</v>
      </c>
      <c r="I473" s="11">
        <f t="shared" si="215"/>
        <v>0</v>
      </c>
      <c r="J473" s="11">
        <f t="shared" si="215"/>
        <v>0</v>
      </c>
      <c r="K473" s="11">
        <f t="shared" si="215"/>
        <v>0</v>
      </c>
      <c r="L473" s="11">
        <f t="shared" si="215"/>
        <v>0</v>
      </c>
      <c r="M473" s="11">
        <f t="shared" si="215"/>
        <v>0</v>
      </c>
      <c r="N473" s="51"/>
      <c r="O473" s="18"/>
    </row>
    <row r="474" spans="1:15">
      <c r="A474" s="54"/>
      <c r="B474" s="48"/>
      <c r="C474" s="14" t="s">
        <v>23</v>
      </c>
      <c r="D474" s="9">
        <f t="shared" ref="D474:D479" si="216">F474+H474+J474+L474</f>
        <v>800</v>
      </c>
      <c r="E474" s="9">
        <f t="shared" ref="E474:E479" si="217">G474+I474+K474+M474</f>
        <v>0</v>
      </c>
      <c r="F474" s="11">
        <v>800</v>
      </c>
      <c r="G474" s="11"/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51"/>
      <c r="O474" s="18"/>
    </row>
    <row r="475" spans="1:15">
      <c r="A475" s="54"/>
      <c r="B475" s="48"/>
      <c r="C475" s="14" t="s">
        <v>24</v>
      </c>
      <c r="D475" s="9">
        <f t="shared" si="216"/>
        <v>2500</v>
      </c>
      <c r="E475" s="9">
        <f t="shared" si="217"/>
        <v>0</v>
      </c>
      <c r="F475" s="11">
        <v>2500</v>
      </c>
      <c r="G475" s="11"/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51"/>
      <c r="O475" s="18"/>
    </row>
    <row r="476" spans="1:15">
      <c r="A476" s="54"/>
      <c r="B476" s="48"/>
      <c r="C476" s="14" t="s">
        <v>25</v>
      </c>
      <c r="D476" s="9">
        <f t="shared" si="216"/>
        <v>2000</v>
      </c>
      <c r="E476" s="9">
        <f t="shared" si="217"/>
        <v>0</v>
      </c>
      <c r="F476" s="11">
        <v>2000</v>
      </c>
      <c r="G476" s="11"/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51"/>
      <c r="O476" s="18"/>
    </row>
    <row r="477" spans="1:15">
      <c r="A477" s="54"/>
      <c r="B477" s="48"/>
      <c r="C477" s="14" t="s">
        <v>26</v>
      </c>
      <c r="D477" s="9">
        <f t="shared" si="216"/>
        <v>2000</v>
      </c>
      <c r="E477" s="9">
        <f t="shared" si="217"/>
        <v>0</v>
      </c>
      <c r="F477" s="11">
        <v>2000</v>
      </c>
      <c r="G477" s="11"/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51"/>
      <c r="O477" s="18"/>
    </row>
    <row r="478" spans="1:15">
      <c r="A478" s="54"/>
      <c r="B478" s="48"/>
      <c r="C478" s="14" t="s">
        <v>27</v>
      </c>
      <c r="D478" s="9">
        <f t="shared" si="216"/>
        <v>0</v>
      </c>
      <c r="E478" s="9">
        <f t="shared" si="217"/>
        <v>0</v>
      </c>
      <c r="F478" s="11"/>
      <c r="G478" s="11"/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51"/>
      <c r="O478" s="18"/>
    </row>
    <row r="479" spans="1:15">
      <c r="A479" s="54"/>
      <c r="B479" s="48"/>
      <c r="C479" s="14" t="s">
        <v>28</v>
      </c>
      <c r="D479" s="9">
        <f t="shared" si="216"/>
        <v>0</v>
      </c>
      <c r="E479" s="9">
        <f t="shared" si="217"/>
        <v>0</v>
      </c>
      <c r="F479" s="11"/>
      <c r="G479" s="11"/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51"/>
      <c r="O479" s="18"/>
    </row>
    <row r="480" spans="1:15" s="2" customFormat="1">
      <c r="A480" s="54"/>
      <c r="B480" s="48" t="s">
        <v>83</v>
      </c>
      <c r="C480" s="14" t="s">
        <v>22</v>
      </c>
      <c r="D480" s="9">
        <f>SUM(D481:D486)</f>
        <v>5200</v>
      </c>
      <c r="E480" s="9">
        <f>SUM(E481:E486)</f>
        <v>0</v>
      </c>
      <c r="F480" s="11">
        <f t="shared" ref="F480:M480" si="218">SUM(F481:F486)</f>
        <v>5200</v>
      </c>
      <c r="G480" s="11">
        <f t="shared" si="218"/>
        <v>0</v>
      </c>
      <c r="H480" s="11">
        <f t="shared" si="218"/>
        <v>0</v>
      </c>
      <c r="I480" s="11">
        <f t="shared" si="218"/>
        <v>0</v>
      </c>
      <c r="J480" s="11">
        <f t="shared" si="218"/>
        <v>0</v>
      </c>
      <c r="K480" s="11">
        <f t="shared" si="218"/>
        <v>0</v>
      </c>
      <c r="L480" s="11">
        <f t="shared" si="218"/>
        <v>0</v>
      </c>
      <c r="M480" s="11">
        <f t="shared" si="218"/>
        <v>0</v>
      </c>
      <c r="N480" s="51"/>
      <c r="O480" s="18"/>
    </row>
    <row r="481" spans="1:15">
      <c r="A481" s="54"/>
      <c r="B481" s="48"/>
      <c r="C481" s="14" t="s">
        <v>23</v>
      </c>
      <c r="D481" s="9">
        <f t="shared" ref="D481:D486" si="219">F481+H481+J481+L481</f>
        <v>0</v>
      </c>
      <c r="E481" s="9">
        <f t="shared" ref="E481:E486" si="220">G481+I481+K481+M481</f>
        <v>0</v>
      </c>
      <c r="F481" s="11"/>
      <c r="G481" s="11"/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51"/>
      <c r="O481" s="18"/>
    </row>
    <row r="482" spans="1:15">
      <c r="A482" s="54"/>
      <c r="B482" s="48"/>
      <c r="C482" s="14" t="s">
        <v>24</v>
      </c>
      <c r="D482" s="9">
        <f t="shared" si="219"/>
        <v>0</v>
      </c>
      <c r="E482" s="9">
        <f t="shared" si="220"/>
        <v>0</v>
      </c>
      <c r="F482" s="11"/>
      <c r="G482" s="11"/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51"/>
      <c r="O482" s="18"/>
    </row>
    <row r="483" spans="1:15">
      <c r="A483" s="54"/>
      <c r="B483" s="48"/>
      <c r="C483" s="14" t="s">
        <v>25</v>
      </c>
      <c r="D483" s="9">
        <f t="shared" si="219"/>
        <v>700</v>
      </c>
      <c r="E483" s="9">
        <f t="shared" si="220"/>
        <v>0</v>
      </c>
      <c r="F483" s="11">
        <v>700</v>
      </c>
      <c r="G483" s="11"/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51"/>
      <c r="O483" s="18"/>
    </row>
    <row r="484" spans="1:15">
      <c r="A484" s="54"/>
      <c r="B484" s="48"/>
      <c r="C484" s="14" t="s">
        <v>26</v>
      </c>
      <c r="D484" s="9">
        <f t="shared" si="219"/>
        <v>2500</v>
      </c>
      <c r="E484" s="9">
        <f t="shared" si="220"/>
        <v>0</v>
      </c>
      <c r="F484" s="11">
        <v>2500</v>
      </c>
      <c r="G484" s="11"/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51"/>
      <c r="O484" s="18"/>
    </row>
    <row r="485" spans="1:15">
      <c r="A485" s="54"/>
      <c r="B485" s="48"/>
      <c r="C485" s="14" t="s">
        <v>27</v>
      </c>
      <c r="D485" s="9">
        <f t="shared" si="219"/>
        <v>2000</v>
      </c>
      <c r="E485" s="9">
        <f t="shared" si="220"/>
        <v>0</v>
      </c>
      <c r="F485" s="11">
        <v>2000</v>
      </c>
      <c r="G485" s="11"/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51"/>
      <c r="O485" s="18"/>
    </row>
    <row r="486" spans="1:15">
      <c r="A486" s="54"/>
      <c r="B486" s="48"/>
      <c r="C486" s="14" t="s">
        <v>28</v>
      </c>
      <c r="D486" s="9">
        <f t="shared" si="219"/>
        <v>0</v>
      </c>
      <c r="E486" s="9">
        <f t="shared" si="220"/>
        <v>0</v>
      </c>
      <c r="F486" s="11"/>
      <c r="G486" s="11"/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51"/>
      <c r="O486" s="18"/>
    </row>
    <row r="487" spans="1:15">
      <c r="A487" s="54"/>
      <c r="B487" s="48" t="s">
        <v>86</v>
      </c>
      <c r="C487" s="14" t="s">
        <v>22</v>
      </c>
      <c r="D487" s="9">
        <f>SUM(D488:D493)</f>
        <v>5000</v>
      </c>
      <c r="E487" s="9">
        <f>SUM(E488:E493)</f>
        <v>0</v>
      </c>
      <c r="F487" s="9">
        <f t="shared" ref="F487:M487" si="221">SUM(F488:F493)</f>
        <v>5000</v>
      </c>
      <c r="G487" s="9">
        <f t="shared" si="221"/>
        <v>0</v>
      </c>
      <c r="H487" s="9">
        <f t="shared" si="221"/>
        <v>0</v>
      </c>
      <c r="I487" s="9">
        <f t="shared" si="221"/>
        <v>0</v>
      </c>
      <c r="J487" s="9">
        <f t="shared" si="221"/>
        <v>0</v>
      </c>
      <c r="K487" s="9">
        <f t="shared" si="221"/>
        <v>0</v>
      </c>
      <c r="L487" s="9">
        <f t="shared" si="221"/>
        <v>0</v>
      </c>
      <c r="M487" s="9">
        <f t="shared" si="221"/>
        <v>0</v>
      </c>
      <c r="N487" s="51"/>
      <c r="O487" s="18"/>
    </row>
    <row r="488" spans="1:15">
      <c r="A488" s="54"/>
      <c r="B488" s="48"/>
      <c r="C488" s="14" t="s">
        <v>23</v>
      </c>
      <c r="D488" s="9">
        <f t="shared" ref="D488:D493" si="222">F488+H488+J488+L488</f>
        <v>0</v>
      </c>
      <c r="E488" s="9">
        <f t="shared" ref="E488:E493" si="223">G488+I488+K488+M488</f>
        <v>0</v>
      </c>
      <c r="F488" s="11"/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51"/>
      <c r="O488" s="18"/>
    </row>
    <row r="489" spans="1:15">
      <c r="A489" s="54"/>
      <c r="B489" s="48"/>
      <c r="C489" s="14" t="s">
        <v>24</v>
      </c>
      <c r="D489" s="9">
        <f t="shared" si="222"/>
        <v>0</v>
      </c>
      <c r="E489" s="9">
        <f t="shared" si="223"/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51"/>
      <c r="O489" s="18"/>
    </row>
    <row r="490" spans="1:15">
      <c r="A490" s="54"/>
      <c r="B490" s="48"/>
      <c r="C490" s="14" t="s">
        <v>25</v>
      </c>
      <c r="D490" s="9">
        <f t="shared" si="222"/>
        <v>500</v>
      </c>
      <c r="E490" s="9">
        <f t="shared" si="223"/>
        <v>0</v>
      </c>
      <c r="F490" s="11">
        <v>500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51"/>
      <c r="O490" s="18"/>
    </row>
    <row r="491" spans="1:15">
      <c r="A491" s="54"/>
      <c r="B491" s="48"/>
      <c r="C491" s="14" t="s">
        <v>26</v>
      </c>
      <c r="D491" s="9">
        <f t="shared" si="222"/>
        <v>2500</v>
      </c>
      <c r="E491" s="9">
        <f t="shared" si="223"/>
        <v>0</v>
      </c>
      <c r="F491" s="11">
        <v>2500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51"/>
      <c r="O491" s="18"/>
    </row>
    <row r="492" spans="1:15">
      <c r="A492" s="54"/>
      <c r="B492" s="48"/>
      <c r="C492" s="14" t="s">
        <v>27</v>
      </c>
      <c r="D492" s="9">
        <f t="shared" si="222"/>
        <v>2000</v>
      </c>
      <c r="E492" s="9">
        <f t="shared" si="223"/>
        <v>0</v>
      </c>
      <c r="F492" s="11">
        <v>2000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51"/>
      <c r="O492" s="18"/>
    </row>
    <row r="493" spans="1:15">
      <c r="A493" s="54"/>
      <c r="B493" s="48"/>
      <c r="C493" s="14" t="s">
        <v>28</v>
      </c>
      <c r="D493" s="9">
        <f t="shared" si="222"/>
        <v>0</v>
      </c>
      <c r="E493" s="9">
        <f t="shared" si="223"/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51"/>
      <c r="O493" s="18"/>
    </row>
    <row r="494" spans="1:15" s="2" customFormat="1">
      <c r="A494" s="54"/>
      <c r="B494" s="48" t="s">
        <v>84</v>
      </c>
      <c r="C494" s="14" t="s">
        <v>22</v>
      </c>
      <c r="D494" s="9">
        <f>SUM(D495:D500)</f>
        <v>4950</v>
      </c>
      <c r="E494" s="9">
        <f>SUM(E495:E500)</f>
        <v>0</v>
      </c>
      <c r="F494" s="11">
        <f t="shared" ref="F494:M494" si="224">SUM(F495:F500)</f>
        <v>4950</v>
      </c>
      <c r="G494" s="11">
        <f t="shared" si="224"/>
        <v>0</v>
      </c>
      <c r="H494" s="11">
        <f t="shared" si="224"/>
        <v>0</v>
      </c>
      <c r="I494" s="11">
        <f t="shared" si="224"/>
        <v>0</v>
      </c>
      <c r="J494" s="11">
        <f t="shared" si="224"/>
        <v>0</v>
      </c>
      <c r="K494" s="11">
        <f t="shared" si="224"/>
        <v>0</v>
      </c>
      <c r="L494" s="11">
        <f t="shared" si="224"/>
        <v>0</v>
      </c>
      <c r="M494" s="11">
        <f t="shared" si="224"/>
        <v>0</v>
      </c>
      <c r="N494" s="51"/>
      <c r="O494" s="18"/>
    </row>
    <row r="495" spans="1:15">
      <c r="A495" s="54"/>
      <c r="B495" s="48"/>
      <c r="C495" s="14" t="s">
        <v>23</v>
      </c>
      <c r="D495" s="9">
        <f t="shared" ref="D495:D500" si="225">F495+H495+J495+L495</f>
        <v>450</v>
      </c>
      <c r="E495" s="9">
        <f t="shared" ref="E495:E500" si="226">G495+I495+K495+M495</f>
        <v>0</v>
      </c>
      <c r="F495" s="11">
        <v>450</v>
      </c>
      <c r="G495" s="11"/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51"/>
      <c r="O495" s="18"/>
    </row>
    <row r="496" spans="1:15">
      <c r="A496" s="54"/>
      <c r="B496" s="48"/>
      <c r="C496" s="14" t="s">
        <v>24</v>
      </c>
      <c r="D496" s="9">
        <f t="shared" si="225"/>
        <v>2500</v>
      </c>
      <c r="E496" s="9">
        <f t="shared" si="226"/>
        <v>0</v>
      </c>
      <c r="F496" s="11">
        <v>2500</v>
      </c>
      <c r="G496" s="11"/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51"/>
      <c r="O496" s="18"/>
    </row>
    <row r="497" spans="1:15">
      <c r="A497" s="54"/>
      <c r="B497" s="48"/>
      <c r="C497" s="14" t="s">
        <v>25</v>
      </c>
      <c r="D497" s="9">
        <f t="shared" si="225"/>
        <v>2000</v>
      </c>
      <c r="E497" s="9">
        <f t="shared" si="226"/>
        <v>0</v>
      </c>
      <c r="F497" s="11">
        <v>2000</v>
      </c>
      <c r="G497" s="11"/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51"/>
      <c r="O497" s="18"/>
    </row>
    <row r="498" spans="1:15">
      <c r="A498" s="54"/>
      <c r="B498" s="48"/>
      <c r="C498" s="14" t="s">
        <v>26</v>
      </c>
      <c r="D498" s="9">
        <f t="shared" si="225"/>
        <v>0</v>
      </c>
      <c r="E498" s="9">
        <f t="shared" si="226"/>
        <v>0</v>
      </c>
      <c r="F498" s="11"/>
      <c r="G498" s="11"/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51"/>
      <c r="O498" s="18"/>
    </row>
    <row r="499" spans="1:15">
      <c r="A499" s="54"/>
      <c r="B499" s="48"/>
      <c r="C499" s="14" t="s">
        <v>27</v>
      </c>
      <c r="D499" s="9">
        <f t="shared" si="225"/>
        <v>0</v>
      </c>
      <c r="E499" s="9">
        <f t="shared" si="226"/>
        <v>0</v>
      </c>
      <c r="F499" s="11"/>
      <c r="G499" s="11"/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51"/>
      <c r="O499" s="18"/>
    </row>
    <row r="500" spans="1:15">
      <c r="A500" s="54"/>
      <c r="B500" s="48"/>
      <c r="C500" s="14" t="s">
        <v>28</v>
      </c>
      <c r="D500" s="9">
        <f t="shared" si="225"/>
        <v>0</v>
      </c>
      <c r="E500" s="9">
        <f t="shared" si="226"/>
        <v>0</v>
      </c>
      <c r="F500" s="11"/>
      <c r="G500" s="11"/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51"/>
      <c r="O500" s="18"/>
    </row>
    <row r="501" spans="1:15" s="2" customFormat="1">
      <c r="A501" s="54"/>
      <c r="B501" s="48" t="s">
        <v>92</v>
      </c>
      <c r="C501" s="14" t="s">
        <v>22</v>
      </c>
      <c r="D501" s="9">
        <f>SUM(D502:D507)</f>
        <v>13800</v>
      </c>
      <c r="E501" s="9">
        <f>SUM(E502:E507)</f>
        <v>0</v>
      </c>
      <c r="F501" s="11">
        <f t="shared" ref="F501:M501" si="227">SUM(F502:F507)</f>
        <v>13800</v>
      </c>
      <c r="G501" s="11">
        <f t="shared" si="227"/>
        <v>0</v>
      </c>
      <c r="H501" s="11">
        <f t="shared" si="227"/>
        <v>0</v>
      </c>
      <c r="I501" s="11">
        <f t="shared" si="227"/>
        <v>0</v>
      </c>
      <c r="J501" s="11">
        <f t="shared" si="227"/>
        <v>0</v>
      </c>
      <c r="K501" s="11">
        <f t="shared" si="227"/>
        <v>0</v>
      </c>
      <c r="L501" s="11">
        <f t="shared" si="227"/>
        <v>0</v>
      </c>
      <c r="M501" s="11">
        <f t="shared" si="227"/>
        <v>0</v>
      </c>
      <c r="N501" s="51"/>
      <c r="O501" s="18"/>
    </row>
    <row r="502" spans="1:15">
      <c r="A502" s="54"/>
      <c r="B502" s="48"/>
      <c r="C502" s="14" t="s">
        <v>23</v>
      </c>
      <c r="D502" s="9">
        <f t="shared" ref="D502:D507" si="228">F502+H502+J502+L502</f>
        <v>800</v>
      </c>
      <c r="E502" s="9">
        <f t="shared" ref="E502:E507" si="229">G502+I502+K502+M502</f>
        <v>0</v>
      </c>
      <c r="F502" s="11">
        <v>800</v>
      </c>
      <c r="G502" s="11"/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51"/>
      <c r="O502" s="18"/>
    </row>
    <row r="503" spans="1:15">
      <c r="A503" s="54"/>
      <c r="B503" s="48"/>
      <c r="C503" s="14" t="s">
        <v>24</v>
      </c>
      <c r="D503" s="9">
        <f t="shared" si="228"/>
        <v>3000</v>
      </c>
      <c r="E503" s="9">
        <f t="shared" si="229"/>
        <v>0</v>
      </c>
      <c r="F503" s="11">
        <v>3000</v>
      </c>
      <c r="G503" s="11"/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51"/>
      <c r="O503" s="18"/>
    </row>
    <row r="504" spans="1:15">
      <c r="A504" s="54"/>
      <c r="B504" s="48"/>
      <c r="C504" s="14" t="s">
        <v>25</v>
      </c>
      <c r="D504" s="9">
        <f t="shared" si="228"/>
        <v>5000</v>
      </c>
      <c r="E504" s="9">
        <f t="shared" si="229"/>
        <v>0</v>
      </c>
      <c r="F504" s="11">
        <v>5000</v>
      </c>
      <c r="G504" s="11"/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51"/>
      <c r="O504" s="18"/>
    </row>
    <row r="505" spans="1:15">
      <c r="A505" s="54"/>
      <c r="B505" s="48"/>
      <c r="C505" s="14" t="s">
        <v>26</v>
      </c>
      <c r="D505" s="9">
        <f t="shared" si="228"/>
        <v>5000</v>
      </c>
      <c r="E505" s="9">
        <f t="shared" si="229"/>
        <v>0</v>
      </c>
      <c r="F505" s="11">
        <v>5000</v>
      </c>
      <c r="G505" s="11"/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51"/>
      <c r="O505" s="18"/>
    </row>
    <row r="506" spans="1:15">
      <c r="A506" s="54"/>
      <c r="B506" s="48"/>
      <c r="C506" s="14" t="s">
        <v>27</v>
      </c>
      <c r="D506" s="9">
        <f t="shared" si="228"/>
        <v>0</v>
      </c>
      <c r="E506" s="9">
        <f t="shared" si="229"/>
        <v>0</v>
      </c>
      <c r="F506" s="11">
        <v>0</v>
      </c>
      <c r="G506" s="11"/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51"/>
      <c r="O506" s="18"/>
    </row>
    <row r="507" spans="1:15">
      <c r="A507" s="54"/>
      <c r="B507" s="48"/>
      <c r="C507" s="14" t="s">
        <v>28</v>
      </c>
      <c r="D507" s="9">
        <f t="shared" si="228"/>
        <v>0</v>
      </c>
      <c r="E507" s="9">
        <f t="shared" si="229"/>
        <v>0</v>
      </c>
      <c r="F507" s="11">
        <v>0</v>
      </c>
      <c r="G507" s="11"/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51"/>
      <c r="O507" s="18"/>
    </row>
    <row r="508" spans="1:15" s="2" customFormat="1">
      <c r="A508" s="54"/>
      <c r="B508" s="48" t="s">
        <v>93</v>
      </c>
      <c r="C508" s="14" t="s">
        <v>22</v>
      </c>
      <c r="D508" s="9">
        <f>SUM(D509:D514)</f>
        <v>12800</v>
      </c>
      <c r="E508" s="9">
        <f>SUM(E509:E514)</f>
        <v>0</v>
      </c>
      <c r="F508" s="11">
        <f t="shared" ref="F508:M508" si="230">SUM(F509:F514)</f>
        <v>12800</v>
      </c>
      <c r="G508" s="11">
        <f t="shared" si="230"/>
        <v>0</v>
      </c>
      <c r="H508" s="11">
        <f t="shared" si="230"/>
        <v>0</v>
      </c>
      <c r="I508" s="11">
        <f t="shared" si="230"/>
        <v>0</v>
      </c>
      <c r="J508" s="11">
        <f t="shared" si="230"/>
        <v>0</v>
      </c>
      <c r="K508" s="11">
        <f t="shared" si="230"/>
        <v>0</v>
      </c>
      <c r="L508" s="11">
        <f t="shared" si="230"/>
        <v>0</v>
      </c>
      <c r="M508" s="11">
        <f t="shared" si="230"/>
        <v>0</v>
      </c>
      <c r="N508" s="51"/>
      <c r="O508" s="18"/>
    </row>
    <row r="509" spans="1:15">
      <c r="A509" s="54"/>
      <c r="B509" s="48"/>
      <c r="C509" s="14" t="s">
        <v>23</v>
      </c>
      <c r="D509" s="9">
        <f t="shared" ref="D509:D514" si="231">F509+H509+J509+L509</f>
        <v>800</v>
      </c>
      <c r="E509" s="9">
        <f t="shared" ref="E509:E514" si="232">G509+I509+K509+M509</f>
        <v>0</v>
      </c>
      <c r="F509" s="11">
        <v>800</v>
      </c>
      <c r="G509" s="11"/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51"/>
      <c r="O509" s="18"/>
    </row>
    <row r="510" spans="1:15">
      <c r="A510" s="54"/>
      <c r="B510" s="48"/>
      <c r="C510" s="14" t="s">
        <v>24</v>
      </c>
      <c r="D510" s="9">
        <f t="shared" si="231"/>
        <v>4000</v>
      </c>
      <c r="E510" s="9">
        <f t="shared" si="232"/>
        <v>0</v>
      </c>
      <c r="F510" s="11">
        <v>4000</v>
      </c>
      <c r="G510" s="11"/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51"/>
      <c r="O510" s="18"/>
    </row>
    <row r="511" spans="1:15">
      <c r="A511" s="54"/>
      <c r="B511" s="48"/>
      <c r="C511" s="14" t="s">
        <v>25</v>
      </c>
      <c r="D511" s="9">
        <f t="shared" si="231"/>
        <v>4000</v>
      </c>
      <c r="E511" s="9">
        <f t="shared" si="232"/>
        <v>0</v>
      </c>
      <c r="F511" s="11">
        <v>4000</v>
      </c>
      <c r="G511" s="11"/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51"/>
      <c r="O511" s="18"/>
    </row>
    <row r="512" spans="1:15">
      <c r="A512" s="54"/>
      <c r="B512" s="48"/>
      <c r="C512" s="14" t="s">
        <v>26</v>
      </c>
      <c r="D512" s="9">
        <f t="shared" si="231"/>
        <v>4000</v>
      </c>
      <c r="E512" s="9">
        <f t="shared" si="232"/>
        <v>0</v>
      </c>
      <c r="F512" s="11">
        <v>4000</v>
      </c>
      <c r="G512" s="11"/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51"/>
      <c r="O512" s="18"/>
    </row>
    <row r="513" spans="1:15">
      <c r="A513" s="54"/>
      <c r="B513" s="48"/>
      <c r="C513" s="14" t="s">
        <v>27</v>
      </c>
      <c r="D513" s="9">
        <f t="shared" si="231"/>
        <v>0</v>
      </c>
      <c r="E513" s="9">
        <f t="shared" si="232"/>
        <v>0</v>
      </c>
      <c r="F513" s="11">
        <v>0</v>
      </c>
      <c r="G513" s="11"/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51"/>
      <c r="O513" s="18"/>
    </row>
    <row r="514" spans="1:15">
      <c r="A514" s="54"/>
      <c r="B514" s="48"/>
      <c r="C514" s="14" t="s">
        <v>28</v>
      </c>
      <c r="D514" s="9">
        <f t="shared" si="231"/>
        <v>0</v>
      </c>
      <c r="E514" s="9">
        <f t="shared" si="232"/>
        <v>0</v>
      </c>
      <c r="F514" s="11">
        <v>0</v>
      </c>
      <c r="G514" s="11"/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51"/>
      <c r="O514" s="18"/>
    </row>
    <row r="515" spans="1:15" s="2" customFormat="1">
      <c r="A515" s="54"/>
      <c r="B515" s="48" t="s">
        <v>95</v>
      </c>
      <c r="C515" s="14" t="s">
        <v>22</v>
      </c>
      <c r="D515" s="9">
        <f>SUM(D516:D521)</f>
        <v>8000</v>
      </c>
      <c r="E515" s="9">
        <f>SUM(E516:E521)</f>
        <v>0</v>
      </c>
      <c r="F515" s="11">
        <f t="shared" ref="F515:M515" si="233">SUM(F516:F521)</f>
        <v>8000</v>
      </c>
      <c r="G515" s="11">
        <f t="shared" si="233"/>
        <v>0</v>
      </c>
      <c r="H515" s="11">
        <f t="shared" si="233"/>
        <v>0</v>
      </c>
      <c r="I515" s="11">
        <f t="shared" si="233"/>
        <v>0</v>
      </c>
      <c r="J515" s="11">
        <f t="shared" si="233"/>
        <v>0</v>
      </c>
      <c r="K515" s="11">
        <f t="shared" si="233"/>
        <v>0</v>
      </c>
      <c r="L515" s="11">
        <f t="shared" si="233"/>
        <v>0</v>
      </c>
      <c r="M515" s="11">
        <f t="shared" si="233"/>
        <v>0</v>
      </c>
      <c r="N515" s="51"/>
      <c r="O515" s="18"/>
    </row>
    <row r="516" spans="1:15">
      <c r="A516" s="54"/>
      <c r="B516" s="48"/>
      <c r="C516" s="14" t="s">
        <v>23</v>
      </c>
      <c r="D516" s="9">
        <f t="shared" ref="D516:D521" si="234">F516+H516+J516+L516</f>
        <v>0</v>
      </c>
      <c r="E516" s="9">
        <f t="shared" ref="E516:E521" si="235">G516+I516+K516+M516</f>
        <v>0</v>
      </c>
      <c r="F516" s="11">
        <v>0</v>
      </c>
      <c r="G516" s="11"/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51"/>
      <c r="O516" s="18"/>
    </row>
    <row r="517" spans="1:15">
      <c r="A517" s="54"/>
      <c r="B517" s="48"/>
      <c r="C517" s="14" t="s">
        <v>24</v>
      </c>
      <c r="D517" s="9">
        <f t="shared" si="234"/>
        <v>0</v>
      </c>
      <c r="E517" s="9">
        <f t="shared" si="235"/>
        <v>0</v>
      </c>
      <c r="F517" s="11">
        <v>0</v>
      </c>
      <c r="G517" s="11"/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51"/>
      <c r="O517" s="18"/>
    </row>
    <row r="518" spans="1:15">
      <c r="A518" s="54"/>
      <c r="B518" s="48"/>
      <c r="C518" s="14" t="s">
        <v>25</v>
      </c>
      <c r="D518" s="9">
        <f t="shared" si="234"/>
        <v>0</v>
      </c>
      <c r="E518" s="9">
        <f t="shared" si="235"/>
        <v>0</v>
      </c>
      <c r="F518" s="11">
        <v>0</v>
      </c>
      <c r="G518" s="11"/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51"/>
      <c r="O518" s="18"/>
    </row>
    <row r="519" spans="1:15">
      <c r="A519" s="54"/>
      <c r="B519" s="48"/>
      <c r="C519" s="14" t="s">
        <v>26</v>
      </c>
      <c r="D519" s="9">
        <f t="shared" si="234"/>
        <v>0</v>
      </c>
      <c r="E519" s="9">
        <f t="shared" si="235"/>
        <v>0</v>
      </c>
      <c r="F519" s="11">
        <v>0</v>
      </c>
      <c r="G519" s="11"/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51"/>
      <c r="O519" s="18"/>
    </row>
    <row r="520" spans="1:15">
      <c r="A520" s="54"/>
      <c r="B520" s="48"/>
      <c r="C520" s="14" t="s">
        <v>27</v>
      </c>
      <c r="D520" s="9">
        <f t="shared" si="234"/>
        <v>4000</v>
      </c>
      <c r="E520" s="9">
        <f t="shared" si="235"/>
        <v>0</v>
      </c>
      <c r="F520" s="11">
        <v>4000</v>
      </c>
      <c r="G520" s="11"/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51"/>
      <c r="O520" s="18"/>
    </row>
    <row r="521" spans="1:15">
      <c r="A521" s="54"/>
      <c r="B521" s="48"/>
      <c r="C521" s="14" t="s">
        <v>28</v>
      </c>
      <c r="D521" s="9">
        <f t="shared" si="234"/>
        <v>4000</v>
      </c>
      <c r="E521" s="9">
        <f t="shared" si="235"/>
        <v>0</v>
      </c>
      <c r="F521" s="11">
        <v>4000</v>
      </c>
      <c r="G521" s="11"/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51"/>
      <c r="O521" s="18"/>
    </row>
    <row r="522" spans="1:15">
      <c r="A522" s="54"/>
      <c r="B522" s="48" t="s">
        <v>94</v>
      </c>
      <c r="C522" s="14" t="s">
        <v>22</v>
      </c>
      <c r="D522" s="9">
        <f>SUM(D523:D528)</f>
        <v>12000</v>
      </c>
      <c r="E522" s="9">
        <f>SUM(E523:E528)</f>
        <v>0</v>
      </c>
      <c r="F522" s="9">
        <f t="shared" ref="F522:M522" si="236">SUM(F523:F528)</f>
        <v>12000</v>
      </c>
      <c r="G522" s="9">
        <f t="shared" si="236"/>
        <v>0</v>
      </c>
      <c r="H522" s="9">
        <f t="shared" si="236"/>
        <v>0</v>
      </c>
      <c r="I522" s="9">
        <f t="shared" si="236"/>
        <v>0</v>
      </c>
      <c r="J522" s="9">
        <f t="shared" si="236"/>
        <v>0</v>
      </c>
      <c r="K522" s="9">
        <f t="shared" si="236"/>
        <v>0</v>
      </c>
      <c r="L522" s="9">
        <f t="shared" si="236"/>
        <v>0</v>
      </c>
      <c r="M522" s="9">
        <f t="shared" si="236"/>
        <v>0</v>
      </c>
      <c r="N522" s="51"/>
      <c r="O522" s="18"/>
    </row>
    <row r="523" spans="1:15">
      <c r="A523" s="54"/>
      <c r="B523" s="48"/>
      <c r="C523" s="14" t="s">
        <v>23</v>
      </c>
      <c r="D523" s="9">
        <f t="shared" ref="D523:D528" si="237">F523+H523+J523+L523</f>
        <v>2000</v>
      </c>
      <c r="E523" s="9">
        <f t="shared" ref="E523:E528" si="238">G523+I523+K523+M523</f>
        <v>0</v>
      </c>
      <c r="F523" s="11">
        <v>2000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51"/>
      <c r="O523" s="18"/>
    </row>
    <row r="524" spans="1:15">
      <c r="A524" s="54"/>
      <c r="B524" s="48"/>
      <c r="C524" s="14" t="s">
        <v>24</v>
      </c>
      <c r="D524" s="9">
        <f t="shared" si="237"/>
        <v>2000</v>
      </c>
      <c r="E524" s="9">
        <f t="shared" si="238"/>
        <v>0</v>
      </c>
      <c r="F524" s="11">
        <v>2000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51"/>
      <c r="O524" s="18"/>
    </row>
    <row r="525" spans="1:15">
      <c r="A525" s="54"/>
      <c r="B525" s="48"/>
      <c r="C525" s="14" t="s">
        <v>25</v>
      </c>
      <c r="D525" s="9">
        <f t="shared" si="237"/>
        <v>4000</v>
      </c>
      <c r="E525" s="9">
        <f t="shared" si="238"/>
        <v>0</v>
      </c>
      <c r="F525" s="11">
        <v>4000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51"/>
      <c r="O525" s="18"/>
    </row>
    <row r="526" spans="1:15">
      <c r="A526" s="54"/>
      <c r="B526" s="48"/>
      <c r="C526" s="14" t="s">
        <v>26</v>
      </c>
      <c r="D526" s="9">
        <f t="shared" si="237"/>
        <v>4000</v>
      </c>
      <c r="E526" s="9">
        <f t="shared" si="238"/>
        <v>0</v>
      </c>
      <c r="F526" s="11">
        <v>4000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51"/>
      <c r="O526" s="18"/>
    </row>
    <row r="527" spans="1:15">
      <c r="A527" s="54"/>
      <c r="B527" s="48"/>
      <c r="C527" s="14" t="s">
        <v>27</v>
      </c>
      <c r="D527" s="9">
        <f t="shared" si="237"/>
        <v>0</v>
      </c>
      <c r="E527" s="9">
        <f t="shared" si="238"/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51"/>
      <c r="O527" s="18"/>
    </row>
    <row r="528" spans="1:15">
      <c r="A528" s="55"/>
      <c r="B528" s="48"/>
      <c r="C528" s="14" t="s">
        <v>28</v>
      </c>
      <c r="D528" s="9">
        <f t="shared" si="237"/>
        <v>0</v>
      </c>
      <c r="E528" s="9">
        <f t="shared" si="238"/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52"/>
      <c r="O528" s="18"/>
    </row>
    <row r="529" spans="1:15" s="5" customFormat="1">
      <c r="A529" s="53">
        <v>10</v>
      </c>
      <c r="B529" s="13" t="s">
        <v>87</v>
      </c>
      <c r="C529" s="15" t="s">
        <v>22</v>
      </c>
      <c r="D529" s="9">
        <f>SUM(D530:D535)</f>
        <v>6454448</v>
      </c>
      <c r="E529" s="9">
        <f t="shared" ref="E529:M529" si="239">SUM(E530:E535)</f>
        <v>0</v>
      </c>
      <c r="F529" s="9">
        <f t="shared" si="239"/>
        <v>6454448</v>
      </c>
      <c r="G529" s="9">
        <f t="shared" si="239"/>
        <v>0</v>
      </c>
      <c r="H529" s="9">
        <f t="shared" si="239"/>
        <v>0</v>
      </c>
      <c r="I529" s="9">
        <f t="shared" si="239"/>
        <v>0</v>
      </c>
      <c r="J529" s="9">
        <f t="shared" si="239"/>
        <v>0</v>
      </c>
      <c r="K529" s="9">
        <f t="shared" si="239"/>
        <v>0</v>
      </c>
      <c r="L529" s="9">
        <f t="shared" si="239"/>
        <v>0</v>
      </c>
      <c r="M529" s="9">
        <f t="shared" si="239"/>
        <v>0</v>
      </c>
      <c r="N529" s="50" t="s">
        <v>102</v>
      </c>
      <c r="O529" s="18"/>
    </row>
    <row r="530" spans="1:15" s="5" customFormat="1">
      <c r="A530" s="54"/>
      <c r="B530" s="47" t="s">
        <v>88</v>
      </c>
      <c r="C530" s="15" t="s">
        <v>23</v>
      </c>
      <c r="D530" s="9">
        <f t="shared" ref="D530:D535" si="240">F530+H530+J530+L530</f>
        <v>650000</v>
      </c>
      <c r="E530" s="9">
        <f t="shared" ref="E530:E535" si="241">G530+I530+K530+M530</f>
        <v>0</v>
      </c>
      <c r="F530" s="9">
        <f>F537+F544+F551</f>
        <v>650000</v>
      </c>
      <c r="G530" s="9">
        <f t="shared" ref="G530:M530" si="242">G537+G544+G551</f>
        <v>0</v>
      </c>
      <c r="H530" s="9">
        <f t="shared" si="242"/>
        <v>0</v>
      </c>
      <c r="I530" s="9">
        <f t="shared" si="242"/>
        <v>0</v>
      </c>
      <c r="J530" s="9">
        <f t="shared" si="242"/>
        <v>0</v>
      </c>
      <c r="K530" s="9">
        <f t="shared" si="242"/>
        <v>0</v>
      </c>
      <c r="L530" s="9">
        <f t="shared" si="242"/>
        <v>0</v>
      </c>
      <c r="M530" s="9">
        <f t="shared" si="242"/>
        <v>0</v>
      </c>
      <c r="N530" s="51"/>
      <c r="O530" s="18"/>
    </row>
    <row r="531" spans="1:15" s="5" customFormat="1">
      <c r="A531" s="54"/>
      <c r="B531" s="47"/>
      <c r="C531" s="15" t="s">
        <v>24</v>
      </c>
      <c r="D531" s="9">
        <f t="shared" si="240"/>
        <v>780000</v>
      </c>
      <c r="E531" s="9">
        <f t="shared" si="241"/>
        <v>0</v>
      </c>
      <c r="F531" s="9">
        <f t="shared" ref="F531:M535" si="243">F538+F545+F552</f>
        <v>780000</v>
      </c>
      <c r="G531" s="9">
        <f t="shared" si="243"/>
        <v>0</v>
      </c>
      <c r="H531" s="9">
        <f t="shared" si="243"/>
        <v>0</v>
      </c>
      <c r="I531" s="9">
        <f t="shared" si="243"/>
        <v>0</v>
      </c>
      <c r="J531" s="9">
        <f t="shared" si="243"/>
        <v>0</v>
      </c>
      <c r="K531" s="9">
        <f t="shared" si="243"/>
        <v>0</v>
      </c>
      <c r="L531" s="9">
        <f t="shared" si="243"/>
        <v>0</v>
      </c>
      <c r="M531" s="9">
        <f t="shared" si="243"/>
        <v>0</v>
      </c>
      <c r="N531" s="51"/>
      <c r="O531" s="18"/>
    </row>
    <row r="532" spans="1:15" s="5" customFormat="1">
      <c r="A532" s="54"/>
      <c r="B532" s="47"/>
      <c r="C532" s="15" t="s">
        <v>25</v>
      </c>
      <c r="D532" s="9">
        <f t="shared" si="240"/>
        <v>936000</v>
      </c>
      <c r="E532" s="9">
        <f t="shared" si="241"/>
        <v>0</v>
      </c>
      <c r="F532" s="9">
        <f t="shared" si="243"/>
        <v>936000</v>
      </c>
      <c r="G532" s="9">
        <f t="shared" si="243"/>
        <v>0</v>
      </c>
      <c r="H532" s="9">
        <f t="shared" si="243"/>
        <v>0</v>
      </c>
      <c r="I532" s="9">
        <f t="shared" si="243"/>
        <v>0</v>
      </c>
      <c r="J532" s="9">
        <f t="shared" si="243"/>
        <v>0</v>
      </c>
      <c r="K532" s="9">
        <f t="shared" si="243"/>
        <v>0</v>
      </c>
      <c r="L532" s="9">
        <f t="shared" si="243"/>
        <v>0</v>
      </c>
      <c r="M532" s="9">
        <f t="shared" si="243"/>
        <v>0</v>
      </c>
      <c r="N532" s="51"/>
      <c r="O532" s="18"/>
    </row>
    <row r="533" spans="1:15" s="5" customFormat="1">
      <c r="A533" s="54"/>
      <c r="B533" s="47"/>
      <c r="C533" s="15" t="s">
        <v>26</v>
      </c>
      <c r="D533" s="9">
        <f t="shared" si="240"/>
        <v>1123200</v>
      </c>
      <c r="E533" s="9">
        <f t="shared" si="241"/>
        <v>0</v>
      </c>
      <c r="F533" s="9">
        <f t="shared" si="243"/>
        <v>1123200</v>
      </c>
      <c r="G533" s="9">
        <f t="shared" si="243"/>
        <v>0</v>
      </c>
      <c r="H533" s="9">
        <f t="shared" si="243"/>
        <v>0</v>
      </c>
      <c r="I533" s="9">
        <f t="shared" si="243"/>
        <v>0</v>
      </c>
      <c r="J533" s="9">
        <f t="shared" si="243"/>
        <v>0</v>
      </c>
      <c r="K533" s="9">
        <f t="shared" si="243"/>
        <v>0</v>
      </c>
      <c r="L533" s="9">
        <f t="shared" si="243"/>
        <v>0</v>
      </c>
      <c r="M533" s="9">
        <f t="shared" si="243"/>
        <v>0</v>
      </c>
      <c r="N533" s="51"/>
      <c r="O533" s="18"/>
    </row>
    <row r="534" spans="1:15" s="5" customFormat="1">
      <c r="A534" s="54"/>
      <c r="B534" s="47"/>
      <c r="C534" s="15" t="s">
        <v>27</v>
      </c>
      <c r="D534" s="9">
        <f t="shared" si="240"/>
        <v>1347840</v>
      </c>
      <c r="E534" s="9">
        <f t="shared" si="241"/>
        <v>0</v>
      </c>
      <c r="F534" s="9">
        <f t="shared" si="243"/>
        <v>1347840</v>
      </c>
      <c r="G534" s="9">
        <f t="shared" si="243"/>
        <v>0</v>
      </c>
      <c r="H534" s="9">
        <f t="shared" si="243"/>
        <v>0</v>
      </c>
      <c r="I534" s="9">
        <f t="shared" si="243"/>
        <v>0</v>
      </c>
      <c r="J534" s="9">
        <f t="shared" si="243"/>
        <v>0</v>
      </c>
      <c r="K534" s="9">
        <f t="shared" si="243"/>
        <v>0</v>
      </c>
      <c r="L534" s="9">
        <f t="shared" si="243"/>
        <v>0</v>
      </c>
      <c r="M534" s="9">
        <f t="shared" si="243"/>
        <v>0</v>
      </c>
      <c r="N534" s="51"/>
      <c r="O534" s="18"/>
    </row>
    <row r="535" spans="1:15" s="5" customFormat="1">
      <c r="A535" s="54"/>
      <c r="B535" s="47"/>
      <c r="C535" s="15" t="s">
        <v>28</v>
      </c>
      <c r="D535" s="9">
        <f t="shared" si="240"/>
        <v>1617408</v>
      </c>
      <c r="E535" s="9">
        <f t="shared" si="241"/>
        <v>0</v>
      </c>
      <c r="F535" s="9">
        <f t="shared" si="243"/>
        <v>1617408</v>
      </c>
      <c r="G535" s="9">
        <f t="shared" si="243"/>
        <v>0</v>
      </c>
      <c r="H535" s="9">
        <f t="shared" si="243"/>
        <v>0</v>
      </c>
      <c r="I535" s="9">
        <f t="shared" si="243"/>
        <v>0</v>
      </c>
      <c r="J535" s="9">
        <f t="shared" si="243"/>
        <v>0</v>
      </c>
      <c r="K535" s="9">
        <f t="shared" si="243"/>
        <v>0</v>
      </c>
      <c r="L535" s="9">
        <f t="shared" si="243"/>
        <v>0</v>
      </c>
      <c r="M535" s="9">
        <f t="shared" si="243"/>
        <v>0</v>
      </c>
      <c r="N535" s="51"/>
      <c r="O535" s="18"/>
    </row>
    <row r="536" spans="1:15">
      <c r="A536" s="54"/>
      <c r="B536" s="48" t="s">
        <v>89</v>
      </c>
      <c r="C536" s="14" t="s">
        <v>22</v>
      </c>
      <c r="D536" s="9">
        <f>SUM(D537:D542)</f>
        <v>1985984</v>
      </c>
      <c r="E536" s="9">
        <f>SUM(E537:E542)</f>
        <v>0</v>
      </c>
      <c r="F536" s="9">
        <f>SUM(F537:F542)</f>
        <v>1985984</v>
      </c>
      <c r="G536" s="9">
        <f t="shared" ref="G536:M536" si="244">SUM(G537:G542)</f>
        <v>0</v>
      </c>
      <c r="H536" s="9">
        <f t="shared" si="244"/>
        <v>0</v>
      </c>
      <c r="I536" s="9">
        <f t="shared" si="244"/>
        <v>0</v>
      </c>
      <c r="J536" s="9">
        <f t="shared" si="244"/>
        <v>0</v>
      </c>
      <c r="K536" s="9">
        <f t="shared" si="244"/>
        <v>0</v>
      </c>
      <c r="L536" s="9">
        <f t="shared" si="244"/>
        <v>0</v>
      </c>
      <c r="M536" s="9">
        <f t="shared" si="244"/>
        <v>0</v>
      </c>
      <c r="N536" s="51"/>
      <c r="O536" s="18"/>
    </row>
    <row r="537" spans="1:15">
      <c r="A537" s="54"/>
      <c r="B537" s="48"/>
      <c r="C537" s="14" t="s">
        <v>23</v>
      </c>
      <c r="D537" s="9">
        <f t="shared" ref="D537:D542" si="245">F537+H537+J537+L537</f>
        <v>200000</v>
      </c>
      <c r="E537" s="9">
        <f t="shared" ref="E537:E542" si="246">G537+I537+K537+M537</f>
        <v>0</v>
      </c>
      <c r="F537" s="11">
        <v>200000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51"/>
      <c r="O537" s="18"/>
    </row>
    <row r="538" spans="1:15">
      <c r="A538" s="54"/>
      <c r="B538" s="48"/>
      <c r="C538" s="14" t="s">
        <v>24</v>
      </c>
      <c r="D538" s="9">
        <f t="shared" si="245"/>
        <v>240000</v>
      </c>
      <c r="E538" s="9">
        <f t="shared" si="246"/>
        <v>0</v>
      </c>
      <c r="F538" s="11">
        <f>1.2*F537</f>
        <v>240000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51"/>
      <c r="O538" s="18"/>
    </row>
    <row r="539" spans="1:15">
      <c r="A539" s="54"/>
      <c r="B539" s="48"/>
      <c r="C539" s="14" t="s">
        <v>25</v>
      </c>
      <c r="D539" s="9">
        <f t="shared" si="245"/>
        <v>288000</v>
      </c>
      <c r="E539" s="9">
        <f t="shared" si="246"/>
        <v>0</v>
      </c>
      <c r="F539" s="11">
        <f>1.2*F538</f>
        <v>288000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51"/>
      <c r="O539" s="18"/>
    </row>
    <row r="540" spans="1:15">
      <c r="A540" s="54"/>
      <c r="B540" s="48"/>
      <c r="C540" s="14" t="s">
        <v>26</v>
      </c>
      <c r="D540" s="9">
        <f t="shared" si="245"/>
        <v>345600</v>
      </c>
      <c r="E540" s="9">
        <f t="shared" si="246"/>
        <v>0</v>
      </c>
      <c r="F540" s="11">
        <f>1.2*F539</f>
        <v>345600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51"/>
      <c r="O540" s="18"/>
    </row>
    <row r="541" spans="1:15">
      <c r="A541" s="54"/>
      <c r="B541" s="48"/>
      <c r="C541" s="14" t="s">
        <v>27</v>
      </c>
      <c r="D541" s="9">
        <f t="shared" si="245"/>
        <v>414720</v>
      </c>
      <c r="E541" s="9">
        <f t="shared" si="246"/>
        <v>0</v>
      </c>
      <c r="F541" s="11">
        <f>1.2*F540</f>
        <v>414720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51"/>
      <c r="O541" s="18"/>
    </row>
    <row r="542" spans="1:15">
      <c r="A542" s="54"/>
      <c r="B542" s="48"/>
      <c r="C542" s="14" t="s">
        <v>28</v>
      </c>
      <c r="D542" s="9">
        <f t="shared" si="245"/>
        <v>497664</v>
      </c>
      <c r="E542" s="9">
        <f t="shared" si="246"/>
        <v>0</v>
      </c>
      <c r="F542" s="11">
        <f>1.2*F541</f>
        <v>497664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51"/>
      <c r="O542" s="18"/>
    </row>
    <row r="543" spans="1:15" s="5" customFormat="1">
      <c r="A543" s="54"/>
      <c r="B543" s="48" t="s">
        <v>90</v>
      </c>
      <c r="C543" s="15" t="s">
        <v>22</v>
      </c>
      <c r="D543" s="9">
        <f>SUM(D544:D549)</f>
        <v>1985984</v>
      </c>
      <c r="E543" s="9">
        <f>SUM(E544:E549)</f>
        <v>0</v>
      </c>
      <c r="F543" s="9">
        <f t="shared" ref="F543:M543" si="247">SUM(F544:F549)</f>
        <v>1985984</v>
      </c>
      <c r="G543" s="9">
        <f t="shared" si="247"/>
        <v>0</v>
      </c>
      <c r="H543" s="9">
        <f t="shared" si="247"/>
        <v>0</v>
      </c>
      <c r="I543" s="9">
        <f t="shared" si="247"/>
        <v>0</v>
      </c>
      <c r="J543" s="9">
        <f t="shared" si="247"/>
        <v>0</v>
      </c>
      <c r="K543" s="9">
        <f t="shared" si="247"/>
        <v>0</v>
      </c>
      <c r="L543" s="9">
        <f t="shared" si="247"/>
        <v>0</v>
      </c>
      <c r="M543" s="9">
        <f t="shared" si="247"/>
        <v>0</v>
      </c>
      <c r="N543" s="51"/>
      <c r="O543" s="18"/>
    </row>
    <row r="544" spans="1:15">
      <c r="A544" s="54"/>
      <c r="B544" s="48"/>
      <c r="C544" s="14" t="s">
        <v>23</v>
      </c>
      <c r="D544" s="9">
        <f t="shared" ref="D544:D549" si="248">F544+H544+J544+L544</f>
        <v>200000</v>
      </c>
      <c r="E544" s="9">
        <f t="shared" ref="E544:E549" si="249">G544+I544+K544+M544</f>
        <v>0</v>
      </c>
      <c r="F544" s="11">
        <v>200000</v>
      </c>
      <c r="G544" s="11"/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51"/>
      <c r="O544" s="18"/>
    </row>
    <row r="545" spans="1:15">
      <c r="A545" s="54"/>
      <c r="B545" s="48"/>
      <c r="C545" s="14" t="s">
        <v>24</v>
      </c>
      <c r="D545" s="9">
        <f t="shared" si="248"/>
        <v>240000</v>
      </c>
      <c r="E545" s="9">
        <f t="shared" si="249"/>
        <v>0</v>
      </c>
      <c r="F545" s="11">
        <f>1.2*F544</f>
        <v>240000</v>
      </c>
      <c r="G545" s="11"/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51"/>
      <c r="O545" s="18"/>
    </row>
    <row r="546" spans="1:15">
      <c r="A546" s="54"/>
      <c r="B546" s="48"/>
      <c r="C546" s="14" t="s">
        <v>25</v>
      </c>
      <c r="D546" s="9">
        <f t="shared" si="248"/>
        <v>288000</v>
      </c>
      <c r="E546" s="9">
        <f t="shared" si="249"/>
        <v>0</v>
      </c>
      <c r="F546" s="11">
        <f>1.2*F545</f>
        <v>288000</v>
      </c>
      <c r="G546" s="11"/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51"/>
      <c r="O546" s="18"/>
    </row>
    <row r="547" spans="1:15">
      <c r="A547" s="54"/>
      <c r="B547" s="48"/>
      <c r="C547" s="14" t="s">
        <v>26</v>
      </c>
      <c r="D547" s="9">
        <f t="shared" si="248"/>
        <v>345600</v>
      </c>
      <c r="E547" s="9">
        <f t="shared" si="249"/>
        <v>0</v>
      </c>
      <c r="F547" s="11">
        <f>1.2*F546</f>
        <v>345600</v>
      </c>
      <c r="G547" s="11"/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51"/>
      <c r="O547" s="18"/>
    </row>
    <row r="548" spans="1:15">
      <c r="A548" s="54"/>
      <c r="B548" s="48"/>
      <c r="C548" s="14" t="s">
        <v>27</v>
      </c>
      <c r="D548" s="9">
        <f t="shared" si="248"/>
        <v>414720</v>
      </c>
      <c r="E548" s="9">
        <f t="shared" si="249"/>
        <v>0</v>
      </c>
      <c r="F548" s="11">
        <f>1.2*F547</f>
        <v>414720</v>
      </c>
      <c r="G548" s="11"/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51"/>
      <c r="O548" s="18"/>
    </row>
    <row r="549" spans="1:15">
      <c r="A549" s="54"/>
      <c r="B549" s="48"/>
      <c r="C549" s="14" t="s">
        <v>28</v>
      </c>
      <c r="D549" s="9">
        <f t="shared" si="248"/>
        <v>497664</v>
      </c>
      <c r="E549" s="9">
        <f t="shared" si="249"/>
        <v>0</v>
      </c>
      <c r="F549" s="11">
        <f>1.2*F548</f>
        <v>497664</v>
      </c>
      <c r="G549" s="11"/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51"/>
      <c r="O549" s="18"/>
    </row>
    <row r="550" spans="1:15">
      <c r="A550" s="54"/>
      <c r="B550" s="48" t="s">
        <v>91</v>
      </c>
      <c r="C550" s="14" t="s">
        <v>22</v>
      </c>
      <c r="D550" s="9">
        <f>SUM(D551:D556)</f>
        <v>2482480</v>
      </c>
      <c r="E550" s="9">
        <f>SUM(E551:E556)</f>
        <v>0</v>
      </c>
      <c r="F550" s="9">
        <f>SUM(F551:F556)</f>
        <v>2482480</v>
      </c>
      <c r="G550" s="9">
        <f t="shared" ref="G550:M550" si="250">SUM(G551:G556)</f>
        <v>0</v>
      </c>
      <c r="H550" s="9">
        <f t="shared" si="250"/>
        <v>0</v>
      </c>
      <c r="I550" s="9">
        <f t="shared" si="250"/>
        <v>0</v>
      </c>
      <c r="J550" s="9">
        <f t="shared" si="250"/>
        <v>0</v>
      </c>
      <c r="K550" s="9">
        <f t="shared" si="250"/>
        <v>0</v>
      </c>
      <c r="L550" s="9">
        <f t="shared" si="250"/>
        <v>0</v>
      </c>
      <c r="M550" s="9">
        <f t="shared" si="250"/>
        <v>0</v>
      </c>
      <c r="N550" s="51"/>
      <c r="O550" s="18"/>
    </row>
    <row r="551" spans="1:15">
      <c r="A551" s="54"/>
      <c r="B551" s="48"/>
      <c r="C551" s="14" t="s">
        <v>23</v>
      </c>
      <c r="D551" s="9">
        <f t="shared" ref="D551:D556" si="251">F551+H551+J551+L551</f>
        <v>250000</v>
      </c>
      <c r="E551" s="9">
        <f t="shared" ref="E551:E556" si="252">G551+I551+K551+M551</f>
        <v>0</v>
      </c>
      <c r="F551" s="11">
        <v>250000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51"/>
      <c r="O551" s="18"/>
    </row>
    <row r="552" spans="1:15">
      <c r="A552" s="54"/>
      <c r="B552" s="48"/>
      <c r="C552" s="14" t="s">
        <v>24</v>
      </c>
      <c r="D552" s="9">
        <f t="shared" si="251"/>
        <v>300000</v>
      </c>
      <c r="E552" s="9">
        <f t="shared" si="252"/>
        <v>0</v>
      </c>
      <c r="F552" s="11">
        <f>1.2*F551</f>
        <v>300000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51"/>
      <c r="O552" s="18"/>
    </row>
    <row r="553" spans="1:15">
      <c r="A553" s="54"/>
      <c r="B553" s="48"/>
      <c r="C553" s="14" t="s">
        <v>25</v>
      </c>
      <c r="D553" s="9">
        <f t="shared" si="251"/>
        <v>360000</v>
      </c>
      <c r="E553" s="9">
        <f t="shared" si="252"/>
        <v>0</v>
      </c>
      <c r="F553" s="11">
        <f>1.2*F552</f>
        <v>360000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51"/>
      <c r="O553" s="18"/>
    </row>
    <row r="554" spans="1:15">
      <c r="A554" s="54"/>
      <c r="B554" s="48"/>
      <c r="C554" s="14" t="s">
        <v>26</v>
      </c>
      <c r="D554" s="9">
        <f t="shared" si="251"/>
        <v>432000</v>
      </c>
      <c r="E554" s="9">
        <f t="shared" si="252"/>
        <v>0</v>
      </c>
      <c r="F554" s="11">
        <f>1.2*F553</f>
        <v>432000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51"/>
      <c r="O554" s="18"/>
    </row>
    <row r="555" spans="1:15">
      <c r="A555" s="54"/>
      <c r="B555" s="48"/>
      <c r="C555" s="14" t="s">
        <v>27</v>
      </c>
      <c r="D555" s="9">
        <f t="shared" si="251"/>
        <v>518400</v>
      </c>
      <c r="E555" s="9">
        <f t="shared" si="252"/>
        <v>0</v>
      </c>
      <c r="F555" s="11">
        <f>1.2*F554</f>
        <v>518400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51"/>
      <c r="O555" s="18"/>
    </row>
    <row r="556" spans="1:15">
      <c r="A556" s="55"/>
      <c r="B556" s="48"/>
      <c r="C556" s="14" t="s">
        <v>28</v>
      </c>
      <c r="D556" s="9">
        <f t="shared" si="251"/>
        <v>622080</v>
      </c>
      <c r="E556" s="9">
        <f t="shared" si="252"/>
        <v>0</v>
      </c>
      <c r="F556" s="11">
        <f>1.2*F555</f>
        <v>622080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51"/>
      <c r="O556" s="18"/>
    </row>
    <row r="557" spans="1:15">
      <c r="A557" s="46"/>
      <c r="B557" s="47" t="s">
        <v>85</v>
      </c>
      <c r="C557" s="15" t="s">
        <v>22</v>
      </c>
      <c r="D557" s="9">
        <f t="shared" ref="D557:M557" si="253">SUM(D558:D563)</f>
        <v>6573286</v>
      </c>
      <c r="E557" s="9">
        <f t="shared" si="253"/>
        <v>0</v>
      </c>
      <c r="F557" s="9">
        <f t="shared" si="253"/>
        <v>6573286</v>
      </c>
      <c r="G557" s="9">
        <f t="shared" si="253"/>
        <v>0</v>
      </c>
      <c r="H557" s="9">
        <f t="shared" si="253"/>
        <v>0</v>
      </c>
      <c r="I557" s="9">
        <f t="shared" si="253"/>
        <v>0</v>
      </c>
      <c r="J557" s="9">
        <f t="shared" si="253"/>
        <v>0</v>
      </c>
      <c r="K557" s="9">
        <f t="shared" si="253"/>
        <v>0</v>
      </c>
      <c r="L557" s="9">
        <f t="shared" si="253"/>
        <v>0</v>
      </c>
      <c r="M557" s="9">
        <f t="shared" si="253"/>
        <v>0</v>
      </c>
      <c r="N557" s="51"/>
      <c r="O557" s="18"/>
    </row>
    <row r="558" spans="1:15">
      <c r="A558" s="46"/>
      <c r="B558" s="47"/>
      <c r="C558" s="15" t="s">
        <v>23</v>
      </c>
      <c r="D558" s="9">
        <f t="shared" ref="D558:E563" si="254">F558+H558+J558+L558</f>
        <v>674094</v>
      </c>
      <c r="E558" s="9">
        <f>G558+I558+K558+M558</f>
        <v>0</v>
      </c>
      <c r="F558" s="9">
        <f t="shared" ref="F558:M563" si="255">F530+F432</f>
        <v>674094</v>
      </c>
      <c r="G558" s="9">
        <f t="shared" si="255"/>
        <v>0</v>
      </c>
      <c r="H558" s="9">
        <f t="shared" si="255"/>
        <v>0</v>
      </c>
      <c r="I558" s="9">
        <f t="shared" si="255"/>
        <v>0</v>
      </c>
      <c r="J558" s="9">
        <f t="shared" si="255"/>
        <v>0</v>
      </c>
      <c r="K558" s="9">
        <f t="shared" si="255"/>
        <v>0</v>
      </c>
      <c r="L558" s="9">
        <f t="shared" si="255"/>
        <v>0</v>
      </c>
      <c r="M558" s="9">
        <f t="shared" si="255"/>
        <v>0</v>
      </c>
      <c r="N558" s="51"/>
      <c r="O558" s="18"/>
    </row>
    <row r="559" spans="1:15">
      <c r="A559" s="46"/>
      <c r="B559" s="47"/>
      <c r="C559" s="15" t="s">
        <v>24</v>
      </c>
      <c r="D559" s="9">
        <f t="shared" si="254"/>
        <v>820144</v>
      </c>
      <c r="E559" s="9">
        <f t="shared" si="254"/>
        <v>0</v>
      </c>
      <c r="F559" s="9">
        <f t="shared" si="255"/>
        <v>820144</v>
      </c>
      <c r="G559" s="9">
        <f t="shared" si="255"/>
        <v>0</v>
      </c>
      <c r="H559" s="9">
        <f t="shared" si="255"/>
        <v>0</v>
      </c>
      <c r="I559" s="9">
        <f t="shared" si="255"/>
        <v>0</v>
      </c>
      <c r="J559" s="9">
        <f t="shared" si="255"/>
        <v>0</v>
      </c>
      <c r="K559" s="9">
        <f t="shared" si="255"/>
        <v>0</v>
      </c>
      <c r="L559" s="9">
        <f t="shared" si="255"/>
        <v>0</v>
      </c>
      <c r="M559" s="9">
        <f t="shared" si="255"/>
        <v>0</v>
      </c>
      <c r="N559" s="51"/>
      <c r="O559" s="18"/>
    </row>
    <row r="560" spans="1:15">
      <c r="A560" s="46"/>
      <c r="B560" s="47"/>
      <c r="C560" s="15" t="s">
        <v>25</v>
      </c>
      <c r="D560" s="9">
        <f t="shared" si="254"/>
        <v>956600</v>
      </c>
      <c r="E560" s="9">
        <f t="shared" si="254"/>
        <v>0</v>
      </c>
      <c r="F560" s="9">
        <f t="shared" si="255"/>
        <v>956600</v>
      </c>
      <c r="G560" s="9">
        <f t="shared" si="255"/>
        <v>0</v>
      </c>
      <c r="H560" s="9">
        <f t="shared" si="255"/>
        <v>0</v>
      </c>
      <c r="I560" s="9">
        <f t="shared" si="255"/>
        <v>0</v>
      </c>
      <c r="J560" s="9">
        <f t="shared" si="255"/>
        <v>0</v>
      </c>
      <c r="K560" s="9">
        <f t="shared" si="255"/>
        <v>0</v>
      </c>
      <c r="L560" s="9">
        <f t="shared" si="255"/>
        <v>0</v>
      </c>
      <c r="M560" s="9">
        <f t="shared" si="255"/>
        <v>0</v>
      </c>
      <c r="N560" s="51"/>
      <c r="O560" s="18"/>
    </row>
    <row r="561" spans="1:16">
      <c r="A561" s="46"/>
      <c r="B561" s="47"/>
      <c r="C561" s="15" t="s">
        <v>26</v>
      </c>
      <c r="D561" s="9">
        <f t="shared" si="254"/>
        <v>1145200</v>
      </c>
      <c r="E561" s="9">
        <f t="shared" si="254"/>
        <v>0</v>
      </c>
      <c r="F561" s="9">
        <f t="shared" si="255"/>
        <v>1145200</v>
      </c>
      <c r="G561" s="9">
        <f t="shared" si="255"/>
        <v>0</v>
      </c>
      <c r="H561" s="9">
        <f t="shared" si="255"/>
        <v>0</v>
      </c>
      <c r="I561" s="9">
        <f t="shared" si="255"/>
        <v>0</v>
      </c>
      <c r="J561" s="9">
        <f t="shared" si="255"/>
        <v>0</v>
      </c>
      <c r="K561" s="9">
        <f t="shared" si="255"/>
        <v>0</v>
      </c>
      <c r="L561" s="9">
        <f t="shared" si="255"/>
        <v>0</v>
      </c>
      <c r="M561" s="9">
        <f t="shared" si="255"/>
        <v>0</v>
      </c>
      <c r="N561" s="51"/>
      <c r="O561" s="18"/>
    </row>
    <row r="562" spans="1:16">
      <c r="A562" s="46"/>
      <c r="B562" s="47"/>
      <c r="C562" s="15" t="s">
        <v>27</v>
      </c>
      <c r="D562" s="9">
        <f t="shared" si="254"/>
        <v>1355840</v>
      </c>
      <c r="E562" s="9">
        <f t="shared" si="254"/>
        <v>0</v>
      </c>
      <c r="F562" s="9">
        <f t="shared" si="255"/>
        <v>1355840</v>
      </c>
      <c r="G562" s="9">
        <f t="shared" si="255"/>
        <v>0</v>
      </c>
      <c r="H562" s="9">
        <f t="shared" si="255"/>
        <v>0</v>
      </c>
      <c r="I562" s="9">
        <f t="shared" si="255"/>
        <v>0</v>
      </c>
      <c r="J562" s="9">
        <f t="shared" si="255"/>
        <v>0</v>
      </c>
      <c r="K562" s="9">
        <f t="shared" si="255"/>
        <v>0</v>
      </c>
      <c r="L562" s="9">
        <f t="shared" si="255"/>
        <v>0</v>
      </c>
      <c r="M562" s="9">
        <f t="shared" si="255"/>
        <v>0</v>
      </c>
      <c r="N562" s="51"/>
      <c r="O562" s="18"/>
    </row>
    <row r="563" spans="1:16">
      <c r="A563" s="46"/>
      <c r="B563" s="47"/>
      <c r="C563" s="15" t="s">
        <v>28</v>
      </c>
      <c r="D563" s="9">
        <f t="shared" si="254"/>
        <v>1621408</v>
      </c>
      <c r="E563" s="9">
        <f t="shared" si="254"/>
        <v>0</v>
      </c>
      <c r="F563" s="9">
        <f t="shared" si="255"/>
        <v>1621408</v>
      </c>
      <c r="G563" s="9">
        <f t="shared" si="255"/>
        <v>0</v>
      </c>
      <c r="H563" s="9">
        <f t="shared" si="255"/>
        <v>0</v>
      </c>
      <c r="I563" s="9">
        <f t="shared" si="255"/>
        <v>0</v>
      </c>
      <c r="J563" s="9">
        <f t="shared" si="255"/>
        <v>0</v>
      </c>
      <c r="K563" s="9">
        <f t="shared" si="255"/>
        <v>0</v>
      </c>
      <c r="L563" s="9">
        <f t="shared" si="255"/>
        <v>0</v>
      </c>
      <c r="M563" s="9">
        <f t="shared" si="255"/>
        <v>0</v>
      </c>
      <c r="N563" s="52"/>
      <c r="O563" s="18"/>
    </row>
    <row r="564" spans="1:16">
      <c r="A564" s="46"/>
      <c r="B564" s="47" t="s">
        <v>42</v>
      </c>
      <c r="C564" s="15" t="s">
        <v>22</v>
      </c>
      <c r="D564" s="9">
        <f>SUM(D565:D570)</f>
        <v>9895527.0381499976</v>
      </c>
      <c r="E564" s="9">
        <f>SUM(E565:E570)</f>
        <v>976074.7</v>
      </c>
      <c r="F564" s="9">
        <f>SUM(F565:F570)</f>
        <v>8812771.1419999991</v>
      </c>
      <c r="G564" s="9">
        <f t="shared" ref="G564:M564" si="256">SUM(G565:G570)</f>
        <v>787839.29999999993</v>
      </c>
      <c r="H564" s="9">
        <f t="shared" si="256"/>
        <v>145943.68725000002</v>
      </c>
      <c r="I564" s="9">
        <f t="shared" si="256"/>
        <v>0</v>
      </c>
      <c r="J564" s="9">
        <f t="shared" si="256"/>
        <v>936812.20890000009</v>
      </c>
      <c r="K564" s="9">
        <f t="shared" si="256"/>
        <v>188235.4</v>
      </c>
      <c r="L564" s="9">
        <f>SUM(L565:L570)</f>
        <v>0</v>
      </c>
      <c r="M564" s="9">
        <f t="shared" si="256"/>
        <v>0</v>
      </c>
      <c r="N564" s="53"/>
      <c r="O564" s="18"/>
      <c r="P564" s="36"/>
    </row>
    <row r="565" spans="1:16">
      <c r="A565" s="46"/>
      <c r="B565" s="47"/>
      <c r="C565" s="15" t="s">
        <v>23</v>
      </c>
      <c r="D565" s="9">
        <f t="shared" ref="D565:E570" si="257">F565+H565+J565+L565</f>
        <v>1085738.7999999998</v>
      </c>
      <c r="E565" s="9">
        <f t="shared" si="257"/>
        <v>341211.6</v>
      </c>
      <c r="F565" s="9">
        <f>F423+F372+F223+F558</f>
        <v>995585.29999999993</v>
      </c>
      <c r="G565" s="9">
        <f t="shared" ref="F565:M570" si="258">G423+G372+G223+G558</f>
        <v>262613.09999999998</v>
      </c>
      <c r="H565" s="9">
        <f t="shared" si="258"/>
        <v>3225</v>
      </c>
      <c r="I565" s="9">
        <f t="shared" si="258"/>
        <v>0</v>
      </c>
      <c r="J565" s="9">
        <f t="shared" si="258"/>
        <v>86928.5</v>
      </c>
      <c r="K565" s="9">
        <f t="shared" si="258"/>
        <v>78598.5</v>
      </c>
      <c r="L565" s="9">
        <f t="shared" si="258"/>
        <v>0</v>
      </c>
      <c r="M565" s="9">
        <f t="shared" si="258"/>
        <v>0</v>
      </c>
      <c r="N565" s="54"/>
      <c r="O565" s="18"/>
    </row>
    <row r="566" spans="1:16">
      <c r="A566" s="46"/>
      <c r="B566" s="47"/>
      <c r="C566" s="15" t="s">
        <v>24</v>
      </c>
      <c r="D566" s="9">
        <f t="shared" si="257"/>
        <v>1262653.1999999997</v>
      </c>
      <c r="E566" s="9">
        <f t="shared" si="257"/>
        <v>372250</v>
      </c>
      <c r="F566" s="9">
        <f>F424+F373+F224+F559</f>
        <v>1141495.2999999998</v>
      </c>
      <c r="G566" s="9">
        <f t="shared" si="258"/>
        <v>262613.09999999998</v>
      </c>
      <c r="H566" s="9">
        <f t="shared" si="258"/>
        <v>3297.5</v>
      </c>
      <c r="I566" s="9">
        <f t="shared" si="258"/>
        <v>0</v>
      </c>
      <c r="J566" s="9">
        <f t="shared" si="258"/>
        <v>117860.4</v>
      </c>
      <c r="K566" s="9">
        <f t="shared" si="258"/>
        <v>109636.9</v>
      </c>
      <c r="L566" s="9">
        <f t="shared" si="258"/>
        <v>0</v>
      </c>
      <c r="M566" s="9">
        <f t="shared" si="258"/>
        <v>0</v>
      </c>
      <c r="N566" s="54"/>
      <c r="O566" s="18"/>
    </row>
    <row r="567" spans="1:16">
      <c r="A567" s="46"/>
      <c r="B567" s="47"/>
      <c r="C567" s="15" t="s">
        <v>25</v>
      </c>
      <c r="D567" s="9">
        <f t="shared" si="257"/>
        <v>1488096.2499999998</v>
      </c>
      <c r="E567" s="9">
        <f t="shared" si="257"/>
        <v>262613.09999999998</v>
      </c>
      <c r="F567" s="9">
        <f t="shared" si="258"/>
        <v>1289601.2999999998</v>
      </c>
      <c r="G567" s="9">
        <f t="shared" si="258"/>
        <v>262613.09999999998</v>
      </c>
      <c r="H567" s="9">
        <f t="shared" si="258"/>
        <v>53379.25</v>
      </c>
      <c r="I567" s="9">
        <f t="shared" si="258"/>
        <v>0</v>
      </c>
      <c r="J567" s="9">
        <f t="shared" si="258"/>
        <v>145115.70000000001</v>
      </c>
      <c r="K567" s="9">
        <f t="shared" si="258"/>
        <v>0</v>
      </c>
      <c r="L567" s="9">
        <f t="shared" si="258"/>
        <v>0</v>
      </c>
      <c r="M567" s="9">
        <f t="shared" si="258"/>
        <v>0</v>
      </c>
      <c r="N567" s="54"/>
      <c r="O567" s="18"/>
    </row>
    <row r="568" spans="1:16">
      <c r="A568" s="46"/>
      <c r="B568" s="47"/>
      <c r="C568" s="15" t="s">
        <v>26</v>
      </c>
      <c r="D568" s="9">
        <f t="shared" si="257"/>
        <v>1776714.6850000001</v>
      </c>
      <c r="E568" s="9">
        <f t="shared" si="257"/>
        <v>0</v>
      </c>
      <c r="F568" s="9">
        <f t="shared" si="258"/>
        <v>1529633.04</v>
      </c>
      <c r="G568" s="9">
        <f t="shared" si="258"/>
        <v>0</v>
      </c>
      <c r="H568" s="9">
        <f t="shared" si="258"/>
        <v>78521.574999999997</v>
      </c>
      <c r="I568" s="9">
        <f t="shared" si="258"/>
        <v>0</v>
      </c>
      <c r="J568" s="9">
        <f t="shared" si="258"/>
        <v>168560.07</v>
      </c>
      <c r="K568" s="9">
        <f t="shared" si="258"/>
        <v>0</v>
      </c>
      <c r="L568" s="9">
        <f t="shared" si="258"/>
        <v>0</v>
      </c>
      <c r="M568" s="9">
        <f t="shared" si="258"/>
        <v>0</v>
      </c>
      <c r="N568" s="54"/>
      <c r="O568" s="18"/>
    </row>
    <row r="569" spans="1:16">
      <c r="A569" s="46"/>
      <c r="B569" s="47"/>
      <c r="C569" s="15" t="s">
        <v>27</v>
      </c>
      <c r="D569" s="9">
        <f t="shared" si="257"/>
        <v>1961466.6074999999</v>
      </c>
      <c r="E569" s="9">
        <f t="shared" si="257"/>
        <v>0</v>
      </c>
      <c r="F569" s="9">
        <f t="shared" si="258"/>
        <v>1767704.7560000001</v>
      </c>
      <c r="G569" s="9">
        <f t="shared" si="258"/>
        <v>0</v>
      </c>
      <c r="H569" s="9">
        <f t="shared" si="258"/>
        <v>3626.0125000000003</v>
      </c>
      <c r="I569" s="9">
        <f t="shared" si="258"/>
        <v>0</v>
      </c>
      <c r="J569" s="9">
        <f t="shared" si="258"/>
        <v>190135.83900000004</v>
      </c>
      <c r="K569" s="9">
        <f t="shared" si="258"/>
        <v>0</v>
      </c>
      <c r="L569" s="9">
        <f t="shared" si="258"/>
        <v>0</v>
      </c>
      <c r="M569" s="9">
        <f t="shared" si="258"/>
        <v>0</v>
      </c>
      <c r="N569" s="54"/>
      <c r="O569" s="18"/>
    </row>
    <row r="570" spans="1:16" s="5" customFormat="1">
      <c r="A570" s="46"/>
      <c r="B570" s="47"/>
      <c r="C570" s="15" t="s">
        <v>28</v>
      </c>
      <c r="D570" s="9">
        <f t="shared" si="257"/>
        <v>2320857.4956499999</v>
      </c>
      <c r="E570" s="9">
        <f t="shared" si="257"/>
        <v>0</v>
      </c>
      <c r="F570" s="9">
        <f t="shared" si="258"/>
        <v>2088751.446</v>
      </c>
      <c r="G570" s="9">
        <f t="shared" si="258"/>
        <v>0</v>
      </c>
      <c r="H570" s="9">
        <f t="shared" si="258"/>
        <v>3894.3497499999999</v>
      </c>
      <c r="I570" s="9">
        <f t="shared" si="258"/>
        <v>0</v>
      </c>
      <c r="J570" s="9">
        <f t="shared" si="258"/>
        <v>228211.69990000001</v>
      </c>
      <c r="K570" s="9">
        <f t="shared" si="258"/>
        <v>0</v>
      </c>
      <c r="L570" s="9">
        <f t="shared" si="258"/>
        <v>0</v>
      </c>
      <c r="M570" s="9">
        <f t="shared" si="258"/>
        <v>0</v>
      </c>
      <c r="N570" s="55"/>
      <c r="O570" s="19"/>
    </row>
    <row r="571" spans="1:16" s="5" customFormat="1">
      <c r="A571" s="1"/>
      <c r="B571" s="22"/>
      <c r="C571" s="21"/>
      <c r="D571" s="29"/>
      <c r="E571" s="28"/>
      <c r="F571" s="34"/>
      <c r="G571" s="21"/>
      <c r="H571" s="21"/>
      <c r="I571" s="21"/>
      <c r="J571" s="21"/>
      <c r="K571" s="21"/>
      <c r="L571" s="21"/>
      <c r="M571" s="21"/>
      <c r="N571" s="42"/>
    </row>
    <row r="572" spans="1:16" s="5" customFormat="1">
      <c r="A572" s="3"/>
      <c r="B572" s="22"/>
      <c r="C572" s="21"/>
      <c r="D572" s="39">
        <f>D565-E565</f>
        <v>744527.19999999984</v>
      </c>
      <c r="E572" s="40" t="s">
        <v>100</v>
      </c>
      <c r="F572" s="41">
        <f>F565-G565</f>
        <v>732972.2</v>
      </c>
      <c r="G572" s="34"/>
      <c r="H572" s="34"/>
      <c r="I572" s="21"/>
      <c r="J572" s="21"/>
      <c r="K572" s="21"/>
      <c r="L572" s="21"/>
      <c r="M572" s="21"/>
      <c r="N572" s="42"/>
    </row>
    <row r="573" spans="1:16">
      <c r="D573" s="39">
        <f>D566-E566</f>
        <v>890403.19999999972</v>
      </c>
      <c r="E573" s="40"/>
      <c r="F573" s="41">
        <f>F566-G566</f>
        <v>878882.19999999984</v>
      </c>
    </row>
    <row r="574" spans="1:16">
      <c r="D574" s="39">
        <f>D567-E567</f>
        <v>1225483.1499999999</v>
      </c>
      <c r="E574" s="40"/>
      <c r="F574" s="41">
        <f>F567-G566</f>
        <v>1026988.1999999998</v>
      </c>
      <c r="G574" s="38"/>
    </row>
    <row r="575" spans="1:16">
      <c r="F575" s="34"/>
    </row>
    <row r="576" spans="1:16">
      <c r="F576" s="34"/>
    </row>
    <row r="577" spans="6:6">
      <c r="F577" s="34"/>
    </row>
  </sheetData>
  <mergeCells count="130">
    <mergeCell ref="N231:N314"/>
    <mergeCell ref="N315:N356"/>
    <mergeCell ref="N357:N377"/>
    <mergeCell ref="N380:N393"/>
    <mergeCell ref="N19:N53"/>
    <mergeCell ref="N54:N74"/>
    <mergeCell ref="N75:N137"/>
    <mergeCell ref="N138:N228"/>
    <mergeCell ref="N394:N428"/>
    <mergeCell ref="B89:B95"/>
    <mergeCell ref="B96:B102"/>
    <mergeCell ref="B103:B109"/>
    <mergeCell ref="B173:B179"/>
    <mergeCell ref="B152:B158"/>
    <mergeCell ref="B159:B165"/>
    <mergeCell ref="B124:B130"/>
    <mergeCell ref="B117:B123"/>
    <mergeCell ref="A378:M378"/>
    <mergeCell ref="B145:B151"/>
    <mergeCell ref="A229:N229"/>
    <mergeCell ref="A230:N230"/>
    <mergeCell ref="A222:A228"/>
    <mergeCell ref="B222:B228"/>
    <mergeCell ref="B208:B214"/>
    <mergeCell ref="B336:B342"/>
    <mergeCell ref="B280:B286"/>
    <mergeCell ref="A380:A393"/>
    <mergeCell ref="B387:B393"/>
    <mergeCell ref="A371:A377"/>
    <mergeCell ref="B371:B377"/>
    <mergeCell ref="A231:A328"/>
    <mergeCell ref="A329:A370"/>
    <mergeCell ref="B408:B414"/>
    <mergeCell ref="B415:B421"/>
    <mergeCell ref="B395:B400"/>
    <mergeCell ref="B401:B407"/>
    <mergeCell ref="A379:M379"/>
    <mergeCell ref="B381:B386"/>
    <mergeCell ref="A394:A421"/>
    <mergeCell ref="B259:B265"/>
    <mergeCell ref="B231:B237"/>
    <mergeCell ref="B329:B335"/>
    <mergeCell ref="B343:B349"/>
    <mergeCell ref="B350:B356"/>
    <mergeCell ref="B252:B258"/>
    <mergeCell ref="B273:B279"/>
    <mergeCell ref="B238:B244"/>
    <mergeCell ref="B245:B251"/>
    <mergeCell ref="A564:A570"/>
    <mergeCell ref="B564:B570"/>
    <mergeCell ref="N564:N570"/>
    <mergeCell ref="B287:B293"/>
    <mergeCell ref="B294:B300"/>
    <mergeCell ref="B301:B307"/>
    <mergeCell ref="B315:B321"/>
    <mergeCell ref="B357:B363"/>
    <mergeCell ref="B308:B314"/>
    <mergeCell ref="B322:B328"/>
    <mergeCell ref="B139:B144"/>
    <mergeCell ref="B55:B60"/>
    <mergeCell ref="B40:B46"/>
    <mergeCell ref="B68:B74"/>
    <mergeCell ref="B82:B88"/>
    <mergeCell ref="B61:B67"/>
    <mergeCell ref="A1:N1"/>
    <mergeCell ref="A2:N2"/>
    <mergeCell ref="A3:N3"/>
    <mergeCell ref="A4:N4"/>
    <mergeCell ref="A7:N7"/>
    <mergeCell ref="A9:N9"/>
    <mergeCell ref="N12:N13"/>
    <mergeCell ref="F13:G13"/>
    <mergeCell ref="H13:I13"/>
    <mergeCell ref="J13:K13"/>
    <mergeCell ref="B266:B272"/>
    <mergeCell ref="B364:B370"/>
    <mergeCell ref="A16:N16"/>
    <mergeCell ref="A17:N17"/>
    <mergeCell ref="B20:B25"/>
    <mergeCell ref="B76:B81"/>
    <mergeCell ref="B508:B514"/>
    <mergeCell ref="B201:B207"/>
    <mergeCell ref="B187:B193"/>
    <mergeCell ref="B180:B186"/>
    <mergeCell ref="A18:N18"/>
    <mergeCell ref="A12:A14"/>
    <mergeCell ref="B12:B14"/>
    <mergeCell ref="C12:C14"/>
    <mergeCell ref="D12:E13"/>
    <mergeCell ref="F12:M12"/>
    <mergeCell ref="B452:B458"/>
    <mergeCell ref="B480:B486"/>
    <mergeCell ref="B487:B493"/>
    <mergeCell ref="B494:B500"/>
    <mergeCell ref="L13:M13"/>
    <mergeCell ref="A431:A528"/>
    <mergeCell ref="B501:B507"/>
    <mergeCell ref="B515:B521"/>
    <mergeCell ref="B522:B528"/>
    <mergeCell ref="B459:B465"/>
    <mergeCell ref="B215:B221"/>
    <mergeCell ref="A138:A221"/>
    <mergeCell ref="B166:B172"/>
    <mergeCell ref="B194:B200"/>
    <mergeCell ref="B530:B535"/>
    <mergeCell ref="B536:B542"/>
    <mergeCell ref="A529:A556"/>
    <mergeCell ref="A429:M429"/>
    <mergeCell ref="A430:M430"/>
    <mergeCell ref="B432:B437"/>
    <mergeCell ref="A54:A74"/>
    <mergeCell ref="B26:B32"/>
    <mergeCell ref="B33:B39"/>
    <mergeCell ref="B110:B116"/>
    <mergeCell ref="N431:N528"/>
    <mergeCell ref="N529:N563"/>
    <mergeCell ref="B47:B53"/>
    <mergeCell ref="A19:A53"/>
    <mergeCell ref="B131:B137"/>
    <mergeCell ref="A75:A137"/>
    <mergeCell ref="A422:A428"/>
    <mergeCell ref="B422:B428"/>
    <mergeCell ref="A557:A563"/>
    <mergeCell ref="B557:B563"/>
    <mergeCell ref="B466:B472"/>
    <mergeCell ref="B473:B479"/>
    <mergeCell ref="B543:B549"/>
    <mergeCell ref="B550:B556"/>
    <mergeCell ref="B438:B444"/>
    <mergeCell ref="B445:B451"/>
  </mergeCells>
  <phoneticPr fontId="0" type="noConversion"/>
  <pageMargins left="0.23622047244094491" right="0.15748031496062992" top="0.19685039370078741" bottom="0.1968503937007874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2014-09-22T07:34:26Z</cp:lastPrinted>
  <dcterms:created xsi:type="dcterms:W3CDTF">2014-06-24T05:35:40Z</dcterms:created>
  <dcterms:modified xsi:type="dcterms:W3CDTF">2014-10-06T05:43:00Z</dcterms:modified>
</cp:coreProperties>
</file>