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20" windowHeight="7815"/>
  </bookViews>
  <sheets>
    <sheet name="IV перечень мероприятий" sheetId="1" r:id="rId1"/>
  </sheets>
  <definedNames>
    <definedName name="_xlnm._FilterDatabase" localSheetId="0" hidden="1">'IV перечень мероприятий'!$A$4:$N$56</definedName>
    <definedName name="_xlnm.Print_Titles" localSheetId="0">'IV перечень мероприятий'!$4:$6</definedName>
    <definedName name="_xlnm.Print_Area" localSheetId="0">'IV перечень мероприятий'!$A$1:$N$142</definedName>
  </definedNames>
  <calcPr calcId="125725"/>
</workbook>
</file>

<file path=xl/calcChain.xml><?xml version="1.0" encoding="utf-8"?>
<calcChain xmlns="http://schemas.openxmlformats.org/spreadsheetml/2006/main">
  <c r="F90" i="1"/>
  <c r="F91"/>
  <c r="F92"/>
  <c r="F83"/>
  <c r="F84"/>
  <c r="F85"/>
  <c r="F86"/>
  <c r="F78"/>
  <c r="F79"/>
  <c r="F80"/>
  <c r="D58"/>
  <c r="D59"/>
  <c r="D60"/>
  <c r="D61"/>
  <c r="D62"/>
  <c r="D57"/>
  <c r="D63"/>
  <c r="D70"/>
  <c r="D71"/>
  <c r="D72"/>
  <c r="D73"/>
  <c r="D74"/>
  <c r="D69"/>
  <c r="D64"/>
  <c r="D65"/>
  <c r="D66"/>
  <c r="D67"/>
  <c r="D68"/>
  <c r="F114"/>
  <c r="F115"/>
  <c r="F116"/>
  <c r="F117"/>
  <c r="G125"/>
  <c r="G126"/>
  <c r="G127"/>
  <c r="G128"/>
  <c r="G129"/>
  <c r="G124"/>
  <c r="H106"/>
  <c r="J106"/>
  <c r="K106"/>
  <c r="L106"/>
  <c r="M106"/>
  <c r="H107"/>
  <c r="J107"/>
  <c r="K107"/>
  <c r="L107"/>
  <c r="M107"/>
  <c r="H108"/>
  <c r="J108"/>
  <c r="K108"/>
  <c r="L108"/>
  <c r="M108"/>
  <c r="H109"/>
  <c r="J109"/>
  <c r="K109"/>
  <c r="L109"/>
  <c r="M109"/>
  <c r="H110"/>
  <c r="J110"/>
  <c r="K110"/>
  <c r="L110"/>
  <c r="M110"/>
  <c r="H111"/>
  <c r="J111"/>
  <c r="K111"/>
  <c r="L111"/>
  <c r="M111"/>
  <c r="D119"/>
  <c r="E119"/>
  <c r="F119"/>
  <c r="G119"/>
  <c r="H119"/>
  <c r="I119"/>
  <c r="J119"/>
  <c r="K119"/>
  <c r="L119"/>
  <c r="M119"/>
  <c r="D120"/>
  <c r="E120"/>
  <c r="G120"/>
  <c r="H120"/>
  <c r="I120"/>
  <c r="J120"/>
  <c r="K120"/>
  <c r="L120"/>
  <c r="M120"/>
  <c r="D121"/>
  <c r="E121"/>
  <c r="G121"/>
  <c r="H121"/>
  <c r="I121"/>
  <c r="J121"/>
  <c r="K121"/>
  <c r="L121"/>
  <c r="M121"/>
  <c r="D122"/>
  <c r="E122"/>
  <c r="G122"/>
  <c r="H122"/>
  <c r="I122"/>
  <c r="J122"/>
  <c r="K122"/>
  <c r="L122"/>
  <c r="M122"/>
  <c r="D123"/>
  <c r="E123"/>
  <c r="G123"/>
  <c r="H123"/>
  <c r="I123"/>
  <c r="J123"/>
  <c r="K123"/>
  <c r="L123"/>
  <c r="M123"/>
  <c r="E118"/>
  <c r="G118"/>
  <c r="H118"/>
  <c r="I118"/>
  <c r="J118"/>
  <c r="K118"/>
  <c r="L118"/>
  <c r="M118"/>
  <c r="D113"/>
  <c r="E113"/>
  <c r="G113"/>
  <c r="H113"/>
  <c r="I113"/>
  <c r="J113"/>
  <c r="K113"/>
  <c r="L113"/>
  <c r="M113"/>
  <c r="D114"/>
  <c r="E114"/>
  <c r="G114"/>
  <c r="H114"/>
  <c r="I114"/>
  <c r="J114"/>
  <c r="K114"/>
  <c r="L114"/>
  <c r="M114"/>
  <c r="D115"/>
  <c r="E115"/>
  <c r="G115"/>
  <c r="H115"/>
  <c r="I115"/>
  <c r="J115"/>
  <c r="K115"/>
  <c r="L115"/>
  <c r="M115"/>
  <c r="D116"/>
  <c r="E116"/>
  <c r="G116"/>
  <c r="H116"/>
  <c r="I116"/>
  <c r="J116"/>
  <c r="K116"/>
  <c r="L116"/>
  <c r="M116"/>
  <c r="D117"/>
  <c r="E117"/>
  <c r="G117"/>
  <c r="H117"/>
  <c r="I117"/>
  <c r="J117"/>
  <c r="K117"/>
  <c r="L117"/>
  <c r="M117"/>
  <c r="E112"/>
  <c r="G112"/>
  <c r="H112"/>
  <c r="I112"/>
  <c r="J112"/>
  <c r="K112"/>
  <c r="L112"/>
  <c r="M112"/>
  <c r="D112"/>
  <c r="J88"/>
  <c r="J89"/>
  <c r="J90"/>
  <c r="D90" s="1"/>
  <c r="J92"/>
  <c r="D92" s="1"/>
  <c r="J87"/>
  <c r="H89"/>
  <c r="H90"/>
  <c r="H91"/>
  <c r="H92"/>
  <c r="J82"/>
  <c r="J83"/>
  <c r="J132" s="1"/>
  <c r="J84"/>
  <c r="J133" s="1"/>
  <c r="J85"/>
  <c r="J134" s="1"/>
  <c r="J86"/>
  <c r="J135" s="1"/>
  <c r="J81"/>
  <c r="H82"/>
  <c r="H131" s="1"/>
  <c r="H83"/>
  <c r="H132" s="1"/>
  <c r="H84"/>
  <c r="H133" s="1"/>
  <c r="H85"/>
  <c r="H134" s="1"/>
  <c r="H86"/>
  <c r="H135" s="1"/>
  <c r="H81"/>
  <c r="F132"/>
  <c r="F133"/>
  <c r="D133" s="1"/>
  <c r="F134"/>
  <c r="F135"/>
  <c r="D135" s="1"/>
  <c r="M76"/>
  <c r="M125" s="1"/>
  <c r="M77"/>
  <c r="M126" s="1"/>
  <c r="M78"/>
  <c r="M127" s="1"/>
  <c r="M79"/>
  <c r="M128" s="1"/>
  <c r="M80"/>
  <c r="M129" s="1"/>
  <c r="M75"/>
  <c r="M124" s="1"/>
  <c r="L76"/>
  <c r="L125" s="1"/>
  <c r="L77"/>
  <c r="L126" s="1"/>
  <c r="L78"/>
  <c r="L127" s="1"/>
  <c r="L79"/>
  <c r="L128" s="1"/>
  <c r="L80"/>
  <c r="L129" s="1"/>
  <c r="L75"/>
  <c r="L124" s="1"/>
  <c r="K76"/>
  <c r="K125" s="1"/>
  <c r="K77"/>
  <c r="K126" s="1"/>
  <c r="K78"/>
  <c r="K127" s="1"/>
  <c r="K79"/>
  <c r="K128" s="1"/>
  <c r="K80"/>
  <c r="K129" s="1"/>
  <c r="K75"/>
  <c r="K124" s="1"/>
  <c r="I76"/>
  <c r="I125" s="1"/>
  <c r="I77"/>
  <c r="I126" s="1"/>
  <c r="I78"/>
  <c r="I127" s="1"/>
  <c r="I79"/>
  <c r="I128" s="1"/>
  <c r="I80"/>
  <c r="I129" s="1"/>
  <c r="I75"/>
  <c r="I124" s="1"/>
  <c r="J76"/>
  <c r="J125" s="1"/>
  <c r="J77"/>
  <c r="J126" s="1"/>
  <c r="J78"/>
  <c r="J127" s="1"/>
  <c r="J80"/>
  <c r="J129" s="1"/>
  <c r="J75"/>
  <c r="J124" s="1"/>
  <c r="H77"/>
  <c r="H126" s="1"/>
  <c r="H78"/>
  <c r="H127" s="1"/>
  <c r="H79"/>
  <c r="H128" s="1"/>
  <c r="H80"/>
  <c r="H129" s="1"/>
  <c r="J141" l="1"/>
  <c r="H141"/>
  <c r="J139"/>
  <c r="H139"/>
  <c r="J137"/>
  <c r="D86"/>
  <c r="D84"/>
  <c r="J131"/>
  <c r="D134"/>
  <c r="D132"/>
  <c r="H140"/>
  <c r="J138"/>
  <c r="H138"/>
  <c r="D80"/>
  <c r="D78"/>
  <c r="D85"/>
  <c r="D83"/>
  <c r="E80"/>
  <c r="E129" s="1"/>
  <c r="E75"/>
  <c r="E124" s="1"/>
  <c r="E23" l="1"/>
  <c r="E77" s="1"/>
  <c r="E126" s="1"/>
  <c r="E24"/>
  <c r="E78" s="1"/>
  <c r="E127" s="1"/>
  <c r="E25"/>
  <c r="E79" s="1"/>
  <c r="E128" s="1"/>
  <c r="E22"/>
  <c r="E76" s="1"/>
  <c r="E125" s="1"/>
  <c r="D23"/>
  <c r="D24"/>
  <c r="D26"/>
  <c r="D22"/>
  <c r="J25"/>
  <c r="D12"/>
  <c r="D13"/>
  <c r="J136"/>
  <c r="J130"/>
  <c r="H130"/>
  <c r="D118"/>
  <c r="D33"/>
  <c r="F33" s="1"/>
  <c r="H27"/>
  <c r="D11"/>
  <c r="F39"/>
  <c r="F103"/>
  <c r="F104"/>
  <c r="F105"/>
  <c r="F102"/>
  <c r="F100"/>
  <c r="F118" s="1"/>
  <c r="F95"/>
  <c r="F94"/>
  <c r="F51"/>
  <c r="F53"/>
  <c r="F46"/>
  <c r="F82" s="1"/>
  <c r="D82" s="1"/>
  <c r="F45"/>
  <c r="F81" s="1"/>
  <c r="D81" s="1"/>
  <c r="F40"/>
  <c r="F35"/>
  <c r="F34"/>
  <c r="F75" l="1"/>
  <c r="F87"/>
  <c r="F136" s="1"/>
  <c r="F88"/>
  <c r="F76"/>
  <c r="F77"/>
  <c r="D77" s="1"/>
  <c r="F89"/>
  <c r="D89" s="1"/>
  <c r="F137"/>
  <c r="F106"/>
  <c r="D106" s="1"/>
  <c r="F112"/>
  <c r="F113"/>
  <c r="F131" s="1"/>
  <c r="D131" s="1"/>
  <c r="F107"/>
  <c r="D107" s="1"/>
  <c r="F108"/>
  <c r="D108" s="1"/>
  <c r="F120"/>
  <c r="F111"/>
  <c r="D111" s="1"/>
  <c r="F123"/>
  <c r="F141" s="1"/>
  <c r="D141" s="1"/>
  <c r="F110"/>
  <c r="D110" s="1"/>
  <c r="F122"/>
  <c r="F140" s="1"/>
  <c r="F109"/>
  <c r="D109" s="1"/>
  <c r="F121"/>
  <c r="F139" s="1"/>
  <c r="D139" s="1"/>
  <c r="H87"/>
  <c r="D87" s="1"/>
  <c r="H75"/>
  <c r="D75" s="1"/>
  <c r="D25"/>
  <c r="J91"/>
  <c r="D91" s="1"/>
  <c r="J79"/>
  <c r="D79" s="1"/>
  <c r="F127"/>
  <c r="D127" s="1"/>
  <c r="F129"/>
  <c r="D129" s="1"/>
  <c r="F128"/>
  <c r="D9"/>
  <c r="D21"/>
  <c r="F130"/>
  <c r="D130" s="1"/>
  <c r="H136"/>
  <c r="H28"/>
  <c r="D136" l="1"/>
  <c r="H88"/>
  <c r="D88" s="1"/>
  <c r="H76"/>
  <c r="D76" s="1"/>
  <c r="J128"/>
  <c r="J140"/>
  <c r="H124"/>
  <c r="F138"/>
  <c r="D138" s="1"/>
  <c r="F126"/>
  <c r="D126" s="1"/>
  <c r="D128"/>
  <c r="D140"/>
  <c r="F124"/>
  <c r="D124" s="1"/>
  <c r="F125"/>
  <c r="H125" l="1"/>
  <c r="H137"/>
  <c r="D137" s="1"/>
  <c r="D125"/>
</calcChain>
</file>

<file path=xl/sharedStrings.xml><?xml version="1.0" encoding="utf-8"?>
<sst xmlns="http://schemas.openxmlformats.org/spreadsheetml/2006/main" count="150" uniqueCount="55">
  <si>
    <t>№ п/п</t>
  </si>
  <si>
    <t>наименование целей, задач, мероприятий подпрограммы</t>
  </si>
  <si>
    <t>Сроки исполнения</t>
  </si>
  <si>
    <t>Объем финансирования (тыс. руб.)</t>
  </si>
  <si>
    <t>В том числе за счет средств</t>
  </si>
  <si>
    <t>местного бюджеа</t>
  </si>
  <si>
    <t>федерального бюджета</t>
  </si>
  <si>
    <t>областного бюджетавнебюджетных источников</t>
  </si>
  <si>
    <t>ответственный исполнитель, соисполнители</t>
  </si>
  <si>
    <t>Защита территорий г. Томска на правом берегу р. Томь от коммунального моста до устья р.Ушайка от негативного воздействия вод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</si>
  <si>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</si>
  <si>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</si>
  <si>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</si>
  <si>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</si>
  <si>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</si>
  <si>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</si>
  <si>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</si>
  <si>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</si>
  <si>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</si>
  <si>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Всего ПИР</t>
  </si>
  <si>
    <t>Всего СМР</t>
  </si>
  <si>
    <t>Берегоукрепление вдоль улицы                         Б. Хмельницкого в                     г. Томске (пос. Степановка)</t>
  </si>
  <si>
    <t>Строительство ледозащитного сооружения (дамбы) в пос. Нижний склад Города Томска для защиты жилых домов в период паводка (на завершение строительства)</t>
  </si>
  <si>
    <t>Строительство ледозащитного сооружения в д. Эушта г.Томска для защиты жилых домов в период паводка (на завершение строительства)</t>
  </si>
  <si>
    <t>Строительство защитного сооружения вдоль                                 ул. Лермонтова на реке Ушайка в              г. Томске</t>
  </si>
  <si>
    <t>Защита территорий г. Томска на правом берегу р. Томь от коммунального моста до устья р.Ушайка от негативного воздействия вод                 (2 этап)</t>
  </si>
  <si>
    <t>Капитальный ремонт ограждающей дамбы г. Томска (от Речного порта до устья реки Ушайки)</t>
  </si>
  <si>
    <t>1.1</t>
  </si>
  <si>
    <t>Разработка проектно-сметной документации</t>
  </si>
  <si>
    <t>Строительно-монтажные работы</t>
  </si>
  <si>
    <t>1.1.1</t>
  </si>
  <si>
    <t>1.1.2</t>
  </si>
  <si>
    <t>1.1.3</t>
  </si>
  <si>
    <t>1.1.4</t>
  </si>
  <si>
    <t>1.1.5</t>
  </si>
  <si>
    <t>1.1.6</t>
  </si>
  <si>
    <t>1.2</t>
  </si>
  <si>
    <t>1.2.1</t>
  </si>
  <si>
    <t>1</t>
  </si>
  <si>
    <t>Задача 1 подпрограммы:                                                                                                                                                                                                                            Строительство сооружений инженерной защиты муниципального образования «Город Томск»</t>
  </si>
  <si>
    <t>Задача 2 подпрограммы:                                                                                                                                                                                                                                Повышение эксплуатационной надежности гидротехнических сооружений, в том числе бесхозяйных, путем их приведения к безопасному техническому  состоянию муниципального образования «Город Томск»</t>
  </si>
  <si>
    <t xml:space="preserve">
</t>
  </si>
  <si>
    <t>Аварийные противооползневые мероприятия на правом берегу реки Томи в г. Томске</t>
  </si>
  <si>
    <t xml:space="preserve">Берегоукрепление правого берега Томи в г. Томске (от Коммунального моста до Лагерного сада) </t>
  </si>
  <si>
    <t>1.1.7</t>
  </si>
  <si>
    <t>1.1.8</t>
  </si>
  <si>
    <t xml:space="preserve">Приложение 3 к подпрограмме «Инженерная защита территорий»
</t>
  </si>
  <si>
    <t>Итого по задаче 2, в т.ч.:</t>
  </si>
  <si>
    <t>Итого по задаче 1, в т.ч.:</t>
  </si>
  <si>
    <t>ИТОГО по подпрограмме в т.ч.:</t>
  </si>
  <si>
    <t>Цель подпрограммы: Обеспечение защищенности населения и объектов экономики от негативного воздействия поверхностных вод</t>
  </si>
  <si>
    <t>Департамент капитального строительства администрации Города Томска</t>
  </si>
  <si>
    <t>Перечень мероприятий и ресурсное обеспечение подпрограммы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</si>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</sst>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center" wrapText="1"/>
    </xf>
    <xf numFmtId="2" fontId="2" fillId="6" borderId="6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4" fontId="1" fillId="7" borderId="6" xfId="0" applyNumberFormat="1" applyFont="1" applyFill="1" applyBorder="1" applyAlignment="1">
      <alignment horizontal="center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1" fillId="9" borderId="6" xfId="0" applyNumberFormat="1" applyFont="1" applyFill="1" applyBorder="1" applyAlignment="1">
      <alignment horizontal="center" wrapText="1"/>
    </xf>
    <xf numFmtId="2" fontId="1" fillId="10" borderId="6" xfId="0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2" fillId="9" borderId="6" xfId="0" applyNumberFormat="1" applyFont="1" applyFill="1" applyBorder="1" applyAlignment="1">
      <alignment horizontal="center" vertical="top" wrapText="1"/>
    </xf>
    <xf numFmtId="2" fontId="2" fillId="10" borderId="6" xfId="0" applyNumberFormat="1" applyFont="1" applyFill="1" applyBorder="1" applyAlignment="1">
      <alignment horizontal="center" vertical="top" wrapText="1"/>
    </xf>
    <xf numFmtId="2" fontId="2" fillId="11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/>
    <xf numFmtId="1" fontId="4" fillId="6" borderId="2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6" borderId="10" xfId="0" applyNumberFormat="1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2" fontId="2" fillId="11" borderId="6" xfId="0" applyNumberFormat="1" applyFont="1" applyFill="1" applyBorder="1" applyAlignment="1">
      <alignment horizontal="center" vertical="top" wrapText="1"/>
    </xf>
    <xf numFmtId="4" fontId="1" fillId="11" borderId="1" xfId="0" applyNumberFormat="1" applyFont="1" applyFill="1" applyBorder="1" applyAlignment="1">
      <alignment horizontal="center" wrapText="1"/>
    </xf>
    <xf numFmtId="4" fontId="1" fillId="11" borderId="6" xfId="0" applyNumberFormat="1" applyFont="1" applyFill="1" applyBorder="1" applyAlignment="1">
      <alignment horizontal="center" wrapText="1"/>
    </xf>
    <xf numFmtId="4" fontId="1" fillId="4" borderId="6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11" borderId="4" xfId="0" applyFont="1" applyFill="1" applyBorder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6"/>
  <sheetViews>
    <sheetView tabSelected="1" view="pageBreakPreview" zoomScale="85" zoomScaleNormal="100" zoomScaleSheetLayoutView="85" workbookViewId="0">
      <pane ySplit="7" topLeftCell="A140" activePane="bottomLeft" state="frozen"/>
      <selection pane="bottomLeft" activeCell="F152" sqref="F152"/>
    </sheetView>
  </sheetViews>
  <sheetFormatPr defaultRowHeight="15"/>
  <cols>
    <col min="1" max="1" width="10.28515625" style="36" bestFit="1" customWidth="1"/>
    <col min="2" max="2" width="19.140625" style="36" customWidth="1"/>
    <col min="3" max="3" width="11.7109375" style="36" customWidth="1"/>
    <col min="4" max="4" width="16" style="36" customWidth="1"/>
    <col min="5" max="5" width="8.42578125" style="36" customWidth="1"/>
    <col min="6" max="6" width="13.28515625" style="36" customWidth="1"/>
    <col min="7" max="7" width="7" style="36" customWidth="1"/>
    <col min="8" max="8" width="11" style="36" customWidth="1"/>
    <col min="9" max="9" width="7.5703125" style="36" customWidth="1"/>
    <col min="10" max="10" width="12.7109375" style="36" customWidth="1"/>
    <col min="11" max="11" width="6.85546875" style="36" customWidth="1"/>
    <col min="12" max="12" width="6.140625" style="36" customWidth="1"/>
    <col min="13" max="13" width="5.85546875" style="36" customWidth="1"/>
    <col min="14" max="14" width="16" style="36" customWidth="1"/>
    <col min="15" max="16384" width="9.140625" style="36"/>
  </cols>
  <sheetData>
    <row r="1" spans="1:15" ht="36" customHeight="1">
      <c r="J1" s="58" t="s">
        <v>46</v>
      </c>
      <c r="K1" s="58"/>
      <c r="L1" s="58"/>
      <c r="M1" s="58"/>
      <c r="N1" s="58"/>
    </row>
    <row r="2" spans="1:15" ht="39" customHeight="1">
      <c r="A2" s="1"/>
      <c r="B2" s="25" t="s">
        <v>41</v>
      </c>
      <c r="C2" s="59" t="s">
        <v>52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25"/>
      <c r="O2" s="25"/>
    </row>
    <row r="3" spans="1:15" ht="21" customHeight="1">
      <c r="A3" s="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"/>
    </row>
    <row r="4" spans="1:15">
      <c r="A4" s="63" t="s">
        <v>0</v>
      </c>
      <c r="B4" s="63" t="s">
        <v>1</v>
      </c>
      <c r="C4" s="63" t="s">
        <v>2</v>
      </c>
      <c r="D4" s="63" t="s">
        <v>3</v>
      </c>
      <c r="E4" s="63"/>
      <c r="F4" s="63" t="s">
        <v>4</v>
      </c>
      <c r="G4" s="63"/>
      <c r="H4" s="63"/>
      <c r="I4" s="63"/>
      <c r="J4" s="63"/>
      <c r="K4" s="63"/>
      <c r="L4" s="63"/>
      <c r="M4" s="63"/>
      <c r="N4" s="63" t="s">
        <v>8</v>
      </c>
    </row>
    <row r="5" spans="1:15" ht="48.75" customHeight="1">
      <c r="A5" s="63"/>
      <c r="B5" s="63"/>
      <c r="C5" s="63"/>
      <c r="D5" s="63"/>
      <c r="E5" s="63"/>
      <c r="F5" s="63" t="s">
        <v>5</v>
      </c>
      <c r="G5" s="63"/>
      <c r="H5" s="63" t="s">
        <v>6</v>
      </c>
      <c r="I5" s="63"/>
      <c r="J5" s="63" t="s">
        <v>7</v>
      </c>
      <c r="K5" s="63"/>
      <c r="L5" s="63" t="s">
        <v>16</v>
      </c>
      <c r="M5" s="63"/>
      <c r="N5" s="63"/>
    </row>
    <row r="6" spans="1:15" ht="87.75" customHeight="1">
      <c r="A6" s="63"/>
      <c r="B6" s="63"/>
      <c r="C6" s="63"/>
      <c r="D6" s="57" t="s">
        <v>54</v>
      </c>
      <c r="E6" s="32" t="s">
        <v>18</v>
      </c>
      <c r="F6" s="32" t="s">
        <v>17</v>
      </c>
      <c r="G6" s="32" t="s">
        <v>18</v>
      </c>
      <c r="H6" s="32" t="s">
        <v>17</v>
      </c>
      <c r="I6" s="32" t="s">
        <v>18</v>
      </c>
      <c r="J6" s="32" t="s">
        <v>17</v>
      </c>
      <c r="K6" s="32" t="s">
        <v>18</v>
      </c>
      <c r="L6" s="32" t="s">
        <v>17</v>
      </c>
      <c r="M6" s="32" t="s">
        <v>18</v>
      </c>
      <c r="N6" s="63"/>
    </row>
    <row r="7" spans="1:15" ht="51" customHeight="1">
      <c r="A7" s="30" t="s">
        <v>38</v>
      </c>
      <c r="B7" s="64" t="s">
        <v>50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15" ht="33.75" customHeight="1">
      <c r="A8" s="30" t="s">
        <v>27</v>
      </c>
      <c r="B8" s="67" t="s">
        <v>39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8"/>
    </row>
    <row r="9" spans="1:15" ht="22.5" customHeight="1">
      <c r="A9" s="60" t="s">
        <v>30</v>
      </c>
      <c r="B9" s="61" t="s">
        <v>9</v>
      </c>
      <c r="C9" s="35" t="s">
        <v>20</v>
      </c>
      <c r="D9" s="3">
        <f>SUM(D10:D14)</f>
        <v>1057704.7</v>
      </c>
      <c r="E9" s="3">
        <v>0</v>
      </c>
      <c r="F9" s="3">
        <v>0</v>
      </c>
      <c r="G9" s="3">
        <v>0</v>
      </c>
      <c r="H9" s="3">
        <v>793278.5</v>
      </c>
      <c r="I9" s="3">
        <v>0</v>
      </c>
      <c r="J9" s="3">
        <v>264426.2</v>
      </c>
      <c r="K9" s="3">
        <v>0</v>
      </c>
      <c r="L9" s="3">
        <v>0</v>
      </c>
      <c r="M9" s="3">
        <v>0</v>
      </c>
      <c r="N9" s="89" t="s">
        <v>51</v>
      </c>
    </row>
    <row r="10" spans="1:15">
      <c r="A10" s="60"/>
      <c r="B10" s="61"/>
      <c r="C10" s="34" t="s">
        <v>11</v>
      </c>
      <c r="D10" s="2">
        <v>124149.2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124149.2</v>
      </c>
      <c r="K10" s="2">
        <v>0</v>
      </c>
      <c r="L10" s="2">
        <v>0</v>
      </c>
      <c r="M10" s="2">
        <v>0</v>
      </c>
      <c r="N10" s="90"/>
    </row>
    <row r="11" spans="1:15">
      <c r="A11" s="60"/>
      <c r="B11" s="61"/>
      <c r="C11" s="34" t="s">
        <v>12</v>
      </c>
      <c r="D11" s="2">
        <f>140277+420831</f>
        <v>561108</v>
      </c>
      <c r="E11" s="2">
        <v>0</v>
      </c>
      <c r="F11" s="2">
        <v>0</v>
      </c>
      <c r="G11" s="2">
        <v>0</v>
      </c>
      <c r="H11" s="2">
        <v>420831</v>
      </c>
      <c r="I11" s="2">
        <v>0</v>
      </c>
      <c r="J11" s="2">
        <v>140277</v>
      </c>
      <c r="K11" s="2">
        <v>0</v>
      </c>
      <c r="L11" s="2">
        <v>0</v>
      </c>
      <c r="M11" s="2">
        <v>0</v>
      </c>
      <c r="N11" s="90"/>
    </row>
    <row r="12" spans="1:15">
      <c r="A12" s="60"/>
      <c r="B12" s="61"/>
      <c r="C12" s="34" t="s">
        <v>13</v>
      </c>
      <c r="D12" s="50">
        <f>H12</f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2">
        <v>0</v>
      </c>
      <c r="L12" s="2">
        <v>0</v>
      </c>
      <c r="M12" s="2">
        <v>0</v>
      </c>
      <c r="N12" s="90"/>
    </row>
    <row r="13" spans="1:15">
      <c r="A13" s="60"/>
      <c r="B13" s="61"/>
      <c r="C13" s="34" t="s">
        <v>14</v>
      </c>
      <c r="D13" s="50">
        <f>H13</f>
        <v>372447.5</v>
      </c>
      <c r="E13" s="50">
        <v>0</v>
      </c>
      <c r="F13" s="50">
        <v>0</v>
      </c>
      <c r="G13" s="50">
        <v>0</v>
      </c>
      <c r="H13" s="50">
        <v>372447.5</v>
      </c>
      <c r="I13" s="50">
        <v>0</v>
      </c>
      <c r="J13" s="50">
        <v>0</v>
      </c>
      <c r="K13" s="2">
        <v>0</v>
      </c>
      <c r="L13" s="2">
        <v>0</v>
      </c>
      <c r="M13" s="2">
        <v>0</v>
      </c>
      <c r="N13" s="90"/>
    </row>
    <row r="14" spans="1:15" ht="18" customHeight="1">
      <c r="A14" s="60"/>
      <c r="B14" s="61"/>
      <c r="C14" s="34" t="s">
        <v>15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2">
        <v>0</v>
      </c>
      <c r="L14" s="2">
        <v>0</v>
      </c>
      <c r="M14" s="2">
        <v>0</v>
      </c>
      <c r="N14" s="90"/>
    </row>
    <row r="15" spans="1:15" ht="20.25" customHeight="1">
      <c r="A15" s="60" t="s">
        <v>31</v>
      </c>
      <c r="B15" s="61" t="s">
        <v>25</v>
      </c>
      <c r="C15" s="31" t="s">
        <v>19</v>
      </c>
      <c r="D15" s="51">
        <v>150001</v>
      </c>
      <c r="E15" s="51">
        <v>0</v>
      </c>
      <c r="F15" s="51">
        <v>1</v>
      </c>
      <c r="G15" s="51">
        <v>0</v>
      </c>
      <c r="H15" s="51">
        <v>0</v>
      </c>
      <c r="I15" s="51">
        <v>0</v>
      </c>
      <c r="J15" s="51">
        <v>150000</v>
      </c>
      <c r="K15" s="3">
        <v>0</v>
      </c>
      <c r="L15" s="3">
        <v>0</v>
      </c>
      <c r="M15" s="3">
        <v>0</v>
      </c>
      <c r="N15" s="90"/>
    </row>
    <row r="16" spans="1:15">
      <c r="A16" s="60"/>
      <c r="B16" s="61"/>
      <c r="C16" s="34" t="s">
        <v>11</v>
      </c>
      <c r="D16" s="50">
        <v>150001</v>
      </c>
      <c r="E16" s="50">
        <v>0</v>
      </c>
      <c r="F16" s="50">
        <v>1</v>
      </c>
      <c r="G16" s="50">
        <v>0</v>
      </c>
      <c r="H16" s="50">
        <v>0</v>
      </c>
      <c r="I16" s="50">
        <v>0</v>
      </c>
      <c r="J16" s="50">
        <v>150000</v>
      </c>
      <c r="K16" s="2">
        <v>0</v>
      </c>
      <c r="L16" s="2">
        <v>0</v>
      </c>
      <c r="M16" s="2">
        <v>0</v>
      </c>
      <c r="N16" s="90"/>
    </row>
    <row r="17" spans="1:14">
      <c r="A17" s="60"/>
      <c r="B17" s="61"/>
      <c r="C17" s="34" t="s">
        <v>12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2">
        <v>0</v>
      </c>
      <c r="L17" s="2">
        <v>0</v>
      </c>
      <c r="M17" s="2">
        <v>0</v>
      </c>
      <c r="N17" s="90"/>
    </row>
    <row r="18" spans="1:14">
      <c r="A18" s="60"/>
      <c r="B18" s="61"/>
      <c r="C18" s="34" t="s">
        <v>13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2">
        <v>0</v>
      </c>
      <c r="L18" s="2">
        <v>0</v>
      </c>
      <c r="M18" s="2">
        <v>0</v>
      </c>
      <c r="N18" s="90"/>
    </row>
    <row r="19" spans="1:14">
      <c r="A19" s="60"/>
      <c r="B19" s="61"/>
      <c r="C19" s="34" t="s">
        <v>14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2">
        <v>0</v>
      </c>
      <c r="L19" s="2">
        <v>0</v>
      </c>
      <c r="M19" s="2">
        <v>0</v>
      </c>
      <c r="N19" s="90"/>
    </row>
    <row r="20" spans="1:14">
      <c r="A20" s="60"/>
      <c r="B20" s="61"/>
      <c r="C20" s="34" t="s">
        <v>15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2">
        <v>0</v>
      </c>
      <c r="L20" s="2">
        <v>0</v>
      </c>
      <c r="M20" s="2">
        <v>0</v>
      </c>
      <c r="N20" s="90"/>
    </row>
    <row r="21" spans="1:14" ht="21" customHeight="1">
      <c r="A21" s="60"/>
      <c r="B21" s="61"/>
      <c r="C21" s="31" t="s">
        <v>20</v>
      </c>
      <c r="D21" s="51">
        <f>SUM(D22:D26)</f>
        <v>1057709.6000000001</v>
      </c>
      <c r="E21" s="50">
        <v>0</v>
      </c>
      <c r="F21" s="50">
        <v>5</v>
      </c>
      <c r="G21" s="50">
        <v>0</v>
      </c>
      <c r="H21" s="50">
        <v>0</v>
      </c>
      <c r="I21" s="50">
        <v>0</v>
      </c>
      <c r="J21" s="50">
        <v>1057704.6000000001</v>
      </c>
      <c r="K21" s="2">
        <v>0</v>
      </c>
      <c r="L21" s="2">
        <v>0</v>
      </c>
      <c r="M21" s="2">
        <v>0</v>
      </c>
      <c r="N21" s="90"/>
    </row>
    <row r="22" spans="1:14">
      <c r="A22" s="60"/>
      <c r="B22" s="61"/>
      <c r="C22" s="34" t="s">
        <v>11</v>
      </c>
      <c r="D22" s="50">
        <f>F22+H22+J22+L22</f>
        <v>2.5</v>
      </c>
      <c r="E22" s="50">
        <f>G22+I22+K22+M22</f>
        <v>0</v>
      </c>
      <c r="F22" s="50">
        <v>2.5</v>
      </c>
      <c r="G22" s="50">
        <v>0</v>
      </c>
      <c r="H22" s="50">
        <v>0</v>
      </c>
      <c r="I22" s="50">
        <v>0</v>
      </c>
      <c r="J22" s="50">
        <v>0</v>
      </c>
      <c r="K22" s="2">
        <v>0</v>
      </c>
      <c r="L22" s="2">
        <v>0</v>
      </c>
      <c r="M22" s="2">
        <v>0</v>
      </c>
      <c r="N22" s="90"/>
    </row>
    <row r="23" spans="1:14">
      <c r="A23" s="60"/>
      <c r="B23" s="61"/>
      <c r="C23" s="34" t="s">
        <v>12</v>
      </c>
      <c r="D23" s="50">
        <f t="shared" ref="D23:D26" si="0">F23+H23+J23+L23</f>
        <v>125152.5</v>
      </c>
      <c r="E23" s="50">
        <f t="shared" ref="E23:E25" si="1">G23+I23+K23+M23</f>
        <v>0</v>
      </c>
      <c r="F23" s="50">
        <v>2.5</v>
      </c>
      <c r="G23" s="50">
        <v>0</v>
      </c>
      <c r="H23" s="50">
        <v>0</v>
      </c>
      <c r="I23" s="50">
        <v>0</v>
      </c>
      <c r="J23" s="50">
        <v>125150</v>
      </c>
      <c r="K23" s="2">
        <v>0</v>
      </c>
      <c r="L23" s="2">
        <v>0</v>
      </c>
      <c r="M23" s="2">
        <v>0</v>
      </c>
      <c r="N23" s="90"/>
    </row>
    <row r="24" spans="1:14">
      <c r="A24" s="60"/>
      <c r="B24" s="61"/>
      <c r="C24" s="34" t="s">
        <v>13</v>
      </c>
      <c r="D24" s="50">
        <f t="shared" si="0"/>
        <v>250297.5</v>
      </c>
      <c r="E24" s="50">
        <f t="shared" si="1"/>
        <v>0</v>
      </c>
      <c r="F24" s="50">
        <v>0</v>
      </c>
      <c r="G24" s="50">
        <v>0</v>
      </c>
      <c r="H24" s="50">
        <v>0</v>
      </c>
      <c r="I24" s="50">
        <v>0</v>
      </c>
      <c r="J24" s="50">
        <v>250297.5</v>
      </c>
      <c r="K24" s="2">
        <v>0</v>
      </c>
      <c r="L24" s="2">
        <v>0</v>
      </c>
      <c r="M24" s="2">
        <v>0</v>
      </c>
      <c r="N24" s="90"/>
    </row>
    <row r="25" spans="1:14">
      <c r="A25" s="60"/>
      <c r="B25" s="61"/>
      <c r="C25" s="34" t="s">
        <v>14</v>
      </c>
      <c r="D25" s="50">
        <f t="shared" si="0"/>
        <v>682257.10000000009</v>
      </c>
      <c r="E25" s="50">
        <f t="shared" si="1"/>
        <v>0</v>
      </c>
      <c r="F25" s="50">
        <v>0</v>
      </c>
      <c r="G25" s="50">
        <v>0</v>
      </c>
      <c r="H25" s="50">
        <v>0</v>
      </c>
      <c r="I25" s="50">
        <v>0</v>
      </c>
      <c r="J25" s="50">
        <f>J21-J23-J24</f>
        <v>682257.10000000009</v>
      </c>
      <c r="K25" s="2">
        <v>0</v>
      </c>
      <c r="L25" s="2">
        <v>0</v>
      </c>
      <c r="M25" s="2">
        <v>0</v>
      </c>
      <c r="N25" s="90"/>
    </row>
    <row r="26" spans="1:14">
      <c r="A26" s="60"/>
      <c r="B26" s="61"/>
      <c r="C26" s="34" t="s">
        <v>15</v>
      </c>
      <c r="D26" s="2">
        <f t="shared" si="0"/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90"/>
    </row>
    <row r="27" spans="1:14" ht="22.5" customHeight="1">
      <c r="A27" s="86" t="s">
        <v>32</v>
      </c>
      <c r="B27" s="62" t="s">
        <v>21</v>
      </c>
      <c r="C27" s="33" t="s">
        <v>20</v>
      </c>
      <c r="D27" s="3">
        <v>54120</v>
      </c>
      <c r="E27" s="3">
        <v>0</v>
      </c>
      <c r="F27" s="3">
        <v>13528</v>
      </c>
      <c r="G27" s="3">
        <v>0</v>
      </c>
      <c r="H27" s="3">
        <f>D27-F27</f>
        <v>40592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90" t="s">
        <v>51</v>
      </c>
    </row>
    <row r="28" spans="1:14">
      <c r="A28" s="87"/>
      <c r="B28" s="62"/>
      <c r="C28" s="34" t="s">
        <v>11</v>
      </c>
      <c r="D28" s="2">
        <v>54120</v>
      </c>
      <c r="E28" s="2">
        <v>0</v>
      </c>
      <c r="F28" s="2">
        <v>13528</v>
      </c>
      <c r="G28" s="2">
        <v>0</v>
      </c>
      <c r="H28" s="2">
        <f>D28-F28</f>
        <v>40592</v>
      </c>
      <c r="I28" s="2">
        <v>0</v>
      </c>
      <c r="J28" s="3">
        <v>0</v>
      </c>
      <c r="K28" s="2">
        <v>0</v>
      </c>
      <c r="L28" s="2">
        <v>0</v>
      </c>
      <c r="M28" s="2">
        <v>0</v>
      </c>
      <c r="N28" s="90"/>
    </row>
    <row r="29" spans="1:14">
      <c r="A29" s="87"/>
      <c r="B29" s="62"/>
      <c r="C29" s="34" t="s">
        <v>12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3">
        <v>0</v>
      </c>
      <c r="K29" s="2">
        <v>0</v>
      </c>
      <c r="L29" s="2">
        <v>0</v>
      </c>
      <c r="M29" s="2">
        <v>0</v>
      </c>
      <c r="N29" s="90"/>
    </row>
    <row r="30" spans="1:14">
      <c r="A30" s="87"/>
      <c r="B30" s="62"/>
      <c r="C30" s="34" t="s">
        <v>13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3">
        <v>0</v>
      </c>
      <c r="K30" s="2">
        <v>0</v>
      </c>
      <c r="L30" s="2">
        <v>0</v>
      </c>
      <c r="M30" s="2">
        <v>0</v>
      </c>
      <c r="N30" s="90"/>
    </row>
    <row r="31" spans="1:14">
      <c r="A31" s="87"/>
      <c r="B31" s="62"/>
      <c r="C31" s="34" t="s">
        <v>14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3">
        <v>0</v>
      </c>
      <c r="K31" s="2">
        <v>0</v>
      </c>
      <c r="L31" s="2">
        <v>0</v>
      </c>
      <c r="M31" s="2">
        <v>0</v>
      </c>
      <c r="N31" s="90"/>
    </row>
    <row r="32" spans="1:14" ht="17.25" customHeight="1">
      <c r="A32" s="88"/>
      <c r="B32" s="62"/>
      <c r="C32" s="34" t="s">
        <v>15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3">
        <v>0</v>
      </c>
      <c r="K32" s="2">
        <v>0</v>
      </c>
      <c r="L32" s="2">
        <v>0</v>
      </c>
      <c r="M32" s="2">
        <v>0</v>
      </c>
      <c r="N32" s="90"/>
    </row>
    <row r="33" spans="1:14" ht="19.5" customHeight="1">
      <c r="A33" s="60" t="s">
        <v>33</v>
      </c>
      <c r="B33" s="61" t="s">
        <v>22</v>
      </c>
      <c r="C33" s="33" t="s">
        <v>20</v>
      </c>
      <c r="D33" s="3">
        <f>D34+D35</f>
        <v>120718.04000000001</v>
      </c>
      <c r="E33" s="3">
        <v>0</v>
      </c>
      <c r="F33" s="3">
        <f>D33</f>
        <v>120718.04000000001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90"/>
    </row>
    <row r="34" spans="1:14" ht="19.5" customHeight="1">
      <c r="A34" s="60"/>
      <c r="B34" s="61"/>
      <c r="C34" s="34" t="s">
        <v>11</v>
      </c>
      <c r="D34" s="2">
        <v>55177.4</v>
      </c>
      <c r="E34" s="2">
        <v>0</v>
      </c>
      <c r="F34" s="2">
        <f>D34</f>
        <v>55177.4</v>
      </c>
      <c r="G34" s="2">
        <v>0</v>
      </c>
      <c r="H34" s="2">
        <v>0</v>
      </c>
      <c r="I34" s="2">
        <v>0</v>
      </c>
      <c r="J34" s="3">
        <v>0</v>
      </c>
      <c r="K34" s="2">
        <v>0</v>
      </c>
      <c r="L34" s="2">
        <v>0</v>
      </c>
      <c r="M34" s="2">
        <v>0</v>
      </c>
      <c r="N34" s="90"/>
    </row>
    <row r="35" spans="1:14" ht="19.5" customHeight="1">
      <c r="A35" s="60"/>
      <c r="B35" s="61"/>
      <c r="C35" s="34" t="s">
        <v>12</v>
      </c>
      <c r="D35" s="2">
        <v>65540.639999999999</v>
      </c>
      <c r="E35" s="2">
        <v>0</v>
      </c>
      <c r="F35" s="2">
        <f>D35</f>
        <v>65540.639999999999</v>
      </c>
      <c r="G35" s="2">
        <v>0</v>
      </c>
      <c r="H35" s="2">
        <v>0</v>
      </c>
      <c r="I35" s="2">
        <v>0</v>
      </c>
      <c r="J35" s="3">
        <v>0</v>
      </c>
      <c r="K35" s="2">
        <v>0</v>
      </c>
      <c r="L35" s="2">
        <v>0</v>
      </c>
      <c r="M35" s="2">
        <v>0</v>
      </c>
      <c r="N35" s="90"/>
    </row>
    <row r="36" spans="1:14" ht="19.5" customHeight="1">
      <c r="A36" s="60"/>
      <c r="B36" s="61"/>
      <c r="C36" s="34" t="s">
        <v>13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3">
        <v>0</v>
      </c>
      <c r="K36" s="2">
        <v>0</v>
      </c>
      <c r="L36" s="2">
        <v>0</v>
      </c>
      <c r="M36" s="2">
        <v>0</v>
      </c>
      <c r="N36" s="90"/>
    </row>
    <row r="37" spans="1:14" ht="19.5" customHeight="1">
      <c r="A37" s="60"/>
      <c r="B37" s="61"/>
      <c r="C37" s="34" t="s">
        <v>14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3">
        <v>0</v>
      </c>
      <c r="K37" s="2">
        <v>0</v>
      </c>
      <c r="L37" s="2">
        <v>0</v>
      </c>
      <c r="M37" s="2">
        <v>0</v>
      </c>
      <c r="N37" s="90"/>
    </row>
    <row r="38" spans="1:14" ht="19.5" customHeight="1">
      <c r="A38" s="60"/>
      <c r="B38" s="61"/>
      <c r="C38" s="34" t="s">
        <v>15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3">
        <v>0</v>
      </c>
      <c r="K38" s="2">
        <v>0</v>
      </c>
      <c r="L38" s="2">
        <v>0</v>
      </c>
      <c r="M38" s="2">
        <v>0</v>
      </c>
      <c r="N38" s="90"/>
    </row>
    <row r="39" spans="1:14" ht="17.25" customHeight="1">
      <c r="A39" s="60" t="s">
        <v>34</v>
      </c>
      <c r="B39" s="62" t="s">
        <v>23</v>
      </c>
      <c r="C39" s="33" t="s">
        <v>20</v>
      </c>
      <c r="D39" s="3">
        <v>5517.74</v>
      </c>
      <c r="E39" s="3">
        <v>0</v>
      </c>
      <c r="F39" s="3">
        <f>D39</f>
        <v>5517.74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90"/>
    </row>
    <row r="40" spans="1:14" ht="17.25" customHeight="1">
      <c r="A40" s="60"/>
      <c r="B40" s="62"/>
      <c r="C40" s="34" t="s">
        <v>11</v>
      </c>
      <c r="D40" s="2">
        <v>5517.74</v>
      </c>
      <c r="E40" s="2">
        <v>0</v>
      </c>
      <c r="F40" s="3">
        <f t="shared" ref="F40" si="2">D40</f>
        <v>5517.74</v>
      </c>
      <c r="G40" s="2">
        <v>0</v>
      </c>
      <c r="H40" s="2">
        <v>0</v>
      </c>
      <c r="I40" s="2">
        <v>0</v>
      </c>
      <c r="J40" s="3">
        <v>0</v>
      </c>
      <c r="K40" s="2">
        <v>0</v>
      </c>
      <c r="L40" s="2">
        <v>0</v>
      </c>
      <c r="M40" s="2">
        <v>0</v>
      </c>
      <c r="N40" s="90"/>
    </row>
    <row r="41" spans="1:14" ht="17.25" customHeight="1">
      <c r="A41" s="60"/>
      <c r="B41" s="62"/>
      <c r="C41" s="34" t="s">
        <v>12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3">
        <v>0</v>
      </c>
      <c r="K41" s="2">
        <v>0</v>
      </c>
      <c r="L41" s="2">
        <v>0</v>
      </c>
      <c r="M41" s="2">
        <v>0</v>
      </c>
      <c r="N41" s="90"/>
    </row>
    <row r="42" spans="1:14" ht="17.25" customHeight="1">
      <c r="A42" s="60"/>
      <c r="B42" s="62"/>
      <c r="C42" s="34" t="s">
        <v>13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3">
        <v>0</v>
      </c>
      <c r="K42" s="2">
        <v>0</v>
      </c>
      <c r="L42" s="2">
        <v>0</v>
      </c>
      <c r="M42" s="2">
        <v>0</v>
      </c>
      <c r="N42" s="90"/>
    </row>
    <row r="43" spans="1:14" ht="17.25" customHeight="1">
      <c r="A43" s="60"/>
      <c r="B43" s="62"/>
      <c r="C43" s="34" t="s">
        <v>14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3">
        <v>0</v>
      </c>
      <c r="K43" s="2">
        <v>0</v>
      </c>
      <c r="L43" s="2">
        <v>0</v>
      </c>
      <c r="M43" s="2">
        <v>0</v>
      </c>
      <c r="N43" s="90"/>
    </row>
    <row r="44" spans="1:14" ht="17.25" customHeight="1">
      <c r="A44" s="60"/>
      <c r="B44" s="62"/>
      <c r="C44" s="34" t="s">
        <v>15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3">
        <v>0</v>
      </c>
      <c r="K44" s="2">
        <v>0</v>
      </c>
      <c r="L44" s="2">
        <v>0</v>
      </c>
      <c r="M44" s="2">
        <v>0</v>
      </c>
      <c r="N44" s="90"/>
    </row>
    <row r="45" spans="1:14" ht="17.25" customHeight="1">
      <c r="A45" s="76" t="s">
        <v>35</v>
      </c>
      <c r="B45" s="84" t="s">
        <v>24</v>
      </c>
      <c r="C45" s="31" t="s">
        <v>19</v>
      </c>
      <c r="D45" s="3">
        <v>2437.12</v>
      </c>
      <c r="E45" s="2">
        <v>0</v>
      </c>
      <c r="F45" s="2">
        <f>D45</f>
        <v>2437.12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90"/>
    </row>
    <row r="46" spans="1:14">
      <c r="A46" s="76"/>
      <c r="B46" s="85"/>
      <c r="C46" s="34" t="s">
        <v>11</v>
      </c>
      <c r="D46" s="2">
        <v>2437.12</v>
      </c>
      <c r="E46" s="2">
        <v>0</v>
      </c>
      <c r="F46" s="2">
        <f>D46</f>
        <v>2437.12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90"/>
    </row>
    <row r="47" spans="1:14">
      <c r="A47" s="76"/>
      <c r="B47" s="85"/>
      <c r="C47" s="34" t="s">
        <v>12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90"/>
    </row>
    <row r="48" spans="1:14">
      <c r="A48" s="76"/>
      <c r="B48" s="85"/>
      <c r="C48" s="34" t="s">
        <v>13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90"/>
    </row>
    <row r="49" spans="1:14">
      <c r="A49" s="76"/>
      <c r="B49" s="85"/>
      <c r="C49" s="34" t="s">
        <v>14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90"/>
    </row>
    <row r="50" spans="1:14">
      <c r="A50" s="76"/>
      <c r="B50" s="85"/>
      <c r="C50" s="34" t="s">
        <v>15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90"/>
    </row>
    <row r="51" spans="1:14" ht="18" customHeight="1">
      <c r="A51" s="76"/>
      <c r="B51" s="85"/>
      <c r="C51" s="33" t="s">
        <v>20</v>
      </c>
      <c r="D51" s="3">
        <v>25711.61</v>
      </c>
      <c r="E51" s="3">
        <v>0</v>
      </c>
      <c r="F51" s="3">
        <f>D51</f>
        <v>25711.61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90"/>
    </row>
    <row r="52" spans="1:14">
      <c r="A52" s="76"/>
      <c r="B52" s="85"/>
      <c r="C52" s="34" t="s">
        <v>11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90"/>
    </row>
    <row r="53" spans="1:14">
      <c r="A53" s="76"/>
      <c r="B53" s="85"/>
      <c r="C53" s="34" t="s">
        <v>12</v>
      </c>
      <c r="D53" s="2">
        <v>25711.61</v>
      </c>
      <c r="E53" s="2">
        <v>0</v>
      </c>
      <c r="F53" s="2">
        <f>D53</f>
        <v>25711.61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90"/>
    </row>
    <row r="54" spans="1:14">
      <c r="A54" s="76"/>
      <c r="B54" s="85"/>
      <c r="C54" s="34" t="s">
        <v>13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90"/>
    </row>
    <row r="55" spans="1:14">
      <c r="A55" s="76"/>
      <c r="B55" s="85"/>
      <c r="C55" s="34" t="s">
        <v>14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90"/>
    </row>
    <row r="56" spans="1:14">
      <c r="A56" s="76"/>
      <c r="B56" s="85"/>
      <c r="C56" s="34" t="s">
        <v>15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91"/>
    </row>
    <row r="57" spans="1:14" ht="24" customHeight="1">
      <c r="A57" s="60" t="s">
        <v>44</v>
      </c>
      <c r="B57" s="61" t="s">
        <v>42</v>
      </c>
      <c r="C57" s="31" t="s">
        <v>19</v>
      </c>
      <c r="D57" s="3">
        <f>SUM(F57+H57+J57+L57)</f>
        <v>12000</v>
      </c>
      <c r="E57" s="2">
        <v>0</v>
      </c>
      <c r="F57" s="2">
        <v>12000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89" t="s">
        <v>51</v>
      </c>
    </row>
    <row r="58" spans="1:14" ht="15.75" customHeight="1">
      <c r="A58" s="60"/>
      <c r="B58" s="61"/>
      <c r="C58" s="49" t="s">
        <v>11</v>
      </c>
      <c r="D58" s="3">
        <f t="shared" ref="D58:D62" si="3">SUM(F58+H58+J58+L58)</f>
        <v>12000</v>
      </c>
      <c r="E58" s="2">
        <v>0</v>
      </c>
      <c r="F58" s="2">
        <v>12000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90"/>
    </row>
    <row r="59" spans="1:14" ht="19.5" customHeight="1">
      <c r="A59" s="60"/>
      <c r="B59" s="61"/>
      <c r="C59" s="49" t="s">
        <v>12</v>
      </c>
      <c r="D59" s="3">
        <f t="shared" si="3"/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90"/>
    </row>
    <row r="60" spans="1:14" ht="20.25" customHeight="1">
      <c r="A60" s="60"/>
      <c r="B60" s="61"/>
      <c r="C60" s="49" t="s">
        <v>13</v>
      </c>
      <c r="D60" s="3">
        <f t="shared" si="3"/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90"/>
    </row>
    <row r="61" spans="1:14" ht="20.25" customHeight="1">
      <c r="A61" s="60"/>
      <c r="B61" s="61"/>
      <c r="C61" s="49" t="s">
        <v>14</v>
      </c>
      <c r="D61" s="3">
        <f t="shared" si="3"/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90"/>
    </row>
    <row r="62" spans="1:14" ht="19.5" customHeight="1">
      <c r="A62" s="60"/>
      <c r="B62" s="61"/>
      <c r="C62" s="49" t="s">
        <v>15</v>
      </c>
      <c r="D62" s="3">
        <f t="shared" si="3"/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90"/>
    </row>
    <row r="63" spans="1:14" ht="23.25" customHeight="1">
      <c r="A63" s="60"/>
      <c r="B63" s="61"/>
      <c r="C63" s="48" t="s">
        <v>20</v>
      </c>
      <c r="D63" s="3">
        <f>SUM(F63+H63+J63+L63)</f>
        <v>8300</v>
      </c>
      <c r="E63" s="3">
        <v>0</v>
      </c>
      <c r="F63" s="3">
        <v>8300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90"/>
    </row>
    <row r="64" spans="1:14" ht="19.5" customHeight="1">
      <c r="A64" s="60"/>
      <c r="B64" s="61"/>
      <c r="C64" s="49" t="s">
        <v>11</v>
      </c>
      <c r="D64" s="3">
        <f t="shared" ref="D64:D68" si="4">SUM(F64+H64+J64)</f>
        <v>8300</v>
      </c>
      <c r="E64" s="2">
        <v>0</v>
      </c>
      <c r="F64" s="2">
        <v>8300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90"/>
    </row>
    <row r="65" spans="1:14" ht="22.5" customHeight="1">
      <c r="A65" s="60"/>
      <c r="B65" s="61"/>
      <c r="C65" s="49" t="s">
        <v>12</v>
      </c>
      <c r="D65" s="3">
        <f t="shared" si="4"/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90"/>
    </row>
    <row r="66" spans="1:14" ht="19.5" customHeight="1">
      <c r="A66" s="60"/>
      <c r="B66" s="61"/>
      <c r="C66" s="49" t="s">
        <v>13</v>
      </c>
      <c r="D66" s="3">
        <f t="shared" si="4"/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90"/>
    </row>
    <row r="67" spans="1:14" ht="18" customHeight="1">
      <c r="A67" s="60"/>
      <c r="B67" s="61"/>
      <c r="C67" s="49" t="s">
        <v>14</v>
      </c>
      <c r="D67" s="3">
        <f t="shared" si="4"/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90"/>
    </row>
    <row r="68" spans="1:14" ht="19.5" customHeight="1">
      <c r="A68" s="60"/>
      <c r="B68" s="61"/>
      <c r="C68" s="49" t="s">
        <v>15</v>
      </c>
      <c r="D68" s="3">
        <f t="shared" si="4"/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90"/>
    </row>
    <row r="69" spans="1:14" ht="27.75" customHeight="1">
      <c r="A69" s="60" t="s">
        <v>45</v>
      </c>
      <c r="B69" s="62" t="s">
        <v>43</v>
      </c>
      <c r="C69" s="48" t="s">
        <v>20</v>
      </c>
      <c r="D69" s="3">
        <f>SUM(L69+J69+H69+F69)</f>
        <v>149367.5</v>
      </c>
      <c r="E69" s="3">
        <v>0</v>
      </c>
      <c r="F69" s="3">
        <v>149367.5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90"/>
    </row>
    <row r="70" spans="1:14">
      <c r="A70" s="60"/>
      <c r="B70" s="62"/>
      <c r="C70" s="49" t="s">
        <v>11</v>
      </c>
      <c r="D70" s="3">
        <f t="shared" ref="D70:D74" si="5">SUM(L70+J70+H70+F70)</f>
        <v>149367.5</v>
      </c>
      <c r="E70" s="2">
        <v>0</v>
      </c>
      <c r="F70" s="3">
        <v>149367.5</v>
      </c>
      <c r="G70" s="2">
        <v>0</v>
      </c>
      <c r="H70" s="2">
        <v>0</v>
      </c>
      <c r="I70" s="2">
        <v>0</v>
      </c>
      <c r="J70" s="3">
        <v>0</v>
      </c>
      <c r="K70" s="2">
        <v>0</v>
      </c>
      <c r="L70" s="2">
        <v>0</v>
      </c>
      <c r="M70" s="2">
        <v>0</v>
      </c>
      <c r="N70" s="90"/>
    </row>
    <row r="71" spans="1:14">
      <c r="A71" s="60"/>
      <c r="B71" s="62"/>
      <c r="C71" s="49" t="s">
        <v>12</v>
      </c>
      <c r="D71" s="3">
        <f t="shared" si="5"/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3">
        <v>0</v>
      </c>
      <c r="K71" s="2">
        <v>0</v>
      </c>
      <c r="L71" s="2">
        <v>0</v>
      </c>
      <c r="M71" s="2">
        <v>0</v>
      </c>
      <c r="N71" s="90"/>
    </row>
    <row r="72" spans="1:14">
      <c r="A72" s="60"/>
      <c r="B72" s="62"/>
      <c r="C72" s="49" t="s">
        <v>13</v>
      </c>
      <c r="D72" s="3">
        <f t="shared" si="5"/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3">
        <v>0</v>
      </c>
      <c r="K72" s="2">
        <v>0</v>
      </c>
      <c r="L72" s="2">
        <v>0</v>
      </c>
      <c r="M72" s="2">
        <v>0</v>
      </c>
      <c r="N72" s="90"/>
    </row>
    <row r="73" spans="1:14">
      <c r="A73" s="60"/>
      <c r="B73" s="62"/>
      <c r="C73" s="49" t="s">
        <v>14</v>
      </c>
      <c r="D73" s="3">
        <f t="shared" si="5"/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3">
        <v>0</v>
      </c>
      <c r="K73" s="2">
        <v>0</v>
      </c>
      <c r="L73" s="2">
        <v>0</v>
      </c>
      <c r="M73" s="2">
        <v>0</v>
      </c>
      <c r="N73" s="90"/>
    </row>
    <row r="74" spans="1:14">
      <c r="A74" s="60"/>
      <c r="B74" s="62"/>
      <c r="C74" s="49" t="s">
        <v>15</v>
      </c>
      <c r="D74" s="3">
        <f t="shared" si="5"/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3">
        <v>0</v>
      </c>
      <c r="K74" s="2">
        <v>0</v>
      </c>
      <c r="L74" s="2">
        <v>0</v>
      </c>
      <c r="M74" s="2">
        <v>0</v>
      </c>
      <c r="N74" s="91"/>
    </row>
    <row r="75" spans="1:14" ht="25.5" customHeight="1">
      <c r="A75" s="77"/>
      <c r="B75" s="80" t="s">
        <v>48</v>
      </c>
      <c r="C75" s="37" t="s">
        <v>10</v>
      </c>
      <c r="D75" s="12">
        <f>SUM(J75+H75+F75+L75)</f>
        <v>2643587.3099999996</v>
      </c>
      <c r="E75" s="13">
        <f>E9+E15+E21+E27+E33+E39+E45+E51</f>
        <v>0</v>
      </c>
      <c r="F75" s="22">
        <f>F9+F15+F21+F27+F33+F39+F45+F51+F57+F63+F69</f>
        <v>337586.01</v>
      </c>
      <c r="G75" s="13">
        <v>0</v>
      </c>
      <c r="H75" s="27">
        <f>H51+H45+H39+H33+H27+H21+H15+H9</f>
        <v>833870.5</v>
      </c>
      <c r="I75" s="13">
        <f>I51+I45+I39+I33+I27+I21+I15+I9</f>
        <v>0</v>
      </c>
      <c r="J75" s="28">
        <f>J9+J15+J21+J27+J33+J39+J45+J51</f>
        <v>1472130.8</v>
      </c>
      <c r="K75" s="13">
        <f>K51+K45+K39+K33+K27+K21+K15+K9</f>
        <v>0</v>
      </c>
      <c r="L75" s="13">
        <f>L51+L45+L39+L33+L27+L21+L15+L9</f>
        <v>0</v>
      </c>
      <c r="M75" s="13">
        <f>M9+M15+M21+M27+M33+M39+M45+M51</f>
        <v>0</v>
      </c>
      <c r="N75" s="14"/>
    </row>
    <row r="76" spans="1:14" ht="15.75">
      <c r="A76" s="78"/>
      <c r="B76" s="81"/>
      <c r="C76" s="38">
        <v>2015</v>
      </c>
      <c r="D76" s="44">
        <f t="shared" ref="D76:D80" si="6">SUM(J76+H76+F76+L76)</f>
        <v>561072.46</v>
      </c>
      <c r="E76" s="13">
        <f t="shared" ref="E76:E80" si="7">E10+E16+E22+E28+E34+E40+E46+E52</f>
        <v>0</v>
      </c>
      <c r="F76" s="22">
        <f t="shared" ref="F76:F80" si="8">F10+F16+F22+F28+F34+F40+F46+F52+F58+F64+F70</f>
        <v>246331.26</v>
      </c>
      <c r="G76" s="7">
        <v>0</v>
      </c>
      <c r="H76" s="27">
        <f t="shared" ref="H76:I80" si="9">H52+H46+H40+H34+H28+H22+H16+H10</f>
        <v>40592</v>
      </c>
      <c r="I76" s="13">
        <f t="shared" si="9"/>
        <v>0</v>
      </c>
      <c r="J76" s="28">
        <f t="shared" ref="J76:J80" si="10">J10+J16+J22+J28+J34+J40+J46+J52</f>
        <v>274149.2</v>
      </c>
      <c r="K76" s="13">
        <f t="shared" ref="K76:L80" si="11">K52+K46+K40+K34+K28+K22+K16+K10</f>
        <v>0</v>
      </c>
      <c r="L76" s="13">
        <f t="shared" si="11"/>
        <v>0</v>
      </c>
      <c r="M76" s="13">
        <f t="shared" ref="M76:M80" si="12">M10+M16+M22+M28+M34+M40+M46+M52</f>
        <v>0</v>
      </c>
      <c r="N76" s="8"/>
    </row>
    <row r="77" spans="1:14" ht="15.75">
      <c r="A77" s="78"/>
      <c r="B77" s="81"/>
      <c r="C77" s="38">
        <v>2016</v>
      </c>
      <c r="D77" s="44">
        <f t="shared" si="6"/>
        <v>777512.75</v>
      </c>
      <c r="E77" s="13">
        <f t="shared" si="7"/>
        <v>0</v>
      </c>
      <c r="F77" s="22">
        <f t="shared" si="8"/>
        <v>91254.75</v>
      </c>
      <c r="G77" s="7">
        <v>0</v>
      </c>
      <c r="H77" s="27">
        <f t="shared" si="9"/>
        <v>420831</v>
      </c>
      <c r="I77" s="13">
        <f t="shared" si="9"/>
        <v>0</v>
      </c>
      <c r="J77" s="28">
        <f t="shared" si="10"/>
        <v>265427</v>
      </c>
      <c r="K77" s="13">
        <f t="shared" si="11"/>
        <v>0</v>
      </c>
      <c r="L77" s="13">
        <f t="shared" si="11"/>
        <v>0</v>
      </c>
      <c r="M77" s="13">
        <f t="shared" si="12"/>
        <v>0</v>
      </c>
      <c r="N77" s="14"/>
    </row>
    <row r="78" spans="1:14" ht="15.75">
      <c r="A78" s="78"/>
      <c r="B78" s="81"/>
      <c r="C78" s="38">
        <v>2017</v>
      </c>
      <c r="D78" s="44">
        <f t="shared" si="6"/>
        <v>250297.5</v>
      </c>
      <c r="E78" s="13">
        <f t="shared" si="7"/>
        <v>0</v>
      </c>
      <c r="F78" s="22">
        <f t="shared" si="8"/>
        <v>0</v>
      </c>
      <c r="G78" s="7">
        <v>0</v>
      </c>
      <c r="H78" s="27">
        <f t="shared" si="9"/>
        <v>0</v>
      </c>
      <c r="I78" s="13">
        <f t="shared" si="9"/>
        <v>0</v>
      </c>
      <c r="J78" s="28">
        <f t="shared" si="10"/>
        <v>250297.5</v>
      </c>
      <c r="K78" s="13">
        <f t="shared" si="11"/>
        <v>0</v>
      </c>
      <c r="L78" s="13">
        <f t="shared" si="11"/>
        <v>0</v>
      </c>
      <c r="M78" s="13">
        <f t="shared" si="12"/>
        <v>0</v>
      </c>
      <c r="N78" s="8"/>
    </row>
    <row r="79" spans="1:14" ht="15.75">
      <c r="A79" s="78"/>
      <c r="B79" s="81"/>
      <c r="C79" s="38">
        <v>2018</v>
      </c>
      <c r="D79" s="44">
        <f t="shared" si="6"/>
        <v>1054704.6000000001</v>
      </c>
      <c r="E79" s="13">
        <f t="shared" si="7"/>
        <v>0</v>
      </c>
      <c r="F79" s="22">
        <f t="shared" si="8"/>
        <v>0</v>
      </c>
      <c r="G79" s="7">
        <v>0</v>
      </c>
      <c r="H79" s="27">
        <f t="shared" si="9"/>
        <v>372447.5</v>
      </c>
      <c r="I79" s="13">
        <f t="shared" si="9"/>
        <v>0</v>
      </c>
      <c r="J79" s="28">
        <f t="shared" si="10"/>
        <v>682257.10000000009</v>
      </c>
      <c r="K79" s="13">
        <f t="shared" si="11"/>
        <v>0</v>
      </c>
      <c r="L79" s="13">
        <f t="shared" si="11"/>
        <v>0</v>
      </c>
      <c r="M79" s="13">
        <f t="shared" si="12"/>
        <v>0</v>
      </c>
      <c r="N79" s="14"/>
    </row>
    <row r="80" spans="1:14" ht="16.5" thickBot="1">
      <c r="A80" s="78"/>
      <c r="B80" s="81"/>
      <c r="C80" s="38">
        <v>2019</v>
      </c>
      <c r="D80" s="44">
        <f t="shared" si="6"/>
        <v>0</v>
      </c>
      <c r="E80" s="13">
        <f t="shared" si="7"/>
        <v>0</v>
      </c>
      <c r="F80" s="22">
        <f t="shared" si="8"/>
        <v>0</v>
      </c>
      <c r="G80" s="7">
        <v>0</v>
      </c>
      <c r="H80" s="27">
        <f t="shared" si="9"/>
        <v>0</v>
      </c>
      <c r="I80" s="13">
        <f t="shared" si="9"/>
        <v>0</v>
      </c>
      <c r="J80" s="28">
        <f t="shared" si="10"/>
        <v>0</v>
      </c>
      <c r="K80" s="13">
        <f t="shared" si="11"/>
        <v>0</v>
      </c>
      <c r="L80" s="13">
        <f t="shared" si="11"/>
        <v>0</v>
      </c>
      <c r="M80" s="13">
        <f t="shared" si="12"/>
        <v>0</v>
      </c>
      <c r="N80" s="8"/>
    </row>
    <row r="81" spans="1:14" ht="21" customHeight="1">
      <c r="A81" s="78"/>
      <c r="B81" s="82" t="s">
        <v>28</v>
      </c>
      <c r="C81" s="39" t="s">
        <v>10</v>
      </c>
      <c r="D81" s="10">
        <f>SUM(J81+H81+F81+L81)</f>
        <v>164438.12</v>
      </c>
      <c r="E81" s="7">
        <v>0</v>
      </c>
      <c r="F81" s="7">
        <f>F15+F45+F57</f>
        <v>14438.119999999999</v>
      </c>
      <c r="G81" s="7">
        <v>0</v>
      </c>
      <c r="H81" s="7">
        <f>H15+H45</f>
        <v>0</v>
      </c>
      <c r="I81" s="8">
        <v>0</v>
      </c>
      <c r="J81" s="7">
        <f>J15+J45</f>
        <v>150000</v>
      </c>
      <c r="K81" s="8">
        <v>0</v>
      </c>
      <c r="L81" s="8">
        <v>0</v>
      </c>
      <c r="M81" s="8">
        <v>0</v>
      </c>
      <c r="N81" s="8"/>
    </row>
    <row r="82" spans="1:14" ht="15.75">
      <c r="A82" s="78"/>
      <c r="B82" s="83"/>
      <c r="C82" s="38">
        <v>2015</v>
      </c>
      <c r="D82" s="29">
        <f>SUM(J82+H82+F82+L82)</f>
        <v>164438.12</v>
      </c>
      <c r="E82" s="7">
        <v>0</v>
      </c>
      <c r="F82" s="7">
        <f>F16+F46+F58</f>
        <v>14438.119999999999</v>
      </c>
      <c r="G82" s="7">
        <v>0</v>
      </c>
      <c r="H82" s="7">
        <f t="shared" ref="H82:H86" si="13">H16+H46</f>
        <v>0</v>
      </c>
      <c r="I82" s="8">
        <v>0</v>
      </c>
      <c r="J82" s="7">
        <f t="shared" ref="J82:J86" si="14">J16+J46</f>
        <v>150000</v>
      </c>
      <c r="K82" s="8">
        <v>0</v>
      </c>
      <c r="L82" s="8">
        <v>0</v>
      </c>
      <c r="M82" s="8">
        <v>0</v>
      </c>
      <c r="N82" s="8"/>
    </row>
    <row r="83" spans="1:14" ht="15.75">
      <c r="A83" s="78"/>
      <c r="B83" s="83"/>
      <c r="C83" s="38">
        <v>2016</v>
      </c>
      <c r="D83" s="29">
        <f t="shared" ref="D83:D86" si="15">SUM(J83+H83+F83+L83)</f>
        <v>0</v>
      </c>
      <c r="E83" s="7">
        <v>0</v>
      </c>
      <c r="F83" s="7">
        <f t="shared" ref="F83:F86" si="16">F17+F47+F59</f>
        <v>0</v>
      </c>
      <c r="G83" s="7">
        <v>0</v>
      </c>
      <c r="H83" s="7">
        <f t="shared" si="13"/>
        <v>0</v>
      </c>
      <c r="I83" s="8">
        <v>0</v>
      </c>
      <c r="J83" s="7">
        <f t="shared" si="14"/>
        <v>0</v>
      </c>
      <c r="K83" s="8">
        <v>0</v>
      </c>
      <c r="L83" s="8">
        <v>0</v>
      </c>
      <c r="M83" s="8">
        <v>0</v>
      </c>
      <c r="N83" s="8"/>
    </row>
    <row r="84" spans="1:14" ht="15.75">
      <c r="A84" s="78"/>
      <c r="B84" s="83"/>
      <c r="C84" s="38">
        <v>2017</v>
      </c>
      <c r="D84" s="29">
        <f t="shared" si="15"/>
        <v>0</v>
      </c>
      <c r="E84" s="7">
        <v>0</v>
      </c>
      <c r="F84" s="7">
        <f t="shared" si="16"/>
        <v>0</v>
      </c>
      <c r="G84" s="7">
        <v>0</v>
      </c>
      <c r="H84" s="7">
        <f t="shared" si="13"/>
        <v>0</v>
      </c>
      <c r="I84" s="8">
        <v>0</v>
      </c>
      <c r="J84" s="7">
        <f t="shared" si="14"/>
        <v>0</v>
      </c>
      <c r="K84" s="8">
        <v>0</v>
      </c>
      <c r="L84" s="8">
        <v>0</v>
      </c>
      <c r="M84" s="8">
        <v>0</v>
      </c>
      <c r="N84" s="8"/>
    </row>
    <row r="85" spans="1:14" ht="15.75">
      <c r="A85" s="78"/>
      <c r="B85" s="83"/>
      <c r="C85" s="38">
        <v>2018</v>
      </c>
      <c r="D85" s="29">
        <f t="shared" si="15"/>
        <v>0</v>
      </c>
      <c r="E85" s="7">
        <v>0</v>
      </c>
      <c r="F85" s="7">
        <f t="shared" si="16"/>
        <v>0</v>
      </c>
      <c r="G85" s="7">
        <v>0</v>
      </c>
      <c r="H85" s="7">
        <f t="shared" si="13"/>
        <v>0</v>
      </c>
      <c r="I85" s="8">
        <v>0</v>
      </c>
      <c r="J85" s="7">
        <f t="shared" si="14"/>
        <v>0</v>
      </c>
      <c r="K85" s="8">
        <v>0</v>
      </c>
      <c r="L85" s="8">
        <v>0</v>
      </c>
      <c r="M85" s="8">
        <v>0</v>
      </c>
      <c r="N85" s="8"/>
    </row>
    <row r="86" spans="1:14" ht="16.5" thickBot="1">
      <c r="A86" s="78"/>
      <c r="B86" s="83"/>
      <c r="C86" s="38">
        <v>2019</v>
      </c>
      <c r="D86" s="29">
        <f t="shared" si="15"/>
        <v>0</v>
      </c>
      <c r="E86" s="7">
        <v>0</v>
      </c>
      <c r="F86" s="7">
        <f t="shared" si="16"/>
        <v>0</v>
      </c>
      <c r="G86" s="7">
        <v>0</v>
      </c>
      <c r="H86" s="7">
        <f t="shared" si="13"/>
        <v>0</v>
      </c>
      <c r="I86" s="8">
        <v>0</v>
      </c>
      <c r="J86" s="7">
        <f t="shared" si="14"/>
        <v>0</v>
      </c>
      <c r="K86" s="8">
        <v>0</v>
      </c>
      <c r="L86" s="8">
        <v>0</v>
      </c>
      <c r="M86" s="8">
        <v>0</v>
      </c>
      <c r="N86" s="8"/>
    </row>
    <row r="87" spans="1:14" ht="25.5" customHeight="1">
      <c r="A87" s="78"/>
      <c r="B87" s="80" t="s">
        <v>29</v>
      </c>
      <c r="C87" s="39" t="s">
        <v>10</v>
      </c>
      <c r="D87" s="10">
        <f>SUM(J87+H87+F87+L87)</f>
        <v>2479149.19</v>
      </c>
      <c r="E87" s="7">
        <v>0</v>
      </c>
      <c r="F87" s="7">
        <f>F9+F21+F27+F33+F39+F51+F63+F69</f>
        <v>323147.89</v>
      </c>
      <c r="G87" s="7">
        <v>0</v>
      </c>
      <c r="H87" s="7">
        <f>H9+H21+H27+H33+H39+H51</f>
        <v>833870.5</v>
      </c>
      <c r="I87" s="7">
        <v>0</v>
      </c>
      <c r="J87" s="7">
        <f>J9+J21+J27+J33+J39+J45+J51</f>
        <v>1322130.8</v>
      </c>
      <c r="K87" s="7">
        <v>0</v>
      </c>
      <c r="L87" s="7">
        <v>0</v>
      </c>
      <c r="M87" s="7">
        <v>0</v>
      </c>
      <c r="N87" s="8"/>
    </row>
    <row r="88" spans="1:14" ht="15.75">
      <c r="A88" s="78"/>
      <c r="B88" s="81"/>
      <c r="C88" s="38">
        <v>2015</v>
      </c>
      <c r="D88" s="29">
        <f t="shared" ref="D88:D92" si="17">SUM(J88+H88+F88+L88)</f>
        <v>396634.34</v>
      </c>
      <c r="E88" s="7">
        <v>0</v>
      </c>
      <c r="F88" s="7">
        <f t="shared" ref="F88:F92" si="18">F10+F22+F28+F34+F40+F52+F64+F70</f>
        <v>231893.14</v>
      </c>
      <c r="G88" s="7">
        <v>0</v>
      </c>
      <c r="H88" s="7">
        <f t="shared" ref="H88:H92" si="19">H10+H22+H28+H34+H40+H52</f>
        <v>40592</v>
      </c>
      <c r="I88" s="7">
        <v>0</v>
      </c>
      <c r="J88" s="7">
        <f t="shared" ref="J88:J92" si="20">J10+J22+J28+J34+J40+J46+J52</f>
        <v>124149.2</v>
      </c>
      <c r="K88" s="7">
        <v>0</v>
      </c>
      <c r="L88" s="7">
        <v>0</v>
      </c>
      <c r="M88" s="7">
        <v>0</v>
      </c>
      <c r="N88" s="8"/>
    </row>
    <row r="89" spans="1:14" ht="15.75">
      <c r="A89" s="78"/>
      <c r="B89" s="81"/>
      <c r="C89" s="38">
        <v>2016</v>
      </c>
      <c r="D89" s="29">
        <f t="shared" si="17"/>
        <v>777512.75</v>
      </c>
      <c r="E89" s="7">
        <v>0</v>
      </c>
      <c r="F89" s="7">
        <f t="shared" si="18"/>
        <v>91254.75</v>
      </c>
      <c r="G89" s="7">
        <v>0</v>
      </c>
      <c r="H89" s="7">
        <f t="shared" si="19"/>
        <v>420831</v>
      </c>
      <c r="I89" s="7">
        <v>0</v>
      </c>
      <c r="J89" s="7">
        <f t="shared" si="20"/>
        <v>265427</v>
      </c>
      <c r="K89" s="7">
        <v>0</v>
      </c>
      <c r="L89" s="7">
        <v>0</v>
      </c>
      <c r="M89" s="7">
        <v>0</v>
      </c>
      <c r="N89" s="8"/>
    </row>
    <row r="90" spans="1:14" ht="15.75">
      <c r="A90" s="78"/>
      <c r="B90" s="81"/>
      <c r="C90" s="38">
        <v>2017</v>
      </c>
      <c r="D90" s="29">
        <f t="shared" si="17"/>
        <v>250297.5</v>
      </c>
      <c r="E90" s="7">
        <v>0</v>
      </c>
      <c r="F90" s="7">
        <f t="shared" si="18"/>
        <v>0</v>
      </c>
      <c r="G90" s="7">
        <v>0</v>
      </c>
      <c r="H90" s="7">
        <f t="shared" si="19"/>
        <v>0</v>
      </c>
      <c r="I90" s="7">
        <v>0</v>
      </c>
      <c r="J90" s="7">
        <f t="shared" si="20"/>
        <v>250297.5</v>
      </c>
      <c r="K90" s="7">
        <v>0</v>
      </c>
      <c r="L90" s="7">
        <v>0</v>
      </c>
      <c r="M90" s="7">
        <v>0</v>
      </c>
      <c r="N90" s="8"/>
    </row>
    <row r="91" spans="1:14" ht="15.75">
      <c r="A91" s="78"/>
      <c r="B91" s="81"/>
      <c r="C91" s="38">
        <v>2018</v>
      </c>
      <c r="D91" s="29">
        <f t="shared" si="17"/>
        <v>1054704.6000000001</v>
      </c>
      <c r="E91" s="7">
        <v>0</v>
      </c>
      <c r="F91" s="7">
        <f t="shared" si="18"/>
        <v>0</v>
      </c>
      <c r="G91" s="7">
        <v>0</v>
      </c>
      <c r="H91" s="7">
        <f t="shared" si="19"/>
        <v>372447.5</v>
      </c>
      <c r="I91" s="7">
        <v>0</v>
      </c>
      <c r="J91" s="7">
        <f t="shared" si="20"/>
        <v>682257.10000000009</v>
      </c>
      <c r="K91" s="7">
        <v>0</v>
      </c>
      <c r="L91" s="7">
        <v>0</v>
      </c>
      <c r="M91" s="7">
        <v>0</v>
      </c>
      <c r="N91" s="8"/>
    </row>
    <row r="92" spans="1:14" ht="15.75">
      <c r="A92" s="79"/>
      <c r="B92" s="81"/>
      <c r="C92" s="38">
        <v>2019</v>
      </c>
      <c r="D92" s="29">
        <f t="shared" si="17"/>
        <v>0</v>
      </c>
      <c r="E92" s="7">
        <v>0</v>
      </c>
      <c r="F92" s="7">
        <f t="shared" si="18"/>
        <v>0</v>
      </c>
      <c r="G92" s="7">
        <v>0</v>
      </c>
      <c r="H92" s="7">
        <f t="shared" si="19"/>
        <v>0</v>
      </c>
      <c r="I92" s="7">
        <v>0</v>
      </c>
      <c r="J92" s="7">
        <f t="shared" si="20"/>
        <v>0</v>
      </c>
      <c r="K92" s="7">
        <v>0</v>
      </c>
      <c r="L92" s="7">
        <v>0</v>
      </c>
      <c r="M92" s="7">
        <v>0</v>
      </c>
      <c r="N92" s="8"/>
    </row>
    <row r="93" spans="1:14" ht="47.25" customHeight="1">
      <c r="A93" s="15" t="s">
        <v>36</v>
      </c>
      <c r="B93" s="67" t="s">
        <v>40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8"/>
    </row>
    <row r="94" spans="1:14" ht="24.75" customHeight="1">
      <c r="A94" s="76" t="s">
        <v>37</v>
      </c>
      <c r="B94" s="75" t="s">
        <v>26</v>
      </c>
      <c r="C94" s="31" t="s">
        <v>19</v>
      </c>
      <c r="D94" s="5">
        <v>10520</v>
      </c>
      <c r="E94" s="6">
        <v>0</v>
      </c>
      <c r="F94" s="6">
        <f>D94</f>
        <v>10520</v>
      </c>
      <c r="G94" s="6">
        <v>0</v>
      </c>
      <c r="H94" s="6">
        <v>0</v>
      </c>
      <c r="I94" s="6">
        <v>0</v>
      </c>
      <c r="J94" s="9">
        <v>0</v>
      </c>
      <c r="K94" s="6">
        <v>0</v>
      </c>
      <c r="L94" s="6">
        <v>0</v>
      </c>
      <c r="M94" s="6">
        <v>0</v>
      </c>
      <c r="N94" s="92" t="s">
        <v>51</v>
      </c>
    </row>
    <row r="95" spans="1:14">
      <c r="A95" s="76"/>
      <c r="B95" s="75"/>
      <c r="C95" s="34" t="s">
        <v>11</v>
      </c>
      <c r="D95" s="6">
        <v>10520</v>
      </c>
      <c r="E95" s="6">
        <v>0</v>
      </c>
      <c r="F95" s="6">
        <f>D95</f>
        <v>10520</v>
      </c>
      <c r="G95" s="6">
        <v>0</v>
      </c>
      <c r="H95" s="6">
        <v>0</v>
      </c>
      <c r="I95" s="6">
        <v>0</v>
      </c>
      <c r="J95" s="9">
        <v>0</v>
      </c>
      <c r="K95" s="6">
        <v>0</v>
      </c>
      <c r="L95" s="6">
        <v>0</v>
      </c>
      <c r="M95" s="6">
        <v>0</v>
      </c>
      <c r="N95" s="93"/>
    </row>
    <row r="96" spans="1:14">
      <c r="A96" s="76"/>
      <c r="B96" s="75"/>
      <c r="C96" s="34" t="s">
        <v>12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9">
        <v>0</v>
      </c>
      <c r="K96" s="6">
        <v>0</v>
      </c>
      <c r="L96" s="6">
        <v>0</v>
      </c>
      <c r="M96" s="6">
        <v>0</v>
      </c>
      <c r="N96" s="93"/>
    </row>
    <row r="97" spans="1:14">
      <c r="A97" s="76"/>
      <c r="B97" s="75"/>
      <c r="C97" s="34" t="s">
        <v>13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9">
        <v>0</v>
      </c>
      <c r="K97" s="6">
        <v>0</v>
      </c>
      <c r="L97" s="6">
        <v>0</v>
      </c>
      <c r="M97" s="6">
        <v>0</v>
      </c>
      <c r="N97" s="93"/>
    </row>
    <row r="98" spans="1:14">
      <c r="A98" s="76"/>
      <c r="B98" s="75"/>
      <c r="C98" s="34" t="s">
        <v>14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9">
        <v>0</v>
      </c>
      <c r="K98" s="6">
        <v>0</v>
      </c>
      <c r="L98" s="6">
        <v>0</v>
      </c>
      <c r="M98" s="6">
        <v>0</v>
      </c>
      <c r="N98" s="93"/>
    </row>
    <row r="99" spans="1:14">
      <c r="A99" s="76"/>
      <c r="B99" s="75"/>
      <c r="C99" s="34" t="s">
        <v>15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9">
        <v>0</v>
      </c>
      <c r="K99" s="6">
        <v>0</v>
      </c>
      <c r="L99" s="6">
        <v>0</v>
      </c>
      <c r="M99" s="6">
        <v>0</v>
      </c>
      <c r="N99" s="93"/>
    </row>
    <row r="100" spans="1:14" ht="26.25" customHeight="1">
      <c r="A100" s="76"/>
      <c r="B100" s="75"/>
      <c r="C100" s="33" t="s">
        <v>20</v>
      </c>
      <c r="D100" s="5">
        <v>823768.38</v>
      </c>
      <c r="E100" s="6">
        <v>0</v>
      </c>
      <c r="F100" s="6">
        <f>D100</f>
        <v>823768.38</v>
      </c>
      <c r="G100" s="6">
        <v>0</v>
      </c>
      <c r="H100" s="6">
        <v>0</v>
      </c>
      <c r="I100" s="6">
        <v>0</v>
      </c>
      <c r="J100" s="9">
        <v>0</v>
      </c>
      <c r="K100" s="6">
        <v>0</v>
      </c>
      <c r="L100" s="6">
        <v>0</v>
      </c>
      <c r="M100" s="6">
        <v>0</v>
      </c>
      <c r="N100" s="93"/>
    </row>
    <row r="101" spans="1:14">
      <c r="A101" s="76"/>
      <c r="B101" s="75"/>
      <c r="C101" s="34" t="s">
        <v>11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9">
        <v>0</v>
      </c>
      <c r="K101" s="6">
        <v>0</v>
      </c>
      <c r="L101" s="6">
        <v>0</v>
      </c>
      <c r="M101" s="6">
        <v>0</v>
      </c>
      <c r="N101" s="93"/>
    </row>
    <row r="102" spans="1:14">
      <c r="A102" s="76"/>
      <c r="B102" s="75"/>
      <c r="C102" s="34" t="s">
        <v>12</v>
      </c>
      <c r="D102" s="6">
        <v>189708.37</v>
      </c>
      <c r="E102" s="6">
        <v>0</v>
      </c>
      <c r="F102" s="6">
        <f>D102</f>
        <v>189708.37</v>
      </c>
      <c r="G102" s="6">
        <v>0</v>
      </c>
      <c r="H102" s="6">
        <v>0</v>
      </c>
      <c r="I102" s="6">
        <v>0</v>
      </c>
      <c r="J102" s="9">
        <v>0</v>
      </c>
      <c r="K102" s="6">
        <v>0</v>
      </c>
      <c r="L102" s="6">
        <v>0</v>
      </c>
      <c r="M102" s="6">
        <v>0</v>
      </c>
      <c r="N102" s="93"/>
    </row>
    <row r="103" spans="1:14">
      <c r="A103" s="76"/>
      <c r="B103" s="75"/>
      <c r="C103" s="34" t="s">
        <v>13</v>
      </c>
      <c r="D103" s="6">
        <v>200142.33</v>
      </c>
      <c r="E103" s="6">
        <v>0</v>
      </c>
      <c r="F103" s="6">
        <f t="shared" ref="F103:F105" si="21">D103</f>
        <v>200142.33</v>
      </c>
      <c r="G103" s="6">
        <v>0</v>
      </c>
      <c r="H103" s="6">
        <v>0</v>
      </c>
      <c r="I103" s="6">
        <v>0</v>
      </c>
      <c r="J103" s="9">
        <v>0</v>
      </c>
      <c r="K103" s="6">
        <v>0</v>
      </c>
      <c r="L103" s="6">
        <v>0</v>
      </c>
      <c r="M103" s="6">
        <v>0</v>
      </c>
      <c r="N103" s="93"/>
    </row>
    <row r="104" spans="1:14">
      <c r="A104" s="76"/>
      <c r="B104" s="75"/>
      <c r="C104" s="34" t="s">
        <v>14</v>
      </c>
      <c r="D104" s="6">
        <v>211150.16</v>
      </c>
      <c r="E104" s="6">
        <v>0</v>
      </c>
      <c r="F104" s="6">
        <f t="shared" si="21"/>
        <v>211150.16</v>
      </c>
      <c r="G104" s="6">
        <v>0</v>
      </c>
      <c r="H104" s="6">
        <v>0</v>
      </c>
      <c r="I104" s="6">
        <v>0</v>
      </c>
      <c r="J104" s="9">
        <v>0</v>
      </c>
      <c r="K104" s="6">
        <v>0</v>
      </c>
      <c r="L104" s="6">
        <v>0</v>
      </c>
      <c r="M104" s="6">
        <v>0</v>
      </c>
      <c r="N104" s="93"/>
    </row>
    <row r="105" spans="1:14">
      <c r="A105" s="76"/>
      <c r="B105" s="75"/>
      <c r="C105" s="34" t="s">
        <v>15</v>
      </c>
      <c r="D105" s="6">
        <v>222767.52</v>
      </c>
      <c r="E105" s="6">
        <v>0</v>
      </c>
      <c r="F105" s="6">
        <f t="shared" si="21"/>
        <v>222767.52</v>
      </c>
      <c r="G105" s="6">
        <v>0</v>
      </c>
      <c r="H105" s="6">
        <v>0</v>
      </c>
      <c r="I105" s="6">
        <v>0</v>
      </c>
      <c r="J105" s="9">
        <v>0</v>
      </c>
      <c r="K105" s="6">
        <v>0</v>
      </c>
      <c r="L105" s="6">
        <v>0</v>
      </c>
      <c r="M105" s="6">
        <v>0</v>
      </c>
      <c r="N105" s="94"/>
    </row>
    <row r="106" spans="1:14" ht="21" customHeight="1">
      <c r="A106" s="60" t="s">
        <v>36</v>
      </c>
      <c r="B106" s="71" t="s">
        <v>47</v>
      </c>
      <c r="C106" s="37" t="s">
        <v>10</v>
      </c>
      <c r="D106" s="16">
        <f>SUM(J106+H106+F106)</f>
        <v>834288.38</v>
      </c>
      <c r="E106" s="17">
        <v>0</v>
      </c>
      <c r="F106" s="21">
        <f>F94+F100</f>
        <v>834288.38</v>
      </c>
      <c r="G106" s="17">
        <v>0</v>
      </c>
      <c r="H106" s="23">
        <f>H94+H100</f>
        <v>0</v>
      </c>
      <c r="I106" s="17">
        <v>0</v>
      </c>
      <c r="J106" s="24">
        <f>J94+J100</f>
        <v>0</v>
      </c>
      <c r="K106" s="17">
        <f>K94+K100</f>
        <v>0</v>
      </c>
      <c r="L106" s="17">
        <f>L94+L100</f>
        <v>0</v>
      </c>
      <c r="M106" s="17">
        <f>M94+M100</f>
        <v>0</v>
      </c>
      <c r="N106" s="18"/>
    </row>
    <row r="107" spans="1:14" ht="18" customHeight="1">
      <c r="A107" s="60"/>
      <c r="B107" s="72"/>
      <c r="C107" s="38">
        <v>2015</v>
      </c>
      <c r="D107" s="46">
        <f t="shared" ref="D107:D111" si="22">SUM(J107+H107+F107)</f>
        <v>10520</v>
      </c>
      <c r="E107" s="9">
        <v>0</v>
      </c>
      <c r="F107" s="21">
        <f t="shared" ref="F107:F111" si="23">F95+F101</f>
        <v>10520</v>
      </c>
      <c r="G107" s="9">
        <v>0</v>
      </c>
      <c r="H107" s="23">
        <f t="shared" ref="H107:H111" si="24">H95+H101</f>
        <v>0</v>
      </c>
      <c r="I107" s="9">
        <v>0</v>
      </c>
      <c r="J107" s="24">
        <f t="shared" ref="J107:M111" si="25">J95+J101</f>
        <v>0</v>
      </c>
      <c r="K107" s="17">
        <f t="shared" si="25"/>
        <v>0</v>
      </c>
      <c r="L107" s="17">
        <f t="shared" si="25"/>
        <v>0</v>
      </c>
      <c r="M107" s="17">
        <f t="shared" si="25"/>
        <v>0</v>
      </c>
      <c r="N107" s="4"/>
    </row>
    <row r="108" spans="1:14" ht="15.75">
      <c r="A108" s="60"/>
      <c r="B108" s="72"/>
      <c r="C108" s="38">
        <v>2016</v>
      </c>
      <c r="D108" s="46">
        <f t="shared" si="22"/>
        <v>189708.37</v>
      </c>
      <c r="E108" s="9">
        <v>0</v>
      </c>
      <c r="F108" s="21">
        <f t="shared" si="23"/>
        <v>189708.37</v>
      </c>
      <c r="G108" s="9">
        <v>0</v>
      </c>
      <c r="H108" s="23">
        <f t="shared" si="24"/>
        <v>0</v>
      </c>
      <c r="I108" s="9">
        <v>0</v>
      </c>
      <c r="J108" s="24">
        <f t="shared" si="25"/>
        <v>0</v>
      </c>
      <c r="K108" s="17">
        <f t="shared" si="25"/>
        <v>0</v>
      </c>
      <c r="L108" s="17">
        <f t="shared" si="25"/>
        <v>0</v>
      </c>
      <c r="M108" s="17">
        <f t="shared" si="25"/>
        <v>0</v>
      </c>
      <c r="N108" s="4"/>
    </row>
    <row r="109" spans="1:14" ht="14.25" customHeight="1">
      <c r="A109" s="60"/>
      <c r="B109" s="72"/>
      <c r="C109" s="38">
        <v>2017</v>
      </c>
      <c r="D109" s="46">
        <f t="shared" si="22"/>
        <v>200142.33</v>
      </c>
      <c r="E109" s="9">
        <v>0</v>
      </c>
      <c r="F109" s="21">
        <f t="shared" si="23"/>
        <v>200142.33</v>
      </c>
      <c r="G109" s="9">
        <v>0</v>
      </c>
      <c r="H109" s="23">
        <f t="shared" si="24"/>
        <v>0</v>
      </c>
      <c r="I109" s="9">
        <v>0</v>
      </c>
      <c r="J109" s="24">
        <f t="shared" si="25"/>
        <v>0</v>
      </c>
      <c r="K109" s="17">
        <f t="shared" si="25"/>
        <v>0</v>
      </c>
      <c r="L109" s="17">
        <f t="shared" si="25"/>
        <v>0</v>
      </c>
      <c r="M109" s="17">
        <f t="shared" si="25"/>
        <v>0</v>
      </c>
      <c r="N109" s="4"/>
    </row>
    <row r="110" spans="1:14" ht="15.75">
      <c r="A110" s="60"/>
      <c r="B110" s="72"/>
      <c r="C110" s="38">
        <v>2018</v>
      </c>
      <c r="D110" s="46">
        <f t="shared" si="22"/>
        <v>211150.16</v>
      </c>
      <c r="E110" s="9">
        <v>0</v>
      </c>
      <c r="F110" s="21">
        <f t="shared" si="23"/>
        <v>211150.16</v>
      </c>
      <c r="G110" s="9">
        <v>0</v>
      </c>
      <c r="H110" s="23">
        <f t="shared" si="24"/>
        <v>0</v>
      </c>
      <c r="I110" s="9">
        <v>0</v>
      </c>
      <c r="J110" s="24">
        <f t="shared" si="25"/>
        <v>0</v>
      </c>
      <c r="K110" s="17">
        <f t="shared" si="25"/>
        <v>0</v>
      </c>
      <c r="L110" s="17">
        <f t="shared" si="25"/>
        <v>0</v>
      </c>
      <c r="M110" s="17">
        <f t="shared" si="25"/>
        <v>0</v>
      </c>
      <c r="N110" s="4"/>
    </row>
    <row r="111" spans="1:14" ht="16.5" thickBot="1">
      <c r="A111" s="60"/>
      <c r="B111" s="72"/>
      <c r="C111" s="38">
        <v>2019</v>
      </c>
      <c r="D111" s="46">
        <f t="shared" si="22"/>
        <v>222767.52</v>
      </c>
      <c r="E111" s="9">
        <v>0</v>
      </c>
      <c r="F111" s="21">
        <f t="shared" si="23"/>
        <v>222767.52</v>
      </c>
      <c r="G111" s="9">
        <v>0</v>
      </c>
      <c r="H111" s="23">
        <f t="shared" si="24"/>
        <v>0</v>
      </c>
      <c r="I111" s="9">
        <v>0</v>
      </c>
      <c r="J111" s="24">
        <f t="shared" si="25"/>
        <v>0</v>
      </c>
      <c r="K111" s="17">
        <f t="shared" si="25"/>
        <v>0</v>
      </c>
      <c r="L111" s="17">
        <f t="shared" si="25"/>
        <v>0</v>
      </c>
      <c r="M111" s="17">
        <f t="shared" si="25"/>
        <v>0</v>
      </c>
      <c r="N111" s="4"/>
    </row>
    <row r="112" spans="1:14" ht="18" customHeight="1">
      <c r="A112" s="60"/>
      <c r="B112" s="73" t="s">
        <v>28</v>
      </c>
      <c r="C112" s="39" t="s">
        <v>10</v>
      </c>
      <c r="D112" s="11">
        <f>D94</f>
        <v>10520</v>
      </c>
      <c r="E112" s="45">
        <f t="shared" ref="E112:M112" si="26">E94</f>
        <v>0</v>
      </c>
      <c r="F112" s="11">
        <f t="shared" si="26"/>
        <v>10520</v>
      </c>
      <c r="G112" s="45">
        <f t="shared" si="26"/>
        <v>0</v>
      </c>
      <c r="H112" s="11">
        <f t="shared" si="26"/>
        <v>0</v>
      </c>
      <c r="I112" s="45">
        <f t="shared" si="26"/>
        <v>0</v>
      </c>
      <c r="J112" s="11">
        <f t="shared" si="26"/>
        <v>0</v>
      </c>
      <c r="K112" s="45">
        <f t="shared" si="26"/>
        <v>0</v>
      </c>
      <c r="L112" s="45">
        <f t="shared" si="26"/>
        <v>0</v>
      </c>
      <c r="M112" s="45">
        <f t="shared" si="26"/>
        <v>0</v>
      </c>
      <c r="N112" s="4"/>
    </row>
    <row r="113" spans="1:14" ht="15.75" customHeight="1">
      <c r="A113" s="60"/>
      <c r="B113" s="74"/>
      <c r="C113" s="38">
        <v>2015</v>
      </c>
      <c r="D113" s="45">
        <f t="shared" ref="D113:M113" si="27">D95</f>
        <v>10520</v>
      </c>
      <c r="E113" s="45">
        <f t="shared" si="27"/>
        <v>0</v>
      </c>
      <c r="F113" s="45">
        <f t="shared" si="27"/>
        <v>10520</v>
      </c>
      <c r="G113" s="45">
        <f t="shared" si="27"/>
        <v>0</v>
      </c>
      <c r="H113" s="45">
        <f t="shared" si="27"/>
        <v>0</v>
      </c>
      <c r="I113" s="45">
        <f t="shared" si="27"/>
        <v>0</v>
      </c>
      <c r="J113" s="45">
        <f t="shared" si="27"/>
        <v>0</v>
      </c>
      <c r="K113" s="45">
        <f t="shared" si="27"/>
        <v>0</v>
      </c>
      <c r="L113" s="45">
        <f t="shared" si="27"/>
        <v>0</v>
      </c>
      <c r="M113" s="45">
        <f t="shared" si="27"/>
        <v>0</v>
      </c>
      <c r="N113" s="4"/>
    </row>
    <row r="114" spans="1:14" ht="15.75">
      <c r="A114" s="60"/>
      <c r="B114" s="74"/>
      <c r="C114" s="38">
        <v>2016</v>
      </c>
      <c r="D114" s="45">
        <f t="shared" ref="D114:M114" si="28">D96</f>
        <v>0</v>
      </c>
      <c r="E114" s="45">
        <f t="shared" si="28"/>
        <v>0</v>
      </c>
      <c r="F114" s="45">
        <f t="shared" si="28"/>
        <v>0</v>
      </c>
      <c r="G114" s="45">
        <f t="shared" si="28"/>
        <v>0</v>
      </c>
      <c r="H114" s="45">
        <f t="shared" si="28"/>
        <v>0</v>
      </c>
      <c r="I114" s="45">
        <f t="shared" si="28"/>
        <v>0</v>
      </c>
      <c r="J114" s="45">
        <f t="shared" si="28"/>
        <v>0</v>
      </c>
      <c r="K114" s="45">
        <f t="shared" si="28"/>
        <v>0</v>
      </c>
      <c r="L114" s="45">
        <f t="shared" si="28"/>
        <v>0</v>
      </c>
      <c r="M114" s="45">
        <f t="shared" si="28"/>
        <v>0</v>
      </c>
      <c r="N114" s="4"/>
    </row>
    <row r="115" spans="1:14" ht="15.75">
      <c r="A115" s="60"/>
      <c r="B115" s="74"/>
      <c r="C115" s="38">
        <v>2017</v>
      </c>
      <c r="D115" s="45">
        <f t="shared" ref="D115:M115" si="29">D97</f>
        <v>0</v>
      </c>
      <c r="E115" s="45">
        <f t="shared" si="29"/>
        <v>0</v>
      </c>
      <c r="F115" s="45">
        <f t="shared" si="29"/>
        <v>0</v>
      </c>
      <c r="G115" s="45">
        <f t="shared" si="29"/>
        <v>0</v>
      </c>
      <c r="H115" s="45">
        <f t="shared" si="29"/>
        <v>0</v>
      </c>
      <c r="I115" s="45">
        <f t="shared" si="29"/>
        <v>0</v>
      </c>
      <c r="J115" s="45">
        <f t="shared" si="29"/>
        <v>0</v>
      </c>
      <c r="K115" s="45">
        <f t="shared" si="29"/>
        <v>0</v>
      </c>
      <c r="L115" s="45">
        <f t="shared" si="29"/>
        <v>0</v>
      </c>
      <c r="M115" s="45">
        <f t="shared" si="29"/>
        <v>0</v>
      </c>
      <c r="N115" s="4"/>
    </row>
    <row r="116" spans="1:14" ht="15.75">
      <c r="A116" s="60"/>
      <c r="B116" s="74"/>
      <c r="C116" s="38">
        <v>2018</v>
      </c>
      <c r="D116" s="45">
        <f t="shared" ref="D116:M116" si="30">D98</f>
        <v>0</v>
      </c>
      <c r="E116" s="45">
        <f t="shared" si="30"/>
        <v>0</v>
      </c>
      <c r="F116" s="45">
        <f t="shared" si="30"/>
        <v>0</v>
      </c>
      <c r="G116" s="45">
        <f t="shared" si="30"/>
        <v>0</v>
      </c>
      <c r="H116" s="45">
        <f t="shared" si="30"/>
        <v>0</v>
      </c>
      <c r="I116" s="45">
        <f t="shared" si="30"/>
        <v>0</v>
      </c>
      <c r="J116" s="45">
        <f t="shared" si="30"/>
        <v>0</v>
      </c>
      <c r="K116" s="45">
        <f t="shared" si="30"/>
        <v>0</v>
      </c>
      <c r="L116" s="45">
        <f t="shared" si="30"/>
        <v>0</v>
      </c>
      <c r="M116" s="45">
        <f t="shared" si="30"/>
        <v>0</v>
      </c>
      <c r="N116" s="4"/>
    </row>
    <row r="117" spans="1:14" ht="16.5" thickBot="1">
      <c r="A117" s="60"/>
      <c r="B117" s="74"/>
      <c r="C117" s="38">
        <v>2019</v>
      </c>
      <c r="D117" s="45">
        <f t="shared" ref="D117:M117" si="31">D99</f>
        <v>0</v>
      </c>
      <c r="E117" s="45">
        <f t="shared" si="31"/>
        <v>0</v>
      </c>
      <c r="F117" s="45">
        <f t="shared" si="31"/>
        <v>0</v>
      </c>
      <c r="G117" s="45">
        <f t="shared" si="31"/>
        <v>0</v>
      </c>
      <c r="H117" s="45">
        <f t="shared" si="31"/>
        <v>0</v>
      </c>
      <c r="I117" s="45">
        <f t="shared" si="31"/>
        <v>0</v>
      </c>
      <c r="J117" s="45">
        <f t="shared" si="31"/>
        <v>0</v>
      </c>
      <c r="K117" s="45">
        <f t="shared" si="31"/>
        <v>0</v>
      </c>
      <c r="L117" s="45">
        <f t="shared" si="31"/>
        <v>0</v>
      </c>
      <c r="M117" s="45">
        <f t="shared" si="31"/>
        <v>0</v>
      </c>
      <c r="N117" s="4"/>
    </row>
    <row r="118" spans="1:14" ht="15.75">
      <c r="A118" s="60"/>
      <c r="B118" s="71" t="s">
        <v>29</v>
      </c>
      <c r="C118" s="39" t="s">
        <v>10</v>
      </c>
      <c r="D118" s="11">
        <f>D100</f>
        <v>823768.38</v>
      </c>
      <c r="E118" s="45">
        <f t="shared" ref="E118:M118" si="32">E100</f>
        <v>0</v>
      </c>
      <c r="F118" s="11">
        <f>F100</f>
        <v>823768.38</v>
      </c>
      <c r="G118" s="45">
        <f t="shared" si="32"/>
        <v>0</v>
      </c>
      <c r="H118" s="11">
        <f t="shared" si="32"/>
        <v>0</v>
      </c>
      <c r="I118" s="45">
        <f t="shared" si="32"/>
        <v>0</v>
      </c>
      <c r="J118" s="11">
        <f t="shared" si="32"/>
        <v>0</v>
      </c>
      <c r="K118" s="45">
        <f t="shared" si="32"/>
        <v>0</v>
      </c>
      <c r="L118" s="45">
        <f t="shared" si="32"/>
        <v>0</v>
      </c>
      <c r="M118" s="45">
        <f t="shared" si="32"/>
        <v>0</v>
      </c>
      <c r="N118" s="4"/>
    </row>
    <row r="119" spans="1:14" ht="15.75" customHeight="1">
      <c r="A119" s="60"/>
      <c r="B119" s="72"/>
      <c r="C119" s="38">
        <v>2015</v>
      </c>
      <c r="D119" s="45">
        <f t="shared" ref="D119:M119" si="33">D101</f>
        <v>0</v>
      </c>
      <c r="E119" s="45">
        <f t="shared" si="33"/>
        <v>0</v>
      </c>
      <c r="F119" s="45">
        <f t="shared" si="33"/>
        <v>0</v>
      </c>
      <c r="G119" s="45">
        <f t="shared" si="33"/>
        <v>0</v>
      </c>
      <c r="H119" s="45">
        <f t="shared" si="33"/>
        <v>0</v>
      </c>
      <c r="I119" s="45">
        <f t="shared" si="33"/>
        <v>0</v>
      </c>
      <c r="J119" s="45">
        <f t="shared" si="33"/>
        <v>0</v>
      </c>
      <c r="K119" s="45">
        <f t="shared" si="33"/>
        <v>0</v>
      </c>
      <c r="L119" s="45">
        <f t="shared" si="33"/>
        <v>0</v>
      </c>
      <c r="M119" s="45">
        <f t="shared" si="33"/>
        <v>0</v>
      </c>
      <c r="N119" s="4"/>
    </row>
    <row r="120" spans="1:14" ht="15.75">
      <c r="A120" s="60"/>
      <c r="B120" s="72"/>
      <c r="C120" s="38">
        <v>2016</v>
      </c>
      <c r="D120" s="45">
        <f t="shared" ref="D120:M120" si="34">D102</f>
        <v>189708.37</v>
      </c>
      <c r="E120" s="45">
        <f t="shared" si="34"/>
        <v>0</v>
      </c>
      <c r="F120" s="45">
        <f t="shared" si="34"/>
        <v>189708.37</v>
      </c>
      <c r="G120" s="45">
        <f t="shared" si="34"/>
        <v>0</v>
      </c>
      <c r="H120" s="45">
        <f t="shared" si="34"/>
        <v>0</v>
      </c>
      <c r="I120" s="45">
        <f t="shared" si="34"/>
        <v>0</v>
      </c>
      <c r="J120" s="45">
        <f t="shared" si="34"/>
        <v>0</v>
      </c>
      <c r="K120" s="45">
        <f t="shared" si="34"/>
        <v>0</v>
      </c>
      <c r="L120" s="45">
        <f t="shared" si="34"/>
        <v>0</v>
      </c>
      <c r="M120" s="45">
        <f t="shared" si="34"/>
        <v>0</v>
      </c>
      <c r="N120" s="4"/>
    </row>
    <row r="121" spans="1:14" ht="15.75">
      <c r="A121" s="60"/>
      <c r="B121" s="72"/>
      <c r="C121" s="38">
        <v>2017</v>
      </c>
      <c r="D121" s="45">
        <f t="shared" ref="D121:M121" si="35">D103</f>
        <v>200142.33</v>
      </c>
      <c r="E121" s="45">
        <f t="shared" si="35"/>
        <v>0</v>
      </c>
      <c r="F121" s="45">
        <f t="shared" si="35"/>
        <v>200142.33</v>
      </c>
      <c r="G121" s="45">
        <f t="shared" si="35"/>
        <v>0</v>
      </c>
      <c r="H121" s="45">
        <f t="shared" si="35"/>
        <v>0</v>
      </c>
      <c r="I121" s="45">
        <f t="shared" si="35"/>
        <v>0</v>
      </c>
      <c r="J121" s="45">
        <f t="shared" si="35"/>
        <v>0</v>
      </c>
      <c r="K121" s="45">
        <f t="shared" si="35"/>
        <v>0</v>
      </c>
      <c r="L121" s="45">
        <f t="shared" si="35"/>
        <v>0</v>
      </c>
      <c r="M121" s="45">
        <f t="shared" si="35"/>
        <v>0</v>
      </c>
      <c r="N121" s="4"/>
    </row>
    <row r="122" spans="1:14" ht="15.75">
      <c r="A122" s="60"/>
      <c r="B122" s="72"/>
      <c r="C122" s="38">
        <v>2018</v>
      </c>
      <c r="D122" s="45">
        <f t="shared" ref="D122:M122" si="36">D104</f>
        <v>211150.16</v>
      </c>
      <c r="E122" s="45">
        <f t="shared" si="36"/>
        <v>0</v>
      </c>
      <c r="F122" s="45">
        <f t="shared" si="36"/>
        <v>211150.16</v>
      </c>
      <c r="G122" s="45">
        <f t="shared" si="36"/>
        <v>0</v>
      </c>
      <c r="H122" s="45">
        <f t="shared" si="36"/>
        <v>0</v>
      </c>
      <c r="I122" s="45">
        <f t="shared" si="36"/>
        <v>0</v>
      </c>
      <c r="J122" s="45">
        <f t="shared" si="36"/>
        <v>0</v>
      </c>
      <c r="K122" s="45">
        <f t="shared" si="36"/>
        <v>0</v>
      </c>
      <c r="L122" s="45">
        <f t="shared" si="36"/>
        <v>0</v>
      </c>
      <c r="M122" s="45">
        <f t="shared" si="36"/>
        <v>0</v>
      </c>
      <c r="N122" s="4"/>
    </row>
    <row r="123" spans="1:14" ht="15.75">
      <c r="A123" s="60"/>
      <c r="B123" s="72"/>
      <c r="C123" s="38">
        <v>2019</v>
      </c>
      <c r="D123" s="45">
        <f t="shared" ref="D123:M123" si="37">D105</f>
        <v>222767.52</v>
      </c>
      <c r="E123" s="45">
        <f t="shared" si="37"/>
        <v>0</v>
      </c>
      <c r="F123" s="45">
        <f t="shared" si="37"/>
        <v>222767.52</v>
      </c>
      <c r="G123" s="45">
        <f t="shared" si="37"/>
        <v>0</v>
      </c>
      <c r="H123" s="45">
        <f t="shared" si="37"/>
        <v>0</v>
      </c>
      <c r="I123" s="45">
        <f t="shared" si="37"/>
        <v>0</v>
      </c>
      <c r="J123" s="45">
        <f t="shared" si="37"/>
        <v>0</v>
      </c>
      <c r="K123" s="45">
        <f t="shared" si="37"/>
        <v>0</v>
      </c>
      <c r="L123" s="45">
        <f t="shared" si="37"/>
        <v>0</v>
      </c>
      <c r="M123" s="45">
        <f t="shared" si="37"/>
        <v>0</v>
      </c>
      <c r="N123" s="4"/>
    </row>
    <row r="124" spans="1:14" ht="16.5" customHeight="1">
      <c r="A124" s="60" t="s">
        <v>36</v>
      </c>
      <c r="B124" s="69" t="s">
        <v>49</v>
      </c>
      <c r="C124" s="40" t="s">
        <v>10</v>
      </c>
      <c r="D124" s="52">
        <f>SUM(F124+H124+J124)</f>
        <v>3477875.6900000004</v>
      </c>
      <c r="E124" s="52">
        <f t="shared" ref="E124:M124" si="38">E75+E106</f>
        <v>0</v>
      </c>
      <c r="F124" s="52">
        <f t="shared" si="38"/>
        <v>1171874.3900000001</v>
      </c>
      <c r="G124" s="52">
        <f t="shared" si="38"/>
        <v>0</v>
      </c>
      <c r="H124" s="52">
        <f t="shared" si="38"/>
        <v>833870.5</v>
      </c>
      <c r="I124" s="52">
        <f t="shared" si="38"/>
        <v>0</v>
      </c>
      <c r="J124" s="52">
        <f t="shared" si="38"/>
        <v>1472130.8</v>
      </c>
      <c r="K124" s="52">
        <f t="shared" si="38"/>
        <v>0</v>
      </c>
      <c r="L124" s="52">
        <f t="shared" si="38"/>
        <v>0</v>
      </c>
      <c r="M124" s="52">
        <f t="shared" si="38"/>
        <v>0</v>
      </c>
      <c r="N124" s="18"/>
    </row>
    <row r="125" spans="1:14" ht="15.75" customHeight="1">
      <c r="A125" s="60"/>
      <c r="B125" s="70"/>
      <c r="C125" s="41">
        <v>2015</v>
      </c>
      <c r="D125" s="47">
        <f t="shared" ref="D125:D129" si="39">SUM(F125+H125+J125)</f>
        <v>571592.46</v>
      </c>
      <c r="E125" s="47">
        <f t="shared" ref="E125:M125" si="40">E76+E107</f>
        <v>0</v>
      </c>
      <c r="F125" s="47">
        <f t="shared" si="40"/>
        <v>256851.26</v>
      </c>
      <c r="G125" s="47">
        <f t="shared" si="40"/>
        <v>0</v>
      </c>
      <c r="H125" s="47">
        <f t="shared" si="40"/>
        <v>40592</v>
      </c>
      <c r="I125" s="47">
        <f t="shared" si="40"/>
        <v>0</v>
      </c>
      <c r="J125" s="47">
        <f t="shared" si="40"/>
        <v>274149.2</v>
      </c>
      <c r="K125" s="47">
        <f t="shared" si="40"/>
        <v>0</v>
      </c>
      <c r="L125" s="47">
        <f t="shared" si="40"/>
        <v>0</v>
      </c>
      <c r="M125" s="47">
        <f t="shared" si="40"/>
        <v>0</v>
      </c>
      <c r="N125" s="4"/>
    </row>
    <row r="126" spans="1:14" ht="15.75" customHeight="1">
      <c r="A126" s="60"/>
      <c r="B126" s="70"/>
      <c r="C126" s="41">
        <v>2016</v>
      </c>
      <c r="D126" s="47">
        <f t="shared" si="39"/>
        <v>967221.12</v>
      </c>
      <c r="E126" s="47">
        <f t="shared" ref="E126:M126" si="41">E77+E108</f>
        <v>0</v>
      </c>
      <c r="F126" s="47">
        <f t="shared" si="41"/>
        <v>280963.12</v>
      </c>
      <c r="G126" s="47">
        <f t="shared" si="41"/>
        <v>0</v>
      </c>
      <c r="H126" s="47">
        <f t="shared" si="41"/>
        <v>420831</v>
      </c>
      <c r="I126" s="47">
        <f t="shared" si="41"/>
        <v>0</v>
      </c>
      <c r="J126" s="47">
        <f t="shared" si="41"/>
        <v>265427</v>
      </c>
      <c r="K126" s="47">
        <f t="shared" si="41"/>
        <v>0</v>
      </c>
      <c r="L126" s="47">
        <f t="shared" si="41"/>
        <v>0</v>
      </c>
      <c r="M126" s="47">
        <f t="shared" si="41"/>
        <v>0</v>
      </c>
      <c r="N126" s="4"/>
    </row>
    <row r="127" spans="1:14" ht="15.75" customHeight="1">
      <c r="A127" s="60"/>
      <c r="B127" s="70"/>
      <c r="C127" s="41">
        <v>2017</v>
      </c>
      <c r="D127" s="47">
        <f t="shared" si="39"/>
        <v>450439.82999999996</v>
      </c>
      <c r="E127" s="47">
        <f t="shared" ref="E127:M127" si="42">E78+E109</f>
        <v>0</v>
      </c>
      <c r="F127" s="47">
        <f t="shared" si="42"/>
        <v>200142.33</v>
      </c>
      <c r="G127" s="47">
        <f t="shared" si="42"/>
        <v>0</v>
      </c>
      <c r="H127" s="47">
        <f t="shared" si="42"/>
        <v>0</v>
      </c>
      <c r="I127" s="47">
        <f t="shared" si="42"/>
        <v>0</v>
      </c>
      <c r="J127" s="47">
        <f t="shared" si="42"/>
        <v>250297.5</v>
      </c>
      <c r="K127" s="47">
        <f t="shared" si="42"/>
        <v>0</v>
      </c>
      <c r="L127" s="47">
        <f t="shared" si="42"/>
        <v>0</v>
      </c>
      <c r="M127" s="47">
        <f t="shared" si="42"/>
        <v>0</v>
      </c>
      <c r="N127" s="4"/>
    </row>
    <row r="128" spans="1:14" ht="15.75" customHeight="1">
      <c r="A128" s="60"/>
      <c r="B128" s="70"/>
      <c r="C128" s="41">
        <v>2018</v>
      </c>
      <c r="D128" s="47">
        <f t="shared" si="39"/>
        <v>1265854.7600000002</v>
      </c>
      <c r="E128" s="47">
        <f t="shared" ref="E128:M128" si="43">E79+E110</f>
        <v>0</v>
      </c>
      <c r="F128" s="47">
        <f t="shared" si="43"/>
        <v>211150.16</v>
      </c>
      <c r="G128" s="47">
        <f t="shared" si="43"/>
        <v>0</v>
      </c>
      <c r="H128" s="47">
        <f t="shared" si="43"/>
        <v>372447.5</v>
      </c>
      <c r="I128" s="47">
        <f t="shared" si="43"/>
        <v>0</v>
      </c>
      <c r="J128" s="47">
        <f t="shared" si="43"/>
        <v>682257.10000000009</v>
      </c>
      <c r="K128" s="47">
        <f t="shared" si="43"/>
        <v>0</v>
      </c>
      <c r="L128" s="47">
        <f t="shared" si="43"/>
        <v>0</v>
      </c>
      <c r="M128" s="47">
        <f t="shared" si="43"/>
        <v>0</v>
      </c>
      <c r="N128" s="4"/>
    </row>
    <row r="129" spans="1:14" ht="15.75" customHeight="1">
      <c r="A129" s="60"/>
      <c r="B129" s="70"/>
      <c r="C129" s="56">
        <v>2019</v>
      </c>
      <c r="D129" s="47">
        <f t="shared" si="39"/>
        <v>222767.52</v>
      </c>
      <c r="E129" s="47">
        <f t="shared" ref="E129:M129" si="44">E80+E111</f>
        <v>0</v>
      </c>
      <c r="F129" s="47">
        <f t="shared" si="44"/>
        <v>222767.52</v>
      </c>
      <c r="G129" s="47">
        <f t="shared" si="44"/>
        <v>0</v>
      </c>
      <c r="H129" s="47">
        <f t="shared" si="44"/>
        <v>0</v>
      </c>
      <c r="I129" s="47">
        <f t="shared" si="44"/>
        <v>0</v>
      </c>
      <c r="J129" s="47">
        <f t="shared" si="44"/>
        <v>0</v>
      </c>
      <c r="K129" s="47">
        <f t="shared" si="44"/>
        <v>0</v>
      </c>
      <c r="L129" s="47">
        <f t="shared" si="44"/>
        <v>0</v>
      </c>
      <c r="M129" s="47">
        <f t="shared" si="44"/>
        <v>0</v>
      </c>
      <c r="N129" s="4"/>
    </row>
    <row r="130" spans="1:14" ht="15" customHeight="1">
      <c r="A130" s="60"/>
      <c r="B130" s="69" t="s">
        <v>28</v>
      </c>
      <c r="C130" s="55" t="s">
        <v>10</v>
      </c>
      <c r="D130" s="53">
        <f>SUM(F130+H130+J130)</f>
        <v>174958.12</v>
      </c>
      <c r="E130" s="54">
        <v>0</v>
      </c>
      <c r="F130" s="53">
        <f>F81+F112</f>
        <v>24958.12</v>
      </c>
      <c r="G130" s="54">
        <v>0</v>
      </c>
      <c r="H130" s="54">
        <f>H81+H112</f>
        <v>0</v>
      </c>
      <c r="I130" s="54">
        <v>0</v>
      </c>
      <c r="J130" s="54">
        <f>J81+J112</f>
        <v>150000</v>
      </c>
      <c r="K130" s="54">
        <v>0</v>
      </c>
      <c r="L130" s="54">
        <v>0</v>
      </c>
      <c r="M130" s="54">
        <v>0</v>
      </c>
      <c r="N130" s="4"/>
    </row>
    <row r="131" spans="1:14" ht="15.75" customHeight="1">
      <c r="A131" s="60"/>
      <c r="B131" s="70"/>
      <c r="C131" s="41">
        <v>2015</v>
      </c>
      <c r="D131" s="53">
        <f t="shared" ref="D131:D135" si="45">SUM(F131+H131+J131)</f>
        <v>174958.12</v>
      </c>
      <c r="E131" s="54">
        <v>0</v>
      </c>
      <c r="F131" s="53">
        <f t="shared" ref="F131:F135" si="46">F82+F113</f>
        <v>24958.12</v>
      </c>
      <c r="G131" s="54">
        <v>0</v>
      </c>
      <c r="H131" s="54">
        <f t="shared" ref="H131:H135" si="47">H82+H113</f>
        <v>0</v>
      </c>
      <c r="I131" s="54">
        <v>0</v>
      </c>
      <c r="J131" s="54">
        <f t="shared" ref="J131:J135" si="48">J82+J113</f>
        <v>150000</v>
      </c>
      <c r="K131" s="54">
        <v>0</v>
      </c>
      <c r="L131" s="54">
        <v>0</v>
      </c>
      <c r="M131" s="54">
        <v>0</v>
      </c>
      <c r="N131" s="4"/>
    </row>
    <row r="132" spans="1:14" ht="15.75" customHeight="1">
      <c r="A132" s="60"/>
      <c r="B132" s="70"/>
      <c r="C132" s="41">
        <v>2016</v>
      </c>
      <c r="D132" s="53">
        <f t="shared" si="45"/>
        <v>0</v>
      </c>
      <c r="E132" s="54">
        <v>0</v>
      </c>
      <c r="F132" s="53">
        <f t="shared" si="46"/>
        <v>0</v>
      </c>
      <c r="G132" s="54">
        <v>0</v>
      </c>
      <c r="H132" s="54">
        <f t="shared" si="47"/>
        <v>0</v>
      </c>
      <c r="I132" s="54">
        <v>0</v>
      </c>
      <c r="J132" s="54">
        <f t="shared" si="48"/>
        <v>0</v>
      </c>
      <c r="K132" s="54">
        <v>0</v>
      </c>
      <c r="L132" s="54">
        <v>0</v>
      </c>
      <c r="M132" s="54">
        <v>0</v>
      </c>
      <c r="N132" s="4"/>
    </row>
    <row r="133" spans="1:14" ht="15.75" customHeight="1">
      <c r="A133" s="60"/>
      <c r="B133" s="70"/>
      <c r="C133" s="41">
        <v>2017</v>
      </c>
      <c r="D133" s="53">
        <f t="shared" si="45"/>
        <v>0</v>
      </c>
      <c r="E133" s="54">
        <v>0</v>
      </c>
      <c r="F133" s="53">
        <f t="shared" si="46"/>
        <v>0</v>
      </c>
      <c r="G133" s="54">
        <v>0</v>
      </c>
      <c r="H133" s="54">
        <f t="shared" si="47"/>
        <v>0</v>
      </c>
      <c r="I133" s="54">
        <v>0</v>
      </c>
      <c r="J133" s="54">
        <f t="shared" si="48"/>
        <v>0</v>
      </c>
      <c r="K133" s="54">
        <v>0</v>
      </c>
      <c r="L133" s="54">
        <v>0</v>
      </c>
      <c r="M133" s="54">
        <v>0</v>
      </c>
      <c r="N133" s="4"/>
    </row>
    <row r="134" spans="1:14" ht="15.75" customHeight="1">
      <c r="A134" s="60"/>
      <c r="B134" s="70"/>
      <c r="C134" s="41">
        <v>2018</v>
      </c>
      <c r="D134" s="53">
        <f t="shared" si="45"/>
        <v>0</v>
      </c>
      <c r="E134" s="54">
        <v>0</v>
      </c>
      <c r="F134" s="53">
        <f t="shared" si="46"/>
        <v>0</v>
      </c>
      <c r="G134" s="54">
        <v>0</v>
      </c>
      <c r="H134" s="54">
        <f t="shared" si="47"/>
        <v>0</v>
      </c>
      <c r="I134" s="54">
        <v>0</v>
      </c>
      <c r="J134" s="54">
        <f t="shared" si="48"/>
        <v>0</v>
      </c>
      <c r="K134" s="54">
        <v>0</v>
      </c>
      <c r="L134" s="54">
        <v>0</v>
      </c>
      <c r="M134" s="54">
        <v>0</v>
      </c>
      <c r="N134" s="4"/>
    </row>
    <row r="135" spans="1:14" ht="15.75" customHeight="1" thickBot="1">
      <c r="A135" s="60"/>
      <c r="B135" s="70"/>
      <c r="C135" s="41">
        <v>2019</v>
      </c>
      <c r="D135" s="53">
        <f t="shared" si="45"/>
        <v>0</v>
      </c>
      <c r="E135" s="54">
        <v>0</v>
      </c>
      <c r="F135" s="53">
        <f t="shared" si="46"/>
        <v>0</v>
      </c>
      <c r="G135" s="54">
        <v>0</v>
      </c>
      <c r="H135" s="54">
        <f t="shared" si="47"/>
        <v>0</v>
      </c>
      <c r="I135" s="54">
        <v>0</v>
      </c>
      <c r="J135" s="54">
        <f t="shared" si="48"/>
        <v>0</v>
      </c>
      <c r="K135" s="54">
        <v>0</v>
      </c>
      <c r="L135" s="54">
        <v>0</v>
      </c>
      <c r="M135" s="54">
        <v>0</v>
      </c>
      <c r="N135" s="4"/>
    </row>
    <row r="136" spans="1:14" ht="16.5" customHeight="1">
      <c r="A136" s="60"/>
      <c r="B136" s="69" t="s">
        <v>29</v>
      </c>
      <c r="C136" s="42" t="s">
        <v>10</v>
      </c>
      <c r="D136" s="53">
        <f>SUM(F136+H136+J136)</f>
        <v>3302917.5700000003</v>
      </c>
      <c r="E136" s="54">
        <v>0</v>
      </c>
      <c r="F136" s="53">
        <f>F87+F118</f>
        <v>1146916.27</v>
      </c>
      <c r="G136" s="54">
        <v>0</v>
      </c>
      <c r="H136" s="54">
        <f>H118+H87</f>
        <v>833870.5</v>
      </c>
      <c r="I136" s="54">
        <v>0</v>
      </c>
      <c r="J136" s="54">
        <f>J118+J87</f>
        <v>1322130.8</v>
      </c>
      <c r="K136" s="54">
        <v>0</v>
      </c>
      <c r="L136" s="54">
        <v>0</v>
      </c>
      <c r="M136" s="54">
        <v>0</v>
      </c>
      <c r="N136" s="4"/>
    </row>
    <row r="137" spans="1:14" ht="15.75" customHeight="1">
      <c r="A137" s="60"/>
      <c r="B137" s="70"/>
      <c r="C137" s="41">
        <v>2015</v>
      </c>
      <c r="D137" s="19">
        <f t="shared" ref="D137:D141" si="49">SUM(F137+H137+J137)</f>
        <v>396634.34</v>
      </c>
      <c r="E137" s="20">
        <v>0</v>
      </c>
      <c r="F137" s="19">
        <f t="shared" ref="F137:F141" si="50">F88+F119</f>
        <v>231893.14</v>
      </c>
      <c r="G137" s="20">
        <v>0</v>
      </c>
      <c r="H137" s="20">
        <f t="shared" ref="H137:H141" si="51">H119+H88</f>
        <v>40592</v>
      </c>
      <c r="I137" s="20">
        <v>0</v>
      </c>
      <c r="J137" s="20">
        <f t="shared" ref="J137:J141" si="52">J119+J88</f>
        <v>124149.2</v>
      </c>
      <c r="K137" s="20">
        <v>0</v>
      </c>
      <c r="L137" s="20">
        <v>0</v>
      </c>
      <c r="M137" s="20">
        <v>0</v>
      </c>
      <c r="N137" s="4"/>
    </row>
    <row r="138" spans="1:14" ht="15.75" customHeight="1">
      <c r="A138" s="60"/>
      <c r="B138" s="70"/>
      <c r="C138" s="41">
        <v>2016</v>
      </c>
      <c r="D138" s="19">
        <f t="shared" si="49"/>
        <v>967221.12</v>
      </c>
      <c r="E138" s="20">
        <v>0</v>
      </c>
      <c r="F138" s="19">
        <f t="shared" si="50"/>
        <v>280963.12</v>
      </c>
      <c r="G138" s="20">
        <v>0</v>
      </c>
      <c r="H138" s="20">
        <f t="shared" si="51"/>
        <v>420831</v>
      </c>
      <c r="I138" s="20">
        <v>0</v>
      </c>
      <c r="J138" s="20">
        <f t="shared" si="52"/>
        <v>265427</v>
      </c>
      <c r="K138" s="20">
        <v>0</v>
      </c>
      <c r="L138" s="20">
        <v>0</v>
      </c>
      <c r="M138" s="20">
        <v>0</v>
      </c>
      <c r="N138" s="4"/>
    </row>
    <row r="139" spans="1:14" ht="15.75" customHeight="1">
      <c r="A139" s="60"/>
      <c r="B139" s="70"/>
      <c r="C139" s="41">
        <v>2017</v>
      </c>
      <c r="D139" s="19">
        <f t="shared" si="49"/>
        <v>450439.82999999996</v>
      </c>
      <c r="E139" s="20">
        <v>0</v>
      </c>
      <c r="F139" s="19">
        <f t="shared" si="50"/>
        <v>200142.33</v>
      </c>
      <c r="G139" s="20">
        <v>0</v>
      </c>
      <c r="H139" s="20">
        <f t="shared" si="51"/>
        <v>0</v>
      </c>
      <c r="I139" s="20">
        <v>0</v>
      </c>
      <c r="J139" s="20">
        <f t="shared" si="52"/>
        <v>250297.5</v>
      </c>
      <c r="K139" s="20">
        <v>0</v>
      </c>
      <c r="L139" s="20">
        <v>0</v>
      </c>
      <c r="M139" s="20">
        <v>0</v>
      </c>
      <c r="N139" s="4"/>
    </row>
    <row r="140" spans="1:14" ht="15.75" customHeight="1">
      <c r="A140" s="60"/>
      <c r="B140" s="70"/>
      <c r="C140" s="41">
        <v>2018</v>
      </c>
      <c r="D140" s="19">
        <f t="shared" si="49"/>
        <v>1265854.7600000002</v>
      </c>
      <c r="E140" s="20">
        <v>0</v>
      </c>
      <c r="F140" s="19">
        <f t="shared" si="50"/>
        <v>211150.16</v>
      </c>
      <c r="G140" s="20">
        <v>0</v>
      </c>
      <c r="H140" s="20">
        <f t="shared" si="51"/>
        <v>372447.5</v>
      </c>
      <c r="I140" s="20">
        <v>0</v>
      </c>
      <c r="J140" s="20">
        <f t="shared" si="52"/>
        <v>682257.10000000009</v>
      </c>
      <c r="K140" s="20">
        <v>0</v>
      </c>
      <c r="L140" s="20">
        <v>0</v>
      </c>
      <c r="M140" s="20">
        <v>0</v>
      </c>
      <c r="N140" s="4"/>
    </row>
    <row r="141" spans="1:14" ht="15.75" customHeight="1">
      <c r="A141" s="60"/>
      <c r="B141" s="70"/>
      <c r="C141" s="41">
        <v>2019</v>
      </c>
      <c r="D141" s="19">
        <f t="shared" si="49"/>
        <v>222767.52</v>
      </c>
      <c r="E141" s="20">
        <v>0</v>
      </c>
      <c r="F141" s="19">
        <f t="shared" si="50"/>
        <v>222767.52</v>
      </c>
      <c r="G141" s="20">
        <v>0</v>
      </c>
      <c r="H141" s="20">
        <f t="shared" si="51"/>
        <v>0</v>
      </c>
      <c r="I141" s="20">
        <v>0</v>
      </c>
      <c r="J141" s="20">
        <f t="shared" si="52"/>
        <v>0</v>
      </c>
      <c r="K141" s="20">
        <v>0</v>
      </c>
      <c r="L141" s="20">
        <v>0</v>
      </c>
      <c r="M141" s="20">
        <v>0</v>
      </c>
      <c r="N141" s="4"/>
    </row>
    <row r="142" spans="1:14" ht="46.5" customHeight="1">
      <c r="A142" s="95" t="s">
        <v>53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1:14">
      <c r="F143" s="43"/>
    </row>
    <row r="144" spans="1:14">
      <c r="F144" s="43"/>
    </row>
    <row r="146" spans="6:6">
      <c r="F146" s="43"/>
    </row>
  </sheetData>
  <autoFilter ref="A4:N56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50">
    <mergeCell ref="N9:N26"/>
    <mergeCell ref="N27:N56"/>
    <mergeCell ref="N57:N74"/>
    <mergeCell ref="N94:N105"/>
    <mergeCell ref="F4:M4"/>
    <mergeCell ref="L5:M5"/>
    <mergeCell ref="A15:A26"/>
    <mergeCell ref="A45:A56"/>
    <mergeCell ref="B45:B56"/>
    <mergeCell ref="A27:A32"/>
    <mergeCell ref="B27:B32"/>
    <mergeCell ref="A33:A38"/>
    <mergeCell ref="B75:B80"/>
    <mergeCell ref="B81:B86"/>
    <mergeCell ref="B87:B92"/>
    <mergeCell ref="H5:I5"/>
    <mergeCell ref="B15:B26"/>
    <mergeCell ref="B9:B14"/>
    <mergeCell ref="J5:K5"/>
    <mergeCell ref="A124:A141"/>
    <mergeCell ref="B124:B129"/>
    <mergeCell ref="B130:B135"/>
    <mergeCell ref="B136:B141"/>
    <mergeCell ref="A106:A123"/>
    <mergeCell ref="B106:B111"/>
    <mergeCell ref="B112:B117"/>
    <mergeCell ref="B118:B123"/>
    <mergeCell ref="B94:B105"/>
    <mergeCell ref="A94:A105"/>
    <mergeCell ref="B93:N93"/>
    <mergeCell ref="B33:B38"/>
    <mergeCell ref="A39:A44"/>
    <mergeCell ref="B39:B44"/>
    <mergeCell ref="A75:A92"/>
    <mergeCell ref="A142:N142"/>
    <mergeCell ref="J1:N1"/>
    <mergeCell ref="C2:M2"/>
    <mergeCell ref="A57:A68"/>
    <mergeCell ref="B57:B68"/>
    <mergeCell ref="A69:A74"/>
    <mergeCell ref="B69:B74"/>
    <mergeCell ref="F5:G5"/>
    <mergeCell ref="A9:A14"/>
    <mergeCell ref="A4:A6"/>
    <mergeCell ref="B4:B6"/>
    <mergeCell ref="C4:C6"/>
    <mergeCell ref="D4:E5"/>
    <mergeCell ref="B7:N7"/>
    <mergeCell ref="B8:N8"/>
    <mergeCell ref="N4:N6"/>
  </mergeCells>
  <pageMargins left="0.78" right="0.39370078740157483" top="0.35433070866141736" bottom="0.31496062992125984" header="0.31496062992125984" footer="0.31496062992125984"/>
  <pageSetup paperSize="9" scale="85" orientation="landscape" r:id="rId1"/>
  <rowBreaks count="4" manualBreakCount="4">
    <brk id="26" max="13" man="1"/>
    <brk id="56" max="13" man="1"/>
    <brk id="80" max="13" man="1"/>
    <brk id="10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pastuhov</cp:lastModifiedBy>
  <cp:lastPrinted>2014-09-23T05:32:45Z</cp:lastPrinted>
  <dcterms:created xsi:type="dcterms:W3CDTF">2014-08-20T07:30:27Z</dcterms:created>
  <dcterms:modified xsi:type="dcterms:W3CDTF">2014-09-23T10:43:49Z</dcterms:modified>
</cp:coreProperties>
</file>