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895" windowWidth="13680" windowHeight="5880" activeTab="0"/>
  </bookViews>
  <sheets>
    <sheet name="прил.5" sheetId="1" r:id="rId1"/>
  </sheets>
  <definedNames>
    <definedName name="_xlnm.Print_Titles" localSheetId="0">'прил.5'!$10:$12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J39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</t>
        </r>
      </text>
    </comment>
    <comment ref="D39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потребность ниже, т.к. в утвержденном в августе бюджете еще не перенесены казенки в бюджетные</t>
        </r>
      </text>
    </comment>
  </commentList>
</comments>
</file>

<file path=xl/sharedStrings.xml><?xml version="1.0" encoding="utf-8"?>
<sst xmlns="http://schemas.openxmlformats.org/spreadsheetml/2006/main" count="198" uniqueCount="65">
  <si>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</si>
  <si>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</si>
  <si>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</si>
  <si>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</si>
  <si>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</si>
  <si>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</si>
  <si>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</si>
  <si>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</si>
  <si>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</si>
  <si>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</si>
  <si>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</si>
  <si>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</si>
  <si>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</si>
  <si>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</si>
  <si>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</si>
  <si>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</si>
  <si>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</si>
  <si>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</si>
  <si>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</si>
  <si>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</si>
  <si>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</si>
  <si>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>доведение муниципального задания на оказание муниципальных услуг (выполнение работ)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 образовательным учреждениям города Томска, муниципальным общеобразовательным организациям, осуществляющим образовательную деятельность по адаптированным основным общеобразовательным программам</t>
  </si>
  <si>
    <t xml:space="preserve">осуществление государственных полномочий  по обеспечению получения дошкольного, начального общего, основного  общего, среднего  общего  образования 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 </t>
  </si>
  <si>
    <t>финансовое обеспечение деятельности казенных учреждений</t>
  </si>
  <si>
    <t>выплата ежемесячной стипендии Губернатора Томской области молодым учителям областных государственных муниципальных образовательных учреждений Томской области</t>
  </si>
  <si>
    <t>ВСЕГО ПО ПОДПРОГРАММЕ 2</t>
  </si>
  <si>
    <t>1</t>
  </si>
  <si>
    <t>1.1.1</t>
  </si>
  <si>
    <t>1.1.1.1</t>
  </si>
  <si>
    <t>1.1.1.2</t>
  </si>
  <si>
    <t>1.1.1.3</t>
  </si>
  <si>
    <t>1.1.1.4</t>
  </si>
  <si>
    <t>1.2.1</t>
  </si>
  <si>
    <t>1.2.1.1</t>
  </si>
  <si>
    <t>1.2.1.2</t>
  </si>
  <si>
    <t>ПЕРЕЧЕНЬ МЕРОПРИЯТИЙ И РЕСУРСНОЕ ОБЕСПЕЧЕНИЕ ПОДПРОГРАММЫ 2</t>
  </si>
  <si>
    <t>Задача 1 подпрограммы: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</si>
  <si>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предоставление общедоступного и бесплатного начального общего, основного общего, среднего общего образования, в т.ч.:</t>
  </si>
  <si>
    <t>укрепление материально-технической базы муниципальных образовательных учреждений</t>
  </si>
  <si>
    <t>обеспечение одеждой, обувью, мягким инвентарем, оборудованием и единовременным пособием детей-сирот и детей, оставшихся без попечения родителей, а также лиц из числа детей-сирот и детей, оставшихся  без попечения родителей – выпускников муниципальных образовательных учреждений, находящихся (находившихся) под опекой (попечительством) или в приемных семьях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</si>
  <si>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приведение муниципальных образовательных учреждений,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программам,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</si>
  <si>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обеспечение бесплатным питанием отдельных категорий обучающихся муниципальных образовательных учреждений</t>
  </si>
  <si>
    <t>Цель подпрограммы: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</si>
  <si>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Задача 2 подпрограммы: создание оптимальных условий для реализации образовательных программ общего образования.</t>
  </si>
  <si>
    <t>1.2.1.3</t>
  </si>
  <si>
    <t>1.2.1.4</t>
  </si>
  <si>
    <t>Мероприятие 2: создание условий для стабильного функционирования и устойчивого развития системы общего образования в городе Томске, в т.ч.</t>
  </si>
  <si>
    <t>к постановлению администрации Города Томска</t>
  </si>
  <si>
    <t>1.1.1.5</t>
  </si>
  <si>
    <t>выплата стипендии Губернатора Томской области обучающимся муниципальных образовательных организаций Томской области, реализующих общеобразовательные программы среднего общего образования</t>
  </si>
  <si>
    <t>Обеспечение обучающихся с ограниченными  возможностями  здоровья, проживающих  в муниципальных  (частных) образовательных  организациях, осуществляющих образовательную деятельность по основным  общеобразовательным  программам, питанием, одеждой, обувью, мягким и жестким инвентарем и обеспечению 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 по основным общеобразовательным программам, бесплатным двухразовым питанием</t>
  </si>
  <si>
    <t>1.2.1.5</t>
  </si>
  <si>
    <t>1.2.1.6</t>
  </si>
  <si>
    <t xml:space="preserve"> Субсидия муниципальному автономному образовательному учреждению "Средняя общеобразовательная школа № 25 Города Томска" на исполнение мирового соглашения</t>
  </si>
  <si>
    <t>1.1.1.6</t>
  </si>
  <si>
    <t>организация системы выявления, сопровождения одаренных детей</t>
  </si>
  <si>
    <t>2018 год</t>
  </si>
  <si>
    <t>2019 год</t>
  </si>
  <si>
    <t>2020 год</t>
  </si>
  <si>
    <t>1.2.1.7</t>
  </si>
  <si>
    <t>Оказание платных дополнительных образовательных услуг</t>
  </si>
  <si>
    <t>Приложение 2 к Подпрограмме 2 "Функционирование и развитие общего образования" на 2015 – 2020 годы" муниципальной программы "Развитие образования" на 2015 - 2020 годы"</t>
  </si>
  <si>
    <t>"Функционирование и развитие общего образования" на 2015 - 2020 годы"</t>
  </si>
  <si>
    <t>Приложение 5</t>
  </si>
  <si>
    <t xml:space="preserve"> от 20.10.2015  № 1000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</si>
</sst>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_ ;[Red]\-#,##0.0\ "/>
  </numFmts>
  <fonts count="27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 vertical="center"/>
    </xf>
    <xf numFmtId="43" fontId="0" fillId="0" borderId="0" xfId="6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view="pageBreakPreview" zoomScale="60" zoomScalePageLayoutView="0" workbookViewId="0" topLeftCell="A1">
      <selection activeCell="Q13" sqref="Q13"/>
    </sheetView>
  </sheetViews>
  <sheetFormatPr defaultColWidth="9.140625" defaultRowHeight="15"/>
  <cols>
    <col min="1" max="1" width="9.140625" style="8" customWidth="1"/>
    <col min="2" max="2" width="26.421875" style="1" customWidth="1"/>
    <col min="3" max="3" width="15.7109375" style="1" customWidth="1"/>
    <col min="4" max="4" width="12.57421875" style="1" customWidth="1"/>
    <col min="5" max="5" width="12.00390625" style="1" customWidth="1"/>
    <col min="6" max="6" width="10.00390625" style="1" bestFit="1" customWidth="1"/>
    <col min="7" max="7" width="10.8515625" style="1" customWidth="1"/>
    <col min="8" max="9" width="9.140625" style="1" customWidth="1"/>
    <col min="10" max="10" width="13.57421875" style="1" customWidth="1"/>
    <col min="11" max="11" width="13.140625" style="1" customWidth="1"/>
    <col min="12" max="15" width="9.140625" style="1" customWidth="1"/>
    <col min="16" max="16" width="13.421875" style="1" bestFit="1" customWidth="1"/>
    <col min="17" max="17" width="11.8515625" style="1" bestFit="1" customWidth="1"/>
    <col min="18" max="16384" width="9.140625" style="1" customWidth="1"/>
  </cols>
  <sheetData>
    <row r="1" ht="15">
      <c r="K1" s="6" t="s">
        <v>63</v>
      </c>
    </row>
    <row r="2" ht="15">
      <c r="K2" s="6" t="s">
        <v>47</v>
      </c>
    </row>
    <row r="3" ht="15">
      <c r="K3" s="6" t="s">
        <v>64</v>
      </c>
    </row>
    <row r="4" ht="15"/>
    <row r="5" spans="1:15" ht="59.25" customHeight="1">
      <c r="A5" s="9"/>
      <c r="B5" s="2"/>
      <c r="C5" s="2"/>
      <c r="D5" s="2"/>
      <c r="E5" s="2"/>
      <c r="F5" s="2"/>
      <c r="G5" s="2"/>
      <c r="H5" s="2"/>
      <c r="I5" s="2"/>
      <c r="J5" s="2"/>
      <c r="K5" s="36" t="s">
        <v>61</v>
      </c>
      <c r="L5" s="36"/>
      <c r="M5" s="36"/>
      <c r="N5" s="36"/>
      <c r="O5" s="36"/>
    </row>
    <row r="6" spans="1:15" ht="1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37" t="s">
        <v>35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>
      <c r="A8" s="37" t="s">
        <v>62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41" t="s">
        <v>4</v>
      </c>
      <c r="B10" s="17" t="s">
        <v>5</v>
      </c>
      <c r="C10" s="17" t="s">
        <v>6</v>
      </c>
      <c r="D10" s="17" t="s">
        <v>7</v>
      </c>
      <c r="E10" s="17"/>
      <c r="F10" s="17" t="s">
        <v>8</v>
      </c>
      <c r="G10" s="17"/>
      <c r="H10" s="17"/>
      <c r="I10" s="17"/>
      <c r="J10" s="17"/>
      <c r="K10" s="17"/>
      <c r="L10" s="17"/>
      <c r="M10" s="17"/>
      <c r="N10" s="18" t="s">
        <v>17</v>
      </c>
      <c r="O10" s="19"/>
    </row>
    <row r="11" spans="1:15" ht="54.75" customHeight="1">
      <c r="A11" s="41"/>
      <c r="B11" s="17"/>
      <c r="C11" s="17"/>
      <c r="D11" s="17"/>
      <c r="E11" s="17"/>
      <c r="F11" s="17" t="s">
        <v>9</v>
      </c>
      <c r="G11" s="17"/>
      <c r="H11" s="17" t="s">
        <v>10</v>
      </c>
      <c r="I11" s="17"/>
      <c r="J11" s="17" t="s">
        <v>11</v>
      </c>
      <c r="K11" s="17"/>
      <c r="L11" s="17" t="s">
        <v>12</v>
      </c>
      <c r="M11" s="17"/>
      <c r="N11" s="20"/>
      <c r="O11" s="21"/>
    </row>
    <row r="12" spans="1:15" ht="27" customHeight="1">
      <c r="A12" s="41"/>
      <c r="B12" s="17"/>
      <c r="C12" s="17"/>
      <c r="D12" s="3" t="s">
        <v>13</v>
      </c>
      <c r="E12" s="3" t="s">
        <v>14</v>
      </c>
      <c r="F12" s="3" t="s">
        <v>13</v>
      </c>
      <c r="G12" s="3" t="s">
        <v>14</v>
      </c>
      <c r="H12" s="3" t="s">
        <v>13</v>
      </c>
      <c r="I12" s="3" t="s">
        <v>14</v>
      </c>
      <c r="J12" s="3" t="s">
        <v>13</v>
      </c>
      <c r="K12" s="3" t="s">
        <v>14</v>
      </c>
      <c r="L12" s="3" t="s">
        <v>13</v>
      </c>
      <c r="M12" s="3" t="s">
        <v>14</v>
      </c>
      <c r="N12" s="22"/>
      <c r="O12" s="23"/>
    </row>
    <row r="13" spans="1:15" ht="15">
      <c r="A13" s="7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17">
        <v>14</v>
      </c>
      <c r="O13" s="17"/>
    </row>
    <row r="14" spans="1:15" ht="104.25" customHeight="1">
      <c r="A14" s="7" t="s">
        <v>26</v>
      </c>
      <c r="B14" s="16" t="s">
        <v>42</v>
      </c>
      <c r="C14" s="16"/>
      <c r="D14" s="5"/>
      <c r="E14" s="5"/>
      <c r="F14" s="5"/>
      <c r="G14" s="5"/>
      <c r="H14" s="5"/>
      <c r="I14" s="5"/>
      <c r="J14" s="5"/>
      <c r="K14" s="5"/>
      <c r="L14" s="5"/>
      <c r="M14" s="5"/>
      <c r="N14" s="40"/>
      <c r="O14" s="40"/>
    </row>
    <row r="15" spans="1:15" ht="58.5" customHeight="1">
      <c r="A15" s="7" t="s">
        <v>19</v>
      </c>
      <c r="B15" s="16" t="s">
        <v>36</v>
      </c>
      <c r="C15" s="16"/>
      <c r="D15" s="5"/>
      <c r="E15" s="5"/>
      <c r="F15" s="5"/>
      <c r="G15" s="5"/>
      <c r="H15" s="5"/>
      <c r="I15" s="5"/>
      <c r="J15" s="5"/>
      <c r="K15" s="5"/>
      <c r="L15" s="5"/>
      <c r="M15" s="5"/>
      <c r="N15" s="40"/>
      <c r="O15" s="40"/>
    </row>
    <row r="16" spans="1:17" ht="27" customHeight="1">
      <c r="A16" s="27" t="s">
        <v>27</v>
      </c>
      <c r="B16" s="30" t="s">
        <v>37</v>
      </c>
      <c r="C16" s="3" t="s">
        <v>15</v>
      </c>
      <c r="D16" s="4">
        <f aca="true" t="shared" si="0" ref="D16:E19">F16+H16+J16+L16</f>
        <v>19594443.902330004</v>
      </c>
      <c r="E16" s="4">
        <f t="shared" si="0"/>
        <v>6935654.50233</v>
      </c>
      <c r="F16" s="4">
        <f>SUM(F17:F22)</f>
        <v>2890084.0999999996</v>
      </c>
      <c r="G16" s="4">
        <f aca="true" t="shared" si="1" ref="G16:M16">SUM(G17:G22)</f>
        <v>932045.0000000001</v>
      </c>
      <c r="H16" s="4">
        <f t="shared" si="1"/>
        <v>0</v>
      </c>
      <c r="I16" s="4">
        <f t="shared" si="1"/>
        <v>0</v>
      </c>
      <c r="J16" s="4">
        <f t="shared" si="1"/>
        <v>16697619.70233</v>
      </c>
      <c r="K16" s="4">
        <f t="shared" si="1"/>
        <v>5996869.40233</v>
      </c>
      <c r="L16" s="4">
        <f t="shared" si="1"/>
        <v>6740.1</v>
      </c>
      <c r="M16" s="4">
        <f t="shared" si="1"/>
        <v>6740.1</v>
      </c>
      <c r="N16" s="18" t="s">
        <v>18</v>
      </c>
      <c r="O16" s="19"/>
      <c r="P16" s="14"/>
      <c r="Q16" s="14"/>
    </row>
    <row r="17" spans="1:17" ht="27" customHeight="1">
      <c r="A17" s="28"/>
      <c r="B17" s="31"/>
      <c r="C17" s="3" t="s">
        <v>0</v>
      </c>
      <c r="D17" s="4">
        <f>F17+H17+J17+L17</f>
        <v>2712527.2023300002</v>
      </c>
      <c r="E17" s="4">
        <f t="shared" si="0"/>
        <v>2568774.9023300004</v>
      </c>
      <c r="F17" s="4">
        <f>F24+F31+F38+F45+F52+F59</f>
        <v>455720.60000000003</v>
      </c>
      <c r="G17" s="4">
        <f aca="true" t="shared" si="2" ref="G17:M17">G24+G31+G38+G45+G52+G59</f>
        <v>329651.2</v>
      </c>
      <c r="H17" s="4">
        <f t="shared" si="2"/>
        <v>0</v>
      </c>
      <c r="I17" s="4">
        <f t="shared" si="2"/>
        <v>0</v>
      </c>
      <c r="J17" s="4">
        <f>J24+J31+J38+J45+J52+J59</f>
        <v>2252935.3023300003</v>
      </c>
      <c r="K17" s="4">
        <f t="shared" si="2"/>
        <v>2235252.4023300004</v>
      </c>
      <c r="L17" s="4">
        <f t="shared" si="2"/>
        <v>3871.3</v>
      </c>
      <c r="M17" s="4">
        <f t="shared" si="2"/>
        <v>3871.3</v>
      </c>
      <c r="N17" s="20"/>
      <c r="O17" s="21"/>
      <c r="P17" s="14"/>
      <c r="Q17" s="14"/>
    </row>
    <row r="18" spans="1:17" ht="27" customHeight="1">
      <c r="A18" s="28"/>
      <c r="B18" s="31"/>
      <c r="C18" s="3" t="s">
        <v>1</v>
      </c>
      <c r="D18" s="4">
        <f>F18+H18+J18+L18</f>
        <v>3072105.2000000007</v>
      </c>
      <c r="E18" s="4">
        <f t="shared" si="0"/>
        <v>2183439.8</v>
      </c>
      <c r="F18" s="4">
        <f aca="true" t="shared" si="3" ref="F18:M18">F25+F32+F39+F46+F53+F60</f>
        <v>484592.7</v>
      </c>
      <c r="G18" s="4">
        <f t="shared" si="3"/>
        <v>301196.9</v>
      </c>
      <c r="H18" s="4">
        <f t="shared" si="3"/>
        <v>0</v>
      </c>
      <c r="I18" s="4">
        <f t="shared" si="3"/>
        <v>0</v>
      </c>
      <c r="J18" s="4">
        <f>J25+J32+J39+J46+J53+J60</f>
        <v>2586078.1000000006</v>
      </c>
      <c r="K18" s="4">
        <f t="shared" si="3"/>
        <v>1880808.5</v>
      </c>
      <c r="L18" s="4">
        <f t="shared" si="3"/>
        <v>1434.4</v>
      </c>
      <c r="M18" s="4">
        <f t="shared" si="3"/>
        <v>1434.4</v>
      </c>
      <c r="N18" s="20"/>
      <c r="O18" s="21"/>
      <c r="P18" s="14"/>
      <c r="Q18" s="14"/>
    </row>
    <row r="19" spans="1:17" ht="27" customHeight="1">
      <c r="A19" s="28"/>
      <c r="B19" s="31"/>
      <c r="C19" s="3" t="s">
        <v>3</v>
      </c>
      <c r="D19" s="4">
        <f t="shared" si="0"/>
        <v>3285744.1000000006</v>
      </c>
      <c r="E19" s="4">
        <f t="shared" si="0"/>
        <v>2183439.8</v>
      </c>
      <c r="F19" s="4">
        <f aca="true" t="shared" si="4" ref="F19:M19">F26+F33+F40+F47+F54+F61</f>
        <v>484592.7</v>
      </c>
      <c r="G19" s="4">
        <f t="shared" si="4"/>
        <v>301196.9</v>
      </c>
      <c r="H19" s="4">
        <f t="shared" si="4"/>
        <v>0</v>
      </c>
      <c r="I19" s="4">
        <f t="shared" si="4"/>
        <v>0</v>
      </c>
      <c r="J19" s="4">
        <f>J26+J33+J40+J47+J54+J61</f>
        <v>2799717.0000000005</v>
      </c>
      <c r="K19" s="4">
        <f t="shared" si="4"/>
        <v>1880808.5</v>
      </c>
      <c r="L19" s="4">
        <f t="shared" si="4"/>
        <v>1434.4</v>
      </c>
      <c r="M19" s="4">
        <f t="shared" si="4"/>
        <v>1434.4</v>
      </c>
      <c r="N19" s="20"/>
      <c r="O19" s="21"/>
      <c r="P19" s="14"/>
      <c r="Q19" s="14"/>
    </row>
    <row r="20" spans="1:17" ht="27" customHeight="1">
      <c r="A20" s="28"/>
      <c r="B20" s="31"/>
      <c r="C20" s="3" t="s">
        <v>56</v>
      </c>
      <c r="D20" s="4">
        <f aca="true" t="shared" si="5" ref="D20:D33">F20+H20+J20+L20</f>
        <v>3503465</v>
      </c>
      <c r="E20" s="4">
        <f aca="true" t="shared" si="6" ref="E20:E27">G20+I20+K20+M20</f>
        <v>0</v>
      </c>
      <c r="F20" s="4">
        <f aca="true" t="shared" si="7" ref="F20:M20">F27+F34+F41+F48+F55+F62</f>
        <v>484592.69999999995</v>
      </c>
      <c r="G20" s="4">
        <f t="shared" si="7"/>
        <v>0</v>
      </c>
      <c r="H20" s="4">
        <f t="shared" si="7"/>
        <v>0</v>
      </c>
      <c r="I20" s="4">
        <f t="shared" si="7"/>
        <v>0</v>
      </c>
      <c r="J20" s="4">
        <f t="shared" si="7"/>
        <v>3018872.3</v>
      </c>
      <c r="K20" s="4">
        <f t="shared" si="7"/>
        <v>0</v>
      </c>
      <c r="L20" s="4">
        <f t="shared" si="7"/>
        <v>0</v>
      </c>
      <c r="M20" s="4">
        <f t="shared" si="7"/>
        <v>0</v>
      </c>
      <c r="N20" s="20"/>
      <c r="O20" s="21"/>
      <c r="P20" s="14"/>
      <c r="Q20" s="14"/>
    </row>
    <row r="21" spans="1:17" ht="27" customHeight="1">
      <c r="A21" s="28"/>
      <c r="B21" s="31"/>
      <c r="C21" s="3" t="s">
        <v>57</v>
      </c>
      <c r="D21" s="4">
        <f t="shared" si="5"/>
        <v>3509569.3</v>
      </c>
      <c r="E21" s="4">
        <f t="shared" si="6"/>
        <v>0</v>
      </c>
      <c r="F21" s="4">
        <f aca="true" t="shared" si="8" ref="F21:M21">F28+F35+F42+F49+F56+F63</f>
        <v>490292.69999999995</v>
      </c>
      <c r="G21" s="4">
        <f t="shared" si="8"/>
        <v>0</v>
      </c>
      <c r="H21" s="4">
        <f t="shared" si="8"/>
        <v>0</v>
      </c>
      <c r="I21" s="4">
        <f t="shared" si="8"/>
        <v>0</v>
      </c>
      <c r="J21" s="4">
        <f t="shared" si="8"/>
        <v>3019276.6</v>
      </c>
      <c r="K21" s="4">
        <f t="shared" si="8"/>
        <v>0</v>
      </c>
      <c r="L21" s="4">
        <f t="shared" si="8"/>
        <v>0</v>
      </c>
      <c r="M21" s="4">
        <f t="shared" si="8"/>
        <v>0</v>
      </c>
      <c r="N21" s="20"/>
      <c r="O21" s="21"/>
      <c r="P21" s="14"/>
      <c r="Q21" s="14"/>
    </row>
    <row r="22" spans="1:17" ht="27" customHeight="1">
      <c r="A22" s="29"/>
      <c r="B22" s="32"/>
      <c r="C22" s="3" t="s">
        <v>58</v>
      </c>
      <c r="D22" s="4">
        <f t="shared" si="5"/>
        <v>3511033.0999999996</v>
      </c>
      <c r="E22" s="4">
        <f t="shared" si="6"/>
        <v>0</v>
      </c>
      <c r="F22" s="4">
        <f aca="true" t="shared" si="9" ref="F22:M22">F29+F36+F43+F50+F57+F64</f>
        <v>490292.69999999995</v>
      </c>
      <c r="G22" s="4">
        <f t="shared" si="9"/>
        <v>0</v>
      </c>
      <c r="H22" s="4">
        <f t="shared" si="9"/>
        <v>0</v>
      </c>
      <c r="I22" s="4">
        <f t="shared" si="9"/>
        <v>0</v>
      </c>
      <c r="J22" s="4">
        <f t="shared" si="9"/>
        <v>3020740.4</v>
      </c>
      <c r="K22" s="4">
        <f t="shared" si="9"/>
        <v>0</v>
      </c>
      <c r="L22" s="4">
        <f t="shared" si="9"/>
        <v>0</v>
      </c>
      <c r="M22" s="4">
        <f t="shared" si="9"/>
        <v>0</v>
      </c>
      <c r="N22" s="22"/>
      <c r="O22" s="23"/>
      <c r="P22" s="14"/>
      <c r="Q22" s="14"/>
    </row>
    <row r="23" spans="1:17" ht="64.5" customHeight="1">
      <c r="A23" s="27" t="s">
        <v>28</v>
      </c>
      <c r="B23" s="33" t="s">
        <v>21</v>
      </c>
      <c r="C23" s="3" t="s">
        <v>15</v>
      </c>
      <c r="D23" s="4">
        <f t="shared" si="5"/>
        <v>18876866.700000003</v>
      </c>
      <c r="E23" s="4">
        <f t="shared" si="6"/>
        <v>6551776.9</v>
      </c>
      <c r="F23" s="4">
        <f>SUM(F24:F29)</f>
        <v>2850827</v>
      </c>
      <c r="G23" s="4">
        <f aca="true" t="shared" si="10" ref="G23:M23">SUM(G24:G29)</f>
        <v>915610.2</v>
      </c>
      <c r="H23" s="4">
        <f t="shared" si="10"/>
        <v>0</v>
      </c>
      <c r="I23" s="4">
        <f t="shared" si="10"/>
        <v>0</v>
      </c>
      <c r="J23" s="4">
        <f t="shared" si="10"/>
        <v>16019299.600000001</v>
      </c>
      <c r="K23" s="4">
        <f t="shared" si="10"/>
        <v>5629426.600000001</v>
      </c>
      <c r="L23" s="4">
        <f t="shared" si="10"/>
        <v>6740.1</v>
      </c>
      <c r="M23" s="4">
        <f t="shared" si="10"/>
        <v>6740.1</v>
      </c>
      <c r="N23" s="18"/>
      <c r="O23" s="19"/>
      <c r="P23" s="14"/>
      <c r="Q23" s="14"/>
    </row>
    <row r="24" spans="1:17" ht="64.5" customHeight="1">
      <c r="A24" s="28"/>
      <c r="B24" s="34"/>
      <c r="C24" s="3" t="s">
        <v>0</v>
      </c>
      <c r="D24" s="4">
        <f t="shared" si="5"/>
        <v>2564239.1</v>
      </c>
      <c r="E24" s="4">
        <f t="shared" si="6"/>
        <v>2456392.7</v>
      </c>
      <c r="F24" s="4">
        <f>325289+93328+3878.4+2231+55+2434.2</f>
        <v>427215.60000000003</v>
      </c>
      <c r="G24" s="4">
        <f>318378.7+82.9-3136.7+157.6+3886.7</f>
        <v>319369.2</v>
      </c>
      <c r="H24" s="4"/>
      <c r="I24" s="4"/>
      <c r="J24" s="4">
        <f>K24</f>
        <v>2133152.2</v>
      </c>
      <c r="K24" s="13">
        <f>1922541.8-3670.2+5810.7+83359.3+92946.2+32164.4</f>
        <v>2133152.2</v>
      </c>
      <c r="L24" s="4">
        <v>3871.3</v>
      </c>
      <c r="M24" s="4">
        <v>3871.3</v>
      </c>
      <c r="N24" s="20"/>
      <c r="O24" s="21"/>
      <c r="P24" s="14"/>
      <c r="Q24" s="14"/>
    </row>
    <row r="25" spans="1:17" ht="64.5" customHeight="1">
      <c r="A25" s="28"/>
      <c r="B25" s="34"/>
      <c r="C25" s="3" t="s">
        <v>1</v>
      </c>
      <c r="D25" s="4">
        <f t="shared" si="5"/>
        <v>2936357.5</v>
      </c>
      <c r="E25" s="4">
        <f t="shared" si="6"/>
        <v>2047692.0999999999</v>
      </c>
      <c r="F25" s="4">
        <f>483059.6-1543.3</f>
        <v>481516.3</v>
      </c>
      <c r="G25" s="4">
        <v>298120.5</v>
      </c>
      <c r="H25" s="4"/>
      <c r="I25" s="4"/>
      <c r="J25" s="15">
        <f>2490758.7-37351.9</f>
        <v>2453406.8000000003</v>
      </c>
      <c r="K25" s="4">
        <v>1748137.2</v>
      </c>
      <c r="L25" s="4">
        <v>1434.4</v>
      </c>
      <c r="M25" s="4">
        <v>1434.4</v>
      </c>
      <c r="N25" s="20"/>
      <c r="O25" s="21"/>
      <c r="P25" s="14"/>
      <c r="Q25" s="14"/>
    </row>
    <row r="26" spans="1:17" ht="64.5" customHeight="1">
      <c r="A26" s="28"/>
      <c r="B26" s="34"/>
      <c r="C26" s="3" t="s">
        <v>3</v>
      </c>
      <c r="D26" s="4">
        <f t="shared" si="5"/>
        <v>3149996.4</v>
      </c>
      <c r="E26" s="4">
        <f t="shared" si="6"/>
        <v>2047692.0999999999</v>
      </c>
      <c r="F26" s="4">
        <f>483059.6-1543.3</f>
        <v>481516.3</v>
      </c>
      <c r="G26" s="4">
        <v>298120.5</v>
      </c>
      <c r="H26" s="4"/>
      <c r="I26" s="4"/>
      <c r="J26" s="15">
        <f>2703574.2-36528.5</f>
        <v>2667045.7</v>
      </c>
      <c r="K26" s="4">
        <v>1748137.2</v>
      </c>
      <c r="L26" s="4">
        <v>1434.4</v>
      </c>
      <c r="M26" s="4">
        <v>1434.4</v>
      </c>
      <c r="N26" s="20"/>
      <c r="O26" s="21"/>
      <c r="P26" s="14"/>
      <c r="Q26" s="14"/>
    </row>
    <row r="27" spans="1:17" ht="64.5" customHeight="1">
      <c r="A27" s="28"/>
      <c r="B27" s="34"/>
      <c r="C27" s="3" t="s">
        <v>56</v>
      </c>
      <c r="D27" s="4">
        <f t="shared" si="5"/>
        <v>3404957.9</v>
      </c>
      <c r="E27" s="4">
        <f t="shared" si="6"/>
        <v>0</v>
      </c>
      <c r="F27" s="4">
        <v>483059.6</v>
      </c>
      <c r="G27" s="4"/>
      <c r="H27" s="4"/>
      <c r="I27" s="4"/>
      <c r="J27" s="4">
        <v>2921898.3</v>
      </c>
      <c r="K27" s="4"/>
      <c r="L27" s="4"/>
      <c r="M27" s="4"/>
      <c r="N27" s="20"/>
      <c r="O27" s="21"/>
      <c r="P27" s="14"/>
      <c r="Q27" s="14"/>
    </row>
    <row r="28" spans="1:17" ht="64.5" customHeight="1">
      <c r="A28" s="28"/>
      <c r="B28" s="34"/>
      <c r="C28" s="3" t="s">
        <v>57</v>
      </c>
      <c r="D28" s="4">
        <f t="shared" si="5"/>
        <v>3410657.9</v>
      </c>
      <c r="E28" s="4">
        <f aca="true" t="shared" si="11" ref="E28:E33">G28+I28+K28+M28</f>
        <v>0</v>
      </c>
      <c r="F28" s="4">
        <f>F27+5700</f>
        <v>488759.6</v>
      </c>
      <c r="G28" s="4"/>
      <c r="H28" s="4"/>
      <c r="I28" s="4"/>
      <c r="J28" s="4">
        <v>2921898.3</v>
      </c>
      <c r="K28" s="4"/>
      <c r="L28" s="4"/>
      <c r="M28" s="4"/>
      <c r="N28" s="20"/>
      <c r="O28" s="21"/>
      <c r="P28" s="14"/>
      <c r="Q28" s="14"/>
    </row>
    <row r="29" spans="1:17" ht="64.5" customHeight="1">
      <c r="A29" s="29"/>
      <c r="B29" s="35"/>
      <c r="C29" s="3" t="s">
        <v>58</v>
      </c>
      <c r="D29" s="4">
        <f t="shared" si="5"/>
        <v>3410657.9</v>
      </c>
      <c r="E29" s="4">
        <f t="shared" si="11"/>
        <v>0</v>
      </c>
      <c r="F29" s="4">
        <f>F28</f>
        <v>488759.6</v>
      </c>
      <c r="G29" s="4"/>
      <c r="H29" s="4"/>
      <c r="I29" s="4"/>
      <c r="J29" s="4">
        <v>2921898.3</v>
      </c>
      <c r="K29" s="4"/>
      <c r="L29" s="4"/>
      <c r="M29" s="4"/>
      <c r="N29" s="22"/>
      <c r="O29" s="23"/>
      <c r="P29" s="14"/>
      <c r="Q29" s="14"/>
    </row>
    <row r="30" spans="1:17" ht="55.5" customHeight="1">
      <c r="A30" s="27" t="s">
        <v>29</v>
      </c>
      <c r="B30" s="24" t="s">
        <v>22</v>
      </c>
      <c r="C30" s="3" t="s">
        <v>15</v>
      </c>
      <c r="D30" s="4">
        <f t="shared" si="5"/>
        <v>160843.2</v>
      </c>
      <c r="E30" s="4">
        <f t="shared" si="11"/>
        <v>75671.6</v>
      </c>
      <c r="F30" s="4">
        <f>SUM(F31:F36)</f>
        <v>0</v>
      </c>
      <c r="G30" s="4">
        <f>SUM(G31:G36)</f>
        <v>0</v>
      </c>
      <c r="H30" s="4">
        <f aca="true" t="shared" si="12" ref="H30:M30">SUM(H31:H36)</f>
        <v>0</v>
      </c>
      <c r="I30" s="4">
        <f t="shared" si="12"/>
        <v>0</v>
      </c>
      <c r="J30" s="4">
        <f>SUM(J31:J36)</f>
        <v>160843.2</v>
      </c>
      <c r="K30" s="4">
        <f t="shared" si="12"/>
        <v>75671.6</v>
      </c>
      <c r="L30" s="4">
        <f t="shared" si="12"/>
        <v>0</v>
      </c>
      <c r="M30" s="4">
        <f t="shared" si="12"/>
        <v>0</v>
      </c>
      <c r="N30" s="18"/>
      <c r="O30" s="19"/>
      <c r="P30" s="14"/>
      <c r="Q30" s="14"/>
    </row>
    <row r="31" spans="1:17" ht="55.5" customHeight="1">
      <c r="A31" s="28"/>
      <c r="B31" s="25"/>
      <c r="C31" s="3" t="s">
        <v>0</v>
      </c>
      <c r="D31" s="4">
        <f t="shared" si="5"/>
        <v>26807.2</v>
      </c>
      <c r="E31" s="4">
        <f t="shared" si="11"/>
        <v>22057.2</v>
      </c>
      <c r="F31" s="4"/>
      <c r="G31" s="4"/>
      <c r="H31" s="4"/>
      <c r="I31" s="4"/>
      <c r="J31" s="4">
        <v>26807.2</v>
      </c>
      <c r="K31" s="4">
        <f>26807.2-4750</f>
        <v>22057.2</v>
      </c>
      <c r="L31" s="4"/>
      <c r="M31" s="4"/>
      <c r="N31" s="20"/>
      <c r="O31" s="21"/>
      <c r="P31" s="14"/>
      <c r="Q31" s="14"/>
    </row>
    <row r="32" spans="1:17" ht="55.5" customHeight="1">
      <c r="A32" s="28"/>
      <c r="B32" s="25"/>
      <c r="C32" s="3" t="s">
        <v>1</v>
      </c>
      <c r="D32" s="4">
        <f t="shared" si="5"/>
        <v>26807.2</v>
      </c>
      <c r="E32" s="4">
        <f t="shared" si="11"/>
        <v>26807.2</v>
      </c>
      <c r="F32" s="4"/>
      <c r="G32" s="4"/>
      <c r="H32" s="4"/>
      <c r="I32" s="4"/>
      <c r="J32" s="4">
        <v>26807.2</v>
      </c>
      <c r="K32" s="4">
        <v>26807.2</v>
      </c>
      <c r="L32" s="4"/>
      <c r="M32" s="4"/>
      <c r="N32" s="20"/>
      <c r="O32" s="21"/>
      <c r="P32" s="14"/>
      <c r="Q32" s="14"/>
    </row>
    <row r="33" spans="1:17" ht="55.5" customHeight="1">
      <c r="A33" s="28"/>
      <c r="B33" s="25"/>
      <c r="C33" s="3" t="s">
        <v>3</v>
      </c>
      <c r="D33" s="4">
        <f t="shared" si="5"/>
        <v>26807.2</v>
      </c>
      <c r="E33" s="4">
        <f t="shared" si="11"/>
        <v>26807.2</v>
      </c>
      <c r="F33" s="4"/>
      <c r="G33" s="4"/>
      <c r="H33" s="4"/>
      <c r="I33" s="4"/>
      <c r="J33" s="4">
        <v>26807.2</v>
      </c>
      <c r="K33" s="4">
        <v>26807.2</v>
      </c>
      <c r="L33" s="4"/>
      <c r="M33" s="4"/>
      <c r="N33" s="20"/>
      <c r="O33" s="21"/>
      <c r="P33" s="14"/>
      <c r="Q33" s="14"/>
    </row>
    <row r="34" spans="1:17" ht="55.5" customHeight="1">
      <c r="A34" s="28"/>
      <c r="B34" s="25"/>
      <c r="C34" s="3" t="s">
        <v>56</v>
      </c>
      <c r="D34" s="4">
        <f aca="true" t="shared" si="13" ref="D34:E36">F34+H34+J34+L34</f>
        <v>26807.2</v>
      </c>
      <c r="E34" s="4">
        <f t="shared" si="13"/>
        <v>0</v>
      </c>
      <c r="F34" s="4"/>
      <c r="G34" s="4"/>
      <c r="H34" s="4"/>
      <c r="I34" s="4"/>
      <c r="J34" s="4">
        <v>26807.2</v>
      </c>
      <c r="K34" s="4"/>
      <c r="L34" s="4"/>
      <c r="M34" s="4"/>
      <c r="N34" s="20"/>
      <c r="O34" s="21"/>
      <c r="P34" s="14"/>
      <c r="Q34" s="14"/>
    </row>
    <row r="35" spans="1:17" ht="55.5" customHeight="1">
      <c r="A35" s="28"/>
      <c r="B35" s="25"/>
      <c r="C35" s="3" t="s">
        <v>57</v>
      </c>
      <c r="D35" s="4">
        <f t="shared" si="13"/>
        <v>26807.2</v>
      </c>
      <c r="E35" s="4">
        <f t="shared" si="13"/>
        <v>0</v>
      </c>
      <c r="F35" s="4"/>
      <c r="G35" s="4"/>
      <c r="H35" s="4"/>
      <c r="I35" s="4"/>
      <c r="J35" s="4">
        <v>26807.2</v>
      </c>
      <c r="K35" s="4"/>
      <c r="L35" s="4"/>
      <c r="M35" s="4"/>
      <c r="N35" s="20"/>
      <c r="O35" s="21"/>
      <c r="P35" s="14"/>
      <c r="Q35" s="14"/>
    </row>
    <row r="36" spans="1:17" ht="55.5" customHeight="1">
      <c r="A36" s="29"/>
      <c r="B36" s="26"/>
      <c r="C36" s="3" t="s">
        <v>58</v>
      </c>
      <c r="D36" s="4">
        <f t="shared" si="13"/>
        <v>26807.2</v>
      </c>
      <c r="E36" s="4">
        <f t="shared" si="13"/>
        <v>0</v>
      </c>
      <c r="F36" s="4"/>
      <c r="G36" s="4"/>
      <c r="H36" s="4"/>
      <c r="I36" s="4"/>
      <c r="J36" s="4">
        <v>26807.2</v>
      </c>
      <c r="K36" s="4"/>
      <c r="L36" s="4"/>
      <c r="M36" s="4"/>
      <c r="N36" s="22"/>
      <c r="O36" s="23"/>
      <c r="P36" s="14"/>
      <c r="Q36" s="14"/>
    </row>
    <row r="37" spans="1:17" ht="15" customHeight="1">
      <c r="A37" s="27" t="s">
        <v>30</v>
      </c>
      <c r="B37" s="30" t="s">
        <v>23</v>
      </c>
      <c r="C37" s="3" t="s">
        <v>15</v>
      </c>
      <c r="D37" s="4">
        <f aca="true" t="shared" si="14" ref="D37:E40">F37+H37+J37+L37</f>
        <v>487343.00232999993</v>
      </c>
      <c r="E37" s="4">
        <f t="shared" si="14"/>
        <v>272985.00232999993</v>
      </c>
      <c r="F37" s="4">
        <f>SUM(F38:F43)</f>
        <v>39257.1</v>
      </c>
      <c r="G37" s="4">
        <f aca="true" t="shared" si="15" ref="G37:M37">SUM(G38:G43)</f>
        <v>16434.8</v>
      </c>
      <c r="H37" s="4">
        <f t="shared" si="15"/>
        <v>0</v>
      </c>
      <c r="I37" s="4">
        <f t="shared" si="15"/>
        <v>0</v>
      </c>
      <c r="J37" s="4">
        <f>SUM(J38:J43)</f>
        <v>448085.90232999995</v>
      </c>
      <c r="K37" s="4">
        <f t="shared" si="15"/>
        <v>256550.20232999994</v>
      </c>
      <c r="L37" s="4">
        <f t="shared" si="15"/>
        <v>0</v>
      </c>
      <c r="M37" s="4">
        <f t="shared" si="15"/>
        <v>0</v>
      </c>
      <c r="N37" s="18"/>
      <c r="O37" s="19"/>
      <c r="P37" s="14"/>
      <c r="Q37" s="14"/>
    </row>
    <row r="38" spans="1:17" ht="15">
      <c r="A38" s="28"/>
      <c r="B38" s="31"/>
      <c r="C38" s="3" t="s">
        <v>0</v>
      </c>
      <c r="D38" s="4">
        <f t="shared" si="14"/>
        <v>109039.90232999998</v>
      </c>
      <c r="E38" s="4">
        <f t="shared" si="14"/>
        <v>77884.00232999999</v>
      </c>
      <c r="F38" s="4">
        <f>8886.2+39+19579.8</f>
        <v>28505</v>
      </c>
      <c r="G38" s="4">
        <v>10282</v>
      </c>
      <c r="H38" s="4"/>
      <c r="I38" s="4"/>
      <c r="J38" s="4">
        <f>114793.9-(308.868+1785.72967)-32164.4</f>
        <v>80534.90232999998</v>
      </c>
      <c r="K38" s="13">
        <f>114793.9-7.9-5235.3-3957.6+1112-3891.2-551.8-401.1-(308.868+1785.72967)-32164.4</f>
        <v>67602.00232999999</v>
      </c>
      <c r="L38" s="4"/>
      <c r="M38" s="4"/>
      <c r="N38" s="20"/>
      <c r="O38" s="21"/>
      <c r="P38" s="14"/>
      <c r="Q38" s="14"/>
    </row>
    <row r="39" spans="1:17" ht="15">
      <c r="A39" s="28"/>
      <c r="B39" s="31"/>
      <c r="C39" s="3" t="s">
        <v>1</v>
      </c>
      <c r="D39" s="4">
        <f>F39+H39+J39+L39</f>
        <v>97550.5</v>
      </c>
      <c r="E39" s="4">
        <f t="shared" si="14"/>
        <v>97550.49999999999</v>
      </c>
      <c r="F39" s="4">
        <f>1533.1+1543.3</f>
        <v>3076.3999999999996</v>
      </c>
      <c r="G39" s="4">
        <v>3076.4</v>
      </c>
      <c r="H39" s="4"/>
      <c r="I39" s="4"/>
      <c r="J39" s="4">
        <f>65405-8282.8+37351.9</f>
        <v>94474.1</v>
      </c>
      <c r="K39" s="4">
        <f>102756.9-8282.8</f>
        <v>94474.09999999999</v>
      </c>
      <c r="L39" s="4"/>
      <c r="M39" s="4"/>
      <c r="N39" s="20"/>
      <c r="O39" s="21"/>
      <c r="P39" s="14"/>
      <c r="Q39" s="14"/>
    </row>
    <row r="40" spans="1:17" ht="15">
      <c r="A40" s="28"/>
      <c r="B40" s="31"/>
      <c r="C40" s="3" t="s">
        <v>3</v>
      </c>
      <c r="D40" s="4">
        <f t="shared" si="14"/>
        <v>97550.49999999999</v>
      </c>
      <c r="E40" s="4">
        <f t="shared" si="14"/>
        <v>97550.49999999999</v>
      </c>
      <c r="F40" s="4">
        <f>1533.1+1543.3</f>
        <v>3076.3999999999996</v>
      </c>
      <c r="G40" s="4">
        <v>3076.4</v>
      </c>
      <c r="H40" s="4"/>
      <c r="I40" s="4"/>
      <c r="J40" s="4">
        <f>66228.4-8282.8+36528.5</f>
        <v>94474.09999999999</v>
      </c>
      <c r="K40" s="4">
        <f>102756.9-8282.8</f>
        <v>94474.09999999999</v>
      </c>
      <c r="L40" s="4"/>
      <c r="M40" s="4"/>
      <c r="N40" s="20"/>
      <c r="O40" s="21"/>
      <c r="P40" s="14"/>
      <c r="Q40" s="14"/>
    </row>
    <row r="41" spans="1:17" ht="15">
      <c r="A41" s="28"/>
      <c r="B41" s="31"/>
      <c r="C41" s="3" t="s">
        <v>56</v>
      </c>
      <c r="D41" s="4">
        <f aca="true" t="shared" si="16" ref="D41:E43">F41+H41+J41+L41</f>
        <v>60309.9</v>
      </c>
      <c r="E41" s="4">
        <f t="shared" si="16"/>
        <v>0</v>
      </c>
      <c r="F41" s="4">
        <v>1533.1</v>
      </c>
      <c r="G41" s="4"/>
      <c r="H41" s="4"/>
      <c r="I41" s="4"/>
      <c r="J41" s="4">
        <f>67059.6-8282.8</f>
        <v>58776.8</v>
      </c>
      <c r="K41" s="4"/>
      <c r="L41" s="4"/>
      <c r="M41" s="4"/>
      <c r="N41" s="20"/>
      <c r="O41" s="21"/>
      <c r="P41" s="14"/>
      <c r="Q41" s="14"/>
    </row>
    <row r="42" spans="1:17" ht="15">
      <c r="A42" s="28"/>
      <c r="B42" s="31"/>
      <c r="C42" s="3" t="s">
        <v>57</v>
      </c>
      <c r="D42" s="4">
        <f t="shared" si="16"/>
        <v>60714.19999999999</v>
      </c>
      <c r="E42" s="4">
        <f t="shared" si="16"/>
        <v>0</v>
      </c>
      <c r="F42" s="4">
        <v>1533.1</v>
      </c>
      <c r="G42" s="4"/>
      <c r="H42" s="4"/>
      <c r="I42" s="4"/>
      <c r="J42" s="4">
        <f>67463.9-8282.8</f>
        <v>59181.09999999999</v>
      </c>
      <c r="K42" s="4"/>
      <c r="L42" s="4"/>
      <c r="M42" s="4"/>
      <c r="N42" s="20"/>
      <c r="O42" s="21"/>
      <c r="P42" s="14"/>
      <c r="Q42" s="14"/>
    </row>
    <row r="43" spans="1:17" ht="15">
      <c r="A43" s="29"/>
      <c r="B43" s="32"/>
      <c r="C43" s="3" t="s">
        <v>58</v>
      </c>
      <c r="D43" s="4">
        <f t="shared" si="16"/>
        <v>62177.99999999999</v>
      </c>
      <c r="E43" s="4">
        <f t="shared" si="16"/>
        <v>0</v>
      </c>
      <c r="F43" s="4">
        <v>1533.1</v>
      </c>
      <c r="G43" s="4"/>
      <c r="H43" s="4"/>
      <c r="I43" s="4"/>
      <c r="J43" s="4">
        <f>68927.7-8282.8</f>
        <v>60644.899999999994</v>
      </c>
      <c r="K43" s="4"/>
      <c r="L43" s="4"/>
      <c r="M43" s="4"/>
      <c r="N43" s="22"/>
      <c r="O43" s="23"/>
      <c r="P43" s="14"/>
      <c r="Q43" s="14"/>
    </row>
    <row r="44" spans="1:17" ht="30" customHeight="1">
      <c r="A44" s="27" t="s">
        <v>31</v>
      </c>
      <c r="B44" s="30" t="s">
        <v>24</v>
      </c>
      <c r="C44" s="3" t="s">
        <v>15</v>
      </c>
      <c r="D44" s="4">
        <f aca="true" t="shared" si="17" ref="D44:E47">F44+H44+J44+L44</f>
        <v>68340</v>
      </c>
      <c r="E44" s="4">
        <f t="shared" si="17"/>
        <v>34170</v>
      </c>
      <c r="F44" s="4">
        <f>SUM(F45:F50)</f>
        <v>0</v>
      </c>
      <c r="G44" s="4">
        <f aca="true" t="shared" si="18" ref="G44:M44">SUM(G45:G50)</f>
        <v>0</v>
      </c>
      <c r="H44" s="4">
        <f t="shared" si="18"/>
        <v>0</v>
      </c>
      <c r="I44" s="4">
        <f t="shared" si="18"/>
        <v>0</v>
      </c>
      <c r="J44" s="4">
        <f>SUM(J45:J50)</f>
        <v>68340</v>
      </c>
      <c r="K44" s="4">
        <f>SUM(K45:K50)</f>
        <v>34170</v>
      </c>
      <c r="L44" s="4">
        <f t="shared" si="18"/>
        <v>0</v>
      </c>
      <c r="M44" s="4">
        <f t="shared" si="18"/>
        <v>0</v>
      </c>
      <c r="N44" s="18"/>
      <c r="O44" s="19"/>
      <c r="P44" s="14"/>
      <c r="Q44" s="14"/>
    </row>
    <row r="45" spans="1:17" ht="30" customHeight="1">
      <c r="A45" s="28"/>
      <c r="B45" s="31"/>
      <c r="C45" s="3" t="s">
        <v>0</v>
      </c>
      <c r="D45" s="4">
        <f t="shared" si="17"/>
        <v>11390</v>
      </c>
      <c r="E45" s="4">
        <f t="shared" si="17"/>
        <v>11390</v>
      </c>
      <c r="F45" s="4"/>
      <c r="G45" s="4"/>
      <c r="H45" s="4"/>
      <c r="I45" s="4"/>
      <c r="J45" s="4">
        <v>11390</v>
      </c>
      <c r="K45" s="4">
        <v>11390</v>
      </c>
      <c r="L45" s="4"/>
      <c r="M45" s="4"/>
      <c r="N45" s="20"/>
      <c r="O45" s="21"/>
      <c r="P45" s="14"/>
      <c r="Q45" s="14"/>
    </row>
    <row r="46" spans="1:17" ht="30" customHeight="1">
      <c r="A46" s="28"/>
      <c r="B46" s="31"/>
      <c r="C46" s="3" t="s">
        <v>1</v>
      </c>
      <c r="D46" s="4">
        <f t="shared" si="17"/>
        <v>11390</v>
      </c>
      <c r="E46" s="4">
        <f t="shared" si="17"/>
        <v>11390</v>
      </c>
      <c r="F46" s="4"/>
      <c r="G46" s="4"/>
      <c r="H46" s="4"/>
      <c r="I46" s="4"/>
      <c r="J46" s="4">
        <v>11390</v>
      </c>
      <c r="K46" s="4">
        <v>11390</v>
      </c>
      <c r="L46" s="4"/>
      <c r="M46" s="4"/>
      <c r="N46" s="20"/>
      <c r="O46" s="21"/>
      <c r="P46" s="14"/>
      <c r="Q46" s="14"/>
    </row>
    <row r="47" spans="1:17" ht="30" customHeight="1">
      <c r="A47" s="28"/>
      <c r="B47" s="31"/>
      <c r="C47" s="3" t="s">
        <v>3</v>
      </c>
      <c r="D47" s="4">
        <f t="shared" si="17"/>
        <v>11390</v>
      </c>
      <c r="E47" s="4">
        <f t="shared" si="17"/>
        <v>11390</v>
      </c>
      <c r="F47" s="4"/>
      <c r="G47" s="4"/>
      <c r="H47" s="4"/>
      <c r="I47" s="4"/>
      <c r="J47" s="4">
        <v>11390</v>
      </c>
      <c r="K47" s="4">
        <v>11390</v>
      </c>
      <c r="L47" s="4"/>
      <c r="M47" s="4"/>
      <c r="N47" s="20"/>
      <c r="O47" s="21"/>
      <c r="P47" s="14"/>
      <c r="Q47" s="14"/>
    </row>
    <row r="48" spans="1:17" ht="30" customHeight="1">
      <c r="A48" s="28"/>
      <c r="B48" s="31"/>
      <c r="C48" s="3" t="s">
        <v>56</v>
      </c>
      <c r="D48" s="4">
        <f aca="true" t="shared" si="19" ref="D48:E50">F48+H48+J48+L48</f>
        <v>11390</v>
      </c>
      <c r="E48" s="4">
        <f t="shared" si="19"/>
        <v>0</v>
      </c>
      <c r="F48" s="4"/>
      <c r="G48" s="4"/>
      <c r="H48" s="4"/>
      <c r="I48" s="4"/>
      <c r="J48" s="4">
        <v>11390</v>
      </c>
      <c r="K48" s="4"/>
      <c r="L48" s="4"/>
      <c r="M48" s="4"/>
      <c r="N48" s="20"/>
      <c r="O48" s="21"/>
      <c r="P48" s="14"/>
      <c r="Q48" s="14"/>
    </row>
    <row r="49" spans="1:17" ht="30" customHeight="1">
      <c r="A49" s="28"/>
      <c r="B49" s="31"/>
      <c r="C49" s="3" t="s">
        <v>57</v>
      </c>
      <c r="D49" s="4">
        <f t="shared" si="19"/>
        <v>11390</v>
      </c>
      <c r="E49" s="4">
        <f t="shared" si="19"/>
        <v>0</v>
      </c>
      <c r="F49" s="4"/>
      <c r="G49" s="4"/>
      <c r="H49" s="4"/>
      <c r="I49" s="4"/>
      <c r="J49" s="4">
        <v>11390</v>
      </c>
      <c r="K49" s="4"/>
      <c r="L49" s="4"/>
      <c r="M49" s="4"/>
      <c r="N49" s="20"/>
      <c r="O49" s="21"/>
      <c r="P49" s="14"/>
      <c r="Q49" s="14"/>
    </row>
    <row r="50" spans="1:17" ht="30" customHeight="1">
      <c r="A50" s="29"/>
      <c r="B50" s="32"/>
      <c r="C50" s="3" t="s">
        <v>58</v>
      </c>
      <c r="D50" s="4">
        <f t="shared" si="19"/>
        <v>11390</v>
      </c>
      <c r="E50" s="4">
        <f t="shared" si="19"/>
        <v>0</v>
      </c>
      <c r="F50" s="4"/>
      <c r="G50" s="4"/>
      <c r="H50" s="4"/>
      <c r="I50" s="4"/>
      <c r="J50" s="4">
        <v>11390</v>
      </c>
      <c r="K50" s="4"/>
      <c r="L50" s="4"/>
      <c r="M50" s="4"/>
      <c r="N50" s="22"/>
      <c r="O50" s="23"/>
      <c r="P50" s="14"/>
      <c r="Q50" s="14"/>
    </row>
    <row r="51" spans="1:17" ht="30" customHeight="1">
      <c r="A51" s="27" t="s">
        <v>48</v>
      </c>
      <c r="B51" s="30" t="s">
        <v>49</v>
      </c>
      <c r="C51" s="3" t="s">
        <v>15</v>
      </c>
      <c r="D51" s="4">
        <f aca="true" t="shared" si="20" ref="D51:E54">F51+H51+J51+L51</f>
        <v>272</v>
      </c>
      <c r="E51" s="4">
        <f t="shared" si="20"/>
        <v>272</v>
      </c>
      <c r="F51" s="4">
        <f>SUM(F52:F57)</f>
        <v>0</v>
      </c>
      <c r="G51" s="4">
        <f aca="true" t="shared" si="21" ref="G51:M51">SUM(G52:G57)</f>
        <v>0</v>
      </c>
      <c r="H51" s="4">
        <f t="shared" si="21"/>
        <v>0</v>
      </c>
      <c r="I51" s="4">
        <f t="shared" si="21"/>
        <v>0</v>
      </c>
      <c r="J51" s="4">
        <f>SUM(J52:J57)</f>
        <v>272</v>
      </c>
      <c r="K51" s="4">
        <f t="shared" si="21"/>
        <v>272</v>
      </c>
      <c r="L51" s="4">
        <f t="shared" si="21"/>
        <v>0</v>
      </c>
      <c r="M51" s="4">
        <f t="shared" si="21"/>
        <v>0</v>
      </c>
      <c r="N51" s="18"/>
      <c r="O51" s="19"/>
      <c r="P51" s="14"/>
      <c r="Q51" s="14"/>
    </row>
    <row r="52" spans="1:17" ht="30" customHeight="1">
      <c r="A52" s="28"/>
      <c r="B52" s="31"/>
      <c r="C52" s="3" t="s">
        <v>0</v>
      </c>
      <c r="D52" s="4">
        <f t="shared" si="20"/>
        <v>272</v>
      </c>
      <c r="E52" s="4">
        <f t="shared" si="20"/>
        <v>272</v>
      </c>
      <c r="F52" s="4"/>
      <c r="G52" s="4"/>
      <c r="H52" s="4"/>
      <c r="I52" s="4"/>
      <c r="J52" s="4">
        <v>272</v>
      </c>
      <c r="K52" s="4">
        <v>272</v>
      </c>
      <c r="L52" s="4"/>
      <c r="M52" s="4"/>
      <c r="N52" s="20"/>
      <c r="O52" s="21"/>
      <c r="P52" s="14"/>
      <c r="Q52" s="14"/>
    </row>
    <row r="53" spans="1:17" ht="30" customHeight="1">
      <c r="A53" s="28"/>
      <c r="B53" s="31"/>
      <c r="C53" s="3" t="s">
        <v>1</v>
      </c>
      <c r="D53" s="4">
        <f t="shared" si="20"/>
        <v>0</v>
      </c>
      <c r="E53" s="4">
        <f t="shared" si="20"/>
        <v>0</v>
      </c>
      <c r="F53" s="4"/>
      <c r="G53" s="4"/>
      <c r="H53" s="4"/>
      <c r="I53" s="4"/>
      <c r="J53" s="4">
        <v>0</v>
      </c>
      <c r="K53" s="4">
        <v>0</v>
      </c>
      <c r="L53" s="4"/>
      <c r="M53" s="4"/>
      <c r="N53" s="20"/>
      <c r="O53" s="21"/>
      <c r="P53" s="14"/>
      <c r="Q53" s="14"/>
    </row>
    <row r="54" spans="1:17" ht="30" customHeight="1">
      <c r="A54" s="28"/>
      <c r="B54" s="31"/>
      <c r="C54" s="3" t="s">
        <v>3</v>
      </c>
      <c r="D54" s="4">
        <f t="shared" si="20"/>
        <v>0</v>
      </c>
      <c r="E54" s="4">
        <f t="shared" si="20"/>
        <v>0</v>
      </c>
      <c r="F54" s="4"/>
      <c r="G54" s="4"/>
      <c r="H54" s="4"/>
      <c r="I54" s="4"/>
      <c r="J54" s="4">
        <v>0</v>
      </c>
      <c r="K54" s="4">
        <v>0</v>
      </c>
      <c r="L54" s="4"/>
      <c r="M54" s="4"/>
      <c r="N54" s="20"/>
      <c r="O54" s="21"/>
      <c r="P54" s="14"/>
      <c r="Q54" s="14"/>
    </row>
    <row r="55" spans="1:17" ht="30" customHeight="1">
      <c r="A55" s="28"/>
      <c r="B55" s="31"/>
      <c r="C55" s="3" t="s">
        <v>56</v>
      </c>
      <c r="D55" s="4">
        <f aca="true" t="shared" si="22" ref="D55:E57">F55+H55+J55+L55</f>
        <v>0</v>
      </c>
      <c r="E55" s="4">
        <f t="shared" si="22"/>
        <v>0</v>
      </c>
      <c r="F55" s="4"/>
      <c r="G55" s="4"/>
      <c r="H55" s="4"/>
      <c r="I55" s="4"/>
      <c r="J55" s="4"/>
      <c r="K55" s="4"/>
      <c r="L55" s="4"/>
      <c r="M55" s="4"/>
      <c r="N55" s="20"/>
      <c r="O55" s="21"/>
      <c r="P55" s="14"/>
      <c r="Q55" s="14"/>
    </row>
    <row r="56" spans="1:17" ht="30" customHeight="1">
      <c r="A56" s="28"/>
      <c r="B56" s="31"/>
      <c r="C56" s="3" t="s">
        <v>57</v>
      </c>
      <c r="D56" s="4">
        <f t="shared" si="22"/>
        <v>0</v>
      </c>
      <c r="E56" s="4">
        <f t="shared" si="22"/>
        <v>0</v>
      </c>
      <c r="F56" s="4"/>
      <c r="G56" s="4"/>
      <c r="H56" s="4"/>
      <c r="I56" s="4"/>
      <c r="J56" s="4"/>
      <c r="K56" s="4"/>
      <c r="L56" s="4"/>
      <c r="M56" s="4"/>
      <c r="N56" s="20"/>
      <c r="O56" s="21"/>
      <c r="P56" s="14"/>
      <c r="Q56" s="14"/>
    </row>
    <row r="57" spans="1:17" ht="15">
      <c r="A57" s="29"/>
      <c r="B57" s="32"/>
      <c r="C57" s="3" t="s">
        <v>58</v>
      </c>
      <c r="D57" s="4">
        <f t="shared" si="22"/>
        <v>0</v>
      </c>
      <c r="E57" s="4">
        <f t="shared" si="22"/>
        <v>0</v>
      </c>
      <c r="F57" s="4"/>
      <c r="G57" s="4"/>
      <c r="H57" s="4"/>
      <c r="I57" s="4"/>
      <c r="J57" s="4">
        <v>0</v>
      </c>
      <c r="K57" s="4">
        <v>0</v>
      </c>
      <c r="L57" s="4"/>
      <c r="M57" s="4"/>
      <c r="N57" s="22"/>
      <c r="O57" s="23"/>
      <c r="P57" s="14"/>
      <c r="Q57" s="14"/>
    </row>
    <row r="58" spans="1:17" ht="30" customHeight="1">
      <c r="A58" s="27" t="s">
        <v>54</v>
      </c>
      <c r="B58" s="30" t="s">
        <v>55</v>
      </c>
      <c r="C58" s="3" t="s">
        <v>15</v>
      </c>
      <c r="D58" s="4">
        <f aca="true" t="shared" si="23" ref="D58:E61">F58+H58+J58+L58</f>
        <v>779</v>
      </c>
      <c r="E58" s="4">
        <f t="shared" si="23"/>
        <v>779</v>
      </c>
      <c r="F58" s="4">
        <f>SUM(F59:F64)</f>
        <v>0</v>
      </c>
      <c r="G58" s="4">
        <f aca="true" t="shared" si="24" ref="G58:M58">SUM(G59:G64)</f>
        <v>0</v>
      </c>
      <c r="H58" s="4">
        <f t="shared" si="24"/>
        <v>0</v>
      </c>
      <c r="I58" s="4">
        <f t="shared" si="24"/>
        <v>0</v>
      </c>
      <c r="J58" s="4">
        <f>SUM(J59:J64)</f>
        <v>779</v>
      </c>
      <c r="K58" s="4">
        <f t="shared" si="24"/>
        <v>779</v>
      </c>
      <c r="L58" s="4">
        <f t="shared" si="24"/>
        <v>0</v>
      </c>
      <c r="M58" s="4">
        <f t="shared" si="24"/>
        <v>0</v>
      </c>
      <c r="N58" s="18"/>
      <c r="O58" s="19"/>
      <c r="P58" s="14"/>
      <c r="Q58" s="14"/>
    </row>
    <row r="59" spans="1:17" ht="30" customHeight="1">
      <c r="A59" s="28"/>
      <c r="B59" s="31"/>
      <c r="C59" s="3" t="s">
        <v>0</v>
      </c>
      <c r="D59" s="4">
        <f t="shared" si="23"/>
        <v>779</v>
      </c>
      <c r="E59" s="4">
        <f t="shared" si="23"/>
        <v>779</v>
      </c>
      <c r="F59" s="4"/>
      <c r="G59" s="4"/>
      <c r="H59" s="4"/>
      <c r="I59" s="4"/>
      <c r="J59" s="4">
        <v>779</v>
      </c>
      <c r="K59" s="4">
        <v>779</v>
      </c>
      <c r="L59" s="4"/>
      <c r="M59" s="4"/>
      <c r="N59" s="20"/>
      <c r="O59" s="21"/>
      <c r="P59" s="14"/>
      <c r="Q59" s="14"/>
    </row>
    <row r="60" spans="1:17" ht="30" customHeight="1">
      <c r="A60" s="28"/>
      <c r="B60" s="31"/>
      <c r="C60" s="3" t="s">
        <v>1</v>
      </c>
      <c r="D60" s="4">
        <f t="shared" si="23"/>
        <v>0</v>
      </c>
      <c r="E60" s="4">
        <f t="shared" si="23"/>
        <v>0</v>
      </c>
      <c r="F60" s="4"/>
      <c r="G60" s="4"/>
      <c r="H60" s="4"/>
      <c r="I60" s="4"/>
      <c r="J60" s="4">
        <v>0</v>
      </c>
      <c r="K60" s="4">
        <v>0</v>
      </c>
      <c r="L60" s="4"/>
      <c r="M60" s="4"/>
      <c r="N60" s="20"/>
      <c r="O60" s="21"/>
      <c r="P60" s="14"/>
      <c r="Q60" s="14"/>
    </row>
    <row r="61" spans="1:17" ht="30" customHeight="1">
      <c r="A61" s="28"/>
      <c r="B61" s="31"/>
      <c r="C61" s="3" t="s">
        <v>3</v>
      </c>
      <c r="D61" s="4">
        <f t="shared" si="23"/>
        <v>0</v>
      </c>
      <c r="E61" s="4">
        <f t="shared" si="23"/>
        <v>0</v>
      </c>
      <c r="F61" s="4"/>
      <c r="G61" s="4"/>
      <c r="H61" s="4"/>
      <c r="I61" s="4"/>
      <c r="J61" s="4">
        <v>0</v>
      </c>
      <c r="K61" s="4">
        <v>0</v>
      </c>
      <c r="L61" s="4"/>
      <c r="M61" s="4"/>
      <c r="N61" s="20"/>
      <c r="O61" s="21"/>
      <c r="P61" s="14"/>
      <c r="Q61" s="14"/>
    </row>
    <row r="62" spans="1:17" ht="30" customHeight="1">
      <c r="A62" s="28"/>
      <c r="B62" s="31"/>
      <c r="C62" s="3" t="s">
        <v>56</v>
      </c>
      <c r="D62" s="4">
        <f aca="true" t="shared" si="25" ref="D62:E64">F62+H62+J62+L62</f>
        <v>0</v>
      </c>
      <c r="E62" s="4">
        <f t="shared" si="25"/>
        <v>0</v>
      </c>
      <c r="F62" s="4"/>
      <c r="G62" s="4"/>
      <c r="H62" s="4"/>
      <c r="I62" s="4"/>
      <c r="J62" s="4"/>
      <c r="K62" s="4"/>
      <c r="L62" s="4"/>
      <c r="M62" s="4"/>
      <c r="N62" s="20"/>
      <c r="O62" s="21"/>
      <c r="P62" s="14"/>
      <c r="Q62" s="14"/>
    </row>
    <row r="63" spans="1:17" ht="30" customHeight="1">
      <c r="A63" s="28"/>
      <c r="B63" s="31"/>
      <c r="C63" s="3" t="s">
        <v>57</v>
      </c>
      <c r="D63" s="4">
        <f t="shared" si="25"/>
        <v>0</v>
      </c>
      <c r="E63" s="4">
        <f t="shared" si="25"/>
        <v>0</v>
      </c>
      <c r="F63" s="4"/>
      <c r="G63" s="4"/>
      <c r="H63" s="4"/>
      <c r="I63" s="4"/>
      <c r="J63" s="4">
        <v>0</v>
      </c>
      <c r="K63" s="4">
        <v>0</v>
      </c>
      <c r="L63" s="4"/>
      <c r="M63" s="4"/>
      <c r="N63" s="20"/>
      <c r="O63" s="21"/>
      <c r="P63" s="14"/>
      <c r="Q63" s="14"/>
    </row>
    <row r="64" spans="1:17" ht="30" customHeight="1">
      <c r="A64" s="29"/>
      <c r="B64" s="32"/>
      <c r="C64" s="3" t="s">
        <v>58</v>
      </c>
      <c r="D64" s="4">
        <f t="shared" si="25"/>
        <v>0</v>
      </c>
      <c r="E64" s="4">
        <f t="shared" si="25"/>
        <v>0</v>
      </c>
      <c r="F64" s="4"/>
      <c r="G64" s="4"/>
      <c r="H64" s="4"/>
      <c r="I64" s="4"/>
      <c r="J64" s="4">
        <v>0</v>
      </c>
      <c r="K64" s="4">
        <v>0</v>
      </c>
      <c r="L64" s="4"/>
      <c r="M64" s="4"/>
      <c r="N64" s="22"/>
      <c r="O64" s="23"/>
      <c r="P64" s="14"/>
      <c r="Q64" s="14"/>
    </row>
    <row r="65" spans="1:17" ht="15">
      <c r="A65" s="27"/>
      <c r="B65" s="30" t="s">
        <v>16</v>
      </c>
      <c r="C65" s="3" t="s">
        <v>15</v>
      </c>
      <c r="D65" s="4">
        <f aca="true" t="shared" si="26" ref="D65:E68">F65+H65+J65+L65</f>
        <v>19594443.902330004</v>
      </c>
      <c r="E65" s="4">
        <f t="shared" si="26"/>
        <v>6935654.50233</v>
      </c>
      <c r="F65" s="4">
        <f>SUM(F66:F71)</f>
        <v>2890084.0999999996</v>
      </c>
      <c r="G65" s="4">
        <f aca="true" t="shared" si="27" ref="G65:M65">SUM(G66:G71)</f>
        <v>932045.0000000001</v>
      </c>
      <c r="H65" s="4">
        <f t="shared" si="27"/>
        <v>0</v>
      </c>
      <c r="I65" s="4">
        <f t="shared" si="27"/>
        <v>0</v>
      </c>
      <c r="J65" s="4">
        <f>SUM(J66:J71)</f>
        <v>16697619.70233</v>
      </c>
      <c r="K65" s="4">
        <f t="shared" si="27"/>
        <v>5996869.40233</v>
      </c>
      <c r="L65" s="4">
        <f t="shared" si="27"/>
        <v>6740.1</v>
      </c>
      <c r="M65" s="4">
        <f t="shared" si="27"/>
        <v>6740.1</v>
      </c>
      <c r="N65" s="18"/>
      <c r="O65" s="19"/>
      <c r="P65" s="14"/>
      <c r="Q65" s="14"/>
    </row>
    <row r="66" spans="1:17" ht="15">
      <c r="A66" s="28"/>
      <c r="B66" s="31"/>
      <c r="C66" s="3" t="s">
        <v>0</v>
      </c>
      <c r="D66" s="4">
        <f t="shared" si="26"/>
        <v>2712527.2023300002</v>
      </c>
      <c r="E66" s="4">
        <f t="shared" si="26"/>
        <v>2568774.9023300004</v>
      </c>
      <c r="F66" s="4">
        <f aca="true" t="shared" si="28" ref="F66:M71">F17</f>
        <v>455720.60000000003</v>
      </c>
      <c r="G66" s="4">
        <f t="shared" si="28"/>
        <v>329651.2</v>
      </c>
      <c r="H66" s="4">
        <f t="shared" si="28"/>
        <v>0</v>
      </c>
      <c r="I66" s="4">
        <f t="shared" si="28"/>
        <v>0</v>
      </c>
      <c r="J66" s="4">
        <f t="shared" si="28"/>
        <v>2252935.3023300003</v>
      </c>
      <c r="K66" s="4">
        <f t="shared" si="28"/>
        <v>2235252.4023300004</v>
      </c>
      <c r="L66" s="4">
        <f t="shared" si="28"/>
        <v>3871.3</v>
      </c>
      <c r="M66" s="4">
        <f t="shared" si="28"/>
        <v>3871.3</v>
      </c>
      <c r="N66" s="20"/>
      <c r="O66" s="21"/>
      <c r="P66" s="14"/>
      <c r="Q66" s="14"/>
    </row>
    <row r="67" spans="1:17" ht="15">
      <c r="A67" s="28"/>
      <c r="B67" s="31"/>
      <c r="C67" s="3" t="s">
        <v>1</v>
      </c>
      <c r="D67" s="4">
        <f>F67+H67+J67+L67</f>
        <v>3072105.2000000007</v>
      </c>
      <c r="E67" s="4">
        <f t="shared" si="26"/>
        <v>2183439.8</v>
      </c>
      <c r="F67" s="4">
        <f>F18</f>
        <v>484592.7</v>
      </c>
      <c r="G67" s="4">
        <f t="shared" si="28"/>
        <v>301196.9</v>
      </c>
      <c r="H67" s="4">
        <f t="shared" si="28"/>
        <v>0</v>
      </c>
      <c r="I67" s="4">
        <f t="shared" si="28"/>
        <v>0</v>
      </c>
      <c r="J67" s="4">
        <f t="shared" si="28"/>
        <v>2586078.1000000006</v>
      </c>
      <c r="K67" s="4">
        <f t="shared" si="28"/>
        <v>1880808.5</v>
      </c>
      <c r="L67" s="4">
        <f t="shared" si="28"/>
        <v>1434.4</v>
      </c>
      <c r="M67" s="4">
        <f t="shared" si="28"/>
        <v>1434.4</v>
      </c>
      <c r="N67" s="20"/>
      <c r="O67" s="21"/>
      <c r="P67" s="14"/>
      <c r="Q67" s="14"/>
    </row>
    <row r="68" spans="1:17" ht="15">
      <c r="A68" s="28"/>
      <c r="B68" s="31"/>
      <c r="C68" s="3" t="s">
        <v>3</v>
      </c>
      <c r="D68" s="4">
        <f t="shared" si="26"/>
        <v>3285744.1000000006</v>
      </c>
      <c r="E68" s="4">
        <f t="shared" si="26"/>
        <v>2183439.8</v>
      </c>
      <c r="F68" s="4">
        <f t="shared" si="28"/>
        <v>484592.7</v>
      </c>
      <c r="G68" s="4">
        <f t="shared" si="28"/>
        <v>301196.9</v>
      </c>
      <c r="H68" s="4">
        <f t="shared" si="28"/>
        <v>0</v>
      </c>
      <c r="I68" s="4">
        <f t="shared" si="28"/>
        <v>0</v>
      </c>
      <c r="J68" s="4">
        <f t="shared" si="28"/>
        <v>2799717.0000000005</v>
      </c>
      <c r="K68" s="4">
        <f t="shared" si="28"/>
        <v>1880808.5</v>
      </c>
      <c r="L68" s="4">
        <f t="shared" si="28"/>
        <v>1434.4</v>
      </c>
      <c r="M68" s="4">
        <f t="shared" si="28"/>
        <v>1434.4</v>
      </c>
      <c r="N68" s="20"/>
      <c r="O68" s="21"/>
      <c r="P68" s="14"/>
      <c r="Q68" s="14"/>
    </row>
    <row r="69" spans="1:17" ht="15">
      <c r="A69" s="28"/>
      <c r="B69" s="31"/>
      <c r="C69" s="3" t="s">
        <v>56</v>
      </c>
      <c r="D69" s="4">
        <f aca="true" t="shared" si="29" ref="D69:E71">F69+H69+J69+L69</f>
        <v>3503465</v>
      </c>
      <c r="E69" s="4">
        <f t="shared" si="29"/>
        <v>0</v>
      </c>
      <c r="F69" s="4">
        <f t="shared" si="28"/>
        <v>484592.69999999995</v>
      </c>
      <c r="G69" s="4">
        <f t="shared" si="28"/>
        <v>0</v>
      </c>
      <c r="H69" s="4">
        <f t="shared" si="28"/>
        <v>0</v>
      </c>
      <c r="I69" s="4">
        <f t="shared" si="28"/>
        <v>0</v>
      </c>
      <c r="J69" s="4">
        <f t="shared" si="28"/>
        <v>3018872.3</v>
      </c>
      <c r="K69" s="4">
        <f t="shared" si="28"/>
        <v>0</v>
      </c>
      <c r="L69" s="4">
        <f t="shared" si="28"/>
        <v>0</v>
      </c>
      <c r="M69" s="4">
        <f t="shared" si="28"/>
        <v>0</v>
      </c>
      <c r="N69" s="20"/>
      <c r="O69" s="21"/>
      <c r="P69" s="14"/>
      <c r="Q69" s="14"/>
    </row>
    <row r="70" spans="1:17" ht="15">
      <c r="A70" s="28"/>
      <c r="B70" s="31"/>
      <c r="C70" s="3" t="s">
        <v>57</v>
      </c>
      <c r="D70" s="4">
        <f t="shared" si="29"/>
        <v>3509569.3</v>
      </c>
      <c r="E70" s="4">
        <f t="shared" si="29"/>
        <v>0</v>
      </c>
      <c r="F70" s="4">
        <f t="shared" si="28"/>
        <v>490292.69999999995</v>
      </c>
      <c r="G70" s="4">
        <f t="shared" si="28"/>
        <v>0</v>
      </c>
      <c r="H70" s="4">
        <f t="shared" si="28"/>
        <v>0</v>
      </c>
      <c r="I70" s="4">
        <f t="shared" si="28"/>
        <v>0</v>
      </c>
      <c r="J70" s="4">
        <f t="shared" si="28"/>
        <v>3019276.6</v>
      </c>
      <c r="K70" s="4">
        <f t="shared" si="28"/>
        <v>0</v>
      </c>
      <c r="L70" s="4">
        <f t="shared" si="28"/>
        <v>0</v>
      </c>
      <c r="M70" s="4">
        <f t="shared" si="28"/>
        <v>0</v>
      </c>
      <c r="N70" s="20"/>
      <c r="O70" s="21"/>
      <c r="P70" s="14"/>
      <c r="Q70" s="14"/>
    </row>
    <row r="71" spans="1:17" ht="15">
      <c r="A71" s="29"/>
      <c r="B71" s="32"/>
      <c r="C71" s="3" t="s">
        <v>58</v>
      </c>
      <c r="D71" s="4">
        <f t="shared" si="29"/>
        <v>3511033.0999999996</v>
      </c>
      <c r="E71" s="4">
        <f t="shared" si="29"/>
        <v>0</v>
      </c>
      <c r="F71" s="4">
        <f t="shared" si="28"/>
        <v>490292.69999999995</v>
      </c>
      <c r="G71" s="4">
        <f t="shared" si="28"/>
        <v>0</v>
      </c>
      <c r="H71" s="4">
        <f t="shared" si="28"/>
        <v>0</v>
      </c>
      <c r="I71" s="4">
        <f t="shared" si="28"/>
        <v>0</v>
      </c>
      <c r="J71" s="4">
        <f t="shared" si="28"/>
        <v>3020740.4</v>
      </c>
      <c r="K71" s="4">
        <f t="shared" si="28"/>
        <v>0</v>
      </c>
      <c r="L71" s="4">
        <f t="shared" si="28"/>
        <v>0</v>
      </c>
      <c r="M71" s="4">
        <f t="shared" si="28"/>
        <v>0</v>
      </c>
      <c r="N71" s="22"/>
      <c r="O71" s="23"/>
      <c r="P71" s="14"/>
      <c r="Q71" s="14"/>
    </row>
    <row r="72" spans="1:17" ht="47.25" customHeight="1">
      <c r="A72" s="7" t="s">
        <v>20</v>
      </c>
      <c r="B72" s="38" t="s">
        <v>43</v>
      </c>
      <c r="C72" s="39"/>
      <c r="D72" s="4"/>
      <c r="E72" s="4"/>
      <c r="F72" s="5"/>
      <c r="G72" s="5"/>
      <c r="H72" s="5"/>
      <c r="I72" s="5"/>
      <c r="J72" s="5"/>
      <c r="K72" s="5"/>
      <c r="L72" s="5"/>
      <c r="M72" s="5"/>
      <c r="N72" s="40"/>
      <c r="O72" s="40"/>
      <c r="P72" s="14"/>
      <c r="Q72" s="14"/>
    </row>
    <row r="73" spans="1:17" ht="29.25" customHeight="1">
      <c r="A73" s="27" t="s">
        <v>32</v>
      </c>
      <c r="B73" s="30" t="s">
        <v>46</v>
      </c>
      <c r="C73" s="3" t="s">
        <v>15</v>
      </c>
      <c r="D73" s="4">
        <f aca="true" t="shared" si="30" ref="D73:E76">F73+H73+J73+L73</f>
        <v>1468546.89767</v>
      </c>
      <c r="E73" s="4">
        <f t="shared" si="30"/>
        <v>900525.6976699999</v>
      </c>
      <c r="F73" s="4">
        <f>SUM(F74:F79)</f>
        <v>592718.6</v>
      </c>
      <c r="G73" s="4">
        <f aca="true" t="shared" si="31" ref="G73:M73">SUM(G74:G79)</f>
        <v>289537.69999999995</v>
      </c>
      <c r="H73" s="4">
        <f t="shared" si="31"/>
        <v>0</v>
      </c>
      <c r="I73" s="4">
        <f t="shared" si="31"/>
        <v>0</v>
      </c>
      <c r="J73" s="4">
        <f>SUM(J74:J79)</f>
        <v>540457.49767</v>
      </c>
      <c r="K73" s="4">
        <f t="shared" si="31"/>
        <v>275617.19767</v>
      </c>
      <c r="L73" s="4">
        <f t="shared" si="31"/>
        <v>335370.8</v>
      </c>
      <c r="M73" s="4">
        <f t="shared" si="31"/>
        <v>335370.8</v>
      </c>
      <c r="N73" s="18" t="s">
        <v>18</v>
      </c>
      <c r="O73" s="19"/>
      <c r="P73" s="14"/>
      <c r="Q73" s="14"/>
    </row>
    <row r="74" spans="1:17" ht="29.25" customHeight="1">
      <c r="A74" s="28"/>
      <c r="B74" s="31"/>
      <c r="C74" s="3" t="s">
        <v>0</v>
      </c>
      <c r="D74" s="4">
        <f t="shared" si="30"/>
        <v>343197.39767</v>
      </c>
      <c r="E74" s="4">
        <f t="shared" si="30"/>
        <v>329931.89767</v>
      </c>
      <c r="F74" s="4">
        <f>F81+F88+F95+F102+F109+F116+F123</f>
        <v>131892.9</v>
      </c>
      <c r="G74" s="4">
        <f aca="true" t="shared" si="32" ref="G74:M74">G81+G88+G95+G102+G109+G116+G123</f>
        <v>121214.29999999999</v>
      </c>
      <c r="H74" s="4">
        <f t="shared" si="32"/>
        <v>0</v>
      </c>
      <c r="I74" s="4">
        <f t="shared" si="32"/>
        <v>0</v>
      </c>
      <c r="J74" s="4">
        <f t="shared" si="32"/>
        <v>92275.49767000001</v>
      </c>
      <c r="K74" s="4">
        <f t="shared" si="32"/>
        <v>89688.59767000002</v>
      </c>
      <c r="L74" s="4">
        <f t="shared" si="32"/>
        <v>119029</v>
      </c>
      <c r="M74" s="4">
        <f t="shared" si="32"/>
        <v>119029</v>
      </c>
      <c r="N74" s="20"/>
      <c r="O74" s="21"/>
      <c r="P74" s="14"/>
      <c r="Q74" s="14"/>
    </row>
    <row r="75" spans="1:17" ht="29.25" customHeight="1">
      <c r="A75" s="28"/>
      <c r="B75" s="31"/>
      <c r="C75" s="3" t="s">
        <v>1</v>
      </c>
      <c r="D75" s="4">
        <f t="shared" si="30"/>
        <v>339439</v>
      </c>
      <c r="E75" s="4">
        <f t="shared" si="30"/>
        <v>308432.1</v>
      </c>
      <c r="F75" s="4">
        <f aca="true" t="shared" si="33" ref="F75:M79">F82+F89+F96+F103+F110+F117+F124</f>
        <v>138462.3</v>
      </c>
      <c r="G75" s="4">
        <f t="shared" si="33"/>
        <v>107455.4</v>
      </c>
      <c r="H75" s="4">
        <f t="shared" si="33"/>
        <v>0</v>
      </c>
      <c r="I75" s="4">
        <f t="shared" si="33"/>
        <v>0</v>
      </c>
      <c r="J75" s="4">
        <f t="shared" si="33"/>
        <v>92805.8</v>
      </c>
      <c r="K75" s="4">
        <f t="shared" si="33"/>
        <v>92805.8</v>
      </c>
      <c r="L75" s="4">
        <f t="shared" si="33"/>
        <v>108170.9</v>
      </c>
      <c r="M75" s="4">
        <f t="shared" si="33"/>
        <v>108170.9</v>
      </c>
      <c r="N75" s="20"/>
      <c r="O75" s="21"/>
      <c r="P75" s="14"/>
      <c r="Q75" s="14"/>
    </row>
    <row r="76" spans="1:17" ht="29.25" customHeight="1">
      <c r="A76" s="28"/>
      <c r="B76" s="31"/>
      <c r="C76" s="3" t="s">
        <v>3</v>
      </c>
      <c r="D76" s="4">
        <f t="shared" si="30"/>
        <v>300718.6</v>
      </c>
      <c r="E76" s="4">
        <f t="shared" si="30"/>
        <v>262161.69999999995</v>
      </c>
      <c r="F76" s="4">
        <f t="shared" si="33"/>
        <v>99424.9</v>
      </c>
      <c r="G76" s="4">
        <f t="shared" si="33"/>
        <v>60868</v>
      </c>
      <c r="H76" s="4">
        <f t="shared" si="33"/>
        <v>0</v>
      </c>
      <c r="I76" s="4">
        <f t="shared" si="33"/>
        <v>0</v>
      </c>
      <c r="J76" s="4">
        <f t="shared" si="33"/>
        <v>93122.8</v>
      </c>
      <c r="K76" s="4">
        <f t="shared" si="33"/>
        <v>93122.8</v>
      </c>
      <c r="L76" s="4">
        <f t="shared" si="33"/>
        <v>108170.9</v>
      </c>
      <c r="M76" s="4">
        <f t="shared" si="33"/>
        <v>108170.9</v>
      </c>
      <c r="N76" s="20"/>
      <c r="O76" s="21"/>
      <c r="P76" s="14"/>
      <c r="Q76" s="14"/>
    </row>
    <row r="77" spans="1:17" ht="29.25" customHeight="1">
      <c r="A77" s="28"/>
      <c r="B77" s="31"/>
      <c r="C77" s="3" t="s">
        <v>56</v>
      </c>
      <c r="D77" s="4">
        <f aca="true" t="shared" si="34" ref="D77:E79">F77+H77+J77+L77</f>
        <v>166922.5</v>
      </c>
      <c r="E77" s="4">
        <f t="shared" si="34"/>
        <v>0</v>
      </c>
      <c r="F77" s="4">
        <f t="shared" si="33"/>
        <v>79504.70000000001</v>
      </c>
      <c r="G77" s="4">
        <f t="shared" si="33"/>
        <v>0</v>
      </c>
      <c r="H77" s="4">
        <f t="shared" si="33"/>
        <v>0</v>
      </c>
      <c r="I77" s="4">
        <f t="shared" si="33"/>
        <v>0</v>
      </c>
      <c r="J77" s="4">
        <f t="shared" si="33"/>
        <v>87417.8</v>
      </c>
      <c r="K77" s="4">
        <f t="shared" si="33"/>
        <v>0</v>
      </c>
      <c r="L77" s="4">
        <f t="shared" si="33"/>
        <v>0</v>
      </c>
      <c r="M77" s="4">
        <f t="shared" si="33"/>
        <v>0</v>
      </c>
      <c r="N77" s="20"/>
      <c r="O77" s="21"/>
      <c r="P77" s="14"/>
      <c r="Q77" s="14"/>
    </row>
    <row r="78" spans="1:17" ht="29.25" customHeight="1">
      <c r="A78" s="28"/>
      <c r="B78" s="31"/>
      <c r="C78" s="3" t="s">
        <v>57</v>
      </c>
      <c r="D78" s="4">
        <f t="shared" si="34"/>
        <v>159134.7</v>
      </c>
      <c r="E78" s="4">
        <f t="shared" si="34"/>
        <v>0</v>
      </c>
      <c r="F78" s="4">
        <f t="shared" si="33"/>
        <v>71716.90000000001</v>
      </c>
      <c r="G78" s="4">
        <f t="shared" si="33"/>
        <v>0</v>
      </c>
      <c r="H78" s="4">
        <f t="shared" si="33"/>
        <v>0</v>
      </c>
      <c r="I78" s="4">
        <f t="shared" si="33"/>
        <v>0</v>
      </c>
      <c r="J78" s="4">
        <f t="shared" si="33"/>
        <v>87417.8</v>
      </c>
      <c r="K78" s="4">
        <f t="shared" si="33"/>
        <v>0</v>
      </c>
      <c r="L78" s="4">
        <f t="shared" si="33"/>
        <v>0</v>
      </c>
      <c r="M78" s="4">
        <f t="shared" si="33"/>
        <v>0</v>
      </c>
      <c r="N78" s="20"/>
      <c r="O78" s="21"/>
      <c r="P78" s="14"/>
      <c r="Q78" s="14"/>
    </row>
    <row r="79" spans="1:17" ht="29.25" customHeight="1">
      <c r="A79" s="29"/>
      <c r="B79" s="32"/>
      <c r="C79" s="3" t="s">
        <v>58</v>
      </c>
      <c r="D79" s="4">
        <f t="shared" si="34"/>
        <v>159134.7</v>
      </c>
      <c r="E79" s="4">
        <f t="shared" si="34"/>
        <v>0</v>
      </c>
      <c r="F79" s="4">
        <f t="shared" si="33"/>
        <v>71716.90000000001</v>
      </c>
      <c r="G79" s="4">
        <f t="shared" si="33"/>
        <v>0</v>
      </c>
      <c r="H79" s="4">
        <f t="shared" si="33"/>
        <v>0</v>
      </c>
      <c r="I79" s="4">
        <f t="shared" si="33"/>
        <v>0</v>
      </c>
      <c r="J79" s="4">
        <f t="shared" si="33"/>
        <v>87417.8</v>
      </c>
      <c r="K79" s="4">
        <f t="shared" si="33"/>
        <v>0</v>
      </c>
      <c r="L79" s="4">
        <f t="shared" si="33"/>
        <v>0</v>
      </c>
      <c r="M79" s="4">
        <f t="shared" si="33"/>
        <v>0</v>
      </c>
      <c r="N79" s="22"/>
      <c r="O79" s="23"/>
      <c r="P79" s="14"/>
      <c r="Q79" s="14"/>
    </row>
    <row r="80" spans="1:17" ht="24.75" customHeight="1">
      <c r="A80" s="27" t="s">
        <v>33</v>
      </c>
      <c r="B80" s="24" t="s">
        <v>38</v>
      </c>
      <c r="C80" s="3" t="s">
        <v>15</v>
      </c>
      <c r="D80" s="4">
        <f aca="true" t="shared" si="35" ref="D80:E139">F80+H80+J80+L80</f>
        <v>48290.5</v>
      </c>
      <c r="E80" s="4">
        <f t="shared" si="35"/>
        <v>28903.699999999997</v>
      </c>
      <c r="F80" s="4">
        <f>SUM(F81:F86)</f>
        <v>31175.5</v>
      </c>
      <c r="G80" s="4">
        <f aca="true" t="shared" si="36" ref="G80:M80">SUM(G81:G86)</f>
        <v>13365.599999999999</v>
      </c>
      <c r="H80" s="4">
        <f t="shared" si="36"/>
        <v>0</v>
      </c>
      <c r="I80" s="4">
        <f t="shared" si="36"/>
        <v>0</v>
      </c>
      <c r="J80" s="4">
        <f>SUM(J81:J86)</f>
        <v>17115</v>
      </c>
      <c r="K80" s="4">
        <f t="shared" si="36"/>
        <v>15538.1</v>
      </c>
      <c r="L80" s="4">
        <f t="shared" si="36"/>
        <v>0</v>
      </c>
      <c r="M80" s="4">
        <f t="shared" si="36"/>
        <v>0</v>
      </c>
      <c r="N80" s="18" t="s">
        <v>18</v>
      </c>
      <c r="O80" s="19"/>
      <c r="P80" s="14"/>
      <c r="Q80" s="14"/>
    </row>
    <row r="81" spans="1:17" ht="24.75" customHeight="1">
      <c r="A81" s="28"/>
      <c r="B81" s="25"/>
      <c r="C81" s="3" t="s">
        <v>0</v>
      </c>
      <c r="D81" s="4">
        <f t="shared" si="35"/>
        <v>14572.5</v>
      </c>
      <c r="E81" s="4">
        <f t="shared" si="35"/>
        <v>12088.7</v>
      </c>
      <c r="F81" s="4">
        <f>4367.5+4500</f>
        <v>8867.5</v>
      </c>
      <c r="G81" s="4">
        <f>2852+2337.6+318.7+2143.6+308.7</f>
        <v>7960.599999999999</v>
      </c>
      <c r="H81" s="4"/>
      <c r="I81" s="4"/>
      <c r="J81" s="4">
        <v>5705</v>
      </c>
      <c r="K81" s="4">
        <f>5705+3678.1-5255</f>
        <v>4128.1</v>
      </c>
      <c r="L81" s="4"/>
      <c r="M81" s="4"/>
      <c r="N81" s="20"/>
      <c r="O81" s="21"/>
      <c r="P81" s="14"/>
      <c r="Q81" s="14"/>
    </row>
    <row r="82" spans="1:17" ht="24.75" customHeight="1">
      <c r="A82" s="28"/>
      <c r="B82" s="25"/>
      <c r="C82" s="3" t="s">
        <v>1</v>
      </c>
      <c r="D82" s="4">
        <f t="shared" si="35"/>
        <v>12446.6</v>
      </c>
      <c r="E82" s="4">
        <f t="shared" si="35"/>
        <v>8407.5</v>
      </c>
      <c r="F82" s="4">
        <v>6741.6</v>
      </c>
      <c r="G82" s="4">
        <v>2702.5</v>
      </c>
      <c r="H82" s="4"/>
      <c r="I82" s="4"/>
      <c r="J82" s="4">
        <v>5705</v>
      </c>
      <c r="K82" s="4">
        <v>5705</v>
      </c>
      <c r="L82" s="4"/>
      <c r="M82" s="4"/>
      <c r="N82" s="20"/>
      <c r="O82" s="21"/>
      <c r="P82" s="14"/>
      <c r="Q82" s="14"/>
    </row>
    <row r="83" spans="1:17" ht="24.75" customHeight="1">
      <c r="A83" s="28"/>
      <c r="B83" s="25"/>
      <c r="C83" s="3" t="s">
        <v>3</v>
      </c>
      <c r="D83" s="4">
        <f t="shared" si="35"/>
        <v>9746.6</v>
      </c>
      <c r="E83" s="4">
        <f t="shared" si="35"/>
        <v>8407.5</v>
      </c>
      <c r="F83" s="4">
        <v>4041.6</v>
      </c>
      <c r="G83" s="4">
        <v>2702.5</v>
      </c>
      <c r="H83" s="4"/>
      <c r="I83" s="4"/>
      <c r="J83" s="4">
        <v>5705</v>
      </c>
      <c r="K83" s="4">
        <v>5705</v>
      </c>
      <c r="L83" s="4"/>
      <c r="M83" s="4"/>
      <c r="N83" s="20"/>
      <c r="O83" s="21"/>
      <c r="P83" s="14"/>
      <c r="Q83" s="14"/>
    </row>
    <row r="84" spans="1:17" ht="24.75" customHeight="1">
      <c r="A84" s="28"/>
      <c r="B84" s="25"/>
      <c r="C84" s="3" t="s">
        <v>56</v>
      </c>
      <c r="D84" s="4">
        <f aca="true" t="shared" si="37" ref="D84:E86">F84+H84+J84+L84</f>
        <v>5841.6</v>
      </c>
      <c r="E84" s="4">
        <f t="shared" si="37"/>
        <v>0</v>
      </c>
      <c r="F84" s="4">
        <v>5841.6</v>
      </c>
      <c r="G84" s="4"/>
      <c r="H84" s="4"/>
      <c r="I84" s="4"/>
      <c r="J84" s="4"/>
      <c r="K84" s="4"/>
      <c r="L84" s="4"/>
      <c r="M84" s="4"/>
      <c r="N84" s="20"/>
      <c r="O84" s="21"/>
      <c r="P84" s="14"/>
      <c r="Q84" s="14"/>
    </row>
    <row r="85" spans="1:17" ht="15">
      <c r="A85" s="28"/>
      <c r="B85" s="25"/>
      <c r="C85" s="3" t="s">
        <v>57</v>
      </c>
      <c r="D85" s="4">
        <f t="shared" si="37"/>
        <v>2841.6000000000004</v>
      </c>
      <c r="E85" s="4">
        <f t="shared" si="37"/>
        <v>0</v>
      </c>
      <c r="F85" s="4">
        <f>F84-1200-1800</f>
        <v>2841.6000000000004</v>
      </c>
      <c r="G85" s="4"/>
      <c r="H85" s="4"/>
      <c r="I85" s="4"/>
      <c r="J85" s="4"/>
      <c r="K85" s="4"/>
      <c r="L85" s="4"/>
      <c r="M85" s="4"/>
      <c r="N85" s="20"/>
      <c r="O85" s="21"/>
      <c r="P85" s="14"/>
      <c r="Q85" s="14"/>
    </row>
    <row r="86" spans="1:17" ht="24.75" customHeight="1">
      <c r="A86" s="29"/>
      <c r="B86" s="26"/>
      <c r="C86" s="3" t="s">
        <v>58</v>
      </c>
      <c r="D86" s="4">
        <f t="shared" si="37"/>
        <v>2841.6</v>
      </c>
      <c r="E86" s="4">
        <f t="shared" si="37"/>
        <v>0</v>
      </c>
      <c r="F86" s="4">
        <v>2841.6</v>
      </c>
      <c r="G86" s="4"/>
      <c r="H86" s="4"/>
      <c r="I86" s="4"/>
      <c r="J86" s="4"/>
      <c r="K86" s="4"/>
      <c r="L86" s="4"/>
      <c r="M86" s="4"/>
      <c r="N86" s="22"/>
      <c r="O86" s="23"/>
      <c r="P86" s="14"/>
      <c r="Q86" s="14"/>
    </row>
    <row r="87" spans="1:17" ht="37.5" customHeight="1">
      <c r="A87" s="27" t="s">
        <v>34</v>
      </c>
      <c r="B87" s="30" t="s">
        <v>39</v>
      </c>
      <c r="C87" s="3" t="s">
        <v>15</v>
      </c>
      <c r="D87" s="4">
        <f t="shared" si="35"/>
        <v>27855.7</v>
      </c>
      <c r="E87" s="4">
        <f t="shared" si="35"/>
        <v>12610.7</v>
      </c>
      <c r="F87" s="4">
        <f>SUM(F88:F93)</f>
        <v>0</v>
      </c>
      <c r="G87" s="4">
        <f aca="true" t="shared" si="38" ref="G87:M87">SUM(G88:G93)</f>
        <v>0</v>
      </c>
      <c r="H87" s="4">
        <f t="shared" si="38"/>
        <v>0</v>
      </c>
      <c r="I87" s="4">
        <f t="shared" si="38"/>
        <v>0</v>
      </c>
      <c r="J87" s="4">
        <f t="shared" si="38"/>
        <v>27855.7</v>
      </c>
      <c r="K87" s="4">
        <f t="shared" si="38"/>
        <v>12610.7</v>
      </c>
      <c r="L87" s="4">
        <f t="shared" si="38"/>
        <v>0</v>
      </c>
      <c r="M87" s="4">
        <f t="shared" si="38"/>
        <v>0</v>
      </c>
      <c r="N87" s="18" t="s">
        <v>18</v>
      </c>
      <c r="O87" s="19"/>
      <c r="P87" s="14"/>
      <c r="Q87" s="14"/>
    </row>
    <row r="88" spans="1:17" ht="31.5" customHeight="1">
      <c r="A88" s="28"/>
      <c r="B88" s="31"/>
      <c r="C88" s="3" t="s">
        <v>0</v>
      </c>
      <c r="D88" s="4">
        <f t="shared" si="35"/>
        <v>4447.7</v>
      </c>
      <c r="E88" s="4">
        <f t="shared" si="35"/>
        <v>3437.7</v>
      </c>
      <c r="F88" s="4"/>
      <c r="G88" s="4"/>
      <c r="H88" s="4"/>
      <c r="I88" s="4"/>
      <c r="J88" s="4">
        <v>4447.7</v>
      </c>
      <c r="K88" s="4">
        <f>4121-683.3</f>
        <v>3437.7</v>
      </c>
      <c r="L88" s="4"/>
      <c r="M88" s="4"/>
      <c r="N88" s="20"/>
      <c r="O88" s="21"/>
      <c r="P88" s="14"/>
      <c r="Q88" s="14"/>
    </row>
    <row r="89" spans="1:17" ht="36.75" customHeight="1">
      <c r="A89" s="28"/>
      <c r="B89" s="31"/>
      <c r="C89" s="3" t="s">
        <v>1</v>
      </c>
      <c r="D89" s="4">
        <f t="shared" si="35"/>
        <v>4428</v>
      </c>
      <c r="E89" s="4">
        <f t="shared" si="35"/>
        <v>4428</v>
      </c>
      <c r="F89" s="4"/>
      <c r="G89" s="4"/>
      <c r="H89" s="4"/>
      <c r="I89" s="4"/>
      <c r="J89" s="4">
        <v>4428</v>
      </c>
      <c r="K89" s="4">
        <v>4428</v>
      </c>
      <c r="L89" s="4"/>
      <c r="M89" s="4"/>
      <c r="N89" s="20"/>
      <c r="O89" s="21"/>
      <c r="P89" s="14"/>
      <c r="Q89" s="14"/>
    </row>
    <row r="90" spans="1:17" ht="30" customHeight="1">
      <c r="A90" s="28"/>
      <c r="B90" s="31"/>
      <c r="C90" s="3" t="s">
        <v>3</v>
      </c>
      <c r="D90" s="4">
        <f t="shared" si="35"/>
        <v>4745</v>
      </c>
      <c r="E90" s="4">
        <f t="shared" si="35"/>
        <v>4745</v>
      </c>
      <c r="F90" s="4"/>
      <c r="G90" s="4"/>
      <c r="H90" s="4"/>
      <c r="I90" s="4"/>
      <c r="J90" s="4">
        <v>4745</v>
      </c>
      <c r="K90" s="4">
        <v>4745</v>
      </c>
      <c r="L90" s="4"/>
      <c r="M90" s="4"/>
      <c r="N90" s="20"/>
      <c r="O90" s="21"/>
      <c r="P90" s="14"/>
      <c r="Q90" s="14"/>
    </row>
    <row r="91" spans="1:17" ht="36" customHeight="1">
      <c r="A91" s="28"/>
      <c r="B91" s="31"/>
      <c r="C91" s="3" t="s">
        <v>56</v>
      </c>
      <c r="D91" s="4">
        <f aca="true" t="shared" si="39" ref="D91:E93">F91+H91+J91+L91</f>
        <v>4745</v>
      </c>
      <c r="E91" s="4">
        <f t="shared" si="39"/>
        <v>0</v>
      </c>
      <c r="F91" s="4"/>
      <c r="G91" s="4"/>
      <c r="H91" s="4"/>
      <c r="I91" s="4"/>
      <c r="J91" s="4">
        <v>4745</v>
      </c>
      <c r="K91" s="4"/>
      <c r="L91" s="4"/>
      <c r="M91" s="4"/>
      <c r="N91" s="20"/>
      <c r="O91" s="21"/>
      <c r="P91" s="14"/>
      <c r="Q91" s="14"/>
    </row>
    <row r="92" spans="1:17" ht="39" customHeight="1">
      <c r="A92" s="28"/>
      <c r="B92" s="31"/>
      <c r="C92" s="3" t="s">
        <v>57</v>
      </c>
      <c r="D92" s="4">
        <f t="shared" si="39"/>
        <v>4745</v>
      </c>
      <c r="E92" s="4">
        <f t="shared" si="39"/>
        <v>0</v>
      </c>
      <c r="F92" s="4"/>
      <c r="G92" s="4"/>
      <c r="H92" s="4"/>
      <c r="I92" s="4"/>
      <c r="J92" s="4">
        <v>4745</v>
      </c>
      <c r="K92" s="4"/>
      <c r="L92" s="4"/>
      <c r="M92" s="4"/>
      <c r="N92" s="20"/>
      <c r="O92" s="21"/>
      <c r="P92" s="14"/>
      <c r="Q92" s="14"/>
    </row>
    <row r="93" spans="1:17" ht="63.75" customHeight="1">
      <c r="A93" s="29"/>
      <c r="B93" s="32"/>
      <c r="C93" s="3" t="s">
        <v>58</v>
      </c>
      <c r="D93" s="4">
        <f t="shared" si="39"/>
        <v>4745</v>
      </c>
      <c r="E93" s="4">
        <f t="shared" si="39"/>
        <v>0</v>
      </c>
      <c r="F93" s="4"/>
      <c r="G93" s="4"/>
      <c r="H93" s="4"/>
      <c r="I93" s="4"/>
      <c r="J93" s="4">
        <v>4745</v>
      </c>
      <c r="K93" s="4"/>
      <c r="L93" s="4"/>
      <c r="M93" s="4"/>
      <c r="N93" s="22"/>
      <c r="O93" s="23"/>
      <c r="P93" s="14"/>
      <c r="Q93" s="14"/>
    </row>
    <row r="94" spans="1:17" ht="53.25" customHeight="1">
      <c r="A94" s="27" t="s">
        <v>44</v>
      </c>
      <c r="B94" s="24" t="s">
        <v>40</v>
      </c>
      <c r="C94" s="3" t="s">
        <v>15</v>
      </c>
      <c r="D94" s="4">
        <f t="shared" si="35"/>
        <v>108605.90000000001</v>
      </c>
      <c r="E94" s="4">
        <f t="shared" si="35"/>
        <v>25329.3</v>
      </c>
      <c r="F94" s="4">
        <f>SUM(F95:F100)</f>
        <v>108605.90000000001</v>
      </c>
      <c r="G94" s="4">
        <f aca="true" t="shared" si="40" ref="G94:M94">SUM(G95:G100)</f>
        <v>25329.3</v>
      </c>
      <c r="H94" s="4">
        <f t="shared" si="40"/>
        <v>0</v>
      </c>
      <c r="I94" s="4">
        <f t="shared" si="40"/>
        <v>0</v>
      </c>
      <c r="J94" s="4">
        <f t="shared" si="40"/>
        <v>0</v>
      </c>
      <c r="K94" s="4">
        <f t="shared" si="40"/>
        <v>0</v>
      </c>
      <c r="L94" s="4">
        <f t="shared" si="40"/>
        <v>0</v>
      </c>
      <c r="M94" s="4">
        <f t="shared" si="40"/>
        <v>0</v>
      </c>
      <c r="N94" s="18" t="s">
        <v>18</v>
      </c>
      <c r="O94" s="19"/>
      <c r="P94" s="14"/>
      <c r="Q94" s="14"/>
    </row>
    <row r="95" spans="1:17" ht="17.25" customHeight="1">
      <c r="A95" s="28"/>
      <c r="B95" s="25"/>
      <c r="C95" s="3" t="s">
        <v>0</v>
      </c>
      <c r="D95" s="4">
        <f t="shared" si="35"/>
        <v>17990</v>
      </c>
      <c r="E95" s="4">
        <f t="shared" si="35"/>
        <v>8218.3</v>
      </c>
      <c r="F95" s="4">
        <v>17990</v>
      </c>
      <c r="G95" s="4">
        <f>8580-361.7</f>
        <v>8218.3</v>
      </c>
      <c r="H95" s="4"/>
      <c r="I95" s="4"/>
      <c r="J95" s="4"/>
      <c r="K95" s="4"/>
      <c r="L95" s="4"/>
      <c r="M95" s="4"/>
      <c r="N95" s="20"/>
      <c r="O95" s="21"/>
      <c r="P95" s="14"/>
      <c r="Q95" s="14"/>
    </row>
    <row r="96" spans="1:17" ht="53.25" customHeight="1">
      <c r="A96" s="28"/>
      <c r="B96" s="25"/>
      <c r="C96" s="3" t="s">
        <v>1</v>
      </c>
      <c r="D96" s="4">
        <f t="shared" si="35"/>
        <v>25018.3</v>
      </c>
      <c r="E96" s="4">
        <f t="shared" si="35"/>
        <v>8580.5</v>
      </c>
      <c r="F96" s="4">
        <v>25018.3</v>
      </c>
      <c r="G96" s="4">
        <v>8580.5</v>
      </c>
      <c r="H96" s="4"/>
      <c r="I96" s="4"/>
      <c r="J96" s="4"/>
      <c r="K96" s="4"/>
      <c r="L96" s="4"/>
      <c r="M96" s="4"/>
      <c r="N96" s="20"/>
      <c r="O96" s="21"/>
      <c r="P96" s="14"/>
      <c r="Q96" s="14"/>
    </row>
    <row r="97" spans="1:17" ht="53.25" customHeight="1">
      <c r="A97" s="28"/>
      <c r="B97" s="25"/>
      <c r="C97" s="3" t="s">
        <v>3</v>
      </c>
      <c r="D97" s="4">
        <f t="shared" si="35"/>
        <v>35218.3</v>
      </c>
      <c r="E97" s="4">
        <f t="shared" si="35"/>
        <v>8530.5</v>
      </c>
      <c r="F97" s="4">
        <v>35218.3</v>
      </c>
      <c r="G97" s="4">
        <v>8530.5</v>
      </c>
      <c r="H97" s="4"/>
      <c r="I97" s="4"/>
      <c r="J97" s="4"/>
      <c r="K97" s="4"/>
      <c r="L97" s="4"/>
      <c r="M97" s="4"/>
      <c r="N97" s="20"/>
      <c r="O97" s="21"/>
      <c r="P97" s="14"/>
      <c r="Q97" s="14"/>
    </row>
    <row r="98" spans="1:17" ht="53.25" customHeight="1">
      <c r="A98" s="28"/>
      <c r="B98" s="25"/>
      <c r="C98" s="3" t="s">
        <v>56</v>
      </c>
      <c r="D98" s="4">
        <f aca="true" t="shared" si="41" ref="D98:E100">F98+H98+J98+L98</f>
        <v>13318.3</v>
      </c>
      <c r="E98" s="4">
        <f t="shared" si="41"/>
        <v>0</v>
      </c>
      <c r="F98" s="4">
        <v>13318.3</v>
      </c>
      <c r="G98" s="4"/>
      <c r="H98" s="4"/>
      <c r="I98" s="4"/>
      <c r="J98" s="4"/>
      <c r="K98" s="4"/>
      <c r="L98" s="4"/>
      <c r="M98" s="4"/>
      <c r="N98" s="20"/>
      <c r="O98" s="21"/>
      <c r="P98" s="14"/>
      <c r="Q98" s="14"/>
    </row>
    <row r="99" spans="1:17" ht="53.25" customHeight="1">
      <c r="A99" s="28"/>
      <c r="B99" s="25"/>
      <c r="C99" s="3" t="s">
        <v>57</v>
      </c>
      <c r="D99" s="4">
        <f t="shared" si="41"/>
        <v>8530.5</v>
      </c>
      <c r="E99" s="4">
        <f t="shared" si="41"/>
        <v>0</v>
      </c>
      <c r="F99" s="4">
        <v>8530.5</v>
      </c>
      <c r="G99" s="4"/>
      <c r="H99" s="4"/>
      <c r="I99" s="4"/>
      <c r="J99" s="4"/>
      <c r="K99" s="4"/>
      <c r="L99" s="4"/>
      <c r="M99" s="4"/>
      <c r="N99" s="20"/>
      <c r="O99" s="21"/>
      <c r="P99" s="14"/>
      <c r="Q99" s="14"/>
    </row>
    <row r="100" spans="1:17" ht="53.25" customHeight="1">
      <c r="A100" s="29"/>
      <c r="B100" s="26"/>
      <c r="C100" s="3" t="s">
        <v>58</v>
      </c>
      <c r="D100" s="4">
        <f t="shared" si="41"/>
        <v>8530.5</v>
      </c>
      <c r="E100" s="4">
        <f t="shared" si="41"/>
        <v>0</v>
      </c>
      <c r="F100" s="4">
        <v>8530.5</v>
      </c>
      <c r="G100" s="4"/>
      <c r="H100" s="4"/>
      <c r="I100" s="4"/>
      <c r="J100" s="4"/>
      <c r="K100" s="4"/>
      <c r="L100" s="4"/>
      <c r="M100" s="4"/>
      <c r="N100" s="22"/>
      <c r="O100" s="23"/>
      <c r="P100" s="14"/>
      <c r="Q100" s="14"/>
    </row>
    <row r="101" spans="1:17" ht="15" customHeight="1">
      <c r="A101" s="27" t="s">
        <v>45</v>
      </c>
      <c r="B101" s="24" t="s">
        <v>50</v>
      </c>
      <c r="C101" s="3" t="s">
        <v>15</v>
      </c>
      <c r="D101" s="4">
        <f t="shared" si="35"/>
        <v>429507.19767</v>
      </c>
      <c r="E101" s="4">
        <f t="shared" si="35"/>
        <v>214478.59767</v>
      </c>
      <c r="F101" s="4">
        <f>SUM(F102:F107)</f>
        <v>0</v>
      </c>
      <c r="G101" s="4">
        <f aca="true" t="shared" si="42" ref="G101:M101">SUM(G102:G107)</f>
        <v>0</v>
      </c>
      <c r="H101" s="4">
        <f t="shared" si="42"/>
        <v>0</v>
      </c>
      <c r="I101" s="4">
        <f t="shared" si="42"/>
        <v>0</v>
      </c>
      <c r="J101" s="4">
        <f t="shared" si="42"/>
        <v>429507.19767</v>
      </c>
      <c r="K101" s="4">
        <f t="shared" si="42"/>
        <v>214478.59767</v>
      </c>
      <c r="L101" s="4">
        <f t="shared" si="42"/>
        <v>0</v>
      </c>
      <c r="M101" s="4">
        <f t="shared" si="42"/>
        <v>0</v>
      </c>
      <c r="N101" s="18" t="s">
        <v>18</v>
      </c>
      <c r="O101" s="19"/>
      <c r="P101" s="14"/>
      <c r="Q101" s="14"/>
    </row>
    <row r="102" spans="1:17" ht="15">
      <c r="A102" s="28"/>
      <c r="B102" s="25"/>
      <c r="C102" s="3" t="s">
        <v>0</v>
      </c>
      <c r="D102" s="4">
        <f t="shared" si="35"/>
        <v>71126.19767000001</v>
      </c>
      <c r="E102" s="4">
        <f t="shared" si="35"/>
        <v>71126.19767000001</v>
      </c>
      <c r="F102" s="4"/>
      <c r="G102" s="4"/>
      <c r="H102" s="4"/>
      <c r="I102" s="4"/>
      <c r="J102" s="4">
        <f>K102</f>
        <v>71126.19767000001</v>
      </c>
      <c r="K102" s="4">
        <f>63393.4-6756+12394.2+308.868+1785.72967</f>
        <v>71126.19767000001</v>
      </c>
      <c r="L102" s="4"/>
      <c r="M102" s="4"/>
      <c r="N102" s="20"/>
      <c r="O102" s="21"/>
      <c r="P102" s="14"/>
      <c r="Q102" s="14"/>
    </row>
    <row r="103" spans="1:17" ht="31.5" customHeight="1">
      <c r="A103" s="28"/>
      <c r="B103" s="25"/>
      <c r="C103" s="3" t="s">
        <v>1</v>
      </c>
      <c r="D103" s="4">
        <f t="shared" si="35"/>
        <v>71676.2</v>
      </c>
      <c r="E103" s="4">
        <f t="shared" si="35"/>
        <v>71676.2</v>
      </c>
      <c r="F103" s="4"/>
      <c r="G103" s="4"/>
      <c r="H103" s="4"/>
      <c r="I103" s="4"/>
      <c r="J103" s="4">
        <v>71676.2</v>
      </c>
      <c r="K103" s="4">
        <f>63393.4+8282.8</f>
        <v>71676.2</v>
      </c>
      <c r="L103" s="4"/>
      <c r="M103" s="4"/>
      <c r="N103" s="20"/>
      <c r="O103" s="21"/>
      <c r="P103" s="14"/>
      <c r="Q103" s="14"/>
    </row>
    <row r="104" spans="1:17" ht="31.5" customHeight="1">
      <c r="A104" s="28"/>
      <c r="B104" s="25"/>
      <c r="C104" s="3" t="s">
        <v>3</v>
      </c>
      <c r="D104" s="4">
        <f t="shared" si="35"/>
        <v>71676.2</v>
      </c>
      <c r="E104" s="4">
        <f t="shared" si="35"/>
        <v>71676.2</v>
      </c>
      <c r="F104" s="4"/>
      <c r="G104" s="4"/>
      <c r="H104" s="4"/>
      <c r="I104" s="4"/>
      <c r="J104" s="4">
        <v>71676.2</v>
      </c>
      <c r="K104" s="4">
        <f>63393.4+8282.8</f>
        <v>71676.2</v>
      </c>
      <c r="L104" s="4"/>
      <c r="M104" s="4"/>
      <c r="N104" s="20"/>
      <c r="O104" s="21"/>
      <c r="P104" s="14"/>
      <c r="Q104" s="14"/>
    </row>
    <row r="105" spans="1:17" ht="33.75" customHeight="1">
      <c r="A105" s="28"/>
      <c r="B105" s="25"/>
      <c r="C105" s="3" t="s">
        <v>56</v>
      </c>
      <c r="D105" s="4">
        <f aca="true" t="shared" si="43" ref="D105:E107">F105+H105+J105+L105</f>
        <v>71676.2</v>
      </c>
      <c r="E105" s="4">
        <f t="shared" si="43"/>
        <v>0</v>
      </c>
      <c r="F105" s="4"/>
      <c r="G105" s="4"/>
      <c r="H105" s="4"/>
      <c r="I105" s="4"/>
      <c r="J105" s="4">
        <v>71676.2</v>
      </c>
      <c r="K105" s="4"/>
      <c r="L105" s="4"/>
      <c r="M105" s="4"/>
      <c r="N105" s="20"/>
      <c r="O105" s="21"/>
      <c r="P105" s="14"/>
      <c r="Q105" s="14"/>
    </row>
    <row r="106" spans="1:17" ht="48" customHeight="1">
      <c r="A106" s="28"/>
      <c r="B106" s="25"/>
      <c r="C106" s="3" t="s">
        <v>57</v>
      </c>
      <c r="D106" s="4">
        <f t="shared" si="43"/>
        <v>71676.2</v>
      </c>
      <c r="E106" s="4">
        <f t="shared" si="43"/>
        <v>0</v>
      </c>
      <c r="F106" s="4"/>
      <c r="G106" s="4"/>
      <c r="H106" s="4"/>
      <c r="I106" s="4"/>
      <c r="J106" s="4">
        <v>71676.2</v>
      </c>
      <c r="K106" s="4"/>
      <c r="L106" s="4"/>
      <c r="M106" s="4"/>
      <c r="N106" s="20"/>
      <c r="O106" s="21"/>
      <c r="P106" s="14"/>
      <c r="Q106" s="14"/>
    </row>
    <row r="107" spans="1:17" ht="152.25" customHeight="1">
      <c r="A107" s="29"/>
      <c r="B107" s="26"/>
      <c r="C107" s="3" t="s">
        <v>58</v>
      </c>
      <c r="D107" s="4">
        <f t="shared" si="43"/>
        <v>71676.2</v>
      </c>
      <c r="E107" s="4">
        <f t="shared" si="43"/>
        <v>0</v>
      </c>
      <c r="F107" s="4"/>
      <c r="G107" s="4"/>
      <c r="H107" s="4"/>
      <c r="I107" s="4"/>
      <c r="J107" s="4">
        <v>71676.2</v>
      </c>
      <c r="K107" s="4"/>
      <c r="L107" s="4"/>
      <c r="M107" s="4"/>
      <c r="N107" s="22"/>
      <c r="O107" s="23"/>
      <c r="P107" s="14"/>
      <c r="Q107" s="14"/>
    </row>
    <row r="108" spans="1:17" ht="15" customHeight="1">
      <c r="A108" s="27" t="s">
        <v>51</v>
      </c>
      <c r="B108" s="24" t="s">
        <v>41</v>
      </c>
      <c r="C108" s="3" t="s">
        <v>15</v>
      </c>
      <c r="D108" s="4">
        <f t="shared" si="35"/>
        <v>425842</v>
      </c>
      <c r="E108" s="4">
        <f t="shared" si="35"/>
        <v>190757.8</v>
      </c>
      <c r="F108" s="4">
        <f>SUM(F109:F114)</f>
        <v>359862.39999999997</v>
      </c>
      <c r="G108" s="4">
        <f aca="true" t="shared" si="44" ref="G108:M108">SUM(G109:G114)</f>
        <v>157768</v>
      </c>
      <c r="H108" s="4">
        <f t="shared" si="44"/>
        <v>0</v>
      </c>
      <c r="I108" s="4">
        <f t="shared" si="44"/>
        <v>0</v>
      </c>
      <c r="J108" s="4">
        <f t="shared" si="44"/>
        <v>65979.6</v>
      </c>
      <c r="K108" s="4">
        <f t="shared" si="44"/>
        <v>32989.8</v>
      </c>
      <c r="L108" s="4">
        <f t="shared" si="44"/>
        <v>0</v>
      </c>
      <c r="M108" s="4">
        <f t="shared" si="44"/>
        <v>0</v>
      </c>
      <c r="N108" s="18" t="s">
        <v>18</v>
      </c>
      <c r="O108" s="19"/>
      <c r="P108" s="14"/>
      <c r="Q108" s="14"/>
    </row>
    <row r="109" spans="1:17" ht="15">
      <c r="A109" s="28"/>
      <c r="B109" s="25"/>
      <c r="C109" s="3" t="s">
        <v>0</v>
      </c>
      <c r="D109" s="4">
        <f t="shared" si="35"/>
        <v>69494.6</v>
      </c>
      <c r="E109" s="4">
        <f t="shared" si="35"/>
        <v>69494.6</v>
      </c>
      <c r="F109" s="4">
        <v>58498</v>
      </c>
      <c r="G109" s="4">
        <f>49635+8863</f>
        <v>58498</v>
      </c>
      <c r="H109" s="4"/>
      <c r="I109" s="4"/>
      <c r="J109" s="4">
        <f aca="true" t="shared" si="45" ref="J109:J114">10996.6</f>
        <v>10996.6</v>
      </c>
      <c r="K109" s="4">
        <f>J109</f>
        <v>10996.6</v>
      </c>
      <c r="L109" s="4"/>
      <c r="M109" s="4"/>
      <c r="N109" s="20"/>
      <c r="O109" s="21"/>
      <c r="P109" s="14"/>
      <c r="Q109" s="14"/>
    </row>
    <row r="110" spans="1:17" ht="15">
      <c r="A110" s="28"/>
      <c r="B110" s="25"/>
      <c r="C110" s="3" t="s">
        <v>1</v>
      </c>
      <c r="D110" s="4">
        <f t="shared" si="35"/>
        <v>71161.6</v>
      </c>
      <c r="E110" s="4">
        <f t="shared" si="35"/>
        <v>60631.6</v>
      </c>
      <c r="F110" s="4">
        <v>60165</v>
      </c>
      <c r="G110" s="4">
        <v>49635</v>
      </c>
      <c r="H110" s="4"/>
      <c r="I110" s="4"/>
      <c r="J110" s="4">
        <f t="shared" si="45"/>
        <v>10996.6</v>
      </c>
      <c r="K110" s="4">
        <f>10996.6</f>
        <v>10996.6</v>
      </c>
      <c r="L110" s="4"/>
      <c r="M110" s="4"/>
      <c r="N110" s="20"/>
      <c r="O110" s="21"/>
      <c r="P110" s="14"/>
      <c r="Q110" s="14"/>
    </row>
    <row r="111" spans="1:17" ht="15">
      <c r="A111" s="28"/>
      <c r="B111" s="25"/>
      <c r="C111" s="3" t="s">
        <v>3</v>
      </c>
      <c r="D111" s="4">
        <f t="shared" si="35"/>
        <v>71161.6</v>
      </c>
      <c r="E111" s="4">
        <f t="shared" si="35"/>
        <v>60631.6</v>
      </c>
      <c r="F111" s="4">
        <f>F110</f>
        <v>60165</v>
      </c>
      <c r="G111" s="4">
        <v>49635</v>
      </c>
      <c r="H111" s="4"/>
      <c r="I111" s="4"/>
      <c r="J111" s="4">
        <f t="shared" si="45"/>
        <v>10996.6</v>
      </c>
      <c r="K111" s="4">
        <f>10996.6</f>
        <v>10996.6</v>
      </c>
      <c r="L111" s="4"/>
      <c r="M111" s="4"/>
      <c r="N111" s="20"/>
      <c r="O111" s="21"/>
      <c r="P111" s="14"/>
      <c r="Q111" s="14"/>
    </row>
    <row r="112" spans="1:17" ht="15">
      <c r="A112" s="28"/>
      <c r="B112" s="25"/>
      <c r="C112" s="3" t="s">
        <v>56</v>
      </c>
      <c r="D112" s="4">
        <f aca="true" t="shared" si="46" ref="D112:E114">F112+H112+J112+L112</f>
        <v>71341.40000000001</v>
      </c>
      <c r="E112" s="4">
        <f t="shared" si="46"/>
        <v>0</v>
      </c>
      <c r="F112" s="4">
        <v>60344.8</v>
      </c>
      <c r="G112" s="4"/>
      <c r="H112" s="4"/>
      <c r="I112" s="4"/>
      <c r="J112" s="4">
        <f t="shared" si="45"/>
        <v>10996.6</v>
      </c>
      <c r="K112" s="4"/>
      <c r="L112" s="4"/>
      <c r="M112" s="4"/>
      <c r="N112" s="20"/>
      <c r="O112" s="21"/>
      <c r="P112" s="14"/>
      <c r="Q112" s="14"/>
    </row>
    <row r="113" spans="1:17" ht="15">
      <c r="A113" s="28"/>
      <c r="B113" s="25"/>
      <c r="C113" s="3" t="s">
        <v>57</v>
      </c>
      <c r="D113" s="4">
        <f t="shared" si="46"/>
        <v>71341.40000000001</v>
      </c>
      <c r="E113" s="4">
        <f t="shared" si="46"/>
        <v>0</v>
      </c>
      <c r="F113" s="4">
        <f>F112</f>
        <v>60344.8</v>
      </c>
      <c r="G113" s="4"/>
      <c r="H113" s="4"/>
      <c r="I113" s="4"/>
      <c r="J113" s="4">
        <f t="shared" si="45"/>
        <v>10996.6</v>
      </c>
      <c r="K113" s="4"/>
      <c r="L113" s="4"/>
      <c r="M113" s="4"/>
      <c r="N113" s="20"/>
      <c r="O113" s="21"/>
      <c r="P113" s="14"/>
      <c r="Q113" s="14"/>
    </row>
    <row r="114" spans="1:17" ht="15">
      <c r="A114" s="29"/>
      <c r="B114" s="26"/>
      <c r="C114" s="3" t="s">
        <v>58</v>
      </c>
      <c r="D114" s="4">
        <f t="shared" si="46"/>
        <v>71341.40000000001</v>
      </c>
      <c r="E114" s="4">
        <f t="shared" si="46"/>
        <v>0</v>
      </c>
      <c r="F114" s="4">
        <f>F113</f>
        <v>60344.8</v>
      </c>
      <c r="G114" s="4"/>
      <c r="H114" s="4"/>
      <c r="I114" s="4"/>
      <c r="J114" s="4">
        <f t="shared" si="45"/>
        <v>10996.6</v>
      </c>
      <c r="K114" s="4"/>
      <c r="L114" s="4"/>
      <c r="M114" s="4"/>
      <c r="N114" s="22"/>
      <c r="O114" s="23"/>
      <c r="P114" s="14"/>
      <c r="Q114" s="14"/>
    </row>
    <row r="115" spans="1:17" ht="15" customHeight="1">
      <c r="A115" s="27" t="s">
        <v>52</v>
      </c>
      <c r="B115" s="30" t="s">
        <v>53</v>
      </c>
      <c r="C115" s="3" t="s">
        <v>15</v>
      </c>
      <c r="D115" s="4">
        <f t="shared" si="35"/>
        <v>93074.8</v>
      </c>
      <c r="E115" s="4">
        <f t="shared" si="35"/>
        <v>93074.8</v>
      </c>
      <c r="F115" s="4">
        <f>SUM(F116:F121)</f>
        <v>93074.8</v>
      </c>
      <c r="G115" s="4">
        <f aca="true" t="shared" si="47" ref="G115:M115">SUM(G116:G121)</f>
        <v>93074.8</v>
      </c>
      <c r="H115" s="4">
        <f t="shared" si="47"/>
        <v>0</v>
      </c>
      <c r="I115" s="4">
        <f t="shared" si="47"/>
        <v>0</v>
      </c>
      <c r="J115" s="4">
        <f t="shared" si="47"/>
        <v>0</v>
      </c>
      <c r="K115" s="4">
        <f t="shared" si="47"/>
        <v>0</v>
      </c>
      <c r="L115" s="4">
        <f t="shared" si="47"/>
        <v>0</v>
      </c>
      <c r="M115" s="4">
        <f t="shared" si="47"/>
        <v>0</v>
      </c>
      <c r="N115" s="18"/>
      <c r="O115" s="19"/>
      <c r="P115" s="14"/>
      <c r="Q115" s="14"/>
    </row>
    <row r="116" spans="1:17" ht="15">
      <c r="A116" s="28"/>
      <c r="B116" s="31"/>
      <c r="C116" s="3" t="s">
        <v>0</v>
      </c>
      <c r="D116" s="4">
        <f t="shared" si="35"/>
        <v>46537.4</v>
      </c>
      <c r="E116" s="4">
        <f t="shared" si="35"/>
        <v>46537.4</v>
      </c>
      <c r="F116" s="4">
        <v>46537.4</v>
      </c>
      <c r="G116" s="4">
        <v>46537.4</v>
      </c>
      <c r="H116" s="4"/>
      <c r="I116" s="4"/>
      <c r="J116" s="4">
        <v>0</v>
      </c>
      <c r="K116" s="4">
        <v>0</v>
      </c>
      <c r="L116" s="4"/>
      <c r="M116" s="4"/>
      <c r="N116" s="20"/>
      <c r="O116" s="21"/>
      <c r="P116" s="14"/>
      <c r="Q116" s="14"/>
    </row>
    <row r="117" spans="1:17" ht="15">
      <c r="A117" s="28"/>
      <c r="B117" s="31"/>
      <c r="C117" s="3" t="s">
        <v>1</v>
      </c>
      <c r="D117" s="4">
        <f t="shared" si="35"/>
        <v>46537.4</v>
      </c>
      <c r="E117" s="4">
        <f t="shared" si="35"/>
        <v>46537.4</v>
      </c>
      <c r="F117" s="4">
        <v>46537.4</v>
      </c>
      <c r="G117" s="4">
        <v>46537.4</v>
      </c>
      <c r="H117" s="4"/>
      <c r="I117" s="4"/>
      <c r="J117" s="4">
        <v>0</v>
      </c>
      <c r="K117" s="4">
        <v>0</v>
      </c>
      <c r="L117" s="4"/>
      <c r="M117" s="4"/>
      <c r="N117" s="20"/>
      <c r="O117" s="21"/>
      <c r="P117" s="14"/>
      <c r="Q117" s="14"/>
    </row>
    <row r="118" spans="1:17" ht="15">
      <c r="A118" s="28"/>
      <c r="B118" s="31"/>
      <c r="C118" s="3" t="s">
        <v>3</v>
      </c>
      <c r="D118" s="4">
        <f t="shared" si="35"/>
        <v>0</v>
      </c>
      <c r="E118" s="4">
        <f t="shared" si="35"/>
        <v>0</v>
      </c>
      <c r="F118" s="4">
        <v>0</v>
      </c>
      <c r="G118" s="4">
        <v>0</v>
      </c>
      <c r="H118" s="4"/>
      <c r="I118" s="4"/>
      <c r="J118" s="4">
        <v>0</v>
      </c>
      <c r="K118" s="4">
        <v>0</v>
      </c>
      <c r="L118" s="4"/>
      <c r="M118" s="4"/>
      <c r="N118" s="20"/>
      <c r="O118" s="21"/>
      <c r="P118" s="14"/>
      <c r="Q118" s="14"/>
    </row>
    <row r="119" spans="1:17" ht="15">
      <c r="A119" s="28"/>
      <c r="B119" s="31"/>
      <c r="C119" s="3" t="s">
        <v>56</v>
      </c>
      <c r="D119" s="4">
        <f aca="true" t="shared" si="48" ref="D119:E125">F119+H119+J119+L119</f>
        <v>0</v>
      </c>
      <c r="E119" s="4">
        <f t="shared" si="48"/>
        <v>0</v>
      </c>
      <c r="F119" s="4"/>
      <c r="G119" s="4"/>
      <c r="H119" s="4"/>
      <c r="I119" s="4"/>
      <c r="J119" s="4"/>
      <c r="K119" s="4"/>
      <c r="L119" s="4"/>
      <c r="M119" s="4"/>
      <c r="N119" s="20"/>
      <c r="O119" s="21"/>
      <c r="P119" s="14"/>
      <c r="Q119" s="14"/>
    </row>
    <row r="120" spans="1:17" ht="15">
      <c r="A120" s="28"/>
      <c r="B120" s="31"/>
      <c r="C120" s="3" t="s">
        <v>57</v>
      </c>
      <c r="D120" s="4">
        <f t="shared" si="48"/>
        <v>0</v>
      </c>
      <c r="E120" s="4">
        <f t="shared" si="48"/>
        <v>0</v>
      </c>
      <c r="F120" s="4"/>
      <c r="G120" s="4"/>
      <c r="H120" s="4"/>
      <c r="I120" s="4"/>
      <c r="J120" s="4"/>
      <c r="K120" s="4"/>
      <c r="L120" s="4"/>
      <c r="M120" s="4"/>
      <c r="N120" s="20"/>
      <c r="O120" s="21"/>
      <c r="P120" s="14"/>
      <c r="Q120" s="14"/>
    </row>
    <row r="121" spans="1:17" ht="15">
      <c r="A121" s="29"/>
      <c r="B121" s="32"/>
      <c r="C121" s="3" t="s">
        <v>58</v>
      </c>
      <c r="D121" s="4">
        <f t="shared" si="48"/>
        <v>0</v>
      </c>
      <c r="E121" s="4">
        <f t="shared" si="48"/>
        <v>0</v>
      </c>
      <c r="F121" s="4"/>
      <c r="G121" s="4"/>
      <c r="H121" s="4"/>
      <c r="I121" s="4"/>
      <c r="J121" s="4"/>
      <c r="K121" s="4"/>
      <c r="L121" s="4"/>
      <c r="M121" s="4"/>
      <c r="N121" s="22"/>
      <c r="O121" s="23"/>
      <c r="P121" s="14"/>
      <c r="Q121" s="14"/>
    </row>
    <row r="122" spans="1:17" ht="15" customHeight="1">
      <c r="A122" s="27" t="s">
        <v>59</v>
      </c>
      <c r="B122" s="30" t="s">
        <v>60</v>
      </c>
      <c r="C122" s="3" t="s">
        <v>15</v>
      </c>
      <c r="D122" s="4">
        <f t="shared" si="48"/>
        <v>335370.8</v>
      </c>
      <c r="E122" s="4">
        <f t="shared" si="48"/>
        <v>335370.8</v>
      </c>
      <c r="F122" s="4">
        <f>SUM(F123:F128)</f>
        <v>0</v>
      </c>
      <c r="G122" s="4">
        <f aca="true" t="shared" si="49" ref="G122:M122">SUM(G123:G128)</f>
        <v>0</v>
      </c>
      <c r="H122" s="4">
        <f t="shared" si="49"/>
        <v>0</v>
      </c>
      <c r="I122" s="4">
        <f t="shared" si="49"/>
        <v>0</v>
      </c>
      <c r="J122" s="4">
        <f t="shared" si="49"/>
        <v>0</v>
      </c>
      <c r="K122" s="4">
        <f t="shared" si="49"/>
        <v>0</v>
      </c>
      <c r="L122" s="4">
        <f t="shared" si="49"/>
        <v>335370.8</v>
      </c>
      <c r="M122" s="4">
        <f t="shared" si="49"/>
        <v>335370.8</v>
      </c>
      <c r="N122" s="18"/>
      <c r="O122" s="19"/>
      <c r="P122" s="14"/>
      <c r="Q122" s="14"/>
    </row>
    <row r="123" spans="1:17" ht="15">
      <c r="A123" s="28"/>
      <c r="B123" s="31"/>
      <c r="C123" s="3" t="s">
        <v>0</v>
      </c>
      <c r="D123" s="4">
        <f t="shared" si="48"/>
        <v>119029</v>
      </c>
      <c r="E123" s="4">
        <f t="shared" si="48"/>
        <v>119029</v>
      </c>
      <c r="F123" s="4"/>
      <c r="G123" s="4"/>
      <c r="H123" s="4"/>
      <c r="I123" s="4"/>
      <c r="J123" s="4"/>
      <c r="K123" s="4"/>
      <c r="L123" s="4">
        <v>119029</v>
      </c>
      <c r="M123" s="4">
        <v>119029</v>
      </c>
      <c r="N123" s="20"/>
      <c r="O123" s="21"/>
      <c r="P123" s="14"/>
      <c r="Q123" s="14"/>
    </row>
    <row r="124" spans="1:17" ht="15">
      <c r="A124" s="28"/>
      <c r="B124" s="31"/>
      <c r="C124" s="3" t="s">
        <v>1</v>
      </c>
      <c r="D124" s="4">
        <f t="shared" si="48"/>
        <v>108170.9</v>
      </c>
      <c r="E124" s="4">
        <f t="shared" si="48"/>
        <v>108170.9</v>
      </c>
      <c r="F124" s="4"/>
      <c r="G124" s="4"/>
      <c r="H124" s="4"/>
      <c r="I124" s="4"/>
      <c r="J124" s="4"/>
      <c r="K124" s="4"/>
      <c r="L124" s="4">
        <v>108170.9</v>
      </c>
      <c r="M124" s="4">
        <v>108170.9</v>
      </c>
      <c r="N124" s="20"/>
      <c r="O124" s="21"/>
      <c r="P124" s="14"/>
      <c r="Q124" s="14"/>
    </row>
    <row r="125" spans="1:17" ht="15">
      <c r="A125" s="28"/>
      <c r="B125" s="31"/>
      <c r="C125" s="3" t="s">
        <v>3</v>
      </c>
      <c r="D125" s="4">
        <f t="shared" si="48"/>
        <v>108170.9</v>
      </c>
      <c r="E125" s="4">
        <f t="shared" si="48"/>
        <v>108170.9</v>
      </c>
      <c r="F125" s="4"/>
      <c r="G125" s="4"/>
      <c r="H125" s="4"/>
      <c r="I125" s="4"/>
      <c r="J125" s="4"/>
      <c r="K125" s="4"/>
      <c r="L125" s="4">
        <v>108170.9</v>
      </c>
      <c r="M125" s="4">
        <v>108170.9</v>
      </c>
      <c r="N125" s="20"/>
      <c r="O125" s="21"/>
      <c r="P125" s="14"/>
      <c r="Q125" s="14"/>
    </row>
    <row r="126" spans="1:17" ht="15">
      <c r="A126" s="28"/>
      <c r="B126" s="31"/>
      <c r="C126" s="3" t="s">
        <v>56</v>
      </c>
      <c r="D126" s="4">
        <f aca="true" t="shared" si="50" ref="D126:E128">F126+H126+J126+L126</f>
        <v>0</v>
      </c>
      <c r="E126" s="4">
        <f t="shared" si="50"/>
        <v>0</v>
      </c>
      <c r="F126" s="4"/>
      <c r="G126" s="4"/>
      <c r="H126" s="4"/>
      <c r="I126" s="4"/>
      <c r="J126" s="4"/>
      <c r="K126" s="4"/>
      <c r="L126" s="4"/>
      <c r="M126" s="4"/>
      <c r="N126" s="20"/>
      <c r="O126" s="21"/>
      <c r="P126" s="14"/>
      <c r="Q126" s="14"/>
    </row>
    <row r="127" spans="1:17" ht="15">
      <c r="A127" s="28"/>
      <c r="B127" s="31"/>
      <c r="C127" s="3" t="s">
        <v>57</v>
      </c>
      <c r="D127" s="4">
        <f t="shared" si="50"/>
        <v>0</v>
      </c>
      <c r="E127" s="4">
        <f t="shared" si="50"/>
        <v>0</v>
      </c>
      <c r="F127" s="4"/>
      <c r="G127" s="4"/>
      <c r="H127" s="4"/>
      <c r="I127" s="4"/>
      <c r="J127" s="4"/>
      <c r="K127" s="4"/>
      <c r="L127" s="4"/>
      <c r="M127" s="4"/>
      <c r="N127" s="20"/>
      <c r="O127" s="21"/>
      <c r="P127" s="14"/>
      <c r="Q127" s="14"/>
    </row>
    <row r="128" spans="1:17" ht="15">
      <c r="A128" s="29"/>
      <c r="B128" s="32"/>
      <c r="C128" s="3" t="s">
        <v>58</v>
      </c>
      <c r="D128" s="4">
        <f t="shared" si="50"/>
        <v>0</v>
      </c>
      <c r="E128" s="4">
        <f t="shared" si="50"/>
        <v>0</v>
      </c>
      <c r="F128" s="4"/>
      <c r="G128" s="4"/>
      <c r="H128" s="4"/>
      <c r="I128" s="4"/>
      <c r="J128" s="4"/>
      <c r="K128" s="4"/>
      <c r="L128" s="4"/>
      <c r="M128" s="4"/>
      <c r="N128" s="22"/>
      <c r="O128" s="23"/>
      <c r="P128" s="14"/>
      <c r="Q128" s="14"/>
    </row>
    <row r="129" spans="1:17" ht="15">
      <c r="A129" s="27"/>
      <c r="B129" s="30" t="s">
        <v>2</v>
      </c>
      <c r="C129" s="3" t="s">
        <v>15</v>
      </c>
      <c r="D129" s="4">
        <f>F129+H129+J129+L129</f>
        <v>1468546.89767</v>
      </c>
      <c r="E129" s="4">
        <f t="shared" si="35"/>
        <v>900525.6976699999</v>
      </c>
      <c r="F129" s="4">
        <f>SUM(F130:F135)</f>
        <v>592718.6</v>
      </c>
      <c r="G129" s="4">
        <f aca="true" t="shared" si="51" ref="G129:M129">SUM(G130:G135)</f>
        <v>289537.69999999995</v>
      </c>
      <c r="H129" s="4">
        <f t="shared" si="51"/>
        <v>0</v>
      </c>
      <c r="I129" s="4">
        <f t="shared" si="51"/>
        <v>0</v>
      </c>
      <c r="J129" s="4">
        <f t="shared" si="51"/>
        <v>540457.49767</v>
      </c>
      <c r="K129" s="4">
        <f t="shared" si="51"/>
        <v>275617.19767</v>
      </c>
      <c r="L129" s="4">
        <f t="shared" si="51"/>
        <v>335370.8</v>
      </c>
      <c r="M129" s="4">
        <f t="shared" si="51"/>
        <v>335370.8</v>
      </c>
      <c r="N129" s="18"/>
      <c r="O129" s="19"/>
      <c r="P129" s="14"/>
      <c r="Q129" s="14"/>
    </row>
    <row r="130" spans="1:17" ht="15">
      <c r="A130" s="28"/>
      <c r="B130" s="31"/>
      <c r="C130" s="3" t="s">
        <v>0</v>
      </c>
      <c r="D130" s="4">
        <f t="shared" si="35"/>
        <v>343197.39767</v>
      </c>
      <c r="E130" s="4">
        <f t="shared" si="35"/>
        <v>329931.89767</v>
      </c>
      <c r="F130" s="4">
        <f>F74</f>
        <v>131892.9</v>
      </c>
      <c r="G130" s="4">
        <f aca="true" t="shared" si="52" ref="G130:M130">G74</f>
        <v>121214.29999999999</v>
      </c>
      <c r="H130" s="4">
        <f t="shared" si="52"/>
        <v>0</v>
      </c>
      <c r="I130" s="4">
        <f t="shared" si="52"/>
        <v>0</v>
      </c>
      <c r="J130" s="4">
        <f t="shared" si="52"/>
        <v>92275.49767000001</v>
      </c>
      <c r="K130" s="4">
        <f t="shared" si="52"/>
        <v>89688.59767000002</v>
      </c>
      <c r="L130" s="4">
        <f t="shared" si="52"/>
        <v>119029</v>
      </c>
      <c r="M130" s="4">
        <f t="shared" si="52"/>
        <v>119029</v>
      </c>
      <c r="N130" s="20"/>
      <c r="O130" s="21"/>
      <c r="P130" s="14"/>
      <c r="Q130" s="14"/>
    </row>
    <row r="131" spans="1:17" ht="15">
      <c r="A131" s="28"/>
      <c r="B131" s="31"/>
      <c r="C131" s="3" t="s">
        <v>1</v>
      </c>
      <c r="D131" s="4">
        <f t="shared" si="35"/>
        <v>339439</v>
      </c>
      <c r="E131" s="4">
        <f t="shared" si="35"/>
        <v>308432.1</v>
      </c>
      <c r="F131" s="4">
        <f>F75</f>
        <v>138462.3</v>
      </c>
      <c r="G131" s="4">
        <f aca="true" t="shared" si="53" ref="G131:M132">G75</f>
        <v>107455.4</v>
      </c>
      <c r="H131" s="4">
        <f t="shared" si="53"/>
        <v>0</v>
      </c>
      <c r="I131" s="4">
        <f t="shared" si="53"/>
        <v>0</v>
      </c>
      <c r="J131" s="4">
        <f t="shared" si="53"/>
        <v>92805.8</v>
      </c>
      <c r="K131" s="4">
        <f t="shared" si="53"/>
        <v>92805.8</v>
      </c>
      <c r="L131" s="4">
        <f t="shared" si="53"/>
        <v>108170.9</v>
      </c>
      <c r="M131" s="4">
        <f t="shared" si="53"/>
        <v>108170.9</v>
      </c>
      <c r="N131" s="20"/>
      <c r="O131" s="21"/>
      <c r="P131" s="14"/>
      <c r="Q131" s="14"/>
    </row>
    <row r="132" spans="1:17" ht="15">
      <c r="A132" s="28"/>
      <c r="B132" s="31"/>
      <c r="C132" s="3" t="s">
        <v>3</v>
      </c>
      <c r="D132" s="4">
        <f t="shared" si="35"/>
        <v>300718.6</v>
      </c>
      <c r="E132" s="4">
        <f t="shared" si="35"/>
        <v>262161.69999999995</v>
      </c>
      <c r="F132" s="4">
        <f>F76</f>
        <v>99424.9</v>
      </c>
      <c r="G132" s="4">
        <f t="shared" si="53"/>
        <v>60868</v>
      </c>
      <c r="H132" s="4">
        <f t="shared" si="53"/>
        <v>0</v>
      </c>
      <c r="I132" s="4">
        <f t="shared" si="53"/>
        <v>0</v>
      </c>
      <c r="J132" s="4">
        <f t="shared" si="53"/>
        <v>93122.8</v>
      </c>
      <c r="K132" s="4">
        <f t="shared" si="53"/>
        <v>93122.8</v>
      </c>
      <c r="L132" s="4">
        <f t="shared" si="53"/>
        <v>108170.9</v>
      </c>
      <c r="M132" s="4">
        <f t="shared" si="53"/>
        <v>108170.9</v>
      </c>
      <c r="N132" s="20"/>
      <c r="O132" s="21"/>
      <c r="P132" s="14"/>
      <c r="Q132" s="14"/>
    </row>
    <row r="133" spans="1:17" ht="15">
      <c r="A133" s="28"/>
      <c r="B133" s="31"/>
      <c r="C133" s="3" t="s">
        <v>56</v>
      </c>
      <c r="D133" s="4">
        <f aca="true" t="shared" si="54" ref="D133:E135">F133+H133+J133+L133</f>
        <v>166922.5</v>
      </c>
      <c r="E133" s="4">
        <f t="shared" si="54"/>
        <v>0</v>
      </c>
      <c r="F133" s="4">
        <f aca="true" t="shared" si="55" ref="F133:M133">F77</f>
        <v>79504.70000000001</v>
      </c>
      <c r="G133" s="4">
        <f t="shared" si="55"/>
        <v>0</v>
      </c>
      <c r="H133" s="4">
        <f t="shared" si="55"/>
        <v>0</v>
      </c>
      <c r="I133" s="4">
        <f t="shared" si="55"/>
        <v>0</v>
      </c>
      <c r="J133" s="4">
        <f t="shared" si="55"/>
        <v>87417.8</v>
      </c>
      <c r="K133" s="4">
        <f t="shared" si="55"/>
        <v>0</v>
      </c>
      <c r="L133" s="4">
        <f t="shared" si="55"/>
        <v>0</v>
      </c>
      <c r="M133" s="4">
        <f t="shared" si="55"/>
        <v>0</v>
      </c>
      <c r="N133" s="20"/>
      <c r="O133" s="21"/>
      <c r="P133" s="14"/>
      <c r="Q133" s="14"/>
    </row>
    <row r="134" spans="1:17" ht="15">
      <c r="A134" s="28"/>
      <c r="B134" s="31"/>
      <c r="C134" s="3" t="s">
        <v>57</v>
      </c>
      <c r="D134" s="4">
        <f t="shared" si="54"/>
        <v>159134.7</v>
      </c>
      <c r="E134" s="4">
        <f t="shared" si="54"/>
        <v>0</v>
      </c>
      <c r="F134" s="4">
        <f aca="true" t="shared" si="56" ref="F134:M134">F78</f>
        <v>71716.90000000001</v>
      </c>
      <c r="G134" s="4">
        <f t="shared" si="56"/>
        <v>0</v>
      </c>
      <c r="H134" s="4">
        <f t="shared" si="56"/>
        <v>0</v>
      </c>
      <c r="I134" s="4">
        <f t="shared" si="56"/>
        <v>0</v>
      </c>
      <c r="J134" s="4">
        <f t="shared" si="56"/>
        <v>87417.8</v>
      </c>
      <c r="K134" s="4">
        <f t="shared" si="56"/>
        <v>0</v>
      </c>
      <c r="L134" s="4">
        <f t="shared" si="56"/>
        <v>0</v>
      </c>
      <c r="M134" s="4">
        <f t="shared" si="56"/>
        <v>0</v>
      </c>
      <c r="N134" s="20"/>
      <c r="O134" s="21"/>
      <c r="P134" s="14"/>
      <c r="Q134" s="14"/>
    </row>
    <row r="135" spans="1:17" ht="15">
      <c r="A135" s="29"/>
      <c r="B135" s="32"/>
      <c r="C135" s="3" t="s">
        <v>58</v>
      </c>
      <c r="D135" s="4">
        <f t="shared" si="54"/>
        <v>159134.7</v>
      </c>
      <c r="E135" s="4">
        <f t="shared" si="54"/>
        <v>0</v>
      </c>
      <c r="F135" s="4">
        <f aca="true" t="shared" si="57" ref="F135:M135">F79</f>
        <v>71716.90000000001</v>
      </c>
      <c r="G135" s="4">
        <f t="shared" si="57"/>
        <v>0</v>
      </c>
      <c r="H135" s="4">
        <f t="shared" si="57"/>
        <v>0</v>
      </c>
      <c r="I135" s="4">
        <f t="shared" si="57"/>
        <v>0</v>
      </c>
      <c r="J135" s="4">
        <f t="shared" si="57"/>
        <v>87417.8</v>
      </c>
      <c r="K135" s="4">
        <f t="shared" si="57"/>
        <v>0</v>
      </c>
      <c r="L135" s="4">
        <f t="shared" si="57"/>
        <v>0</v>
      </c>
      <c r="M135" s="4">
        <f t="shared" si="57"/>
        <v>0</v>
      </c>
      <c r="N135" s="22"/>
      <c r="O135" s="23"/>
      <c r="P135" s="14"/>
      <c r="Q135" s="14"/>
    </row>
    <row r="136" spans="1:17" ht="15" customHeight="1">
      <c r="A136" s="17"/>
      <c r="B136" s="17" t="s">
        <v>25</v>
      </c>
      <c r="C136" s="11" t="s">
        <v>15</v>
      </c>
      <c r="D136" s="4">
        <f t="shared" si="35"/>
        <v>21062990.8</v>
      </c>
      <c r="E136" s="4">
        <f t="shared" si="35"/>
        <v>7836180.200000001</v>
      </c>
      <c r="F136" s="4">
        <f>SUM(F137:F142)</f>
        <v>3482802.7</v>
      </c>
      <c r="G136" s="4">
        <f aca="true" t="shared" si="58" ref="G136:M136">SUM(G137:G142)</f>
        <v>1221582.7000000002</v>
      </c>
      <c r="H136" s="4">
        <f t="shared" si="58"/>
        <v>0</v>
      </c>
      <c r="I136" s="4">
        <f t="shared" si="58"/>
        <v>0</v>
      </c>
      <c r="J136" s="4">
        <f t="shared" si="58"/>
        <v>17238077.200000003</v>
      </c>
      <c r="K136" s="4">
        <f t="shared" si="58"/>
        <v>6272486.600000001</v>
      </c>
      <c r="L136" s="4">
        <f t="shared" si="58"/>
        <v>342110.89999999997</v>
      </c>
      <c r="M136" s="4">
        <f t="shared" si="58"/>
        <v>342110.89999999997</v>
      </c>
      <c r="N136" s="17"/>
      <c r="O136" s="17"/>
      <c r="P136" s="14"/>
      <c r="Q136" s="14"/>
    </row>
    <row r="137" spans="1:17" ht="15">
      <c r="A137" s="17"/>
      <c r="B137" s="17"/>
      <c r="C137" s="11" t="s">
        <v>0</v>
      </c>
      <c r="D137" s="4">
        <f t="shared" si="35"/>
        <v>3055724.6</v>
      </c>
      <c r="E137" s="4">
        <f t="shared" si="35"/>
        <v>2898706.8000000003</v>
      </c>
      <c r="F137" s="4">
        <f aca="true" t="shared" si="59" ref="F137:M139">F66+F130</f>
        <v>587613.5</v>
      </c>
      <c r="G137" s="4">
        <f t="shared" si="59"/>
        <v>450865.5</v>
      </c>
      <c r="H137" s="4">
        <f t="shared" si="59"/>
        <v>0</v>
      </c>
      <c r="I137" s="4">
        <f t="shared" si="59"/>
        <v>0</v>
      </c>
      <c r="J137" s="4">
        <f t="shared" si="59"/>
        <v>2345210.8000000003</v>
      </c>
      <c r="K137" s="4">
        <f t="shared" si="59"/>
        <v>2324941.0000000005</v>
      </c>
      <c r="L137" s="4">
        <f t="shared" si="59"/>
        <v>122900.3</v>
      </c>
      <c r="M137" s="12">
        <f t="shared" si="59"/>
        <v>122900.3</v>
      </c>
      <c r="N137" s="17"/>
      <c r="O137" s="17"/>
      <c r="P137" s="14"/>
      <c r="Q137" s="14"/>
    </row>
    <row r="138" spans="1:17" ht="15">
      <c r="A138" s="17"/>
      <c r="B138" s="17"/>
      <c r="C138" s="11" t="s">
        <v>1</v>
      </c>
      <c r="D138" s="4">
        <f t="shared" si="35"/>
        <v>3411544.2</v>
      </c>
      <c r="E138" s="4">
        <f t="shared" si="35"/>
        <v>2491871.9</v>
      </c>
      <c r="F138" s="4">
        <f t="shared" si="59"/>
        <v>623055</v>
      </c>
      <c r="G138" s="4">
        <f t="shared" si="59"/>
        <v>408652.30000000005</v>
      </c>
      <c r="H138" s="4">
        <f t="shared" si="59"/>
        <v>0</v>
      </c>
      <c r="I138" s="4">
        <f t="shared" si="59"/>
        <v>0</v>
      </c>
      <c r="J138" s="4">
        <f t="shared" si="59"/>
        <v>2678883.9000000004</v>
      </c>
      <c r="K138" s="4">
        <f t="shared" si="59"/>
        <v>1973614.3</v>
      </c>
      <c r="L138" s="4">
        <f t="shared" si="59"/>
        <v>109605.29999999999</v>
      </c>
      <c r="M138" s="12">
        <f t="shared" si="59"/>
        <v>109605.29999999999</v>
      </c>
      <c r="N138" s="17"/>
      <c r="O138" s="17"/>
      <c r="P138" s="14"/>
      <c r="Q138" s="14"/>
    </row>
    <row r="139" spans="1:17" ht="15">
      <c r="A139" s="17"/>
      <c r="B139" s="17"/>
      <c r="C139" s="11" t="s">
        <v>3</v>
      </c>
      <c r="D139" s="4">
        <f t="shared" si="35"/>
        <v>3586462.7</v>
      </c>
      <c r="E139" s="4">
        <f t="shared" si="35"/>
        <v>2445601.5</v>
      </c>
      <c r="F139" s="4">
        <f t="shared" si="59"/>
        <v>584017.6</v>
      </c>
      <c r="G139" s="4">
        <f t="shared" si="59"/>
        <v>362064.9</v>
      </c>
      <c r="H139" s="4">
        <f t="shared" si="59"/>
        <v>0</v>
      </c>
      <c r="I139" s="4">
        <f t="shared" si="59"/>
        <v>0</v>
      </c>
      <c r="J139" s="4">
        <f t="shared" si="59"/>
        <v>2892839.8000000003</v>
      </c>
      <c r="K139" s="4">
        <f t="shared" si="59"/>
        <v>1973931.3</v>
      </c>
      <c r="L139" s="4">
        <f t="shared" si="59"/>
        <v>109605.29999999999</v>
      </c>
      <c r="M139" s="12">
        <f t="shared" si="59"/>
        <v>109605.29999999999</v>
      </c>
      <c r="N139" s="17"/>
      <c r="O139" s="17"/>
      <c r="P139" s="14"/>
      <c r="Q139" s="14"/>
    </row>
    <row r="140" spans="1:17" ht="15">
      <c r="A140" s="17"/>
      <c r="B140" s="17"/>
      <c r="C140" s="11" t="s">
        <v>56</v>
      </c>
      <c r="D140" s="4">
        <f aca="true" t="shared" si="60" ref="D140:E142">F140+H140+J140+L140</f>
        <v>3670387.4999999995</v>
      </c>
      <c r="E140" s="4">
        <f t="shared" si="60"/>
        <v>0</v>
      </c>
      <c r="F140" s="4">
        <f aca="true" t="shared" si="61" ref="F140:M140">F69+F133</f>
        <v>564097.3999999999</v>
      </c>
      <c r="G140" s="4">
        <f t="shared" si="61"/>
        <v>0</v>
      </c>
      <c r="H140" s="4">
        <f t="shared" si="61"/>
        <v>0</v>
      </c>
      <c r="I140" s="4">
        <f t="shared" si="61"/>
        <v>0</v>
      </c>
      <c r="J140" s="4">
        <f t="shared" si="61"/>
        <v>3106290.0999999996</v>
      </c>
      <c r="K140" s="4">
        <f t="shared" si="61"/>
        <v>0</v>
      </c>
      <c r="L140" s="4">
        <f t="shared" si="61"/>
        <v>0</v>
      </c>
      <c r="M140" s="12">
        <f t="shared" si="61"/>
        <v>0</v>
      </c>
      <c r="N140" s="17"/>
      <c r="O140" s="17"/>
      <c r="P140" s="14"/>
      <c r="Q140" s="14"/>
    </row>
    <row r="141" spans="1:17" ht="15">
      <c r="A141" s="17"/>
      <c r="B141" s="17"/>
      <c r="C141" s="11" t="s">
        <v>57</v>
      </c>
      <c r="D141" s="4">
        <f t="shared" si="60"/>
        <v>3668704</v>
      </c>
      <c r="E141" s="4">
        <f t="shared" si="60"/>
        <v>0</v>
      </c>
      <c r="F141" s="4">
        <f aca="true" t="shared" si="62" ref="F141:M141">F70+F134</f>
        <v>562009.6</v>
      </c>
      <c r="G141" s="4">
        <f t="shared" si="62"/>
        <v>0</v>
      </c>
      <c r="H141" s="4">
        <f t="shared" si="62"/>
        <v>0</v>
      </c>
      <c r="I141" s="4">
        <f t="shared" si="62"/>
        <v>0</v>
      </c>
      <c r="J141" s="4">
        <f t="shared" si="62"/>
        <v>3106694.4</v>
      </c>
      <c r="K141" s="4">
        <f t="shared" si="62"/>
        <v>0</v>
      </c>
      <c r="L141" s="4">
        <f t="shared" si="62"/>
        <v>0</v>
      </c>
      <c r="M141" s="12">
        <f t="shared" si="62"/>
        <v>0</v>
      </c>
      <c r="N141" s="17"/>
      <c r="O141" s="17"/>
      <c r="P141" s="14"/>
      <c r="Q141" s="14"/>
    </row>
    <row r="142" spans="1:17" ht="15">
      <c r="A142" s="17"/>
      <c r="B142" s="17"/>
      <c r="C142" s="11" t="s">
        <v>58</v>
      </c>
      <c r="D142" s="4">
        <f t="shared" si="60"/>
        <v>3670167.8</v>
      </c>
      <c r="E142" s="4">
        <f t="shared" si="60"/>
        <v>0</v>
      </c>
      <c r="F142" s="4">
        <f aca="true" t="shared" si="63" ref="F142:M142">F71+F135</f>
        <v>562009.6</v>
      </c>
      <c r="G142" s="4">
        <f t="shared" si="63"/>
        <v>0</v>
      </c>
      <c r="H142" s="4">
        <f t="shared" si="63"/>
        <v>0</v>
      </c>
      <c r="I142" s="4">
        <f t="shared" si="63"/>
        <v>0</v>
      </c>
      <c r="J142" s="4">
        <f t="shared" si="63"/>
        <v>3108158.1999999997</v>
      </c>
      <c r="K142" s="4">
        <f t="shared" si="63"/>
        <v>0</v>
      </c>
      <c r="L142" s="4">
        <f t="shared" si="63"/>
        <v>0</v>
      </c>
      <c r="M142" s="12">
        <f t="shared" si="63"/>
        <v>0</v>
      </c>
      <c r="N142" s="17"/>
      <c r="O142" s="17"/>
      <c r="P142" s="14"/>
      <c r="Q142" s="14"/>
    </row>
    <row r="143" spans="16:17" ht="63.75" customHeight="1">
      <c r="P143" s="10"/>
      <c r="Q143" s="10"/>
    </row>
    <row r="144" spans="16:17" ht="15">
      <c r="P144" s="10"/>
      <c r="Q144" s="10"/>
    </row>
    <row r="145" spans="16:17" ht="15">
      <c r="P145" s="10"/>
      <c r="Q145" s="10"/>
    </row>
    <row r="146" spans="16:17" ht="15">
      <c r="P146" s="10"/>
      <c r="Q146" s="10"/>
    </row>
    <row r="147" spans="16:17" ht="15">
      <c r="P147" s="10"/>
      <c r="Q147" s="10"/>
    </row>
    <row r="148" spans="16:17" ht="15">
      <c r="P148" s="10"/>
      <c r="Q148" s="10"/>
    </row>
    <row r="149" spans="16:17" ht="15">
      <c r="P149" s="10"/>
      <c r="Q149" s="10"/>
    </row>
    <row r="150" spans="16:17" ht="15">
      <c r="P150" s="10"/>
      <c r="Q150" s="10"/>
    </row>
    <row r="151" spans="16:17" ht="15">
      <c r="P151" s="10"/>
      <c r="Q151" s="10"/>
    </row>
    <row r="152" spans="16:17" ht="15">
      <c r="P152" s="10"/>
      <c r="Q152" s="10"/>
    </row>
    <row r="153" spans="16:17" ht="15">
      <c r="P153" s="10"/>
      <c r="Q153" s="10"/>
    </row>
    <row r="154" spans="16:17" ht="15">
      <c r="P154" s="10"/>
      <c r="Q154" s="10"/>
    </row>
    <row r="155" spans="16:17" ht="15">
      <c r="P155" s="10"/>
      <c r="Q155" s="10"/>
    </row>
    <row r="156" spans="16:17" ht="15">
      <c r="P156" s="10"/>
      <c r="Q156" s="10"/>
    </row>
    <row r="157" spans="16:17" ht="15">
      <c r="P157" s="10"/>
      <c r="Q157" s="10"/>
    </row>
    <row r="158" spans="16:17" ht="15">
      <c r="P158" s="10"/>
      <c r="Q158" s="10"/>
    </row>
  </sheetData>
  <sheetProtection/>
  <mergeCells count="74">
    <mergeCell ref="A122:A128"/>
    <mergeCell ref="B122:B128"/>
    <mergeCell ref="N122:O128"/>
    <mergeCell ref="A8:O8"/>
    <mergeCell ref="N10:O12"/>
    <mergeCell ref="F11:G11"/>
    <mergeCell ref="J11:K11"/>
    <mergeCell ref="L11:M11"/>
    <mergeCell ref="A10:A12"/>
    <mergeCell ref="B16:B22"/>
    <mergeCell ref="K5:O5"/>
    <mergeCell ref="A7:O7"/>
    <mergeCell ref="B72:C72"/>
    <mergeCell ref="N72:O72"/>
    <mergeCell ref="B15:C15"/>
    <mergeCell ref="N15:O15"/>
    <mergeCell ref="N16:O22"/>
    <mergeCell ref="N13:O13"/>
    <mergeCell ref="B14:C14"/>
    <mergeCell ref="N14:O14"/>
    <mergeCell ref="H11:I11"/>
    <mergeCell ref="A16:A22"/>
    <mergeCell ref="N23:O29"/>
    <mergeCell ref="B23:B29"/>
    <mergeCell ref="A23:A29"/>
    <mergeCell ref="B10:B12"/>
    <mergeCell ref="C10:C12"/>
    <mergeCell ref="D10:E11"/>
    <mergeCell ref="F10:M10"/>
    <mergeCell ref="N30:O36"/>
    <mergeCell ref="B30:B36"/>
    <mergeCell ref="A30:A36"/>
    <mergeCell ref="N37:O43"/>
    <mergeCell ref="B37:B43"/>
    <mergeCell ref="A37:A43"/>
    <mergeCell ref="A44:A50"/>
    <mergeCell ref="N44:O50"/>
    <mergeCell ref="B44:B50"/>
    <mergeCell ref="N51:O57"/>
    <mergeCell ref="B51:B57"/>
    <mergeCell ref="A51:A57"/>
    <mergeCell ref="B80:B86"/>
    <mergeCell ref="A80:A86"/>
    <mergeCell ref="N87:O93"/>
    <mergeCell ref="N58:O64"/>
    <mergeCell ref="B58:B64"/>
    <mergeCell ref="A58:A64"/>
    <mergeCell ref="N65:O71"/>
    <mergeCell ref="B65:B71"/>
    <mergeCell ref="A65:A71"/>
    <mergeCell ref="N108:O114"/>
    <mergeCell ref="B108:B114"/>
    <mergeCell ref="A108:A114"/>
    <mergeCell ref="N73:O79"/>
    <mergeCell ref="B73:B79"/>
    <mergeCell ref="A73:A79"/>
    <mergeCell ref="N101:O107"/>
    <mergeCell ref="B101:B107"/>
    <mergeCell ref="A101:A107"/>
    <mergeCell ref="N80:O86"/>
    <mergeCell ref="B87:B93"/>
    <mergeCell ref="A87:A93"/>
    <mergeCell ref="B115:B121"/>
    <mergeCell ref="A115:A121"/>
    <mergeCell ref="N136:O142"/>
    <mergeCell ref="B136:B142"/>
    <mergeCell ref="A136:A142"/>
    <mergeCell ref="N94:O100"/>
    <mergeCell ref="B94:B100"/>
    <mergeCell ref="A94:A100"/>
    <mergeCell ref="N129:O135"/>
    <mergeCell ref="B129:B135"/>
    <mergeCell ref="A129:A135"/>
    <mergeCell ref="N115:O121"/>
  </mergeCells>
  <printOptions/>
  <pageMargins left="0.75" right="0.75" top="1" bottom="1" header="0.5" footer="0.5"/>
  <pageSetup fitToHeight="10" horizontalDpi="600" verticalDpi="600" orientation="portrait" paperSize="9" scale="48" r:id="rId3"/>
  <rowBreaks count="3" manualBreakCount="3">
    <brk id="36" max="255" man="1"/>
    <brk id="86" max="255" man="1"/>
    <brk id="13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Шавкунова</cp:lastModifiedBy>
  <cp:lastPrinted>2015-10-21T03:17:43Z</cp:lastPrinted>
  <dcterms:created xsi:type="dcterms:W3CDTF">2013-09-25T10:58:55Z</dcterms:created>
  <dcterms:modified xsi:type="dcterms:W3CDTF">2015-10-21T03:19:51Z</dcterms:modified>
  <cp:category/>
  <cp:version/>
  <cp:contentType/>
  <cp:contentStatus/>
</cp:coreProperties>
</file>