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F27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J27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F104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J104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G216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</commentList>
</comments>
</file>

<file path=xl/sharedStrings.xml><?xml version="1.0" encoding="utf-8"?>
<sst xmlns="http://schemas.openxmlformats.org/spreadsheetml/2006/main" count="287" uniqueCount="66">
  <si>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</si>
  <si>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</si>
  <si>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</si>
  <si>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</si>
  <si>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</si>
  <si>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</si>
  <si>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</si>
  <si>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</si>
  <si>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</si>
  <si>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</si>
  <si>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</si>
  <si>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</si>
  <si>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</si>
  <si>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</si>
  <si>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</si>
  <si>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</si>
  <si>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</si>
  <si>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</si>
  <si>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</si>
  <si>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</si>
  <si>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</si>
  <si>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</si>
  <si>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</si>
  <si>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</si>
  <si>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</si>
  <si>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</si>
  <si>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</si>
  <si>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</si>
  <si>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</si>
  <si>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</si>
  <si>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</si>
  <si>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</si>
  <si>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</si>
  <si>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</si>
  <si>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</si>
  <si>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</si>
  <si>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</si>
  <si>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</si>
  <si>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</si>
  <si>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</si>
  <si>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</si>
  <si>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</si>
  <si>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</si>
  <si>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</si>
  <si>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</si>
  <si>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</si>
  <si>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</si>
  <si>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</si>
  <si>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</si>
  <si>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</si>
  <si>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</si>
  <si>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</si>
  <si>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</si>
  <si>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</si>
  <si>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</si>
  <si>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</si>
  <si>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</si>
  <si>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</si>
  <si>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</si>
  <si>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</si>
  <si>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</si>
  <si>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</si>
  <si>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</si>
  <si>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</si>
  <si>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 xml:space="preserve">Приложение 3
к постановлению
администрации Города Томска от    №
</t>
  </si>
  <si>
    <t>администрации Города Томска от 03.12.2015 № 1195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</si>
</sst>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7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3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 wrapText="1"/>
    </xf>
    <xf numFmtId="164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1" fillId="24" borderId="13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A1">
      <selection activeCell="A3" sqref="A3:N3"/>
    </sheetView>
  </sheetViews>
  <sheetFormatPr defaultColWidth="9.00390625" defaultRowHeight="15.75"/>
  <cols>
    <col min="1" max="1" width="3.875" style="6" customWidth="1"/>
    <col min="2" max="2" width="23.625" style="7" customWidth="1"/>
    <col min="3" max="3" width="9.00390625" style="8" customWidth="1"/>
    <col min="4" max="4" width="11.50390625" style="9" customWidth="1"/>
    <col min="5" max="5" width="11.25390625" style="9" customWidth="1"/>
    <col min="6" max="6" width="11.875" style="8" customWidth="1"/>
    <col min="7" max="7" width="9.875" style="8" customWidth="1"/>
    <col min="8" max="8" width="8.25390625" style="8" customWidth="1"/>
    <col min="9" max="9" width="7.375" style="8" customWidth="1"/>
    <col min="10" max="10" width="11.50390625" style="8" customWidth="1"/>
    <col min="11" max="11" width="9.25390625" style="8" bestFit="1" customWidth="1"/>
    <col min="12" max="13" width="9.125" style="8" customWidth="1"/>
    <col min="14" max="14" width="7.625" style="10" customWidth="1"/>
    <col min="15" max="15" width="7.625" style="6" hidden="1" customWidth="1"/>
    <col min="16" max="16" width="11.625" style="6" hidden="1" customWidth="1"/>
    <col min="17" max="18" width="10.625" style="6" hidden="1" customWidth="1"/>
    <col min="19" max="19" width="9.625" style="6" bestFit="1" customWidth="1"/>
    <col min="20" max="16384" width="9.00390625" style="6" customWidth="1"/>
  </cols>
  <sheetData>
    <row r="1" spans="1:14" ht="15.75">
      <c r="A1" s="48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9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ht="15.75">
      <c r="A5" s="4"/>
    </row>
    <row r="6" ht="15.75">
      <c r="A6" s="26"/>
    </row>
    <row r="7" spans="1:14" ht="15.75">
      <c r="A7" s="41" t="s">
        <v>60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5.75">
      <c r="A8" s="26"/>
    </row>
    <row r="9" spans="1:14" ht="18.75" hidden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ht="15.75">
      <c r="A10" s="26"/>
    </row>
    <row r="11" ht="15.75">
      <c r="A11" s="26"/>
    </row>
    <row r="12" spans="1:15" ht="27" customHeight="1">
      <c r="A12" s="51" t="s">
        <v>0</v>
      </c>
      <c r="B12" s="38" t="s">
        <v>1</v>
      </c>
      <c r="C12" s="51" t="s">
        <v>2</v>
      </c>
      <c r="D12" s="42" t="s">
        <v>41</v>
      </c>
      <c r="E12" s="42"/>
      <c r="F12" s="51" t="s">
        <v>3</v>
      </c>
      <c r="G12" s="51"/>
      <c r="H12" s="51"/>
      <c r="I12" s="51"/>
      <c r="J12" s="51"/>
      <c r="K12" s="51"/>
      <c r="L12" s="51"/>
      <c r="M12" s="51"/>
      <c r="N12" s="51" t="s">
        <v>4</v>
      </c>
      <c r="O12" s="11"/>
    </row>
    <row r="13" spans="1:15" ht="15.75">
      <c r="A13" s="51"/>
      <c r="B13" s="39"/>
      <c r="C13" s="51"/>
      <c r="D13" s="42"/>
      <c r="E13" s="42"/>
      <c r="F13" s="51" t="s">
        <v>5</v>
      </c>
      <c r="G13" s="51"/>
      <c r="H13" s="51" t="s">
        <v>6</v>
      </c>
      <c r="I13" s="51"/>
      <c r="J13" s="51" t="s">
        <v>7</v>
      </c>
      <c r="K13" s="51"/>
      <c r="L13" s="51" t="s">
        <v>8</v>
      </c>
      <c r="M13" s="51"/>
      <c r="N13" s="51"/>
      <c r="O13" s="11"/>
    </row>
    <row r="14" spans="1:15" s="4" customFormat="1" ht="20.25" customHeight="1">
      <c r="A14" s="51"/>
      <c r="B14" s="40"/>
      <c r="C14" s="51"/>
      <c r="D14" s="24" t="s">
        <v>9</v>
      </c>
      <c r="E14" s="24" t="s">
        <v>10</v>
      </c>
      <c r="F14" s="24" t="s">
        <v>9</v>
      </c>
      <c r="G14" s="24" t="s">
        <v>10</v>
      </c>
      <c r="H14" s="24" t="s">
        <v>9</v>
      </c>
      <c r="I14" s="24" t="s">
        <v>10</v>
      </c>
      <c r="J14" s="24" t="s">
        <v>9</v>
      </c>
      <c r="K14" s="24" t="s">
        <v>10</v>
      </c>
      <c r="L14" s="24" t="s">
        <v>9</v>
      </c>
      <c r="M14" s="24" t="s">
        <v>10</v>
      </c>
      <c r="N14" s="24"/>
      <c r="O14" s="12"/>
    </row>
    <row r="15" spans="1:15" s="8" customFormat="1" ht="15.75">
      <c r="A15" s="24">
        <v>1</v>
      </c>
      <c r="B15" s="24">
        <v>2</v>
      </c>
      <c r="C15" s="24">
        <v>3</v>
      </c>
      <c r="D15" s="25">
        <v>4</v>
      </c>
      <c r="E15" s="25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13"/>
    </row>
    <row r="16" spans="1:15" ht="19.5" customHeight="1">
      <c r="A16" s="53" t="s">
        <v>55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1"/>
    </row>
    <row r="17" spans="1:15" ht="16.5" customHeight="1" hidden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1"/>
    </row>
    <row r="18" spans="1:15" ht="16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1"/>
    </row>
    <row r="19" spans="1:19" s="16" customFormat="1" ht="15.75" customHeight="1">
      <c r="A19" s="38" t="s">
        <v>29</v>
      </c>
      <c r="B19" s="27" t="s">
        <v>56</v>
      </c>
      <c r="C19" s="25" t="s">
        <v>12</v>
      </c>
      <c r="D19" s="1">
        <f>SUM(D20:D25)</f>
        <v>863926.5200000001</v>
      </c>
      <c r="E19" s="1">
        <f>SUM(E20:E25)</f>
        <v>288482.30000000005</v>
      </c>
      <c r="F19" s="1">
        <f>SUM(F20:F25)</f>
        <v>481383.08430000016</v>
      </c>
      <c r="G19" s="1">
        <f aca="true" t="shared" si="0" ref="G19:M19">SUM(G20:G25)</f>
        <v>157959</v>
      </c>
      <c r="H19" s="1">
        <f t="shared" si="0"/>
        <v>4050.6952500000007</v>
      </c>
      <c r="I19" s="1">
        <f>SUM(I20:I25)</f>
        <v>0</v>
      </c>
      <c r="J19" s="1">
        <f>SUM(J20:J25)</f>
        <v>370216.44045000005</v>
      </c>
      <c r="K19" s="1">
        <f t="shared" si="0"/>
        <v>126410.4</v>
      </c>
      <c r="L19" s="1">
        <f t="shared" si="0"/>
        <v>8276.3</v>
      </c>
      <c r="M19" s="1">
        <f t="shared" si="0"/>
        <v>4112.9</v>
      </c>
      <c r="N19" s="31" t="s">
        <v>46</v>
      </c>
      <c r="O19" s="14"/>
      <c r="P19" s="15"/>
      <c r="Q19" s="15"/>
      <c r="S19" s="15"/>
    </row>
    <row r="20" spans="1:17" s="16" customFormat="1" ht="15.75" customHeight="1">
      <c r="A20" s="39"/>
      <c r="B20" s="43" t="s">
        <v>11</v>
      </c>
      <c r="C20" s="25" t="s">
        <v>13</v>
      </c>
      <c r="D20" s="1">
        <f aca="true" t="shared" si="1" ref="D20:E25">F20+H20+J20+L20</f>
        <v>96882.60000000002</v>
      </c>
      <c r="E20" s="1">
        <f t="shared" si="1"/>
        <v>76138.50000000001</v>
      </c>
      <c r="F20" s="1">
        <f>F27+F34+F48+F55</f>
        <v>72301.30000000002</v>
      </c>
      <c r="G20" s="1">
        <f>G27+G34+G48+G55</f>
        <v>54461.200000000004</v>
      </c>
      <c r="H20" s="1">
        <f aca="true" t="shared" si="2" ref="H20:K25">H27+H34+H48</f>
        <v>525</v>
      </c>
      <c r="I20" s="1">
        <f t="shared" si="2"/>
        <v>0</v>
      </c>
      <c r="J20" s="1">
        <f>J27+J34+J48</f>
        <v>22719</v>
      </c>
      <c r="K20" s="1">
        <f>K27+K34+K48</f>
        <v>20340</v>
      </c>
      <c r="L20" s="1">
        <f aca="true" t="shared" si="3" ref="L20:M25">L27+L34+L48</f>
        <v>1337.3</v>
      </c>
      <c r="M20" s="1">
        <f t="shared" si="3"/>
        <v>1337.3</v>
      </c>
      <c r="N20" s="32"/>
      <c r="O20" s="5"/>
      <c r="P20" s="15">
        <f>G20+G62+G146</f>
        <v>142365.70400000003</v>
      </c>
      <c r="Q20" s="15">
        <f>K20+K62+K146</f>
        <v>40371.200000000004</v>
      </c>
    </row>
    <row r="21" spans="1:17" s="16" customFormat="1" ht="15.75">
      <c r="A21" s="39"/>
      <c r="B21" s="43"/>
      <c r="C21" s="25" t="s">
        <v>14</v>
      </c>
      <c r="D21" s="1">
        <f t="shared" si="1"/>
        <v>117906.40000000002</v>
      </c>
      <c r="E21" s="1">
        <f t="shared" si="1"/>
        <v>94624.00000000001</v>
      </c>
      <c r="F21" s="1">
        <f aca="true" t="shared" si="4" ref="F21:G25">F28+F35+F49+F56</f>
        <v>72301.30000000002</v>
      </c>
      <c r="G21" s="1">
        <f t="shared" si="4"/>
        <v>51748.9</v>
      </c>
      <c r="H21" s="1">
        <f t="shared" si="2"/>
        <v>577.5</v>
      </c>
      <c r="I21" s="1">
        <f t="shared" si="2"/>
        <v>0</v>
      </c>
      <c r="J21" s="1">
        <f t="shared" si="2"/>
        <v>43639.8</v>
      </c>
      <c r="K21" s="1">
        <f t="shared" si="2"/>
        <v>41487.3</v>
      </c>
      <c r="L21" s="1">
        <f t="shared" si="3"/>
        <v>1387.8</v>
      </c>
      <c r="M21" s="1">
        <f t="shared" si="3"/>
        <v>1387.8</v>
      </c>
      <c r="N21" s="32"/>
      <c r="O21" s="5"/>
      <c r="P21" s="15">
        <v>142210.7</v>
      </c>
      <c r="Q21" s="15">
        <v>40371.2</v>
      </c>
    </row>
    <row r="22" spans="1:17" s="16" customFormat="1" ht="15.75">
      <c r="A22" s="39"/>
      <c r="B22" s="43"/>
      <c r="C22" s="25" t="s">
        <v>15</v>
      </c>
      <c r="D22" s="1">
        <f t="shared" si="1"/>
        <v>139796.8</v>
      </c>
      <c r="E22" s="1">
        <f t="shared" si="1"/>
        <v>117719.8</v>
      </c>
      <c r="F22" s="1">
        <f t="shared" si="4"/>
        <v>72301.30000000002</v>
      </c>
      <c r="G22" s="1">
        <f t="shared" si="4"/>
        <v>51748.9</v>
      </c>
      <c r="H22" s="1">
        <f t="shared" si="2"/>
        <v>635.25</v>
      </c>
      <c r="I22" s="1">
        <f t="shared" si="2"/>
        <v>0</v>
      </c>
      <c r="J22" s="1">
        <f t="shared" si="2"/>
        <v>65472.45</v>
      </c>
      <c r="K22" s="1">
        <f t="shared" si="2"/>
        <v>64583.1</v>
      </c>
      <c r="L22" s="1">
        <f t="shared" si="3"/>
        <v>1387.8</v>
      </c>
      <c r="M22" s="1">
        <f t="shared" si="3"/>
        <v>1387.8</v>
      </c>
      <c r="N22" s="32"/>
      <c r="O22" s="5"/>
      <c r="P22" s="15">
        <f>P20-P21</f>
        <v>155.00400000001537</v>
      </c>
      <c r="Q22" s="15">
        <f>Q21-Q20</f>
        <v>0</v>
      </c>
    </row>
    <row r="23" spans="1:15" s="16" customFormat="1" ht="15.75">
      <c r="A23" s="39"/>
      <c r="B23" s="43"/>
      <c r="C23" s="25" t="s">
        <v>16</v>
      </c>
      <c r="D23" s="1">
        <f t="shared" si="1"/>
        <v>153802</v>
      </c>
      <c r="E23" s="1">
        <f t="shared" si="1"/>
        <v>0</v>
      </c>
      <c r="F23" s="1">
        <f t="shared" si="4"/>
        <v>79695.73000000003</v>
      </c>
      <c r="G23" s="1">
        <f t="shared" si="4"/>
        <v>0</v>
      </c>
      <c r="H23" s="1">
        <f t="shared" si="2"/>
        <v>698.7750000000001</v>
      </c>
      <c r="I23" s="1">
        <f t="shared" si="2"/>
        <v>0</v>
      </c>
      <c r="J23" s="1">
        <f t="shared" si="2"/>
        <v>72019.695</v>
      </c>
      <c r="K23" s="1">
        <f t="shared" si="2"/>
        <v>0</v>
      </c>
      <c r="L23" s="1">
        <f t="shared" si="3"/>
        <v>1387.8</v>
      </c>
      <c r="M23" s="1">
        <f t="shared" si="3"/>
        <v>0</v>
      </c>
      <c r="N23" s="32"/>
      <c r="O23" s="5"/>
    </row>
    <row r="24" spans="1:15" s="16" customFormat="1" ht="15.75">
      <c r="A24" s="39"/>
      <c r="B24" s="43"/>
      <c r="C24" s="25" t="s">
        <v>17</v>
      </c>
      <c r="D24" s="1">
        <f t="shared" si="1"/>
        <v>169248.88000000003</v>
      </c>
      <c r="E24" s="1">
        <f t="shared" si="1"/>
        <v>0</v>
      </c>
      <c r="F24" s="1">
        <f t="shared" si="4"/>
        <v>87870.76300000004</v>
      </c>
      <c r="G24" s="1">
        <f t="shared" si="4"/>
        <v>0</v>
      </c>
      <c r="H24" s="1">
        <f t="shared" si="2"/>
        <v>768.6525000000001</v>
      </c>
      <c r="I24" s="1">
        <f t="shared" si="2"/>
        <v>0</v>
      </c>
      <c r="J24" s="1">
        <f t="shared" si="2"/>
        <v>79221.66450000001</v>
      </c>
      <c r="K24" s="1">
        <f t="shared" si="2"/>
        <v>0</v>
      </c>
      <c r="L24" s="1">
        <f t="shared" si="3"/>
        <v>1387.8</v>
      </c>
      <c r="M24" s="1">
        <f t="shared" si="3"/>
        <v>0</v>
      </c>
      <c r="N24" s="32"/>
      <c r="O24" s="5"/>
    </row>
    <row r="25" spans="1:15" s="16" customFormat="1" ht="15.75">
      <c r="A25" s="39"/>
      <c r="B25" s="43"/>
      <c r="C25" s="25" t="s">
        <v>18</v>
      </c>
      <c r="D25" s="1">
        <f t="shared" si="1"/>
        <v>186289.84000000005</v>
      </c>
      <c r="E25" s="1">
        <f t="shared" si="1"/>
        <v>0</v>
      </c>
      <c r="F25" s="1">
        <f t="shared" si="4"/>
        <v>96912.69130000005</v>
      </c>
      <c r="G25" s="1">
        <f t="shared" si="4"/>
        <v>0</v>
      </c>
      <c r="H25" s="1">
        <f t="shared" si="2"/>
        <v>845.5177500000002</v>
      </c>
      <c r="I25" s="1">
        <f t="shared" si="2"/>
        <v>0</v>
      </c>
      <c r="J25" s="1">
        <f t="shared" si="2"/>
        <v>87143.83095000002</v>
      </c>
      <c r="K25" s="1">
        <f t="shared" si="2"/>
        <v>0</v>
      </c>
      <c r="L25" s="1">
        <f t="shared" si="3"/>
        <v>1387.8</v>
      </c>
      <c r="M25" s="1">
        <f t="shared" si="3"/>
        <v>0</v>
      </c>
      <c r="N25" s="32"/>
      <c r="O25" s="5"/>
    </row>
    <row r="26" spans="1:15" s="17" customFormat="1" ht="15.75" customHeight="1">
      <c r="A26" s="39"/>
      <c r="B26" s="28" t="s">
        <v>26</v>
      </c>
      <c r="C26" s="24" t="s">
        <v>12</v>
      </c>
      <c r="D26" s="1">
        <f>SUM(D27:D32)</f>
        <v>836551.5074000001</v>
      </c>
      <c r="E26" s="1">
        <f aca="true" t="shared" si="5" ref="E26:K26">SUM(E27:E32)</f>
        <v>287237.30000000005</v>
      </c>
      <c r="F26" s="2">
        <f t="shared" si="5"/>
        <v>463729.7403000002</v>
      </c>
      <c r="G26" s="2">
        <f t="shared" si="5"/>
        <v>156714</v>
      </c>
      <c r="H26" s="2">
        <f t="shared" si="5"/>
        <v>0</v>
      </c>
      <c r="I26" s="2">
        <f t="shared" si="5"/>
        <v>0</v>
      </c>
      <c r="J26" s="2">
        <f>SUM(J27:J32)</f>
        <v>364545.46710000007</v>
      </c>
      <c r="K26" s="2">
        <f t="shared" si="5"/>
        <v>126410.4</v>
      </c>
      <c r="L26" s="2">
        <f>SUM(L27:L32)</f>
        <v>8276.3</v>
      </c>
      <c r="M26" s="2">
        <f>SUM(M27:M32)</f>
        <v>4112.9</v>
      </c>
      <c r="N26" s="32"/>
      <c r="O26" s="5"/>
    </row>
    <row r="27" spans="1:15" ht="15.75">
      <c r="A27" s="39"/>
      <c r="B27" s="28"/>
      <c r="C27" s="24" t="s">
        <v>13</v>
      </c>
      <c r="D27" s="1">
        <f aca="true" t="shared" si="6" ref="D27:E32">F27+H27+J27+L27</f>
        <v>93149.60000000002</v>
      </c>
      <c r="E27" s="1">
        <f t="shared" si="6"/>
        <v>75723.50000000001</v>
      </c>
      <c r="F27" s="2">
        <f>17212+G27-1400-29.9</f>
        <v>69828.30000000002</v>
      </c>
      <c r="G27" s="2">
        <f>51333.9-G34+1400+20+918.2+10+15+30+25+91.3+124.6+29.9+48.3</f>
        <v>54046.200000000004</v>
      </c>
      <c r="H27" s="2">
        <v>0</v>
      </c>
      <c r="I27" s="2">
        <v>0</v>
      </c>
      <c r="J27" s="2">
        <f>1644+K27</f>
        <v>21984</v>
      </c>
      <c r="K27" s="2">
        <f>15979.3+13076-5254.8-988.1-2472.4</f>
        <v>20340</v>
      </c>
      <c r="L27" s="2">
        <v>1337.3</v>
      </c>
      <c r="M27" s="2">
        <f>L27</f>
        <v>1337.3</v>
      </c>
      <c r="N27" s="32"/>
      <c r="O27" s="5"/>
    </row>
    <row r="28" spans="1:15" ht="15.75">
      <c r="A28" s="39"/>
      <c r="B28" s="28"/>
      <c r="C28" s="24" t="s">
        <v>14</v>
      </c>
      <c r="D28" s="1">
        <f t="shared" si="6"/>
        <v>114047.40000000002</v>
      </c>
      <c r="E28" s="1">
        <f t="shared" si="6"/>
        <v>94209.00000000001</v>
      </c>
      <c r="F28" s="2">
        <f>F27</f>
        <v>69828.30000000002</v>
      </c>
      <c r="G28" s="2">
        <f>51333.9-G35-G42</f>
        <v>51333.9</v>
      </c>
      <c r="H28" s="2">
        <v>0</v>
      </c>
      <c r="I28" s="2">
        <v>0</v>
      </c>
      <c r="J28" s="2">
        <f>1344+K28</f>
        <v>42831.3</v>
      </c>
      <c r="K28" s="2">
        <f>23762.6+17724.7</f>
        <v>41487.3</v>
      </c>
      <c r="L28" s="2">
        <v>1387.8</v>
      </c>
      <c r="M28" s="2">
        <f>L28</f>
        <v>1387.8</v>
      </c>
      <c r="N28" s="32"/>
      <c r="O28" s="5"/>
    </row>
    <row r="29" spans="1:15" ht="15.75">
      <c r="A29" s="39"/>
      <c r="B29" s="28"/>
      <c r="C29" s="24" t="s">
        <v>15</v>
      </c>
      <c r="D29" s="1">
        <f t="shared" si="6"/>
        <v>135799.2</v>
      </c>
      <c r="E29" s="1">
        <f t="shared" si="6"/>
        <v>117304.8</v>
      </c>
      <c r="F29" s="2">
        <f>F28</f>
        <v>69828.30000000002</v>
      </c>
      <c r="G29" s="2">
        <f>51333.9-G36-G43</f>
        <v>51333.9</v>
      </c>
      <c r="H29" s="2">
        <v>0</v>
      </c>
      <c r="I29" s="2">
        <v>0</v>
      </c>
      <c r="J29" s="2">
        <f>K29</f>
        <v>64583.1</v>
      </c>
      <c r="K29" s="2">
        <f>64538.1+45</f>
        <v>64583.1</v>
      </c>
      <c r="L29" s="2">
        <v>1387.8</v>
      </c>
      <c r="M29" s="2">
        <f>L29</f>
        <v>1387.8</v>
      </c>
      <c r="N29" s="32"/>
      <c r="O29" s="5"/>
    </row>
    <row r="30" spans="1:15" ht="15.75">
      <c r="A30" s="39"/>
      <c r="B30" s="28"/>
      <c r="C30" s="24" t="s">
        <v>16</v>
      </c>
      <c r="D30" s="1">
        <f t="shared" si="6"/>
        <v>149240.34000000003</v>
      </c>
      <c r="E30" s="1">
        <f t="shared" si="6"/>
        <v>0</v>
      </c>
      <c r="F30" s="2">
        <f>1.1*F29</f>
        <v>76811.13000000002</v>
      </c>
      <c r="G30" s="2">
        <v>0</v>
      </c>
      <c r="H30" s="2">
        <v>0</v>
      </c>
      <c r="I30" s="2">
        <v>0</v>
      </c>
      <c r="J30" s="2">
        <f>1.1*J29</f>
        <v>71041.41</v>
      </c>
      <c r="K30" s="2">
        <v>0</v>
      </c>
      <c r="L30" s="2">
        <v>1387.8</v>
      </c>
      <c r="M30" s="2">
        <v>0</v>
      </c>
      <c r="N30" s="32"/>
      <c r="O30" s="5"/>
    </row>
    <row r="31" spans="1:15" ht="15.75">
      <c r="A31" s="39"/>
      <c r="B31" s="28"/>
      <c r="C31" s="24" t="s">
        <v>17</v>
      </c>
      <c r="D31" s="1">
        <f t="shared" si="6"/>
        <v>164025.59400000004</v>
      </c>
      <c r="E31" s="1">
        <f t="shared" si="6"/>
        <v>0</v>
      </c>
      <c r="F31" s="2">
        <f>1.1*F30</f>
        <v>84492.24300000003</v>
      </c>
      <c r="G31" s="2">
        <v>0</v>
      </c>
      <c r="H31" s="2">
        <v>0</v>
      </c>
      <c r="I31" s="2">
        <v>0</v>
      </c>
      <c r="J31" s="2">
        <f>1.1*J30</f>
        <v>78145.551</v>
      </c>
      <c r="K31" s="2">
        <v>0</v>
      </c>
      <c r="L31" s="2">
        <v>1387.8</v>
      </c>
      <c r="M31" s="2">
        <v>0</v>
      </c>
      <c r="N31" s="32"/>
      <c r="O31" s="5"/>
    </row>
    <row r="32" spans="1:15" ht="15.75">
      <c r="A32" s="39"/>
      <c r="B32" s="28"/>
      <c r="C32" s="24" t="s">
        <v>18</v>
      </c>
      <c r="D32" s="1">
        <f t="shared" si="6"/>
        <v>180289.37340000004</v>
      </c>
      <c r="E32" s="1">
        <f t="shared" si="6"/>
        <v>0</v>
      </c>
      <c r="F32" s="2">
        <f>1.1*F31</f>
        <v>92941.46730000005</v>
      </c>
      <c r="G32" s="2">
        <v>0</v>
      </c>
      <c r="H32" s="2">
        <v>0</v>
      </c>
      <c r="I32" s="2">
        <v>0</v>
      </c>
      <c r="J32" s="2">
        <f>1.1*J31</f>
        <v>85960.10610000002</v>
      </c>
      <c r="K32" s="2">
        <v>0</v>
      </c>
      <c r="L32" s="2">
        <v>1387.8</v>
      </c>
      <c r="M32" s="2">
        <v>0</v>
      </c>
      <c r="N32" s="32"/>
      <c r="O32" s="5"/>
    </row>
    <row r="33" spans="1:15" s="4" customFormat="1" ht="15.75" customHeight="1">
      <c r="A33" s="39"/>
      <c r="B33" s="28" t="s">
        <v>27</v>
      </c>
      <c r="C33" s="24" t="s">
        <v>12</v>
      </c>
      <c r="D33" s="1">
        <f>SUM(D34:D39)</f>
        <v>24885.012600000002</v>
      </c>
      <c r="E33" s="1">
        <f aca="true" t="shared" si="7" ref="E33:M33">SUM(E34:E39)</f>
        <v>0</v>
      </c>
      <c r="F33" s="2">
        <f t="shared" si="7"/>
        <v>15163.344000000001</v>
      </c>
      <c r="G33" s="2">
        <f t="shared" si="7"/>
        <v>0</v>
      </c>
      <c r="H33" s="2">
        <f t="shared" si="7"/>
        <v>4050.6952500000007</v>
      </c>
      <c r="I33" s="2">
        <f t="shared" si="7"/>
        <v>0</v>
      </c>
      <c r="J33" s="2">
        <f t="shared" si="7"/>
        <v>5670.973350000002</v>
      </c>
      <c r="K33" s="2">
        <f t="shared" si="7"/>
        <v>0</v>
      </c>
      <c r="L33" s="2">
        <f t="shared" si="7"/>
        <v>0</v>
      </c>
      <c r="M33" s="2">
        <f t="shared" si="7"/>
        <v>0</v>
      </c>
      <c r="N33" s="32"/>
      <c r="O33" s="5"/>
    </row>
    <row r="34" spans="1:15" ht="15.75">
      <c r="A34" s="39"/>
      <c r="B34" s="28"/>
      <c r="C34" s="24" t="s">
        <v>13</v>
      </c>
      <c r="D34" s="1">
        <f aca="true" t="shared" si="8" ref="D34:E39">F34+H34+J34+L34</f>
        <v>3318</v>
      </c>
      <c r="E34" s="1">
        <f t="shared" si="8"/>
        <v>0</v>
      </c>
      <c r="F34" s="2">
        <v>2058</v>
      </c>
      <c r="G34" s="2">
        <v>0</v>
      </c>
      <c r="H34" s="2">
        <v>525</v>
      </c>
      <c r="I34" s="2"/>
      <c r="J34" s="2">
        <f>735</f>
        <v>735</v>
      </c>
      <c r="K34" s="2">
        <v>0</v>
      </c>
      <c r="L34" s="2">
        <v>0</v>
      </c>
      <c r="M34" s="2">
        <v>0</v>
      </c>
      <c r="N34" s="32"/>
      <c r="O34" s="5"/>
    </row>
    <row r="35" spans="1:15" ht="15.75">
      <c r="A35" s="39"/>
      <c r="B35" s="28"/>
      <c r="C35" s="24" t="s">
        <v>14</v>
      </c>
      <c r="D35" s="1">
        <f t="shared" si="8"/>
        <v>3444</v>
      </c>
      <c r="E35" s="1">
        <f t="shared" si="8"/>
        <v>0</v>
      </c>
      <c r="F35" s="2">
        <f>F34</f>
        <v>2058</v>
      </c>
      <c r="G35" s="2">
        <v>0</v>
      </c>
      <c r="H35" s="2">
        <f>1.1*H34</f>
        <v>577.5</v>
      </c>
      <c r="I35" s="2"/>
      <c r="J35" s="2">
        <f>1.1*J34</f>
        <v>808.5000000000001</v>
      </c>
      <c r="K35" s="2">
        <v>0</v>
      </c>
      <c r="L35" s="2">
        <v>0</v>
      </c>
      <c r="M35" s="2">
        <v>0</v>
      </c>
      <c r="N35" s="32"/>
      <c r="O35" s="5"/>
    </row>
    <row r="36" spans="1:15" ht="15.75">
      <c r="A36" s="39"/>
      <c r="B36" s="28"/>
      <c r="C36" s="24" t="s">
        <v>15</v>
      </c>
      <c r="D36" s="1">
        <f t="shared" si="8"/>
        <v>3582.6000000000004</v>
      </c>
      <c r="E36" s="1">
        <f t="shared" si="8"/>
        <v>0</v>
      </c>
      <c r="F36" s="2">
        <f>F35</f>
        <v>2058</v>
      </c>
      <c r="G36" s="2">
        <v>0</v>
      </c>
      <c r="H36" s="2">
        <f>1.1*H35</f>
        <v>635.25</v>
      </c>
      <c r="I36" s="2">
        <v>0</v>
      </c>
      <c r="J36" s="2">
        <f>1.1*J35</f>
        <v>889.3500000000003</v>
      </c>
      <c r="K36" s="2">
        <v>0</v>
      </c>
      <c r="L36" s="2">
        <v>0</v>
      </c>
      <c r="M36" s="2">
        <v>0</v>
      </c>
      <c r="N36" s="32"/>
      <c r="O36" s="5"/>
    </row>
    <row r="37" spans="1:15" ht="15.75">
      <c r="A37" s="39"/>
      <c r="B37" s="28"/>
      <c r="C37" s="24" t="s">
        <v>16</v>
      </c>
      <c r="D37" s="1">
        <f t="shared" si="8"/>
        <v>4146.66</v>
      </c>
      <c r="E37" s="1">
        <f t="shared" si="8"/>
        <v>0</v>
      </c>
      <c r="F37" s="2">
        <f>1.2*F36</f>
        <v>2469.6</v>
      </c>
      <c r="G37" s="2">
        <v>0</v>
      </c>
      <c r="H37" s="2">
        <f>1.1*H36</f>
        <v>698.7750000000001</v>
      </c>
      <c r="I37" s="2"/>
      <c r="J37" s="2">
        <f>1.1*J36</f>
        <v>978.2850000000003</v>
      </c>
      <c r="K37" s="2">
        <v>0</v>
      </c>
      <c r="L37" s="2">
        <v>0</v>
      </c>
      <c r="M37" s="2">
        <v>0</v>
      </c>
      <c r="N37" s="32"/>
      <c r="O37" s="5"/>
    </row>
    <row r="38" spans="1:15" ht="15.75">
      <c r="A38" s="39"/>
      <c r="B38" s="28"/>
      <c r="C38" s="24" t="s">
        <v>17</v>
      </c>
      <c r="D38" s="1">
        <f t="shared" si="8"/>
        <v>4808.286</v>
      </c>
      <c r="E38" s="1">
        <f t="shared" si="8"/>
        <v>0</v>
      </c>
      <c r="F38" s="2">
        <f>1.2*F37</f>
        <v>2963.52</v>
      </c>
      <c r="G38" s="2">
        <v>0</v>
      </c>
      <c r="H38" s="2">
        <f>1.1*H37</f>
        <v>768.6525000000001</v>
      </c>
      <c r="I38" s="2">
        <v>0</v>
      </c>
      <c r="J38" s="2">
        <f>1.1*J37</f>
        <v>1076.1135000000004</v>
      </c>
      <c r="K38" s="2">
        <v>0</v>
      </c>
      <c r="L38" s="2">
        <v>0</v>
      </c>
      <c r="M38" s="2">
        <v>0</v>
      </c>
      <c r="N38" s="32"/>
      <c r="O38" s="5"/>
    </row>
    <row r="39" spans="1:15" ht="15.75">
      <c r="A39" s="39"/>
      <c r="B39" s="28"/>
      <c r="C39" s="24" t="s">
        <v>18</v>
      </c>
      <c r="D39" s="1">
        <f t="shared" si="8"/>
        <v>5585.466600000001</v>
      </c>
      <c r="E39" s="1">
        <f t="shared" si="8"/>
        <v>0</v>
      </c>
      <c r="F39" s="2">
        <f>1.2*F38</f>
        <v>3556.2239999999997</v>
      </c>
      <c r="G39" s="2">
        <v>0</v>
      </c>
      <c r="H39" s="2">
        <f>1.1*H38</f>
        <v>845.5177500000002</v>
      </c>
      <c r="I39" s="2">
        <v>0</v>
      </c>
      <c r="J39" s="2">
        <f>1.1*J38</f>
        <v>1183.7248500000005</v>
      </c>
      <c r="K39" s="2">
        <v>0</v>
      </c>
      <c r="L39" s="2">
        <f>1.1*L38</f>
        <v>0</v>
      </c>
      <c r="M39" s="2"/>
      <c r="N39" s="32"/>
      <c r="O39" s="5"/>
    </row>
    <row r="40" spans="1:15" s="4" customFormat="1" ht="15" customHeight="1" hidden="1">
      <c r="A40" s="39"/>
      <c r="B40" s="28" t="s">
        <v>47</v>
      </c>
      <c r="C40" s="24" t="s">
        <v>12</v>
      </c>
      <c r="D40" s="1">
        <f>SUM(D41:D46)</f>
        <v>0</v>
      </c>
      <c r="E40" s="1">
        <f aca="true" t="shared" si="9" ref="E40:K40">SUM(E41:E46)</f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>SUM(L41:L46)</f>
        <v>0</v>
      </c>
      <c r="M40" s="2">
        <f>SUM(M41:M46)</f>
        <v>0</v>
      </c>
      <c r="N40" s="32"/>
      <c r="O40" s="5"/>
    </row>
    <row r="41" spans="1:15" ht="15" customHeight="1" hidden="1">
      <c r="A41" s="39"/>
      <c r="B41" s="28"/>
      <c r="C41" s="24" t="s">
        <v>13</v>
      </c>
      <c r="D41" s="1">
        <f aca="true" t="shared" si="10" ref="D41:E46">F41+H41+J41+L41</f>
        <v>0</v>
      </c>
      <c r="E41" s="1">
        <f t="shared" si="10"/>
        <v>0</v>
      </c>
      <c r="F41" s="2"/>
      <c r="G41" s="2"/>
      <c r="H41" s="2"/>
      <c r="I41" s="2"/>
      <c r="J41" s="2"/>
      <c r="K41" s="2"/>
      <c r="L41" s="2"/>
      <c r="M41" s="2"/>
      <c r="N41" s="32"/>
      <c r="O41" s="5"/>
    </row>
    <row r="42" spans="1:15" ht="15" customHeight="1" hidden="1">
      <c r="A42" s="39"/>
      <c r="B42" s="28"/>
      <c r="C42" s="24" t="s">
        <v>14</v>
      </c>
      <c r="D42" s="1">
        <f t="shared" si="10"/>
        <v>0</v>
      </c>
      <c r="E42" s="1">
        <f t="shared" si="10"/>
        <v>0</v>
      </c>
      <c r="F42" s="2"/>
      <c r="G42" s="2"/>
      <c r="H42" s="2"/>
      <c r="I42" s="2"/>
      <c r="J42" s="2"/>
      <c r="K42" s="2"/>
      <c r="L42" s="2"/>
      <c r="M42" s="2"/>
      <c r="N42" s="32"/>
      <c r="O42" s="5"/>
    </row>
    <row r="43" spans="1:15" ht="15" customHeight="1" hidden="1">
      <c r="A43" s="39"/>
      <c r="B43" s="28"/>
      <c r="C43" s="24" t="s">
        <v>15</v>
      </c>
      <c r="D43" s="1">
        <f t="shared" si="10"/>
        <v>0</v>
      </c>
      <c r="E43" s="1">
        <f t="shared" si="10"/>
        <v>0</v>
      </c>
      <c r="F43" s="2"/>
      <c r="G43" s="2"/>
      <c r="H43" s="2"/>
      <c r="I43" s="2"/>
      <c r="J43" s="2"/>
      <c r="K43" s="2"/>
      <c r="L43" s="2"/>
      <c r="M43" s="2"/>
      <c r="N43" s="32"/>
      <c r="O43" s="5"/>
    </row>
    <row r="44" spans="1:15" ht="15" customHeight="1" hidden="1">
      <c r="A44" s="39"/>
      <c r="B44" s="28"/>
      <c r="C44" s="24" t="s">
        <v>16</v>
      </c>
      <c r="D44" s="1">
        <f t="shared" si="10"/>
        <v>0</v>
      </c>
      <c r="E44" s="1">
        <f t="shared" si="10"/>
        <v>0</v>
      </c>
      <c r="F44" s="2"/>
      <c r="G44" s="2"/>
      <c r="H44" s="2"/>
      <c r="I44" s="2"/>
      <c r="J44" s="2"/>
      <c r="K44" s="2"/>
      <c r="L44" s="2"/>
      <c r="M44" s="2"/>
      <c r="N44" s="32"/>
      <c r="O44" s="5"/>
    </row>
    <row r="45" spans="1:15" ht="15" customHeight="1" hidden="1">
      <c r="A45" s="39"/>
      <c r="B45" s="28"/>
      <c r="C45" s="24" t="s">
        <v>17</v>
      </c>
      <c r="D45" s="1">
        <f t="shared" si="10"/>
        <v>0</v>
      </c>
      <c r="E45" s="1">
        <f t="shared" si="10"/>
        <v>0</v>
      </c>
      <c r="F45" s="2"/>
      <c r="G45" s="2"/>
      <c r="H45" s="2"/>
      <c r="I45" s="2"/>
      <c r="J45" s="2"/>
      <c r="K45" s="2"/>
      <c r="L45" s="2"/>
      <c r="M45" s="2"/>
      <c r="N45" s="32"/>
      <c r="O45" s="5"/>
    </row>
    <row r="46" spans="1:15" ht="15" customHeight="1" hidden="1">
      <c r="A46" s="39"/>
      <c r="B46" s="28"/>
      <c r="C46" s="24" t="s">
        <v>18</v>
      </c>
      <c r="D46" s="1">
        <f t="shared" si="10"/>
        <v>0</v>
      </c>
      <c r="E46" s="1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32"/>
      <c r="O46" s="5"/>
    </row>
    <row r="47" spans="1:15" s="4" customFormat="1" ht="15" customHeight="1">
      <c r="A47" s="39"/>
      <c r="B47" s="34" t="s">
        <v>50</v>
      </c>
      <c r="C47" s="24" t="s">
        <v>12</v>
      </c>
      <c r="D47" s="1">
        <f>SUM(D48:D53)</f>
        <v>1560</v>
      </c>
      <c r="E47" s="1">
        <f aca="true" t="shared" si="11" ref="E47:K47">SUM(E48:E53)</f>
        <v>780</v>
      </c>
      <c r="F47" s="1">
        <f t="shared" si="11"/>
        <v>1560</v>
      </c>
      <c r="G47" s="1">
        <f t="shared" si="11"/>
        <v>780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2">
        <f>SUM(L48:L53)</f>
        <v>0</v>
      </c>
      <c r="M47" s="2">
        <f>SUM(M48:M53)</f>
        <v>0</v>
      </c>
      <c r="N47" s="32"/>
      <c r="O47" s="5"/>
    </row>
    <row r="48" spans="1:16" ht="15.75">
      <c r="A48" s="39"/>
      <c r="B48" s="35"/>
      <c r="C48" s="24" t="s">
        <v>13</v>
      </c>
      <c r="D48" s="1">
        <f aca="true" t="shared" si="12" ref="D48:E53">F48+H48+J48+L48</f>
        <v>260</v>
      </c>
      <c r="E48" s="1">
        <f t="shared" si="12"/>
        <v>260</v>
      </c>
      <c r="F48" s="2">
        <v>260</v>
      </c>
      <c r="G48" s="2">
        <v>260</v>
      </c>
      <c r="H48" s="2"/>
      <c r="I48" s="2"/>
      <c r="J48" s="2"/>
      <c r="K48" s="2"/>
      <c r="L48" s="2">
        <v>0</v>
      </c>
      <c r="M48" s="2">
        <v>0</v>
      </c>
      <c r="N48" s="32"/>
      <c r="O48" s="5"/>
      <c r="P48" s="18"/>
    </row>
    <row r="49" spans="1:15" ht="15.75">
      <c r="A49" s="39"/>
      <c r="B49" s="35"/>
      <c r="C49" s="24" t="s">
        <v>14</v>
      </c>
      <c r="D49" s="1">
        <f t="shared" si="12"/>
        <v>260</v>
      </c>
      <c r="E49" s="1">
        <f t="shared" si="12"/>
        <v>260</v>
      </c>
      <c r="F49" s="2">
        <v>260</v>
      </c>
      <c r="G49" s="2">
        <v>260</v>
      </c>
      <c r="H49" s="2"/>
      <c r="I49" s="2"/>
      <c r="J49" s="2"/>
      <c r="K49" s="2"/>
      <c r="L49" s="2">
        <v>0</v>
      </c>
      <c r="M49" s="2">
        <v>0</v>
      </c>
      <c r="N49" s="32"/>
      <c r="O49" s="5"/>
    </row>
    <row r="50" spans="1:15" ht="15.75">
      <c r="A50" s="39"/>
      <c r="B50" s="35"/>
      <c r="C50" s="24" t="s">
        <v>15</v>
      </c>
      <c r="D50" s="1">
        <f t="shared" si="12"/>
        <v>260</v>
      </c>
      <c r="E50" s="1">
        <f t="shared" si="12"/>
        <v>260</v>
      </c>
      <c r="F50" s="2">
        <v>260</v>
      </c>
      <c r="G50" s="2">
        <v>260</v>
      </c>
      <c r="H50" s="2"/>
      <c r="I50" s="2"/>
      <c r="J50" s="2"/>
      <c r="K50" s="2"/>
      <c r="L50" s="2">
        <v>0</v>
      </c>
      <c r="M50" s="2">
        <v>0</v>
      </c>
      <c r="N50" s="32"/>
      <c r="O50" s="5"/>
    </row>
    <row r="51" spans="1:15" ht="15.75">
      <c r="A51" s="39"/>
      <c r="B51" s="35"/>
      <c r="C51" s="24" t="s">
        <v>16</v>
      </c>
      <c r="D51" s="1">
        <f t="shared" si="12"/>
        <v>260</v>
      </c>
      <c r="E51" s="1">
        <f t="shared" si="12"/>
        <v>0</v>
      </c>
      <c r="F51" s="2">
        <v>260</v>
      </c>
      <c r="G51" s="2">
        <v>0</v>
      </c>
      <c r="H51" s="2"/>
      <c r="I51" s="2"/>
      <c r="J51" s="2"/>
      <c r="K51" s="2"/>
      <c r="L51" s="2">
        <f>1.1*L50</f>
        <v>0</v>
      </c>
      <c r="M51" s="2">
        <v>0</v>
      </c>
      <c r="N51" s="32"/>
      <c r="O51" s="5"/>
    </row>
    <row r="52" spans="1:15" ht="15.75">
      <c r="A52" s="39"/>
      <c r="B52" s="35"/>
      <c r="C52" s="24" t="s">
        <v>17</v>
      </c>
      <c r="D52" s="1">
        <f t="shared" si="12"/>
        <v>260</v>
      </c>
      <c r="E52" s="1">
        <f t="shared" si="12"/>
        <v>0</v>
      </c>
      <c r="F52" s="2">
        <v>260</v>
      </c>
      <c r="G52" s="2">
        <v>0</v>
      </c>
      <c r="H52" s="2"/>
      <c r="I52" s="2"/>
      <c r="J52" s="2"/>
      <c r="K52" s="2"/>
      <c r="L52" s="2">
        <f>1.1*L51</f>
        <v>0</v>
      </c>
      <c r="M52" s="2">
        <v>0</v>
      </c>
      <c r="N52" s="32"/>
      <c r="O52" s="5"/>
    </row>
    <row r="53" spans="1:15" ht="15.75">
      <c r="A53" s="39"/>
      <c r="B53" s="36"/>
      <c r="C53" s="24" t="s">
        <v>18</v>
      </c>
      <c r="D53" s="1">
        <f t="shared" si="12"/>
        <v>260</v>
      </c>
      <c r="E53" s="1">
        <f t="shared" si="12"/>
        <v>0</v>
      </c>
      <c r="F53" s="2">
        <v>260</v>
      </c>
      <c r="G53" s="2">
        <v>0</v>
      </c>
      <c r="H53" s="2"/>
      <c r="I53" s="2"/>
      <c r="J53" s="2"/>
      <c r="K53" s="2"/>
      <c r="L53" s="2">
        <f>1.1*L52</f>
        <v>0</v>
      </c>
      <c r="M53" s="2">
        <v>0</v>
      </c>
      <c r="N53" s="32"/>
      <c r="O53" s="5"/>
    </row>
    <row r="54" spans="1:15" ht="15.75" customHeight="1">
      <c r="A54" s="39"/>
      <c r="B54" s="34" t="s">
        <v>54</v>
      </c>
      <c r="C54" s="24" t="s">
        <v>12</v>
      </c>
      <c r="D54" s="1">
        <f>SUM(D55:D60)</f>
        <v>930</v>
      </c>
      <c r="E54" s="1">
        <f aca="true" t="shared" si="13" ref="E54:K54">SUM(E55:E60)</f>
        <v>465</v>
      </c>
      <c r="F54" s="2">
        <f t="shared" si="13"/>
        <v>930</v>
      </c>
      <c r="G54" s="2">
        <f t="shared" si="13"/>
        <v>465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/>
      <c r="M54" s="2"/>
      <c r="N54" s="32"/>
      <c r="O54" s="5"/>
    </row>
    <row r="55" spans="1:15" ht="15.75">
      <c r="A55" s="39"/>
      <c r="B55" s="35"/>
      <c r="C55" s="24" t="s">
        <v>13</v>
      </c>
      <c r="D55" s="1">
        <f aca="true" t="shared" si="14" ref="D55:E60">F55+H55+J55+L55</f>
        <v>155</v>
      </c>
      <c r="E55" s="1">
        <f t="shared" si="14"/>
        <v>155</v>
      </c>
      <c r="F55" s="2">
        <v>155</v>
      </c>
      <c r="G55" s="2">
        <v>155</v>
      </c>
      <c r="H55" s="2"/>
      <c r="I55" s="2"/>
      <c r="J55" s="2"/>
      <c r="K55" s="2"/>
      <c r="L55" s="2"/>
      <c r="M55" s="2"/>
      <c r="N55" s="32"/>
      <c r="O55" s="5"/>
    </row>
    <row r="56" spans="1:15" ht="15.75">
      <c r="A56" s="39"/>
      <c r="B56" s="35"/>
      <c r="C56" s="24" t="s">
        <v>14</v>
      </c>
      <c r="D56" s="1">
        <f t="shared" si="14"/>
        <v>155</v>
      </c>
      <c r="E56" s="1">
        <f t="shared" si="14"/>
        <v>155</v>
      </c>
      <c r="F56" s="2">
        <v>155</v>
      </c>
      <c r="G56" s="2">
        <v>155</v>
      </c>
      <c r="H56" s="2"/>
      <c r="I56" s="2"/>
      <c r="J56" s="2"/>
      <c r="K56" s="2"/>
      <c r="L56" s="2"/>
      <c r="M56" s="2"/>
      <c r="N56" s="32"/>
      <c r="O56" s="5"/>
    </row>
    <row r="57" spans="1:15" ht="15.75">
      <c r="A57" s="39"/>
      <c r="B57" s="35"/>
      <c r="C57" s="24" t="s">
        <v>15</v>
      </c>
      <c r="D57" s="1">
        <f t="shared" si="14"/>
        <v>155</v>
      </c>
      <c r="E57" s="1">
        <f t="shared" si="14"/>
        <v>155</v>
      </c>
      <c r="F57" s="2">
        <v>155</v>
      </c>
      <c r="G57" s="2">
        <v>155</v>
      </c>
      <c r="H57" s="2"/>
      <c r="I57" s="2"/>
      <c r="J57" s="2"/>
      <c r="K57" s="2"/>
      <c r="L57" s="2"/>
      <c r="M57" s="2"/>
      <c r="N57" s="32"/>
      <c r="O57" s="5"/>
    </row>
    <row r="58" spans="1:15" ht="15.75">
      <c r="A58" s="39"/>
      <c r="B58" s="35"/>
      <c r="C58" s="24" t="s">
        <v>16</v>
      </c>
      <c r="D58" s="1">
        <f t="shared" si="14"/>
        <v>155</v>
      </c>
      <c r="E58" s="1">
        <f t="shared" si="14"/>
        <v>0</v>
      </c>
      <c r="F58" s="2">
        <v>155</v>
      </c>
      <c r="G58" s="2"/>
      <c r="H58" s="2"/>
      <c r="I58" s="2"/>
      <c r="J58" s="2"/>
      <c r="K58" s="2"/>
      <c r="L58" s="2"/>
      <c r="M58" s="2"/>
      <c r="N58" s="32"/>
      <c r="O58" s="5"/>
    </row>
    <row r="59" spans="1:15" ht="15.75">
      <c r="A59" s="39"/>
      <c r="B59" s="35"/>
      <c r="C59" s="24" t="s">
        <v>17</v>
      </c>
      <c r="D59" s="1">
        <f t="shared" si="14"/>
        <v>155</v>
      </c>
      <c r="E59" s="1">
        <f t="shared" si="14"/>
        <v>0</v>
      </c>
      <c r="F59" s="2">
        <v>155</v>
      </c>
      <c r="G59" s="2"/>
      <c r="H59" s="2"/>
      <c r="I59" s="2"/>
      <c r="J59" s="2"/>
      <c r="K59" s="2"/>
      <c r="L59" s="2"/>
      <c r="M59" s="2"/>
      <c r="N59" s="32"/>
      <c r="O59" s="5"/>
    </row>
    <row r="60" spans="1:15" ht="15.75">
      <c r="A60" s="39"/>
      <c r="B60" s="36"/>
      <c r="C60" s="24" t="s">
        <v>18</v>
      </c>
      <c r="D60" s="1">
        <f t="shared" si="14"/>
        <v>155</v>
      </c>
      <c r="E60" s="1">
        <f t="shared" si="14"/>
        <v>0</v>
      </c>
      <c r="F60" s="2">
        <v>155</v>
      </c>
      <c r="G60" s="2"/>
      <c r="H60" s="2"/>
      <c r="I60" s="2"/>
      <c r="J60" s="2"/>
      <c r="K60" s="2"/>
      <c r="L60" s="2"/>
      <c r="M60" s="2"/>
      <c r="N60" s="33"/>
      <c r="O60" s="5"/>
    </row>
    <row r="61" spans="1:15" s="16" customFormat="1" ht="15.75">
      <c r="A61" s="54" t="s">
        <v>62</v>
      </c>
      <c r="B61" s="27" t="s">
        <v>57</v>
      </c>
      <c r="C61" s="25" t="s">
        <v>12</v>
      </c>
      <c r="D61" s="1">
        <f>SUM(D62:D67)</f>
        <v>133319.604064</v>
      </c>
      <c r="E61" s="1">
        <f>SUM(E62:E67)</f>
        <v>56872.604</v>
      </c>
      <c r="F61" s="1">
        <f aca="true" t="shared" si="15" ref="F61:M61">SUM(F62:F67)</f>
        <v>58193.78136400001</v>
      </c>
      <c r="G61" s="1">
        <f t="shared" si="15"/>
        <v>23889.904</v>
      </c>
      <c r="H61" s="1">
        <f t="shared" si="15"/>
        <v>0</v>
      </c>
      <c r="I61" s="1">
        <f t="shared" si="15"/>
        <v>0</v>
      </c>
      <c r="J61" s="1">
        <f>SUM(J62:J67)</f>
        <v>31825.822700000004</v>
      </c>
      <c r="K61" s="19">
        <f>SUM(K62:K67)</f>
        <v>10982.7</v>
      </c>
      <c r="L61" s="1">
        <f t="shared" si="15"/>
        <v>43300</v>
      </c>
      <c r="M61" s="1">
        <f t="shared" si="15"/>
        <v>22000</v>
      </c>
      <c r="N61" s="31" t="s">
        <v>46</v>
      </c>
      <c r="O61" s="5"/>
    </row>
    <row r="62" spans="1:16" s="16" customFormat="1" ht="15.75" customHeight="1">
      <c r="A62" s="54"/>
      <c r="B62" s="44" t="s">
        <v>19</v>
      </c>
      <c r="C62" s="25" t="s">
        <v>13</v>
      </c>
      <c r="D62" s="1">
        <f aca="true" t="shared" si="16" ref="D62:E67">F62+H62+J62+L62</f>
        <v>18527.304</v>
      </c>
      <c r="E62" s="1">
        <f t="shared" si="16"/>
        <v>17526.804</v>
      </c>
      <c r="F62" s="1">
        <f aca="true" t="shared" si="17" ref="F62:M62">F69+F76</f>
        <v>8762.804</v>
      </c>
      <c r="G62" s="1">
        <f t="shared" si="17"/>
        <v>7962.304</v>
      </c>
      <c r="H62" s="1">
        <f t="shared" si="17"/>
        <v>0</v>
      </c>
      <c r="I62" s="1">
        <f t="shared" si="17"/>
        <v>0</v>
      </c>
      <c r="J62" s="1">
        <f t="shared" si="17"/>
        <v>1964.4999999999998</v>
      </c>
      <c r="K62" s="1">
        <f t="shared" si="17"/>
        <v>1764.4999999999998</v>
      </c>
      <c r="L62" s="1">
        <f t="shared" si="17"/>
        <v>7800</v>
      </c>
      <c r="M62" s="1">
        <f t="shared" si="17"/>
        <v>7800</v>
      </c>
      <c r="N62" s="32"/>
      <c r="O62" s="5"/>
      <c r="P62" s="20"/>
    </row>
    <row r="63" spans="1:16" s="16" customFormat="1" ht="15.75">
      <c r="A63" s="54"/>
      <c r="B63" s="45"/>
      <c r="C63" s="25" t="s">
        <v>14</v>
      </c>
      <c r="D63" s="1">
        <f t="shared" si="16"/>
        <v>19666.304</v>
      </c>
      <c r="E63" s="1">
        <f t="shared" si="16"/>
        <v>18667.3</v>
      </c>
      <c r="F63" s="1">
        <f aca="true" t="shared" si="18" ref="F63:K67">F70+F77</f>
        <v>8762.804</v>
      </c>
      <c r="G63" s="1">
        <f>G70+G77</f>
        <v>7963.799999999999</v>
      </c>
      <c r="H63" s="1">
        <f t="shared" si="18"/>
        <v>0</v>
      </c>
      <c r="I63" s="1">
        <f t="shared" si="18"/>
        <v>0</v>
      </c>
      <c r="J63" s="1">
        <f t="shared" si="18"/>
        <v>3803.5</v>
      </c>
      <c r="K63" s="1">
        <f t="shared" si="18"/>
        <v>3603.5</v>
      </c>
      <c r="L63" s="1">
        <f aca="true" t="shared" si="19" ref="L63:M67">L70+L77</f>
        <v>7100</v>
      </c>
      <c r="M63" s="1">
        <f t="shared" si="19"/>
        <v>7100</v>
      </c>
      <c r="N63" s="32"/>
      <c r="O63" s="5"/>
      <c r="P63" s="15"/>
    </row>
    <row r="64" spans="1:15" s="16" customFormat="1" ht="15.75">
      <c r="A64" s="54"/>
      <c r="B64" s="45"/>
      <c r="C64" s="25" t="s">
        <v>15</v>
      </c>
      <c r="D64" s="1">
        <f t="shared" si="16"/>
        <v>21477.504</v>
      </c>
      <c r="E64" s="1">
        <f t="shared" si="16"/>
        <v>20678.5</v>
      </c>
      <c r="F64" s="1">
        <f t="shared" si="18"/>
        <v>8762.804</v>
      </c>
      <c r="G64" s="1">
        <f>G71+G78</f>
        <v>7963.799999999999</v>
      </c>
      <c r="H64" s="1">
        <f t="shared" si="18"/>
        <v>0</v>
      </c>
      <c r="I64" s="1">
        <f t="shared" si="18"/>
        <v>0</v>
      </c>
      <c r="J64" s="1">
        <f>J71+J78</f>
        <v>5614.7</v>
      </c>
      <c r="K64" s="1">
        <f t="shared" si="18"/>
        <v>5614.7</v>
      </c>
      <c r="L64" s="1">
        <f t="shared" si="19"/>
        <v>7100</v>
      </c>
      <c r="M64" s="1">
        <f t="shared" si="19"/>
        <v>7100</v>
      </c>
      <c r="N64" s="32"/>
      <c r="O64" s="5"/>
    </row>
    <row r="65" spans="1:15" s="16" customFormat="1" ht="15.75">
      <c r="A65" s="54"/>
      <c r="B65" s="45"/>
      <c r="C65" s="25" t="s">
        <v>16</v>
      </c>
      <c r="D65" s="1">
        <f t="shared" si="16"/>
        <v>22915.2544</v>
      </c>
      <c r="E65" s="1">
        <f t="shared" si="16"/>
        <v>0</v>
      </c>
      <c r="F65" s="1">
        <f t="shared" si="18"/>
        <v>9639.084400000002</v>
      </c>
      <c r="G65" s="1">
        <f t="shared" si="18"/>
        <v>0</v>
      </c>
      <c r="H65" s="1">
        <f t="shared" si="18"/>
        <v>0</v>
      </c>
      <c r="I65" s="1">
        <f t="shared" si="18"/>
        <v>0</v>
      </c>
      <c r="J65" s="1">
        <f t="shared" si="18"/>
        <v>6176.17</v>
      </c>
      <c r="K65" s="1">
        <f t="shared" si="18"/>
        <v>0</v>
      </c>
      <c r="L65" s="1">
        <f t="shared" si="19"/>
        <v>7100</v>
      </c>
      <c r="M65" s="1">
        <f t="shared" si="19"/>
        <v>0</v>
      </c>
      <c r="N65" s="32"/>
      <c r="O65" s="5"/>
    </row>
    <row r="66" spans="1:15" s="16" customFormat="1" ht="15.75">
      <c r="A66" s="54"/>
      <c r="B66" s="45"/>
      <c r="C66" s="25" t="s">
        <v>17</v>
      </c>
      <c r="D66" s="1">
        <f t="shared" si="16"/>
        <v>24496.779840000003</v>
      </c>
      <c r="E66" s="1">
        <f t="shared" si="16"/>
        <v>0</v>
      </c>
      <c r="F66" s="1">
        <f t="shared" si="18"/>
        <v>10602.992840000003</v>
      </c>
      <c r="G66" s="1">
        <f t="shared" si="18"/>
        <v>0</v>
      </c>
      <c r="H66" s="1">
        <f t="shared" si="18"/>
        <v>0</v>
      </c>
      <c r="I66" s="1">
        <f t="shared" si="18"/>
        <v>0</v>
      </c>
      <c r="J66" s="1">
        <f>J73+J80</f>
        <v>6793.787</v>
      </c>
      <c r="K66" s="1">
        <f t="shared" si="18"/>
        <v>0</v>
      </c>
      <c r="L66" s="1">
        <f t="shared" si="19"/>
        <v>7100</v>
      </c>
      <c r="M66" s="1">
        <f t="shared" si="19"/>
        <v>0</v>
      </c>
      <c r="N66" s="32"/>
      <c r="O66" s="5"/>
    </row>
    <row r="67" spans="1:15" s="16" customFormat="1" ht="15.75">
      <c r="A67" s="54"/>
      <c r="B67" s="46"/>
      <c r="C67" s="25" t="s">
        <v>18</v>
      </c>
      <c r="D67" s="1">
        <f t="shared" si="16"/>
        <v>26236.457824000005</v>
      </c>
      <c r="E67" s="1">
        <f t="shared" si="16"/>
        <v>0</v>
      </c>
      <c r="F67" s="1">
        <f t="shared" si="18"/>
        <v>11663.292124000003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7473.1657000000005</v>
      </c>
      <c r="K67" s="1">
        <f t="shared" si="18"/>
        <v>0</v>
      </c>
      <c r="L67" s="1">
        <f t="shared" si="19"/>
        <v>7100</v>
      </c>
      <c r="M67" s="1">
        <f t="shared" si="19"/>
        <v>0</v>
      </c>
      <c r="N67" s="32"/>
      <c r="O67" s="5"/>
    </row>
    <row r="68" spans="1:15" s="4" customFormat="1" ht="15.75" customHeight="1">
      <c r="A68" s="54"/>
      <c r="B68" s="28" t="s">
        <v>28</v>
      </c>
      <c r="C68" s="24" t="s">
        <v>12</v>
      </c>
      <c r="D68" s="1">
        <f>SUM(D69:D74)</f>
        <v>131097.584064</v>
      </c>
      <c r="E68" s="1">
        <f>SUM(E69:E74)</f>
        <v>56551.604</v>
      </c>
      <c r="F68" s="2">
        <f aca="true" t="shared" si="20" ref="F68:K68">SUM(F69:F74)</f>
        <v>56732.761364000005</v>
      </c>
      <c r="G68" s="2">
        <f t="shared" si="20"/>
        <v>23889.904</v>
      </c>
      <c r="H68" s="2">
        <f t="shared" si="20"/>
        <v>0</v>
      </c>
      <c r="I68" s="2">
        <f t="shared" si="20"/>
        <v>0</v>
      </c>
      <c r="J68" s="2">
        <f t="shared" si="20"/>
        <v>31825.822700000004</v>
      </c>
      <c r="K68" s="2">
        <f t="shared" si="20"/>
        <v>10982.7</v>
      </c>
      <c r="L68" s="2">
        <f>SUM(L69:L74)</f>
        <v>42539</v>
      </c>
      <c r="M68" s="2">
        <f>SUM(M69:M74)</f>
        <v>21679</v>
      </c>
      <c r="N68" s="32"/>
      <c r="O68" s="5"/>
    </row>
    <row r="69" spans="1:15" ht="15.75">
      <c r="A69" s="54"/>
      <c r="B69" s="28"/>
      <c r="C69" s="24" t="s">
        <v>13</v>
      </c>
      <c r="D69" s="1">
        <f aca="true" t="shared" si="21" ref="D69:E74">F69+H69+J69+L69</f>
        <v>18207.304</v>
      </c>
      <c r="E69" s="1">
        <f t="shared" si="21"/>
        <v>17426.804</v>
      </c>
      <c r="F69" s="2">
        <f>743.8+G69-163.3</f>
        <v>8542.804</v>
      </c>
      <c r="G69" s="2">
        <f>6351.7+1209+163.3+137+32.304+34.5+34.5</f>
        <v>7962.304</v>
      </c>
      <c r="H69" s="24"/>
      <c r="I69" s="2">
        <v>0</v>
      </c>
      <c r="J69" s="2">
        <f>200+K69</f>
        <v>1964.4999999999998</v>
      </c>
      <c r="K69" s="2">
        <f>1504.7+1017.8-456.9-85.9-215.2</f>
        <v>1764.4999999999998</v>
      </c>
      <c r="L69" s="2">
        <f>7800-L76</f>
        <v>7700</v>
      </c>
      <c r="M69" s="2">
        <f>L69</f>
        <v>7700</v>
      </c>
      <c r="N69" s="32"/>
      <c r="O69" s="5"/>
    </row>
    <row r="70" spans="1:15" ht="15.75">
      <c r="A70" s="54"/>
      <c r="B70" s="28"/>
      <c r="C70" s="24" t="s">
        <v>14</v>
      </c>
      <c r="D70" s="1">
        <f t="shared" si="21"/>
        <v>19346.304</v>
      </c>
      <c r="E70" s="1">
        <f t="shared" si="21"/>
        <v>18567.3</v>
      </c>
      <c r="F70" s="2">
        <f>F69</f>
        <v>8542.804</v>
      </c>
      <c r="G70" s="2">
        <f>6351.7+1612.1</f>
        <v>7963.799999999999</v>
      </c>
      <c r="H70" s="24"/>
      <c r="I70" s="2">
        <v>0</v>
      </c>
      <c r="J70" s="2">
        <f>200+K70</f>
        <v>3803.5</v>
      </c>
      <c r="K70" s="2">
        <f>2182.9+1420.6</f>
        <v>3603.5</v>
      </c>
      <c r="L70" s="2">
        <f>7100-L77</f>
        <v>7000</v>
      </c>
      <c r="M70" s="2">
        <f>L70</f>
        <v>7000</v>
      </c>
      <c r="N70" s="32"/>
      <c r="O70" s="5"/>
    </row>
    <row r="71" spans="1:15" ht="15.75">
      <c r="A71" s="54"/>
      <c r="B71" s="28"/>
      <c r="C71" s="24" t="s">
        <v>15</v>
      </c>
      <c r="D71" s="1">
        <f t="shared" si="21"/>
        <v>21136.504</v>
      </c>
      <c r="E71" s="1">
        <f t="shared" si="21"/>
        <v>20557.5</v>
      </c>
      <c r="F71" s="2">
        <f>F70</f>
        <v>8542.804</v>
      </c>
      <c r="G71" s="2">
        <f>6351.7+1612.1</f>
        <v>7963.799999999999</v>
      </c>
      <c r="H71" s="24"/>
      <c r="I71" s="2">
        <v>0</v>
      </c>
      <c r="J71" s="2">
        <f>K71</f>
        <v>5614.7</v>
      </c>
      <c r="K71" s="2">
        <v>5614.7</v>
      </c>
      <c r="L71" s="2">
        <f>7100-L78</f>
        <v>6979</v>
      </c>
      <c r="M71" s="2">
        <f>L71</f>
        <v>6979</v>
      </c>
      <c r="N71" s="32"/>
      <c r="O71" s="5"/>
    </row>
    <row r="72" spans="1:15" ht="15.75">
      <c r="A72" s="54"/>
      <c r="B72" s="28"/>
      <c r="C72" s="24" t="s">
        <v>16</v>
      </c>
      <c r="D72" s="1">
        <f t="shared" si="21"/>
        <v>22540.2544</v>
      </c>
      <c r="E72" s="1">
        <f t="shared" si="21"/>
        <v>0</v>
      </c>
      <c r="F72" s="2">
        <f>1.1*F71</f>
        <v>9397.084400000002</v>
      </c>
      <c r="G72" s="2">
        <v>0</v>
      </c>
      <c r="H72" s="24"/>
      <c r="I72" s="2">
        <v>0</v>
      </c>
      <c r="J72" s="2">
        <f>1.1*J71</f>
        <v>6176.17</v>
      </c>
      <c r="K72" s="2">
        <v>0</v>
      </c>
      <c r="L72" s="2">
        <f>7100-L79</f>
        <v>6967</v>
      </c>
      <c r="M72" s="2"/>
      <c r="N72" s="32"/>
      <c r="O72" s="5"/>
    </row>
    <row r="73" spans="1:15" ht="15.75">
      <c r="A73" s="54"/>
      <c r="B73" s="28"/>
      <c r="C73" s="24" t="s">
        <v>17</v>
      </c>
      <c r="D73" s="1">
        <f t="shared" si="21"/>
        <v>24084.579840000002</v>
      </c>
      <c r="E73" s="1">
        <f t="shared" si="21"/>
        <v>0</v>
      </c>
      <c r="F73" s="2">
        <f>1.1*F72</f>
        <v>10336.792840000002</v>
      </c>
      <c r="G73" s="2">
        <v>0</v>
      </c>
      <c r="H73" s="24"/>
      <c r="I73" s="2">
        <v>0</v>
      </c>
      <c r="J73" s="2">
        <f>1.1*J72</f>
        <v>6793.787</v>
      </c>
      <c r="K73" s="2">
        <v>0</v>
      </c>
      <c r="L73" s="2">
        <f>7100-L80</f>
        <v>6954</v>
      </c>
      <c r="M73" s="2"/>
      <c r="N73" s="32"/>
      <c r="O73" s="5"/>
    </row>
    <row r="74" spans="1:15" ht="15.75">
      <c r="A74" s="54"/>
      <c r="B74" s="28"/>
      <c r="C74" s="24" t="s">
        <v>18</v>
      </c>
      <c r="D74" s="1">
        <f t="shared" si="21"/>
        <v>25782.637824000005</v>
      </c>
      <c r="E74" s="1">
        <f t="shared" si="21"/>
        <v>0</v>
      </c>
      <c r="F74" s="2">
        <f>1.1*F73</f>
        <v>11370.472124000004</v>
      </c>
      <c r="G74" s="2">
        <v>0</v>
      </c>
      <c r="H74" s="24"/>
      <c r="I74" s="2">
        <v>0</v>
      </c>
      <c r="J74" s="2">
        <f>1.1*J73</f>
        <v>7473.1657000000005</v>
      </c>
      <c r="K74" s="2">
        <v>0</v>
      </c>
      <c r="L74" s="2">
        <f>7100-L81</f>
        <v>6939</v>
      </c>
      <c r="M74" s="2"/>
      <c r="N74" s="32"/>
      <c r="O74" s="5"/>
    </row>
    <row r="75" spans="1:15" s="17" customFormat="1" ht="18.75" customHeight="1">
      <c r="A75" s="54"/>
      <c r="B75" s="47" t="s">
        <v>51</v>
      </c>
      <c r="C75" s="24" t="s">
        <v>12</v>
      </c>
      <c r="D75" s="1">
        <f>SUM(D76:D81)</f>
        <v>2222.02</v>
      </c>
      <c r="E75" s="1">
        <f>SUM(E76:E81)</f>
        <v>321</v>
      </c>
      <c r="F75" s="2">
        <f aca="true" t="shared" si="22" ref="F75:M75">SUM(F76:F81)</f>
        <v>1461.02</v>
      </c>
      <c r="G75" s="2">
        <f>SUM(G76:G81)</f>
        <v>0</v>
      </c>
      <c r="H75" s="2">
        <f t="shared" si="22"/>
        <v>0</v>
      </c>
      <c r="I75" s="2">
        <f t="shared" si="22"/>
        <v>0</v>
      </c>
      <c r="J75" s="2">
        <f t="shared" si="22"/>
        <v>0</v>
      </c>
      <c r="K75" s="2">
        <f t="shared" si="22"/>
        <v>0</v>
      </c>
      <c r="L75" s="2">
        <f t="shared" si="22"/>
        <v>761</v>
      </c>
      <c r="M75" s="2">
        <f t="shared" si="22"/>
        <v>321</v>
      </c>
      <c r="N75" s="32"/>
      <c r="O75" s="3"/>
    </row>
    <row r="76" spans="1:15" ht="18.75" customHeight="1">
      <c r="A76" s="54"/>
      <c r="B76" s="29"/>
      <c r="C76" s="24" t="s">
        <v>13</v>
      </c>
      <c r="D76" s="1">
        <f aca="true" t="shared" si="23" ref="D76:E81">F76+H76+J76+L76</f>
        <v>320</v>
      </c>
      <c r="E76" s="1">
        <f t="shared" si="23"/>
        <v>100</v>
      </c>
      <c r="F76" s="2">
        <v>220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100</v>
      </c>
      <c r="M76" s="2">
        <f>L76</f>
        <v>100</v>
      </c>
      <c r="N76" s="32"/>
      <c r="O76" s="5"/>
    </row>
    <row r="77" spans="1:15" ht="18.75" customHeight="1">
      <c r="A77" s="54"/>
      <c r="B77" s="29"/>
      <c r="C77" s="24" t="s">
        <v>14</v>
      </c>
      <c r="D77" s="1">
        <f t="shared" si="23"/>
        <v>320</v>
      </c>
      <c r="E77" s="1">
        <f t="shared" si="23"/>
        <v>100</v>
      </c>
      <c r="F77" s="2">
        <f>F76</f>
        <v>220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100</v>
      </c>
      <c r="M77" s="2">
        <f>L77</f>
        <v>100</v>
      </c>
      <c r="N77" s="32"/>
      <c r="O77" s="5"/>
    </row>
    <row r="78" spans="1:15" ht="18.75" customHeight="1">
      <c r="A78" s="54"/>
      <c r="B78" s="29"/>
      <c r="C78" s="24" t="s">
        <v>15</v>
      </c>
      <c r="D78" s="1">
        <f t="shared" si="23"/>
        <v>341</v>
      </c>
      <c r="E78" s="1">
        <f t="shared" si="23"/>
        <v>121</v>
      </c>
      <c r="F78" s="2">
        <f>F77</f>
        <v>220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121</v>
      </c>
      <c r="M78" s="2">
        <f>L78</f>
        <v>121</v>
      </c>
      <c r="N78" s="32"/>
      <c r="O78" s="5"/>
    </row>
    <row r="79" spans="1:15" ht="18.75" customHeight="1">
      <c r="A79" s="54"/>
      <c r="B79" s="29"/>
      <c r="C79" s="24" t="s">
        <v>16</v>
      </c>
      <c r="D79" s="1">
        <f t="shared" si="23"/>
        <v>375</v>
      </c>
      <c r="E79" s="1">
        <f t="shared" si="23"/>
        <v>0</v>
      </c>
      <c r="F79" s="2">
        <f>1.1*F78</f>
        <v>242.00000000000003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133</v>
      </c>
      <c r="M79" s="2"/>
      <c r="N79" s="32"/>
      <c r="O79" s="5"/>
    </row>
    <row r="80" spans="1:15" ht="18.75" customHeight="1">
      <c r="A80" s="54"/>
      <c r="B80" s="29"/>
      <c r="C80" s="24" t="s">
        <v>17</v>
      </c>
      <c r="D80" s="1">
        <f t="shared" si="23"/>
        <v>412.20000000000005</v>
      </c>
      <c r="E80" s="1">
        <f t="shared" si="23"/>
        <v>0</v>
      </c>
      <c r="F80" s="2">
        <f>1.1*F79</f>
        <v>266.20000000000005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146</v>
      </c>
      <c r="M80" s="2"/>
      <c r="N80" s="32"/>
      <c r="O80" s="5"/>
    </row>
    <row r="81" spans="1:15" ht="18.75" customHeight="1">
      <c r="A81" s="55"/>
      <c r="B81" s="30"/>
      <c r="C81" s="24" t="s">
        <v>18</v>
      </c>
      <c r="D81" s="1">
        <f t="shared" si="23"/>
        <v>453.82000000000005</v>
      </c>
      <c r="E81" s="1">
        <f t="shared" si="23"/>
        <v>0</v>
      </c>
      <c r="F81" s="2">
        <f>1.1*F80</f>
        <v>292.82000000000005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161</v>
      </c>
      <c r="M81" s="2"/>
      <c r="N81" s="33"/>
      <c r="O81" s="5"/>
    </row>
    <row r="82" spans="1:15" s="16" customFormat="1" ht="15.75">
      <c r="A82" s="38" t="s">
        <v>20</v>
      </c>
      <c r="B82" s="27" t="s">
        <v>58</v>
      </c>
      <c r="C82" s="25" t="s">
        <v>12</v>
      </c>
      <c r="D82" s="1">
        <f>SUM(D83:D88)</f>
        <v>1498935.8827</v>
      </c>
      <c r="E82" s="1">
        <f aca="true" t="shared" si="24" ref="E82:M82">SUM(E83:E88)</f>
        <v>555179.7</v>
      </c>
      <c r="F82" s="1">
        <f>SUM(F83:F88)</f>
        <v>808727.1355000002</v>
      </c>
      <c r="G82" s="1">
        <f t="shared" si="24"/>
        <v>314770.19999999995</v>
      </c>
      <c r="H82" s="1">
        <f t="shared" si="24"/>
        <v>15000</v>
      </c>
      <c r="I82" s="1">
        <f t="shared" si="24"/>
        <v>0</v>
      </c>
      <c r="J82" s="1">
        <f t="shared" si="24"/>
        <v>500635.0471999999</v>
      </c>
      <c r="K82" s="1">
        <f t="shared" si="24"/>
        <v>153235.7</v>
      </c>
      <c r="L82" s="1">
        <f t="shared" si="24"/>
        <v>174573.69999999998</v>
      </c>
      <c r="M82" s="1">
        <f t="shared" si="24"/>
        <v>87173.8</v>
      </c>
      <c r="N82" s="31" t="s">
        <v>46</v>
      </c>
      <c r="O82" s="5"/>
    </row>
    <row r="83" spans="1:16" s="16" customFormat="1" ht="15.75" customHeight="1">
      <c r="A83" s="39"/>
      <c r="B83" s="43" t="s">
        <v>21</v>
      </c>
      <c r="C83" s="25" t="s">
        <v>13</v>
      </c>
      <c r="D83" s="1">
        <f aca="true" t="shared" si="25" ref="D83:E88">F83+H83+J83+L83</f>
        <v>180881.6</v>
      </c>
      <c r="E83" s="1">
        <f t="shared" si="25"/>
        <v>162564.7</v>
      </c>
      <c r="F83" s="1">
        <f aca="true" t="shared" si="26" ref="F83:M83">F90+F97+F104+F111+F118+F125+F132+F139</f>
        <v>119939.50000000001</v>
      </c>
      <c r="G83" s="1">
        <f t="shared" si="26"/>
        <v>107637.6</v>
      </c>
      <c r="H83" s="1">
        <f t="shared" si="26"/>
        <v>2500</v>
      </c>
      <c r="I83" s="1">
        <f t="shared" si="26"/>
        <v>0</v>
      </c>
      <c r="J83" s="1">
        <f t="shared" si="26"/>
        <v>29475.6</v>
      </c>
      <c r="K83" s="1">
        <f t="shared" si="26"/>
        <v>25960.6</v>
      </c>
      <c r="L83" s="1">
        <f t="shared" si="26"/>
        <v>28966.5</v>
      </c>
      <c r="M83" s="1">
        <f t="shared" si="26"/>
        <v>28966.5</v>
      </c>
      <c r="N83" s="32"/>
      <c r="O83" s="5"/>
      <c r="P83" s="15"/>
    </row>
    <row r="84" spans="1:15" s="16" customFormat="1" ht="15.75">
      <c r="A84" s="39"/>
      <c r="B84" s="43"/>
      <c r="C84" s="25" t="s">
        <v>14</v>
      </c>
      <c r="D84" s="1">
        <f t="shared" si="25"/>
        <v>207360.90000000002</v>
      </c>
      <c r="E84" s="1">
        <f t="shared" si="25"/>
        <v>184936.69999999998</v>
      </c>
      <c r="F84" s="1">
        <f aca="true" t="shared" si="27" ref="F84:K88">F91+F98+F105+F112+F119+F126+F133+F140</f>
        <v>119939.50000000001</v>
      </c>
      <c r="G84" s="1">
        <f>G91+G98+G105+G112+G119+G126+G133+G140</f>
        <v>103566.29999999999</v>
      </c>
      <c r="H84" s="1">
        <f t="shared" si="27"/>
        <v>2500</v>
      </c>
      <c r="I84" s="1">
        <f t="shared" si="27"/>
        <v>0</v>
      </c>
      <c r="J84" s="1">
        <f t="shared" si="27"/>
        <v>55847.4</v>
      </c>
      <c r="K84" s="1">
        <f t="shared" si="27"/>
        <v>52296.4</v>
      </c>
      <c r="L84" s="1">
        <f aca="true" t="shared" si="28" ref="L84:M88">L91+L98+L105+L112+L119+L126+L133+L140</f>
        <v>29074</v>
      </c>
      <c r="M84" s="1">
        <f t="shared" si="28"/>
        <v>29074</v>
      </c>
      <c r="N84" s="32"/>
      <c r="O84" s="5"/>
    </row>
    <row r="85" spans="1:15" s="16" customFormat="1" ht="15.75">
      <c r="A85" s="39"/>
      <c r="B85" s="43"/>
      <c r="C85" s="25" t="s">
        <v>15</v>
      </c>
      <c r="D85" s="1">
        <f t="shared" si="25"/>
        <v>230145.7</v>
      </c>
      <c r="E85" s="1">
        <f t="shared" si="25"/>
        <v>207678.3</v>
      </c>
      <c r="F85" s="1">
        <f t="shared" si="27"/>
        <v>119939.50000000001</v>
      </c>
      <c r="G85" s="1">
        <f t="shared" si="27"/>
        <v>103566.29999999999</v>
      </c>
      <c r="H85" s="1">
        <f t="shared" si="27"/>
        <v>2500</v>
      </c>
      <c r="I85" s="1">
        <f t="shared" si="27"/>
        <v>0</v>
      </c>
      <c r="J85" s="1">
        <f t="shared" si="27"/>
        <v>78572.9</v>
      </c>
      <c r="K85" s="1">
        <f t="shared" si="27"/>
        <v>74978.7</v>
      </c>
      <c r="L85" s="1">
        <f t="shared" si="28"/>
        <v>29133.3</v>
      </c>
      <c r="M85" s="1">
        <f t="shared" si="28"/>
        <v>29133.3</v>
      </c>
      <c r="N85" s="32"/>
      <c r="O85" s="5"/>
    </row>
    <row r="86" spans="1:15" s="16" customFormat="1" ht="15.75">
      <c r="A86" s="39"/>
      <c r="B86" s="43"/>
      <c r="C86" s="25" t="s">
        <v>16</v>
      </c>
      <c r="D86" s="1">
        <f t="shared" si="25"/>
        <v>260559.83000000002</v>
      </c>
      <c r="E86" s="1">
        <f t="shared" si="25"/>
        <v>0</v>
      </c>
      <c r="F86" s="1">
        <f t="shared" si="27"/>
        <v>135941.05000000005</v>
      </c>
      <c r="G86" s="1">
        <f t="shared" si="27"/>
        <v>0</v>
      </c>
      <c r="H86" s="1">
        <f t="shared" si="27"/>
        <v>2500</v>
      </c>
      <c r="I86" s="1">
        <f t="shared" si="27"/>
        <v>0</v>
      </c>
      <c r="J86" s="1">
        <f t="shared" si="27"/>
        <v>92985.47999999998</v>
      </c>
      <c r="K86" s="1">
        <f t="shared" si="27"/>
        <v>0</v>
      </c>
      <c r="L86" s="1">
        <f t="shared" si="28"/>
        <v>29133.3</v>
      </c>
      <c r="M86" s="1">
        <f t="shared" si="28"/>
        <v>0</v>
      </c>
      <c r="N86" s="32"/>
      <c r="O86" s="5"/>
    </row>
    <row r="87" spans="1:15" s="16" customFormat="1" ht="15.75">
      <c r="A87" s="39"/>
      <c r="B87" s="43"/>
      <c r="C87" s="25" t="s">
        <v>17</v>
      </c>
      <c r="D87" s="1">
        <f t="shared" si="25"/>
        <v>291807.831</v>
      </c>
      <c r="E87" s="1">
        <f t="shared" si="25"/>
        <v>0</v>
      </c>
      <c r="F87" s="1">
        <f t="shared" si="27"/>
        <v>149131.95500000005</v>
      </c>
      <c r="G87" s="1">
        <f t="shared" si="27"/>
        <v>0</v>
      </c>
      <c r="H87" s="1">
        <f t="shared" si="27"/>
        <v>2500</v>
      </c>
      <c r="I87" s="1">
        <f t="shared" si="27"/>
        <v>0</v>
      </c>
      <c r="J87" s="1">
        <f t="shared" si="27"/>
        <v>111042.57599999999</v>
      </c>
      <c r="K87" s="1">
        <f t="shared" si="27"/>
        <v>0</v>
      </c>
      <c r="L87" s="1">
        <f t="shared" si="28"/>
        <v>29133.3</v>
      </c>
      <c r="M87" s="1">
        <f t="shared" si="28"/>
        <v>0</v>
      </c>
      <c r="N87" s="32"/>
      <c r="O87" s="5"/>
    </row>
    <row r="88" spans="1:15" s="16" customFormat="1" ht="15.75">
      <c r="A88" s="39"/>
      <c r="B88" s="43"/>
      <c r="C88" s="25" t="s">
        <v>18</v>
      </c>
      <c r="D88" s="1">
        <f t="shared" si="25"/>
        <v>328180.0217</v>
      </c>
      <c r="E88" s="1">
        <f t="shared" si="25"/>
        <v>0</v>
      </c>
      <c r="F88" s="1">
        <f t="shared" si="27"/>
        <v>163835.63050000006</v>
      </c>
      <c r="G88" s="1">
        <f t="shared" si="27"/>
        <v>0</v>
      </c>
      <c r="H88" s="1">
        <f t="shared" si="27"/>
        <v>2500</v>
      </c>
      <c r="I88" s="1">
        <f t="shared" si="27"/>
        <v>0</v>
      </c>
      <c r="J88" s="1">
        <f t="shared" si="27"/>
        <v>132711.09119999997</v>
      </c>
      <c r="K88" s="1">
        <f t="shared" si="27"/>
        <v>0</v>
      </c>
      <c r="L88" s="1">
        <f t="shared" si="28"/>
        <v>29133.3</v>
      </c>
      <c r="M88" s="1">
        <f t="shared" si="28"/>
        <v>0</v>
      </c>
      <c r="N88" s="32"/>
      <c r="O88" s="5"/>
    </row>
    <row r="89" spans="1:15" s="4" customFormat="1" ht="15.75" customHeight="1">
      <c r="A89" s="39"/>
      <c r="B89" s="28" t="s">
        <v>30</v>
      </c>
      <c r="C89" s="24" t="s">
        <v>12</v>
      </c>
      <c r="D89" s="1">
        <f aca="true" t="shared" si="29" ref="D89:M89">SUM(D90:D95)</f>
        <v>1387460.9871</v>
      </c>
      <c r="E89" s="1">
        <f t="shared" si="29"/>
        <v>549661.7</v>
      </c>
      <c r="F89" s="2">
        <f t="shared" si="29"/>
        <v>737851.6255000003</v>
      </c>
      <c r="G89" s="2">
        <f t="shared" si="29"/>
        <v>311962.19999999995</v>
      </c>
      <c r="H89" s="2">
        <f t="shared" si="29"/>
        <v>0</v>
      </c>
      <c r="I89" s="2">
        <f t="shared" si="29"/>
        <v>0</v>
      </c>
      <c r="J89" s="2">
        <f t="shared" si="29"/>
        <v>480742.6616</v>
      </c>
      <c r="K89" s="2">
        <f t="shared" si="29"/>
        <v>153235.7</v>
      </c>
      <c r="L89" s="2">
        <f t="shared" si="29"/>
        <v>168866.69999999998</v>
      </c>
      <c r="M89" s="2">
        <f t="shared" si="29"/>
        <v>84463.8</v>
      </c>
      <c r="N89" s="32"/>
      <c r="O89" s="3"/>
    </row>
    <row r="90" spans="1:15" ht="15.75">
      <c r="A90" s="39"/>
      <c r="B90" s="28"/>
      <c r="C90" s="24" t="s">
        <v>13</v>
      </c>
      <c r="D90" s="1">
        <f aca="true" t="shared" si="30" ref="D90:E95">F90+H90+J90+L90</f>
        <v>165152.6</v>
      </c>
      <c r="E90" s="1">
        <f t="shared" si="30"/>
        <v>160748.7</v>
      </c>
      <c r="F90" s="2">
        <f>7559.8-2100+G90-1400+344.1</f>
        <v>111105.50000000001</v>
      </c>
      <c r="G90" s="2">
        <f>101231.4+900+374.1+1400+2754+42.1</f>
        <v>106701.6</v>
      </c>
      <c r="H90" s="2">
        <v>0</v>
      </c>
      <c r="I90" s="2">
        <v>0</v>
      </c>
      <c r="J90" s="2">
        <f>K90</f>
        <v>25960.6</v>
      </c>
      <c r="K90" s="2">
        <f>46674.9-8415.4-12298.9</f>
        <v>25960.6</v>
      </c>
      <c r="L90" s="2">
        <f>28966.5-L97-L104-L111-L118-L125</f>
        <v>28086.5</v>
      </c>
      <c r="M90" s="2">
        <f>L90</f>
        <v>28086.5</v>
      </c>
      <c r="N90" s="32"/>
      <c r="O90" s="5"/>
    </row>
    <row r="91" spans="1:15" ht="15.75">
      <c r="A91" s="39"/>
      <c r="B91" s="28"/>
      <c r="C91" s="24" t="s">
        <v>14</v>
      </c>
      <c r="D91" s="1">
        <f t="shared" si="30"/>
        <v>191595.90000000002</v>
      </c>
      <c r="E91" s="1">
        <f t="shared" si="30"/>
        <v>183120.69999999998</v>
      </c>
      <c r="F91" s="2">
        <f>F90</f>
        <v>111105.50000000001</v>
      </c>
      <c r="G91" s="2">
        <f>101231.4+900+498.9</f>
        <v>102630.29999999999</v>
      </c>
      <c r="H91" s="2">
        <v>0</v>
      </c>
      <c r="I91" s="2">
        <v>0</v>
      </c>
      <c r="J91" s="2">
        <f>K91</f>
        <v>52296.4</v>
      </c>
      <c r="K91" s="2">
        <f>62808-14881.6+4370</f>
        <v>52296.4</v>
      </c>
      <c r="L91" s="2">
        <f>29074-L98-L105-L112-L119-L126</f>
        <v>28194</v>
      </c>
      <c r="M91" s="2">
        <f>L91</f>
        <v>28194</v>
      </c>
      <c r="N91" s="32"/>
      <c r="O91" s="5"/>
    </row>
    <row r="92" spans="1:15" ht="15.75">
      <c r="A92" s="39"/>
      <c r="B92" s="28"/>
      <c r="C92" s="24" t="s">
        <v>15</v>
      </c>
      <c r="D92" s="1">
        <f t="shared" si="30"/>
        <v>214267.5</v>
      </c>
      <c r="E92" s="1">
        <f t="shared" si="30"/>
        <v>205792.3</v>
      </c>
      <c r="F92" s="2">
        <f>F91</f>
        <v>111105.50000000001</v>
      </c>
      <c r="G92" s="2">
        <f>101231.4+900+498.9</f>
        <v>102630.29999999999</v>
      </c>
      <c r="H92" s="2">
        <v>0</v>
      </c>
      <c r="I92" s="2">
        <v>0</v>
      </c>
      <c r="J92" s="2">
        <f>K92</f>
        <v>74978.7</v>
      </c>
      <c r="K92" s="2">
        <v>74978.7</v>
      </c>
      <c r="L92" s="2">
        <f>29133.3-L99-L106-L113-L120-L127</f>
        <v>28183.3</v>
      </c>
      <c r="M92" s="2">
        <f>L92</f>
        <v>28183.3</v>
      </c>
      <c r="N92" s="32"/>
      <c r="O92" s="5"/>
    </row>
    <row r="93" spans="1:15" ht="15.75">
      <c r="A93" s="39"/>
      <c r="B93" s="28"/>
      <c r="C93" s="24" t="s">
        <v>16</v>
      </c>
      <c r="D93" s="1">
        <f t="shared" si="30"/>
        <v>240336.79</v>
      </c>
      <c r="E93" s="1">
        <f t="shared" si="30"/>
        <v>0</v>
      </c>
      <c r="F93" s="2">
        <f>1.1*F92</f>
        <v>122216.05000000003</v>
      </c>
      <c r="G93" s="2">
        <v>0</v>
      </c>
      <c r="H93" s="2">
        <v>0</v>
      </c>
      <c r="I93" s="2">
        <v>0</v>
      </c>
      <c r="J93" s="2">
        <f>1.2*J92</f>
        <v>89974.43999999999</v>
      </c>
      <c r="K93" s="2">
        <v>0</v>
      </c>
      <c r="L93" s="2">
        <f>29133.3-L100-L107-L114-L121-L128</f>
        <v>28146.3</v>
      </c>
      <c r="M93" s="2"/>
      <c r="N93" s="32"/>
      <c r="O93" s="5"/>
    </row>
    <row r="94" spans="1:15" ht="15.75">
      <c r="A94" s="39"/>
      <c r="B94" s="28"/>
      <c r="C94" s="24" t="s">
        <v>17</v>
      </c>
      <c r="D94" s="1">
        <f t="shared" si="30"/>
        <v>270542.28300000005</v>
      </c>
      <c r="E94" s="1">
        <f t="shared" si="30"/>
        <v>0</v>
      </c>
      <c r="F94" s="2">
        <f>1.1*F93</f>
        <v>134437.65500000006</v>
      </c>
      <c r="G94" s="2">
        <v>0</v>
      </c>
      <c r="H94" s="2">
        <v>0</v>
      </c>
      <c r="I94" s="2">
        <v>0</v>
      </c>
      <c r="J94" s="2">
        <f>1.2*J93</f>
        <v>107969.32799999998</v>
      </c>
      <c r="K94" s="2">
        <v>0</v>
      </c>
      <c r="L94" s="2">
        <f>29133.3-L101-L108-L115-L122-L129</f>
        <v>28135.3</v>
      </c>
      <c r="M94" s="2"/>
      <c r="N94" s="32"/>
      <c r="O94" s="5"/>
    </row>
    <row r="95" spans="1:15" ht="15.75">
      <c r="A95" s="39"/>
      <c r="B95" s="28"/>
      <c r="C95" s="24" t="s">
        <v>18</v>
      </c>
      <c r="D95" s="1">
        <f t="shared" si="30"/>
        <v>305565.9141</v>
      </c>
      <c r="E95" s="1">
        <f t="shared" si="30"/>
        <v>0</v>
      </c>
      <c r="F95" s="2">
        <f>1.1*F94</f>
        <v>147881.42050000007</v>
      </c>
      <c r="G95" s="2">
        <v>0</v>
      </c>
      <c r="H95" s="2">
        <v>0</v>
      </c>
      <c r="I95" s="2">
        <v>0</v>
      </c>
      <c r="J95" s="2">
        <f>1.2*J94</f>
        <v>129563.19359999997</v>
      </c>
      <c r="K95" s="2">
        <v>0</v>
      </c>
      <c r="L95" s="2">
        <f>29133.3-L102-L109-L116-L123-L130</f>
        <v>28121.3</v>
      </c>
      <c r="M95" s="2"/>
      <c r="N95" s="32"/>
      <c r="O95" s="5"/>
    </row>
    <row r="96" spans="1:15" s="4" customFormat="1" ht="15.75" customHeight="1">
      <c r="A96" s="39"/>
      <c r="B96" s="28" t="s">
        <v>31</v>
      </c>
      <c r="C96" s="24" t="s">
        <v>12</v>
      </c>
      <c r="D96" s="1">
        <f aca="true" t="shared" si="31" ref="D96:M96">SUM(D97:D102)</f>
        <v>15654.25</v>
      </c>
      <c r="E96" s="1">
        <f t="shared" si="31"/>
        <v>310</v>
      </c>
      <c r="F96" s="2">
        <f t="shared" si="31"/>
        <v>14942.25</v>
      </c>
      <c r="G96" s="2">
        <f t="shared" si="31"/>
        <v>0</v>
      </c>
      <c r="H96" s="2">
        <f t="shared" si="31"/>
        <v>0</v>
      </c>
      <c r="I96" s="2">
        <f t="shared" si="31"/>
        <v>0</v>
      </c>
      <c r="J96" s="2">
        <f t="shared" si="31"/>
        <v>0</v>
      </c>
      <c r="K96" s="2">
        <f t="shared" si="31"/>
        <v>0</v>
      </c>
      <c r="L96" s="2">
        <f t="shared" si="31"/>
        <v>712</v>
      </c>
      <c r="M96" s="2">
        <f t="shared" si="31"/>
        <v>310</v>
      </c>
      <c r="N96" s="32"/>
      <c r="O96" s="3"/>
    </row>
    <row r="97" spans="1:15" ht="15.75">
      <c r="A97" s="39"/>
      <c r="B97" s="28"/>
      <c r="C97" s="24" t="s">
        <v>13</v>
      </c>
      <c r="D97" s="1">
        <f aca="true" t="shared" si="32" ref="D97:E102">F97+H97+J97+L97</f>
        <v>2350</v>
      </c>
      <c r="E97" s="1">
        <f t="shared" si="32"/>
        <v>100</v>
      </c>
      <c r="F97" s="2">
        <v>2250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100</v>
      </c>
      <c r="M97" s="2">
        <f>L97</f>
        <v>100</v>
      </c>
      <c r="N97" s="32"/>
      <c r="O97" s="5"/>
    </row>
    <row r="98" spans="1:15" ht="15.75">
      <c r="A98" s="39"/>
      <c r="B98" s="28"/>
      <c r="C98" s="24" t="s">
        <v>14</v>
      </c>
      <c r="D98" s="1">
        <f t="shared" si="32"/>
        <v>2350</v>
      </c>
      <c r="E98" s="1">
        <f t="shared" si="32"/>
        <v>100</v>
      </c>
      <c r="F98" s="2">
        <f>F97</f>
        <v>2250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100</v>
      </c>
      <c r="M98" s="2">
        <f>L98</f>
        <v>100</v>
      </c>
      <c r="N98" s="32"/>
      <c r="O98" s="5"/>
    </row>
    <row r="99" spans="1:15" ht="15.75">
      <c r="A99" s="39"/>
      <c r="B99" s="28"/>
      <c r="C99" s="24" t="s">
        <v>15</v>
      </c>
      <c r="D99" s="1">
        <f t="shared" si="32"/>
        <v>2360</v>
      </c>
      <c r="E99" s="1">
        <f t="shared" si="32"/>
        <v>110</v>
      </c>
      <c r="F99" s="2">
        <f>F98</f>
        <v>2250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110</v>
      </c>
      <c r="M99" s="2">
        <f>L99</f>
        <v>110</v>
      </c>
      <c r="N99" s="32"/>
      <c r="O99" s="5"/>
    </row>
    <row r="100" spans="1:15" ht="15.75">
      <c r="A100" s="39"/>
      <c r="B100" s="28"/>
      <c r="C100" s="24" t="s">
        <v>16</v>
      </c>
      <c r="D100" s="1">
        <f t="shared" si="32"/>
        <v>2597</v>
      </c>
      <c r="E100" s="1">
        <f t="shared" si="32"/>
        <v>0</v>
      </c>
      <c r="F100" s="2">
        <f>1.1*F99</f>
        <v>2475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122</v>
      </c>
      <c r="M100" s="2"/>
      <c r="N100" s="32"/>
      <c r="O100" s="5"/>
    </row>
    <row r="101" spans="1:15" ht="15.75">
      <c r="A101" s="39"/>
      <c r="B101" s="28"/>
      <c r="C101" s="24" t="s">
        <v>17</v>
      </c>
      <c r="D101" s="1">
        <f t="shared" si="32"/>
        <v>2855.5</v>
      </c>
      <c r="E101" s="1">
        <f t="shared" si="32"/>
        <v>0</v>
      </c>
      <c r="F101" s="2">
        <f>1.1*F100</f>
        <v>2722.5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133</v>
      </c>
      <c r="M101" s="2"/>
      <c r="N101" s="32"/>
      <c r="O101" s="5"/>
    </row>
    <row r="102" spans="1:15" ht="15.75">
      <c r="A102" s="39"/>
      <c r="B102" s="28"/>
      <c r="C102" s="24" t="s">
        <v>18</v>
      </c>
      <c r="D102" s="1">
        <f t="shared" si="32"/>
        <v>3141.7500000000005</v>
      </c>
      <c r="E102" s="1">
        <f t="shared" si="32"/>
        <v>0</v>
      </c>
      <c r="F102" s="2">
        <f>1.1*F101</f>
        <v>2994.7500000000005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147</v>
      </c>
      <c r="M102" s="2"/>
      <c r="N102" s="32"/>
      <c r="O102" s="5"/>
    </row>
    <row r="103" spans="1:15" s="4" customFormat="1" ht="15.75" customHeight="1">
      <c r="A103" s="39"/>
      <c r="B103" s="28" t="s">
        <v>32</v>
      </c>
      <c r="C103" s="24" t="s">
        <v>12</v>
      </c>
      <c r="D103" s="1">
        <f>SUM(D104:D109)</f>
        <v>73684</v>
      </c>
      <c r="E103" s="1">
        <f aca="true" t="shared" si="33" ref="E103:M103">SUM(E104:E109)</f>
        <v>1075</v>
      </c>
      <c r="F103" s="2">
        <f t="shared" si="33"/>
        <v>40104</v>
      </c>
      <c r="G103" s="2">
        <f t="shared" si="33"/>
        <v>300</v>
      </c>
      <c r="H103" s="2">
        <f t="shared" si="33"/>
        <v>15000</v>
      </c>
      <c r="I103" s="2">
        <f t="shared" si="33"/>
        <v>0</v>
      </c>
      <c r="J103" s="2">
        <f t="shared" si="33"/>
        <v>16905</v>
      </c>
      <c r="K103" s="2">
        <f t="shared" si="33"/>
        <v>0</v>
      </c>
      <c r="L103" s="2">
        <f t="shared" si="33"/>
        <v>1675</v>
      </c>
      <c r="M103" s="2">
        <f t="shared" si="33"/>
        <v>775</v>
      </c>
      <c r="N103" s="32"/>
      <c r="O103" s="3"/>
    </row>
    <row r="104" spans="1:15" ht="15.75">
      <c r="A104" s="39"/>
      <c r="B104" s="28"/>
      <c r="C104" s="24" t="s">
        <v>13</v>
      </c>
      <c r="D104" s="1">
        <f aca="true" t="shared" si="34" ref="D104:E109">F104+H104+J104+L104</f>
        <v>10503</v>
      </c>
      <c r="E104" s="1">
        <f t="shared" si="34"/>
        <v>350</v>
      </c>
      <c r="F104" s="2">
        <f>418+4100+G104</f>
        <v>4618</v>
      </c>
      <c r="G104" s="2">
        <v>100</v>
      </c>
      <c r="H104" s="2">
        <v>2500</v>
      </c>
      <c r="I104" s="2">
        <v>0</v>
      </c>
      <c r="J104" s="2">
        <v>3135</v>
      </c>
      <c r="K104" s="2">
        <v>0</v>
      </c>
      <c r="L104" s="2">
        <v>250</v>
      </c>
      <c r="M104" s="2">
        <f>L104</f>
        <v>250</v>
      </c>
      <c r="N104" s="32"/>
      <c r="O104" s="5"/>
    </row>
    <row r="105" spans="1:15" ht="15.75">
      <c r="A105" s="39"/>
      <c r="B105" s="28"/>
      <c r="C105" s="24" t="s">
        <v>14</v>
      </c>
      <c r="D105" s="1">
        <f t="shared" si="34"/>
        <v>10503</v>
      </c>
      <c r="E105" s="1">
        <f t="shared" si="34"/>
        <v>350</v>
      </c>
      <c r="F105" s="2">
        <f>F104</f>
        <v>4618</v>
      </c>
      <c r="G105" s="2">
        <v>100</v>
      </c>
      <c r="H105" s="2">
        <v>2500</v>
      </c>
      <c r="I105" s="2">
        <v>0</v>
      </c>
      <c r="J105" s="2">
        <v>3135</v>
      </c>
      <c r="K105" s="2">
        <v>0</v>
      </c>
      <c r="L105" s="2">
        <v>250</v>
      </c>
      <c r="M105" s="2">
        <f>L105</f>
        <v>250</v>
      </c>
      <c r="N105" s="32"/>
      <c r="O105" s="5"/>
    </row>
    <row r="106" spans="1:15" ht="15.75">
      <c r="A106" s="39"/>
      <c r="B106" s="28"/>
      <c r="C106" s="24" t="s">
        <v>15</v>
      </c>
      <c r="D106" s="1">
        <f t="shared" si="34"/>
        <v>10528</v>
      </c>
      <c r="E106" s="1">
        <f t="shared" si="34"/>
        <v>375</v>
      </c>
      <c r="F106" s="2">
        <f>F105</f>
        <v>4618</v>
      </c>
      <c r="G106" s="2">
        <v>100</v>
      </c>
      <c r="H106" s="2">
        <v>2500</v>
      </c>
      <c r="I106" s="2">
        <v>0</v>
      </c>
      <c r="J106" s="2">
        <v>3135</v>
      </c>
      <c r="K106" s="2">
        <v>0</v>
      </c>
      <c r="L106" s="2">
        <v>275</v>
      </c>
      <c r="M106" s="2">
        <f>L106</f>
        <v>275</v>
      </c>
      <c r="N106" s="32"/>
      <c r="O106" s="5"/>
    </row>
    <row r="107" spans="1:15" ht="15.75">
      <c r="A107" s="39"/>
      <c r="B107" s="28"/>
      <c r="C107" s="24" t="s">
        <v>16</v>
      </c>
      <c r="D107" s="1">
        <f t="shared" si="34"/>
        <v>14050</v>
      </c>
      <c r="E107" s="1">
        <f t="shared" si="34"/>
        <v>0</v>
      </c>
      <c r="F107" s="2">
        <v>8750</v>
      </c>
      <c r="G107" s="2">
        <v>0</v>
      </c>
      <c r="H107" s="2">
        <v>2500</v>
      </c>
      <c r="I107" s="2">
        <v>0</v>
      </c>
      <c r="J107" s="2">
        <v>2500</v>
      </c>
      <c r="K107" s="2">
        <v>0</v>
      </c>
      <c r="L107" s="2">
        <v>300</v>
      </c>
      <c r="M107" s="2"/>
      <c r="N107" s="32"/>
      <c r="O107" s="5"/>
    </row>
    <row r="108" spans="1:15" ht="15.75">
      <c r="A108" s="39"/>
      <c r="B108" s="28"/>
      <c r="C108" s="24" t="s">
        <v>17</v>
      </c>
      <c r="D108" s="1">
        <f t="shared" si="34"/>
        <v>14050</v>
      </c>
      <c r="E108" s="1">
        <f t="shared" si="34"/>
        <v>0</v>
      </c>
      <c r="F108" s="2">
        <v>8750</v>
      </c>
      <c r="G108" s="2">
        <v>0</v>
      </c>
      <c r="H108" s="2">
        <v>2500</v>
      </c>
      <c r="I108" s="2">
        <v>0</v>
      </c>
      <c r="J108" s="2">
        <v>2500</v>
      </c>
      <c r="K108" s="2">
        <v>0</v>
      </c>
      <c r="L108" s="2">
        <v>300</v>
      </c>
      <c r="M108" s="2"/>
      <c r="N108" s="32"/>
      <c r="O108" s="5"/>
    </row>
    <row r="109" spans="1:15" ht="15.75">
      <c r="A109" s="39"/>
      <c r="B109" s="28"/>
      <c r="C109" s="24" t="s">
        <v>18</v>
      </c>
      <c r="D109" s="1">
        <f t="shared" si="34"/>
        <v>14050</v>
      </c>
      <c r="E109" s="1">
        <f t="shared" si="34"/>
        <v>0</v>
      </c>
      <c r="F109" s="2">
        <v>8750</v>
      </c>
      <c r="G109" s="2">
        <v>0</v>
      </c>
      <c r="H109" s="2">
        <v>2500</v>
      </c>
      <c r="I109" s="2">
        <v>0</v>
      </c>
      <c r="J109" s="2">
        <v>2500</v>
      </c>
      <c r="K109" s="2">
        <v>0</v>
      </c>
      <c r="L109" s="2">
        <v>300</v>
      </c>
      <c r="M109" s="2"/>
      <c r="N109" s="32"/>
      <c r="O109" s="5"/>
    </row>
    <row r="110" spans="1:15" s="4" customFormat="1" ht="15.75" customHeight="1">
      <c r="A110" s="39"/>
      <c r="B110" s="28" t="s">
        <v>33</v>
      </c>
      <c r="C110" s="24" t="s">
        <v>12</v>
      </c>
      <c r="D110" s="1">
        <f>SUM(D111:D116)</f>
        <v>6547.5</v>
      </c>
      <c r="E110" s="1">
        <f aca="true" t="shared" si="35" ref="E110:M110">SUM(E111:E116)</f>
        <v>840</v>
      </c>
      <c r="F110" s="2">
        <f t="shared" si="35"/>
        <v>5467.5</v>
      </c>
      <c r="G110" s="2">
        <f t="shared" si="35"/>
        <v>300</v>
      </c>
      <c r="H110" s="2">
        <f t="shared" si="35"/>
        <v>0</v>
      </c>
      <c r="I110" s="2">
        <f t="shared" si="35"/>
        <v>0</v>
      </c>
      <c r="J110" s="2">
        <f t="shared" si="35"/>
        <v>0</v>
      </c>
      <c r="K110" s="2">
        <f t="shared" si="35"/>
        <v>0</v>
      </c>
      <c r="L110" s="2">
        <f t="shared" si="35"/>
        <v>1080</v>
      </c>
      <c r="M110" s="2">
        <f t="shared" si="35"/>
        <v>540</v>
      </c>
      <c r="N110" s="32"/>
      <c r="O110" s="3"/>
    </row>
    <row r="111" spans="1:15" ht="15.75">
      <c r="A111" s="39"/>
      <c r="B111" s="28"/>
      <c r="C111" s="24" t="s">
        <v>13</v>
      </c>
      <c r="D111" s="1">
        <f aca="true" t="shared" si="36" ref="D111:E116">F111+H111+J111+L111</f>
        <v>720</v>
      </c>
      <c r="E111" s="1">
        <f t="shared" si="36"/>
        <v>280</v>
      </c>
      <c r="F111" s="2">
        <f>440+G111</f>
        <v>540</v>
      </c>
      <c r="G111" s="2">
        <v>100</v>
      </c>
      <c r="H111" s="2">
        <v>0</v>
      </c>
      <c r="I111" s="2">
        <v>0</v>
      </c>
      <c r="J111" s="2">
        <v>0</v>
      </c>
      <c r="K111" s="2">
        <v>0</v>
      </c>
      <c r="L111" s="2">
        <v>180</v>
      </c>
      <c r="M111" s="2">
        <f>L111</f>
        <v>180</v>
      </c>
      <c r="N111" s="32"/>
      <c r="O111" s="5"/>
    </row>
    <row r="112" spans="1:15" ht="15.75">
      <c r="A112" s="39"/>
      <c r="B112" s="28"/>
      <c r="C112" s="24" t="s">
        <v>14</v>
      </c>
      <c r="D112" s="1">
        <f t="shared" si="36"/>
        <v>720</v>
      </c>
      <c r="E112" s="1">
        <f t="shared" si="36"/>
        <v>280</v>
      </c>
      <c r="F112" s="2">
        <f>F111</f>
        <v>540</v>
      </c>
      <c r="G112" s="2">
        <v>100</v>
      </c>
      <c r="H112" s="2">
        <v>0</v>
      </c>
      <c r="I112" s="2">
        <v>0</v>
      </c>
      <c r="J112" s="2">
        <v>0</v>
      </c>
      <c r="K112" s="2">
        <v>0</v>
      </c>
      <c r="L112" s="2">
        <v>180</v>
      </c>
      <c r="M112" s="2">
        <f>L112</f>
        <v>180</v>
      </c>
      <c r="N112" s="32"/>
      <c r="O112" s="5"/>
    </row>
    <row r="113" spans="1:15" ht="15.75">
      <c r="A113" s="39"/>
      <c r="B113" s="28"/>
      <c r="C113" s="24" t="s">
        <v>15</v>
      </c>
      <c r="D113" s="1">
        <f t="shared" si="36"/>
        <v>720</v>
      </c>
      <c r="E113" s="1">
        <f t="shared" si="36"/>
        <v>280</v>
      </c>
      <c r="F113" s="2">
        <v>540</v>
      </c>
      <c r="G113" s="2">
        <v>100</v>
      </c>
      <c r="H113" s="2">
        <v>0</v>
      </c>
      <c r="I113" s="2">
        <v>0</v>
      </c>
      <c r="J113" s="2">
        <v>0</v>
      </c>
      <c r="K113" s="2">
        <v>0</v>
      </c>
      <c r="L113" s="2">
        <v>180</v>
      </c>
      <c r="M113" s="2">
        <f>L113</f>
        <v>180</v>
      </c>
      <c r="N113" s="32"/>
      <c r="O113" s="5"/>
    </row>
    <row r="114" spans="1:15" ht="15.75">
      <c r="A114" s="39"/>
      <c r="B114" s="28"/>
      <c r="C114" s="24" t="s">
        <v>16</v>
      </c>
      <c r="D114" s="1">
        <f t="shared" si="36"/>
        <v>990</v>
      </c>
      <c r="E114" s="1">
        <f t="shared" si="36"/>
        <v>0</v>
      </c>
      <c r="F114" s="2">
        <f>1.5*F113</f>
        <v>810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180</v>
      </c>
      <c r="M114" s="2"/>
      <c r="N114" s="32"/>
      <c r="O114" s="5"/>
    </row>
    <row r="115" spans="1:15" ht="15.75">
      <c r="A115" s="39"/>
      <c r="B115" s="28"/>
      <c r="C115" s="24" t="s">
        <v>17</v>
      </c>
      <c r="D115" s="1">
        <f t="shared" si="36"/>
        <v>1395</v>
      </c>
      <c r="E115" s="1">
        <f t="shared" si="36"/>
        <v>0</v>
      </c>
      <c r="F115" s="2">
        <f>1.5*F114</f>
        <v>1215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180</v>
      </c>
      <c r="M115" s="2"/>
      <c r="N115" s="32"/>
      <c r="O115" s="5"/>
    </row>
    <row r="116" spans="1:15" ht="15.75">
      <c r="A116" s="39"/>
      <c r="B116" s="28"/>
      <c r="C116" s="24" t="s">
        <v>18</v>
      </c>
      <c r="D116" s="1">
        <f t="shared" si="36"/>
        <v>2002.5</v>
      </c>
      <c r="E116" s="1">
        <f t="shared" si="36"/>
        <v>0</v>
      </c>
      <c r="F116" s="2">
        <f>1.5*F115</f>
        <v>1822.5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180</v>
      </c>
      <c r="M116" s="2"/>
      <c r="N116" s="32"/>
      <c r="O116" s="5"/>
    </row>
    <row r="117" spans="1:15" s="4" customFormat="1" ht="18.75" customHeight="1">
      <c r="A117" s="39"/>
      <c r="B117" s="28" t="s">
        <v>49</v>
      </c>
      <c r="C117" s="24" t="s">
        <v>12</v>
      </c>
      <c r="D117" s="1">
        <f>SUM(D118:D123)</f>
        <v>4048.3455999999996</v>
      </c>
      <c r="E117" s="1">
        <f aca="true" t="shared" si="37" ref="E117:M117">SUM(E118:E123)</f>
        <v>400</v>
      </c>
      <c r="F117" s="2">
        <f t="shared" si="37"/>
        <v>1620.96</v>
      </c>
      <c r="G117" s="2">
        <f t="shared" si="37"/>
        <v>90</v>
      </c>
      <c r="H117" s="2">
        <f t="shared" si="37"/>
        <v>0</v>
      </c>
      <c r="I117" s="2">
        <f t="shared" si="37"/>
        <v>0</v>
      </c>
      <c r="J117" s="2">
        <f t="shared" si="37"/>
        <v>1787.3855999999996</v>
      </c>
      <c r="K117" s="2">
        <f t="shared" si="37"/>
        <v>0</v>
      </c>
      <c r="L117" s="2">
        <f t="shared" si="37"/>
        <v>640</v>
      </c>
      <c r="M117" s="2">
        <f t="shared" si="37"/>
        <v>310</v>
      </c>
      <c r="N117" s="32"/>
      <c r="O117" s="3"/>
    </row>
    <row r="118" spans="1:15" ht="18.75" customHeight="1">
      <c r="A118" s="39"/>
      <c r="B118" s="28"/>
      <c r="C118" s="24" t="s">
        <v>13</v>
      </c>
      <c r="D118" s="1">
        <f aca="true" t="shared" si="38" ref="D118:E123">F118+H118+J118+L118</f>
        <v>500</v>
      </c>
      <c r="E118" s="1">
        <f t="shared" si="38"/>
        <v>130</v>
      </c>
      <c r="F118" s="2">
        <v>220</v>
      </c>
      <c r="G118" s="2">
        <v>30</v>
      </c>
      <c r="H118" s="2"/>
      <c r="I118" s="2"/>
      <c r="J118" s="2">
        <v>180</v>
      </c>
      <c r="K118" s="2"/>
      <c r="L118" s="2">
        <v>100</v>
      </c>
      <c r="M118" s="2">
        <f>L118</f>
        <v>100</v>
      </c>
      <c r="N118" s="32"/>
      <c r="O118" s="5"/>
    </row>
    <row r="119" spans="1:15" ht="18.75" customHeight="1">
      <c r="A119" s="39"/>
      <c r="B119" s="28"/>
      <c r="C119" s="24" t="s">
        <v>14</v>
      </c>
      <c r="D119" s="1">
        <f t="shared" si="38"/>
        <v>536</v>
      </c>
      <c r="E119" s="1">
        <f t="shared" si="38"/>
        <v>130</v>
      </c>
      <c r="F119" s="2">
        <v>220</v>
      </c>
      <c r="G119" s="2">
        <v>30</v>
      </c>
      <c r="H119" s="2"/>
      <c r="I119" s="2"/>
      <c r="J119" s="2">
        <f>1.2*J118</f>
        <v>216</v>
      </c>
      <c r="K119" s="2"/>
      <c r="L119" s="2">
        <v>100</v>
      </c>
      <c r="M119" s="2">
        <f>L119</f>
        <v>100</v>
      </c>
      <c r="N119" s="32"/>
      <c r="O119" s="5"/>
    </row>
    <row r="120" spans="1:15" ht="18.75" customHeight="1">
      <c r="A120" s="39"/>
      <c r="B120" s="28"/>
      <c r="C120" s="24" t="s">
        <v>15</v>
      </c>
      <c r="D120" s="1">
        <f t="shared" si="38"/>
        <v>589.2</v>
      </c>
      <c r="E120" s="1">
        <f t="shared" si="38"/>
        <v>140</v>
      </c>
      <c r="F120" s="2">
        <f>F119</f>
        <v>220</v>
      </c>
      <c r="G120" s="2">
        <v>30</v>
      </c>
      <c r="H120" s="2"/>
      <c r="I120" s="2"/>
      <c r="J120" s="2">
        <f>1.2*J119</f>
        <v>259.2</v>
      </c>
      <c r="K120" s="2"/>
      <c r="L120" s="2">
        <v>110</v>
      </c>
      <c r="M120" s="2">
        <f>L120</f>
        <v>110</v>
      </c>
      <c r="N120" s="32"/>
      <c r="O120" s="5"/>
    </row>
    <row r="121" spans="1:15" ht="18.75" customHeight="1">
      <c r="A121" s="39"/>
      <c r="B121" s="28"/>
      <c r="C121" s="24" t="s">
        <v>16</v>
      </c>
      <c r="D121" s="1">
        <f t="shared" si="38"/>
        <v>685.04</v>
      </c>
      <c r="E121" s="1">
        <f t="shared" si="38"/>
        <v>0</v>
      </c>
      <c r="F121" s="2">
        <f>1.2*F120</f>
        <v>264</v>
      </c>
      <c r="G121" s="2">
        <v>0</v>
      </c>
      <c r="H121" s="2"/>
      <c r="I121" s="2"/>
      <c r="J121" s="2">
        <f>1.2*J120</f>
        <v>311.03999999999996</v>
      </c>
      <c r="K121" s="2"/>
      <c r="L121" s="2">
        <v>110</v>
      </c>
      <c r="M121" s="2"/>
      <c r="N121" s="32"/>
      <c r="O121" s="5"/>
    </row>
    <row r="122" spans="1:15" ht="18.75" customHeight="1">
      <c r="A122" s="39"/>
      <c r="B122" s="28"/>
      <c r="C122" s="24" t="s">
        <v>17</v>
      </c>
      <c r="D122" s="1">
        <f t="shared" si="38"/>
        <v>800.048</v>
      </c>
      <c r="E122" s="1">
        <f t="shared" si="38"/>
        <v>0</v>
      </c>
      <c r="F122" s="2">
        <f>1.2*F121</f>
        <v>316.8</v>
      </c>
      <c r="G122" s="2">
        <v>0</v>
      </c>
      <c r="H122" s="2"/>
      <c r="I122" s="2"/>
      <c r="J122" s="2">
        <f>1.2*J121</f>
        <v>373.24799999999993</v>
      </c>
      <c r="K122" s="2"/>
      <c r="L122" s="2">
        <v>110</v>
      </c>
      <c r="M122" s="2"/>
      <c r="N122" s="32"/>
      <c r="O122" s="5"/>
    </row>
    <row r="123" spans="1:15" ht="18.75" customHeight="1">
      <c r="A123" s="39"/>
      <c r="B123" s="28"/>
      <c r="C123" s="24" t="s">
        <v>18</v>
      </c>
      <c r="D123" s="1">
        <f t="shared" si="38"/>
        <v>938.0575999999999</v>
      </c>
      <c r="E123" s="1">
        <f t="shared" si="38"/>
        <v>0</v>
      </c>
      <c r="F123" s="2">
        <f>1.2*F122</f>
        <v>380.16</v>
      </c>
      <c r="G123" s="2">
        <v>0</v>
      </c>
      <c r="H123" s="2"/>
      <c r="I123" s="2"/>
      <c r="J123" s="2">
        <f>1.2*J122</f>
        <v>447.8975999999999</v>
      </c>
      <c r="K123" s="2"/>
      <c r="L123" s="2">
        <v>110</v>
      </c>
      <c r="M123" s="2"/>
      <c r="N123" s="32"/>
      <c r="O123" s="5"/>
    </row>
    <row r="124" spans="1:15" s="4" customFormat="1" ht="21" customHeight="1">
      <c r="A124" s="39"/>
      <c r="B124" s="28" t="s">
        <v>52</v>
      </c>
      <c r="C124" s="24" t="s">
        <v>12</v>
      </c>
      <c r="D124" s="1">
        <f>SUM(D125:D130)</f>
        <v>10904.8</v>
      </c>
      <c r="E124" s="1">
        <f aca="true" t="shared" si="39" ref="E124:M124">SUM(E125:E130)</f>
        <v>2575</v>
      </c>
      <c r="F124" s="2">
        <f t="shared" si="39"/>
        <v>8104.8</v>
      </c>
      <c r="G124" s="2">
        <f t="shared" si="39"/>
        <v>1800</v>
      </c>
      <c r="H124" s="2">
        <f t="shared" si="39"/>
        <v>0</v>
      </c>
      <c r="I124" s="2">
        <f t="shared" si="39"/>
        <v>0</v>
      </c>
      <c r="J124" s="2">
        <f t="shared" si="39"/>
        <v>1200</v>
      </c>
      <c r="K124" s="2">
        <f t="shared" si="39"/>
        <v>0</v>
      </c>
      <c r="L124" s="2">
        <f t="shared" si="39"/>
        <v>1600</v>
      </c>
      <c r="M124" s="2">
        <f t="shared" si="39"/>
        <v>775</v>
      </c>
      <c r="N124" s="32"/>
      <c r="O124" s="3"/>
    </row>
    <row r="125" spans="1:15" ht="21" customHeight="1">
      <c r="A125" s="39"/>
      <c r="B125" s="28"/>
      <c r="C125" s="24" t="s">
        <v>13</v>
      </c>
      <c r="D125" s="1">
        <f aca="true" t="shared" si="40" ref="D125:E130">F125+H125+J125+L125</f>
        <v>1550</v>
      </c>
      <c r="E125" s="1">
        <f t="shared" si="40"/>
        <v>850</v>
      </c>
      <c r="F125" s="2">
        <f>500+G125</f>
        <v>1100</v>
      </c>
      <c r="G125" s="2">
        <v>600</v>
      </c>
      <c r="H125" s="2"/>
      <c r="I125" s="2"/>
      <c r="J125" s="2">
        <v>200</v>
      </c>
      <c r="K125" s="2"/>
      <c r="L125" s="2">
        <v>250</v>
      </c>
      <c r="M125" s="2">
        <f>L125</f>
        <v>250</v>
      </c>
      <c r="N125" s="32"/>
      <c r="O125" s="5"/>
    </row>
    <row r="126" spans="1:15" ht="21" customHeight="1">
      <c r="A126" s="39"/>
      <c r="B126" s="28"/>
      <c r="C126" s="24" t="s">
        <v>14</v>
      </c>
      <c r="D126" s="1">
        <f t="shared" si="40"/>
        <v>1550</v>
      </c>
      <c r="E126" s="1">
        <f t="shared" si="40"/>
        <v>850</v>
      </c>
      <c r="F126" s="2">
        <f>F125</f>
        <v>1100</v>
      </c>
      <c r="G126" s="2">
        <v>600</v>
      </c>
      <c r="H126" s="2"/>
      <c r="I126" s="2"/>
      <c r="J126" s="2">
        <v>200</v>
      </c>
      <c r="K126" s="2"/>
      <c r="L126" s="2">
        <v>250</v>
      </c>
      <c r="M126" s="2">
        <f>L126</f>
        <v>250</v>
      </c>
      <c r="N126" s="32"/>
      <c r="O126" s="5"/>
    </row>
    <row r="127" spans="1:15" ht="21" customHeight="1">
      <c r="A127" s="39"/>
      <c r="B127" s="28"/>
      <c r="C127" s="24" t="s">
        <v>15</v>
      </c>
      <c r="D127" s="1">
        <f t="shared" si="40"/>
        <v>1575</v>
      </c>
      <c r="E127" s="1">
        <f t="shared" si="40"/>
        <v>875</v>
      </c>
      <c r="F127" s="2">
        <f>F126</f>
        <v>1100</v>
      </c>
      <c r="G127" s="2">
        <v>600</v>
      </c>
      <c r="H127" s="2"/>
      <c r="I127" s="2"/>
      <c r="J127" s="2">
        <v>200</v>
      </c>
      <c r="K127" s="2"/>
      <c r="L127" s="2">
        <v>275</v>
      </c>
      <c r="M127" s="2">
        <f>L127</f>
        <v>275</v>
      </c>
      <c r="N127" s="32"/>
      <c r="O127" s="5"/>
    </row>
    <row r="128" spans="1:15" ht="21" customHeight="1">
      <c r="A128" s="39"/>
      <c r="B128" s="28"/>
      <c r="C128" s="24" t="s">
        <v>16</v>
      </c>
      <c r="D128" s="1">
        <f t="shared" si="40"/>
        <v>1795</v>
      </c>
      <c r="E128" s="1">
        <f t="shared" si="40"/>
        <v>0</v>
      </c>
      <c r="F128" s="2">
        <f>1.2*F127</f>
        <v>1320</v>
      </c>
      <c r="G128" s="2">
        <v>0</v>
      </c>
      <c r="H128" s="2"/>
      <c r="I128" s="2"/>
      <c r="J128" s="2">
        <v>200</v>
      </c>
      <c r="K128" s="2"/>
      <c r="L128" s="2">
        <v>275</v>
      </c>
      <c r="M128" s="2"/>
      <c r="N128" s="32"/>
      <c r="O128" s="5"/>
    </row>
    <row r="129" spans="1:15" ht="21" customHeight="1">
      <c r="A129" s="39"/>
      <c r="B129" s="28"/>
      <c r="C129" s="24" t="s">
        <v>17</v>
      </c>
      <c r="D129" s="1">
        <f t="shared" si="40"/>
        <v>2059</v>
      </c>
      <c r="E129" s="1">
        <f t="shared" si="40"/>
        <v>0</v>
      </c>
      <c r="F129" s="2">
        <f>1.2*F128</f>
        <v>1584</v>
      </c>
      <c r="G129" s="2">
        <v>0</v>
      </c>
      <c r="H129" s="2"/>
      <c r="I129" s="2"/>
      <c r="J129" s="2">
        <v>200</v>
      </c>
      <c r="K129" s="2"/>
      <c r="L129" s="2">
        <v>275</v>
      </c>
      <c r="M129" s="2"/>
      <c r="N129" s="32"/>
      <c r="O129" s="5"/>
    </row>
    <row r="130" spans="1:15" ht="21" customHeight="1">
      <c r="A130" s="39"/>
      <c r="B130" s="28"/>
      <c r="C130" s="24" t="s">
        <v>18</v>
      </c>
      <c r="D130" s="1">
        <f t="shared" si="40"/>
        <v>2375.8</v>
      </c>
      <c r="E130" s="1">
        <f t="shared" si="40"/>
        <v>0</v>
      </c>
      <c r="F130" s="2">
        <f>1.2*F129</f>
        <v>1900.8</v>
      </c>
      <c r="G130" s="2">
        <v>0</v>
      </c>
      <c r="H130" s="2"/>
      <c r="I130" s="2"/>
      <c r="J130" s="2">
        <v>200</v>
      </c>
      <c r="K130" s="2"/>
      <c r="L130" s="2">
        <v>275</v>
      </c>
      <c r="M130" s="2"/>
      <c r="N130" s="32"/>
      <c r="O130" s="5"/>
    </row>
    <row r="131" spans="1:15" s="17" customFormat="1" ht="15.75" customHeight="1" hidden="1">
      <c r="A131" s="39"/>
      <c r="B131" s="28" t="s">
        <v>34</v>
      </c>
      <c r="C131" s="24" t="s">
        <v>12</v>
      </c>
      <c r="D131" s="1">
        <f>SUM(D132:D137)</f>
        <v>0</v>
      </c>
      <c r="E131" s="1">
        <f aca="true" t="shared" si="41" ref="E131:K131">SUM(E132:E137)</f>
        <v>0</v>
      </c>
      <c r="F131" s="2">
        <f t="shared" si="41"/>
        <v>0</v>
      </c>
      <c r="G131" s="2">
        <f t="shared" si="41"/>
        <v>0</v>
      </c>
      <c r="H131" s="2">
        <f t="shared" si="41"/>
        <v>0</v>
      </c>
      <c r="I131" s="2">
        <f t="shared" si="41"/>
        <v>0</v>
      </c>
      <c r="J131" s="2">
        <f t="shared" si="41"/>
        <v>0</v>
      </c>
      <c r="K131" s="2">
        <f t="shared" si="41"/>
        <v>0</v>
      </c>
      <c r="L131" s="2">
        <f>SUM(L132:L137)</f>
        <v>0</v>
      </c>
      <c r="M131" s="2">
        <f>SUM(M132:M137)</f>
        <v>0</v>
      </c>
      <c r="N131" s="32"/>
      <c r="O131" s="3"/>
    </row>
    <row r="132" spans="1:15" s="21" customFormat="1" ht="15.75" customHeight="1" hidden="1">
      <c r="A132" s="39"/>
      <c r="B132" s="28"/>
      <c r="C132" s="24" t="s">
        <v>13</v>
      </c>
      <c r="D132" s="1">
        <f aca="true" t="shared" si="42" ref="D132:E137">F132+H132+J132+L132</f>
        <v>0</v>
      </c>
      <c r="E132" s="1">
        <f t="shared" si="42"/>
        <v>0</v>
      </c>
      <c r="F132" s="2"/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f aca="true" t="shared" si="43" ref="L132:L137">M132</f>
        <v>0</v>
      </c>
      <c r="M132" s="2">
        <v>0</v>
      </c>
      <c r="N132" s="32"/>
      <c r="O132" s="5"/>
    </row>
    <row r="133" spans="1:15" s="21" customFormat="1" ht="15.75" customHeight="1" hidden="1">
      <c r="A133" s="39"/>
      <c r="B133" s="28"/>
      <c r="C133" s="24" t="s">
        <v>14</v>
      </c>
      <c r="D133" s="1">
        <f t="shared" si="42"/>
        <v>0</v>
      </c>
      <c r="E133" s="1">
        <f t="shared" si="42"/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f t="shared" si="43"/>
        <v>0</v>
      </c>
      <c r="M133" s="2">
        <v>0</v>
      </c>
      <c r="N133" s="32"/>
      <c r="O133" s="5"/>
    </row>
    <row r="134" spans="1:15" s="21" customFormat="1" ht="15.75" customHeight="1" hidden="1">
      <c r="A134" s="39"/>
      <c r="B134" s="28"/>
      <c r="C134" s="24" t="s">
        <v>15</v>
      </c>
      <c r="D134" s="1">
        <f t="shared" si="42"/>
        <v>0</v>
      </c>
      <c r="E134" s="1">
        <f t="shared" si="42"/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f t="shared" si="43"/>
        <v>0</v>
      </c>
      <c r="M134" s="2">
        <v>0</v>
      </c>
      <c r="N134" s="32"/>
      <c r="O134" s="5"/>
    </row>
    <row r="135" spans="1:15" s="21" customFormat="1" ht="15.75" customHeight="1" hidden="1">
      <c r="A135" s="39"/>
      <c r="B135" s="28"/>
      <c r="C135" s="24" t="s">
        <v>16</v>
      </c>
      <c r="D135" s="1">
        <f t="shared" si="42"/>
        <v>0</v>
      </c>
      <c r="E135" s="1">
        <f t="shared" si="42"/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f t="shared" si="43"/>
        <v>0</v>
      </c>
      <c r="M135" s="2">
        <v>0</v>
      </c>
      <c r="N135" s="32"/>
      <c r="O135" s="5"/>
    </row>
    <row r="136" spans="1:15" s="21" customFormat="1" ht="15.75" customHeight="1" hidden="1">
      <c r="A136" s="39"/>
      <c r="B136" s="28"/>
      <c r="C136" s="24" t="s">
        <v>17</v>
      </c>
      <c r="D136" s="1">
        <f t="shared" si="42"/>
        <v>0</v>
      </c>
      <c r="E136" s="1">
        <f t="shared" si="42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f t="shared" si="43"/>
        <v>0</v>
      </c>
      <c r="M136" s="2">
        <v>0</v>
      </c>
      <c r="N136" s="32"/>
      <c r="O136" s="5"/>
    </row>
    <row r="137" spans="1:15" s="21" customFormat="1" ht="15.75" customHeight="1" hidden="1">
      <c r="A137" s="39"/>
      <c r="B137" s="28"/>
      <c r="C137" s="24" t="s">
        <v>18</v>
      </c>
      <c r="D137" s="1">
        <f t="shared" si="42"/>
        <v>0</v>
      </c>
      <c r="E137" s="1">
        <f t="shared" si="42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f t="shared" si="43"/>
        <v>0</v>
      </c>
      <c r="M137" s="2">
        <v>0</v>
      </c>
      <c r="N137" s="32"/>
      <c r="O137" s="5"/>
    </row>
    <row r="138" spans="1:15" s="4" customFormat="1" ht="15.75" customHeight="1">
      <c r="A138" s="39"/>
      <c r="B138" s="37" t="s">
        <v>45</v>
      </c>
      <c r="C138" s="24" t="s">
        <v>12</v>
      </c>
      <c r="D138" s="1">
        <f>SUM(D139:D144)</f>
        <v>636</v>
      </c>
      <c r="E138" s="1">
        <f aca="true" t="shared" si="44" ref="E138:K138">SUM(E139:E144)</f>
        <v>318</v>
      </c>
      <c r="F138" s="1">
        <f t="shared" si="44"/>
        <v>636</v>
      </c>
      <c r="G138" s="1">
        <f t="shared" si="44"/>
        <v>318</v>
      </c>
      <c r="H138" s="2">
        <f t="shared" si="44"/>
        <v>0</v>
      </c>
      <c r="I138" s="2">
        <f t="shared" si="44"/>
        <v>0</v>
      </c>
      <c r="J138" s="2">
        <f t="shared" si="44"/>
        <v>0</v>
      </c>
      <c r="K138" s="2">
        <f t="shared" si="44"/>
        <v>0</v>
      </c>
      <c r="L138" s="2">
        <f>SUM(L139:L144)</f>
        <v>0</v>
      </c>
      <c r="M138" s="2">
        <f>SUM(M139:M144)</f>
        <v>0</v>
      </c>
      <c r="N138" s="32"/>
      <c r="O138" s="3"/>
    </row>
    <row r="139" spans="1:15" ht="15.75">
      <c r="A139" s="39"/>
      <c r="B139" s="37"/>
      <c r="C139" s="24" t="s">
        <v>13</v>
      </c>
      <c r="D139" s="1">
        <f aca="true" t="shared" si="45" ref="D139:E144">F139+H139+J139+L139</f>
        <v>106</v>
      </c>
      <c r="E139" s="1">
        <f t="shared" si="45"/>
        <v>106</v>
      </c>
      <c r="F139" s="2">
        <v>106</v>
      </c>
      <c r="G139" s="2">
        <v>106</v>
      </c>
      <c r="H139" s="2"/>
      <c r="I139" s="2"/>
      <c r="J139" s="2">
        <v>0</v>
      </c>
      <c r="K139" s="2"/>
      <c r="L139" s="2">
        <v>0</v>
      </c>
      <c r="M139" s="2">
        <v>0</v>
      </c>
      <c r="N139" s="32"/>
      <c r="O139" s="5"/>
    </row>
    <row r="140" spans="1:15" ht="15.75">
      <c r="A140" s="39"/>
      <c r="B140" s="37"/>
      <c r="C140" s="24" t="s">
        <v>14</v>
      </c>
      <c r="D140" s="1">
        <f t="shared" si="45"/>
        <v>106</v>
      </c>
      <c r="E140" s="1">
        <f t="shared" si="45"/>
        <v>106</v>
      </c>
      <c r="F140" s="2">
        <v>106</v>
      </c>
      <c r="G140" s="2">
        <v>106</v>
      </c>
      <c r="H140" s="2"/>
      <c r="I140" s="2"/>
      <c r="J140" s="2">
        <v>0</v>
      </c>
      <c r="K140" s="2"/>
      <c r="L140" s="2">
        <v>0</v>
      </c>
      <c r="M140" s="2">
        <v>0</v>
      </c>
      <c r="N140" s="32"/>
      <c r="O140" s="5"/>
    </row>
    <row r="141" spans="1:15" ht="15.75">
      <c r="A141" s="39"/>
      <c r="B141" s="37"/>
      <c r="C141" s="24" t="s">
        <v>15</v>
      </c>
      <c r="D141" s="1">
        <f t="shared" si="45"/>
        <v>106</v>
      </c>
      <c r="E141" s="1">
        <f t="shared" si="45"/>
        <v>106</v>
      </c>
      <c r="F141" s="2">
        <v>106</v>
      </c>
      <c r="G141" s="2">
        <v>106</v>
      </c>
      <c r="H141" s="2"/>
      <c r="I141" s="2"/>
      <c r="J141" s="2">
        <v>0</v>
      </c>
      <c r="K141" s="2"/>
      <c r="L141" s="2">
        <v>0</v>
      </c>
      <c r="M141" s="2">
        <v>0</v>
      </c>
      <c r="N141" s="32"/>
      <c r="O141" s="5"/>
    </row>
    <row r="142" spans="1:15" ht="15.75">
      <c r="A142" s="39"/>
      <c r="B142" s="37"/>
      <c r="C142" s="24" t="s">
        <v>16</v>
      </c>
      <c r="D142" s="1">
        <f t="shared" si="45"/>
        <v>106</v>
      </c>
      <c r="E142" s="1">
        <f t="shared" si="45"/>
        <v>0</v>
      </c>
      <c r="F142" s="2">
        <v>106</v>
      </c>
      <c r="G142" s="2"/>
      <c r="H142" s="2"/>
      <c r="I142" s="2"/>
      <c r="J142" s="2">
        <v>0</v>
      </c>
      <c r="K142" s="2"/>
      <c r="L142" s="2">
        <v>0</v>
      </c>
      <c r="M142" s="2">
        <v>0</v>
      </c>
      <c r="N142" s="32"/>
      <c r="O142" s="5"/>
    </row>
    <row r="143" spans="1:15" ht="15.75">
      <c r="A143" s="39"/>
      <c r="B143" s="37"/>
      <c r="C143" s="24" t="s">
        <v>17</v>
      </c>
      <c r="D143" s="1">
        <f t="shared" si="45"/>
        <v>106</v>
      </c>
      <c r="E143" s="1">
        <f t="shared" si="45"/>
        <v>0</v>
      </c>
      <c r="F143" s="2">
        <v>106</v>
      </c>
      <c r="G143" s="2"/>
      <c r="H143" s="2"/>
      <c r="I143" s="2"/>
      <c r="J143" s="2">
        <v>0</v>
      </c>
      <c r="K143" s="2"/>
      <c r="L143" s="2">
        <v>0</v>
      </c>
      <c r="M143" s="2">
        <v>0</v>
      </c>
      <c r="N143" s="32"/>
      <c r="O143" s="5"/>
    </row>
    <row r="144" spans="1:15" ht="15.75">
      <c r="A144" s="40"/>
      <c r="B144" s="37"/>
      <c r="C144" s="24" t="s">
        <v>18</v>
      </c>
      <c r="D144" s="1">
        <f t="shared" si="45"/>
        <v>106</v>
      </c>
      <c r="E144" s="1">
        <f t="shared" si="45"/>
        <v>0</v>
      </c>
      <c r="F144" s="2">
        <v>106</v>
      </c>
      <c r="G144" s="2"/>
      <c r="H144" s="2"/>
      <c r="I144" s="2"/>
      <c r="J144" s="2">
        <v>0</v>
      </c>
      <c r="K144" s="2"/>
      <c r="L144" s="2">
        <v>0</v>
      </c>
      <c r="M144" s="2">
        <v>0</v>
      </c>
      <c r="N144" s="33"/>
      <c r="O144" s="5"/>
    </row>
    <row r="145" spans="1:15" s="16" customFormat="1" ht="15.75">
      <c r="A145" s="56" t="s">
        <v>22</v>
      </c>
      <c r="B145" s="27" t="s">
        <v>59</v>
      </c>
      <c r="C145" s="25" t="s">
        <v>12</v>
      </c>
      <c r="D145" s="1">
        <f>SUM(D146:D151)</f>
        <v>1139131.683</v>
      </c>
      <c r="E145" s="1">
        <f aca="true" t="shared" si="46" ref="E145:M145">SUM(E146:E151)</f>
        <v>366615.7</v>
      </c>
      <c r="F145" s="1">
        <f t="shared" si="46"/>
        <v>697404.0936</v>
      </c>
      <c r="G145" s="1">
        <f t="shared" si="46"/>
        <v>235813.40000000002</v>
      </c>
      <c r="H145" s="1">
        <f t="shared" si="46"/>
        <v>1892.9919999999997</v>
      </c>
      <c r="I145" s="1">
        <f t="shared" si="46"/>
        <v>0</v>
      </c>
      <c r="J145" s="1">
        <f t="shared" si="46"/>
        <v>400462.59739999997</v>
      </c>
      <c r="K145" s="1">
        <f t="shared" si="46"/>
        <v>108920.3</v>
      </c>
      <c r="L145" s="1">
        <f t="shared" si="46"/>
        <v>39372</v>
      </c>
      <c r="M145" s="1">
        <f t="shared" si="46"/>
        <v>21882</v>
      </c>
      <c r="N145" s="31" t="s">
        <v>46</v>
      </c>
      <c r="O145" s="5"/>
    </row>
    <row r="146" spans="1:15" s="16" customFormat="1" ht="15.75" customHeight="1">
      <c r="A146" s="57"/>
      <c r="B146" s="43" t="s">
        <v>23</v>
      </c>
      <c r="C146" s="25" t="s">
        <v>13</v>
      </c>
      <c r="D146" s="1">
        <f aca="true" t="shared" si="47" ref="D146:E151">F146+H146+J146+L146</f>
        <v>123820.5</v>
      </c>
      <c r="E146" s="1">
        <f t="shared" si="47"/>
        <v>108595.90000000002</v>
      </c>
      <c r="F146" s="1">
        <f aca="true" t="shared" si="48" ref="F146:K146">F153+F160+F167+F174+F181+F188+F195++F202+F209+F216+F223</f>
        <v>94266.8</v>
      </c>
      <c r="G146" s="1">
        <f t="shared" si="48"/>
        <v>79942.20000000001</v>
      </c>
      <c r="H146" s="1">
        <f t="shared" si="48"/>
        <v>200</v>
      </c>
      <c r="I146" s="1">
        <f t="shared" si="48"/>
        <v>0</v>
      </c>
      <c r="J146" s="1">
        <f t="shared" si="48"/>
        <v>18966.700000000004</v>
      </c>
      <c r="K146" s="1">
        <f t="shared" si="48"/>
        <v>18266.700000000004</v>
      </c>
      <c r="L146" s="1">
        <f aca="true" t="shared" si="49" ref="L146:L151">L153+L160+L167+L174+L181+L188+L195+L202+L209+L216+L223</f>
        <v>10387</v>
      </c>
      <c r="M146" s="1">
        <f aca="true" t="shared" si="50" ref="M146:M151">M153+M160+M167+M174+M181+M188+M195++M202+M209+M216+M223</f>
        <v>10387</v>
      </c>
      <c r="N146" s="32"/>
      <c r="O146" s="5"/>
    </row>
    <row r="147" spans="1:16" s="16" customFormat="1" ht="15.75">
      <c r="A147" s="57"/>
      <c r="B147" s="43"/>
      <c r="C147" s="25" t="s">
        <v>14</v>
      </c>
      <c r="D147" s="1">
        <f t="shared" si="47"/>
        <v>136741.2</v>
      </c>
      <c r="E147" s="1">
        <f t="shared" si="47"/>
        <v>119370</v>
      </c>
      <c r="F147" s="1">
        <f aca="true" t="shared" si="51" ref="F147:K151">F154+F161+F168+F175+F182+F189+F196++F203+F210+F217+F224</f>
        <v>94266.8</v>
      </c>
      <c r="G147" s="1">
        <f t="shared" si="51"/>
        <v>77935.6</v>
      </c>
      <c r="H147" s="1">
        <f t="shared" si="51"/>
        <v>220</v>
      </c>
      <c r="I147" s="1">
        <f t="shared" si="51"/>
        <v>0</v>
      </c>
      <c r="J147" s="1">
        <f t="shared" si="51"/>
        <v>36589.4</v>
      </c>
      <c r="K147" s="1">
        <f t="shared" si="51"/>
        <v>35769.4</v>
      </c>
      <c r="L147" s="1">
        <f t="shared" si="49"/>
        <v>5665</v>
      </c>
      <c r="M147" s="1">
        <f t="shared" si="50"/>
        <v>5665</v>
      </c>
      <c r="N147" s="32"/>
      <c r="O147" s="5"/>
      <c r="P147" s="15"/>
    </row>
    <row r="148" spans="1:16" s="16" customFormat="1" ht="15.75">
      <c r="A148" s="57"/>
      <c r="B148" s="43"/>
      <c r="C148" s="25" t="s">
        <v>15</v>
      </c>
      <c r="D148" s="1">
        <f t="shared" si="47"/>
        <v>156189</v>
      </c>
      <c r="E148" s="1">
        <f t="shared" si="47"/>
        <v>138649.8</v>
      </c>
      <c r="F148" s="1">
        <f t="shared" si="51"/>
        <v>94266.8</v>
      </c>
      <c r="G148" s="1">
        <f t="shared" si="51"/>
        <v>77935.6</v>
      </c>
      <c r="H148" s="1">
        <f t="shared" si="51"/>
        <v>244</v>
      </c>
      <c r="I148" s="1">
        <f t="shared" si="51"/>
        <v>0</v>
      </c>
      <c r="J148" s="1">
        <f t="shared" si="51"/>
        <v>55848.2</v>
      </c>
      <c r="K148" s="1">
        <f t="shared" si="51"/>
        <v>54884.2</v>
      </c>
      <c r="L148" s="1">
        <f t="shared" si="49"/>
        <v>5830</v>
      </c>
      <c r="M148" s="1">
        <f t="shared" si="50"/>
        <v>5830</v>
      </c>
      <c r="N148" s="32"/>
      <c r="O148" s="5"/>
      <c r="P148" s="15"/>
    </row>
    <row r="149" spans="1:15" s="16" customFormat="1" ht="15.75">
      <c r="A149" s="57"/>
      <c r="B149" s="43"/>
      <c r="C149" s="25" t="s">
        <v>16</v>
      </c>
      <c r="D149" s="1">
        <f t="shared" si="47"/>
        <v>192646.39999999997</v>
      </c>
      <c r="E149" s="1">
        <f t="shared" si="47"/>
        <v>0</v>
      </c>
      <c r="F149" s="1">
        <f t="shared" si="51"/>
        <v>113957.33999999998</v>
      </c>
      <c r="G149" s="1">
        <f t="shared" si="51"/>
        <v>0</v>
      </c>
      <c r="H149" s="1">
        <f t="shared" si="51"/>
        <v>322.79999999999995</v>
      </c>
      <c r="I149" s="1">
        <f t="shared" si="51"/>
        <v>0</v>
      </c>
      <c r="J149" s="1">
        <f t="shared" si="51"/>
        <v>72536.26</v>
      </c>
      <c r="K149" s="1">
        <f t="shared" si="51"/>
        <v>0</v>
      </c>
      <c r="L149" s="1">
        <f t="shared" si="49"/>
        <v>5830</v>
      </c>
      <c r="M149" s="1">
        <f t="shared" si="50"/>
        <v>0</v>
      </c>
      <c r="N149" s="32"/>
      <c r="O149" s="5"/>
    </row>
    <row r="150" spans="1:15" s="16" customFormat="1" ht="15.75">
      <c r="A150" s="57"/>
      <c r="B150" s="43"/>
      <c r="C150" s="25" t="s">
        <v>17</v>
      </c>
      <c r="D150" s="1">
        <f t="shared" si="47"/>
        <v>237021.80599999998</v>
      </c>
      <c r="E150" s="1">
        <f t="shared" si="47"/>
        <v>0</v>
      </c>
      <c r="F150" s="1">
        <f t="shared" si="51"/>
        <v>136685.98799999998</v>
      </c>
      <c r="G150" s="1">
        <f t="shared" si="51"/>
        <v>0</v>
      </c>
      <c r="H150" s="1">
        <f t="shared" si="51"/>
        <v>357.36</v>
      </c>
      <c r="I150" s="1">
        <f t="shared" si="51"/>
        <v>0</v>
      </c>
      <c r="J150" s="1">
        <f t="shared" si="51"/>
        <v>94148.458</v>
      </c>
      <c r="K150" s="1">
        <f t="shared" si="51"/>
        <v>0</v>
      </c>
      <c r="L150" s="1">
        <f t="shared" si="49"/>
        <v>5830</v>
      </c>
      <c r="M150" s="1">
        <f t="shared" si="50"/>
        <v>0</v>
      </c>
      <c r="N150" s="32"/>
      <c r="O150" s="5"/>
    </row>
    <row r="151" spans="1:15" s="16" customFormat="1" ht="15.75">
      <c r="A151" s="57"/>
      <c r="B151" s="43"/>
      <c r="C151" s="25" t="s">
        <v>18</v>
      </c>
      <c r="D151" s="1">
        <f t="shared" si="47"/>
        <v>292712.77699999994</v>
      </c>
      <c r="E151" s="1">
        <f t="shared" si="47"/>
        <v>0</v>
      </c>
      <c r="F151" s="1">
        <f t="shared" si="51"/>
        <v>163960.36559999996</v>
      </c>
      <c r="G151" s="1">
        <f t="shared" si="51"/>
        <v>0</v>
      </c>
      <c r="H151" s="1">
        <f t="shared" si="51"/>
        <v>548.832</v>
      </c>
      <c r="I151" s="1">
        <f t="shared" si="51"/>
        <v>0</v>
      </c>
      <c r="J151" s="1">
        <f t="shared" si="51"/>
        <v>122373.5794</v>
      </c>
      <c r="K151" s="1">
        <f t="shared" si="51"/>
        <v>0</v>
      </c>
      <c r="L151" s="1">
        <f t="shared" si="49"/>
        <v>5830</v>
      </c>
      <c r="M151" s="1">
        <f t="shared" si="50"/>
        <v>0</v>
      </c>
      <c r="N151" s="32"/>
      <c r="O151" s="5"/>
    </row>
    <row r="152" spans="1:15" s="4" customFormat="1" ht="15.75" customHeight="1">
      <c r="A152" s="57"/>
      <c r="B152" s="29" t="s">
        <v>35</v>
      </c>
      <c r="C152" s="24" t="s">
        <v>12</v>
      </c>
      <c r="D152" s="1">
        <f>SUM(D153:D158)</f>
        <v>1014579.7822</v>
      </c>
      <c r="E152" s="1">
        <f aca="true" t="shared" si="52" ref="E152:K152">SUM(E153:E158)</f>
        <v>353525.6</v>
      </c>
      <c r="F152" s="2">
        <f t="shared" si="52"/>
        <v>584283.1368</v>
      </c>
      <c r="G152" s="2">
        <f t="shared" si="52"/>
        <v>223943.3</v>
      </c>
      <c r="H152" s="2">
        <f t="shared" si="52"/>
        <v>0</v>
      </c>
      <c r="I152" s="2">
        <f t="shared" si="52"/>
        <v>0</v>
      </c>
      <c r="J152" s="2">
        <f t="shared" si="52"/>
        <v>393604.64540000004</v>
      </c>
      <c r="K152" s="2">
        <f t="shared" si="52"/>
        <v>108920.3</v>
      </c>
      <c r="L152" s="2">
        <f>SUM(L153:L158)</f>
        <v>36692</v>
      </c>
      <c r="M152" s="2">
        <f>SUM(M153:M158)</f>
        <v>20662</v>
      </c>
      <c r="N152" s="32"/>
      <c r="O152" s="3"/>
    </row>
    <row r="153" spans="1:15" ht="15.75">
      <c r="A153" s="57"/>
      <c r="B153" s="29"/>
      <c r="C153" s="24" t="s">
        <v>13</v>
      </c>
      <c r="D153" s="1">
        <f aca="true" t="shared" si="53" ref="D153:E158">F153+H153+J153+L153</f>
        <v>107573.79999999999</v>
      </c>
      <c r="E153" s="1">
        <f t="shared" si="53"/>
        <v>104199.20000000001</v>
      </c>
      <c r="F153" s="2">
        <f>8503.5+G153-559.8-4514.1-10-45</f>
        <v>79300.09999999999</v>
      </c>
      <c r="G153" s="2">
        <f>71752-900+2367.7+559.8+800-250+40+1080+100+60+10+30+10+30+25+30+45+136</f>
        <v>75925.5</v>
      </c>
      <c r="H153" s="2">
        <v>0</v>
      </c>
      <c r="I153" s="2">
        <v>0</v>
      </c>
      <c r="J153" s="2">
        <f>K153</f>
        <v>18266.700000000004</v>
      </c>
      <c r="K153" s="2">
        <f>14439.6+11040.8-4349.1-817.8-2046.8</f>
        <v>18266.700000000004</v>
      </c>
      <c r="L153" s="2">
        <f>10387-L167-L174-L195-L202-L209-L216</f>
        <v>10007</v>
      </c>
      <c r="M153" s="2">
        <f>L153</f>
        <v>10007</v>
      </c>
      <c r="N153" s="32"/>
      <c r="O153" s="5"/>
    </row>
    <row r="154" spans="1:15" ht="15.75">
      <c r="A154" s="57"/>
      <c r="B154" s="29"/>
      <c r="C154" s="24" t="s">
        <v>14</v>
      </c>
      <c r="D154" s="1">
        <f t="shared" si="53"/>
        <v>120344.5</v>
      </c>
      <c r="E154" s="1">
        <f t="shared" si="53"/>
        <v>115053.29999999999</v>
      </c>
      <c r="F154" s="2">
        <f>F153</f>
        <v>79300.09999999999</v>
      </c>
      <c r="G154" s="2">
        <f>71752-900+3156.9</f>
        <v>74008.9</v>
      </c>
      <c r="H154" s="2">
        <v>0</v>
      </c>
      <c r="I154" s="2">
        <v>0</v>
      </c>
      <c r="J154" s="2">
        <f>K154</f>
        <v>35769.4</v>
      </c>
      <c r="K154" s="2">
        <f>20883.4+14886</f>
        <v>35769.4</v>
      </c>
      <c r="L154" s="2">
        <f>5665-L168-L175-L196-L203-L210-L217</f>
        <v>5275</v>
      </c>
      <c r="M154" s="2">
        <f>L154</f>
        <v>5275</v>
      </c>
      <c r="N154" s="32"/>
      <c r="O154" s="5"/>
    </row>
    <row r="155" spans="1:15" ht="15.75">
      <c r="A155" s="57"/>
      <c r="B155" s="29"/>
      <c r="C155" s="24" t="s">
        <v>15</v>
      </c>
      <c r="D155" s="1">
        <f t="shared" si="53"/>
        <v>139564.3</v>
      </c>
      <c r="E155" s="1">
        <f t="shared" si="53"/>
        <v>134273.09999999998</v>
      </c>
      <c r="F155" s="2">
        <f>F154</f>
        <v>79300.09999999999</v>
      </c>
      <c r="G155" s="2">
        <f>71752-900+3156.9</f>
        <v>74008.9</v>
      </c>
      <c r="H155" s="2">
        <v>0</v>
      </c>
      <c r="I155" s="2">
        <v>0</v>
      </c>
      <c r="J155" s="2">
        <f>K155</f>
        <v>54884.2</v>
      </c>
      <c r="K155" s="2">
        <f>54884.2</f>
        <v>54884.2</v>
      </c>
      <c r="L155" s="2">
        <f>5830-L169-L176-L197-L204-L211-L218</f>
        <v>5380</v>
      </c>
      <c r="M155" s="2">
        <f>L155</f>
        <v>5380</v>
      </c>
      <c r="N155" s="32"/>
      <c r="O155" s="5"/>
    </row>
    <row r="156" spans="1:15" ht="15.75">
      <c r="A156" s="57"/>
      <c r="B156" s="29"/>
      <c r="C156" s="24" t="s">
        <v>16</v>
      </c>
      <c r="D156" s="1">
        <f t="shared" si="53"/>
        <v>171859.57999999996</v>
      </c>
      <c r="E156" s="1">
        <f t="shared" si="53"/>
        <v>0</v>
      </c>
      <c r="F156" s="2">
        <f>1.2*F155</f>
        <v>95160.11999999998</v>
      </c>
      <c r="G156" s="2">
        <v>0</v>
      </c>
      <c r="H156" s="2">
        <v>0</v>
      </c>
      <c r="I156" s="2">
        <v>0</v>
      </c>
      <c r="J156" s="2">
        <f>1.3*J155</f>
        <v>71349.45999999999</v>
      </c>
      <c r="K156" s="2">
        <v>0</v>
      </c>
      <c r="L156" s="2">
        <f>5830-L170-L177-L198-L205-L212-L219</f>
        <v>5350</v>
      </c>
      <c r="M156" s="2"/>
      <c r="N156" s="32"/>
      <c r="O156" s="5"/>
    </row>
    <row r="157" spans="1:15" ht="15.75">
      <c r="A157" s="57"/>
      <c r="B157" s="29"/>
      <c r="C157" s="24" t="s">
        <v>17</v>
      </c>
      <c r="D157" s="1">
        <f t="shared" si="53"/>
        <v>212286.44199999998</v>
      </c>
      <c r="E157" s="1">
        <f t="shared" si="53"/>
        <v>0</v>
      </c>
      <c r="F157" s="2">
        <f>1.2*F156</f>
        <v>114192.14399999997</v>
      </c>
      <c r="G157" s="2">
        <v>0</v>
      </c>
      <c r="H157" s="2">
        <v>0</v>
      </c>
      <c r="I157" s="2">
        <v>0</v>
      </c>
      <c r="J157" s="2">
        <f>1.3*J156</f>
        <v>92754.298</v>
      </c>
      <c r="K157" s="2">
        <v>0</v>
      </c>
      <c r="L157" s="2">
        <f>5830-L171-L178-L199-L206-L213-L220</f>
        <v>5340</v>
      </c>
      <c r="M157" s="2"/>
      <c r="N157" s="32"/>
      <c r="O157" s="5"/>
    </row>
    <row r="158" spans="1:15" ht="15.75">
      <c r="A158" s="57"/>
      <c r="B158" s="30"/>
      <c r="C158" s="24" t="s">
        <v>18</v>
      </c>
      <c r="D158" s="1">
        <f t="shared" si="53"/>
        <v>262951.1602</v>
      </c>
      <c r="E158" s="1">
        <f t="shared" si="53"/>
        <v>0</v>
      </c>
      <c r="F158" s="2">
        <f>1.2*F157</f>
        <v>137030.57279999997</v>
      </c>
      <c r="G158" s="2">
        <v>0</v>
      </c>
      <c r="H158" s="2">
        <v>0</v>
      </c>
      <c r="I158" s="2">
        <v>0</v>
      </c>
      <c r="J158" s="2">
        <f>1.3*J157</f>
        <v>120580.5874</v>
      </c>
      <c r="K158" s="2">
        <v>0</v>
      </c>
      <c r="L158" s="2">
        <f>5830-L172-L179-L200-L207-L214-L221</f>
        <v>5340</v>
      </c>
      <c r="M158" s="2"/>
      <c r="N158" s="32"/>
      <c r="O158" s="5"/>
    </row>
    <row r="159" spans="1:15" s="4" customFormat="1" ht="15.75" customHeight="1">
      <c r="A159" s="57"/>
      <c r="B159" s="28" t="s">
        <v>36</v>
      </c>
      <c r="C159" s="24" t="s">
        <v>12</v>
      </c>
      <c r="D159" s="1">
        <f>SUM(D160:D165)</f>
        <v>13355.236799999999</v>
      </c>
      <c r="E159" s="1">
        <f aca="true" t="shared" si="54" ref="E159:K159">SUM(E160:E165)</f>
        <v>3637.7999999999997</v>
      </c>
      <c r="F159" s="2">
        <f t="shared" si="54"/>
        <v>13355.236799999999</v>
      </c>
      <c r="G159" s="2">
        <f t="shared" si="54"/>
        <v>3637.7999999999997</v>
      </c>
      <c r="H159" s="2">
        <f t="shared" si="54"/>
        <v>0</v>
      </c>
      <c r="I159" s="2">
        <f t="shared" si="54"/>
        <v>0</v>
      </c>
      <c r="J159" s="2">
        <f t="shared" si="54"/>
        <v>0</v>
      </c>
      <c r="K159" s="2">
        <f t="shared" si="54"/>
        <v>0</v>
      </c>
      <c r="L159" s="2">
        <f>SUM(L160:L165)</f>
        <v>0</v>
      </c>
      <c r="M159" s="2">
        <f>SUM(M160:M165)</f>
        <v>0</v>
      </c>
      <c r="N159" s="32"/>
      <c r="O159" s="3"/>
    </row>
    <row r="160" spans="1:15" ht="15.75">
      <c r="A160" s="57"/>
      <c r="B160" s="28"/>
      <c r="C160" s="24" t="s">
        <v>13</v>
      </c>
      <c r="D160" s="1">
        <f aca="true" t="shared" si="55" ref="D160:E165">F160+H160+J160+L160</f>
        <v>1812.6</v>
      </c>
      <c r="E160" s="1">
        <f t="shared" si="55"/>
        <v>1212.6</v>
      </c>
      <c r="F160" s="2">
        <f>600+G160</f>
        <v>1812.6</v>
      </c>
      <c r="G160" s="2">
        <v>1212.6</v>
      </c>
      <c r="H160" s="2">
        <v>0</v>
      </c>
      <c r="I160" s="2">
        <v>0</v>
      </c>
      <c r="J160" s="2">
        <v>0</v>
      </c>
      <c r="K160" s="2">
        <v>0</v>
      </c>
      <c r="L160" s="2">
        <f>M160</f>
        <v>0</v>
      </c>
      <c r="M160" s="2">
        <v>0</v>
      </c>
      <c r="N160" s="32"/>
      <c r="O160" s="5"/>
    </row>
    <row r="161" spans="1:15" ht="15.75">
      <c r="A161" s="57"/>
      <c r="B161" s="28"/>
      <c r="C161" s="24" t="s">
        <v>14</v>
      </c>
      <c r="D161" s="1">
        <f t="shared" si="55"/>
        <v>1812.6</v>
      </c>
      <c r="E161" s="1">
        <f t="shared" si="55"/>
        <v>1212.6</v>
      </c>
      <c r="F161" s="2">
        <f>F160</f>
        <v>1812.6</v>
      </c>
      <c r="G161" s="2">
        <v>1212.6</v>
      </c>
      <c r="H161" s="2">
        <v>0</v>
      </c>
      <c r="I161" s="2">
        <v>0</v>
      </c>
      <c r="J161" s="2">
        <v>0</v>
      </c>
      <c r="K161" s="2">
        <v>0</v>
      </c>
      <c r="L161" s="2">
        <f>M161</f>
        <v>0</v>
      </c>
      <c r="M161" s="2">
        <v>0</v>
      </c>
      <c r="N161" s="32"/>
      <c r="O161" s="5"/>
    </row>
    <row r="162" spans="1:15" ht="15.75">
      <c r="A162" s="57"/>
      <c r="B162" s="28"/>
      <c r="C162" s="24" t="s">
        <v>15</v>
      </c>
      <c r="D162" s="1">
        <f t="shared" si="55"/>
        <v>1812.6</v>
      </c>
      <c r="E162" s="1">
        <f t="shared" si="55"/>
        <v>1212.6</v>
      </c>
      <c r="F162" s="2">
        <f>F161</f>
        <v>1812.6</v>
      </c>
      <c r="G162" s="2">
        <v>1212.6</v>
      </c>
      <c r="H162" s="2">
        <v>0</v>
      </c>
      <c r="I162" s="2">
        <v>0</v>
      </c>
      <c r="J162" s="2">
        <v>0</v>
      </c>
      <c r="K162" s="2">
        <v>0</v>
      </c>
      <c r="L162" s="2">
        <f>1.1*L161</f>
        <v>0</v>
      </c>
      <c r="M162" s="2"/>
      <c r="N162" s="32"/>
      <c r="O162" s="5"/>
    </row>
    <row r="163" spans="1:15" ht="15.75">
      <c r="A163" s="57"/>
      <c r="B163" s="28"/>
      <c r="C163" s="24" t="s">
        <v>16</v>
      </c>
      <c r="D163" s="1">
        <f t="shared" si="55"/>
        <v>2175.12</v>
      </c>
      <c r="E163" s="1">
        <f t="shared" si="55"/>
        <v>0</v>
      </c>
      <c r="F163" s="2">
        <f>1.2*F162</f>
        <v>2175.12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f>1.1*L162</f>
        <v>0</v>
      </c>
      <c r="M163" s="2"/>
      <c r="N163" s="32"/>
      <c r="O163" s="5"/>
    </row>
    <row r="164" spans="1:15" ht="15.75">
      <c r="A164" s="57"/>
      <c r="B164" s="28"/>
      <c r="C164" s="24" t="s">
        <v>17</v>
      </c>
      <c r="D164" s="1">
        <f t="shared" si="55"/>
        <v>2610.144</v>
      </c>
      <c r="E164" s="1">
        <f t="shared" si="55"/>
        <v>0</v>
      </c>
      <c r="F164" s="2">
        <f>1.2*F163</f>
        <v>2610.144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f>1.1*L163</f>
        <v>0</v>
      </c>
      <c r="M164" s="2"/>
      <c r="N164" s="32"/>
      <c r="O164" s="5"/>
    </row>
    <row r="165" spans="1:15" ht="15.75">
      <c r="A165" s="57"/>
      <c r="B165" s="28"/>
      <c r="C165" s="24" t="s">
        <v>18</v>
      </c>
      <c r="D165" s="1">
        <f t="shared" si="55"/>
        <v>3132.1728</v>
      </c>
      <c r="E165" s="1">
        <f t="shared" si="55"/>
        <v>0</v>
      </c>
      <c r="F165" s="2">
        <f>1.2*F164</f>
        <v>3132.1728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f>1.1*L164</f>
        <v>0</v>
      </c>
      <c r="M165" s="2"/>
      <c r="N165" s="32"/>
      <c r="O165" s="5"/>
    </row>
    <row r="166" spans="1:15" s="4" customFormat="1" ht="15.75" customHeight="1">
      <c r="A166" s="57"/>
      <c r="B166" s="28" t="s">
        <v>37</v>
      </c>
      <c r="C166" s="24" t="s">
        <v>12</v>
      </c>
      <c r="D166" s="1">
        <f>SUM(D167:D172)</f>
        <v>14580.975999999999</v>
      </c>
      <c r="E166" s="1">
        <f aca="true" t="shared" si="56" ref="E166:M166">SUM(E167:E172)</f>
        <v>250</v>
      </c>
      <c r="F166" s="2">
        <f t="shared" si="56"/>
        <v>11052</v>
      </c>
      <c r="G166" s="2">
        <f t="shared" si="56"/>
        <v>0</v>
      </c>
      <c r="H166" s="2">
        <f t="shared" si="56"/>
        <v>0</v>
      </c>
      <c r="I166" s="2">
        <f t="shared" si="56"/>
        <v>0</v>
      </c>
      <c r="J166" s="2">
        <f t="shared" si="56"/>
        <v>2978.9759999999997</v>
      </c>
      <c r="K166" s="2">
        <f t="shared" si="56"/>
        <v>0</v>
      </c>
      <c r="L166" s="2">
        <f t="shared" si="56"/>
        <v>550</v>
      </c>
      <c r="M166" s="2">
        <f t="shared" si="56"/>
        <v>250</v>
      </c>
      <c r="N166" s="32"/>
      <c r="O166" s="3"/>
    </row>
    <row r="167" spans="1:15" ht="15.75">
      <c r="A167" s="57"/>
      <c r="B167" s="28"/>
      <c r="C167" s="24" t="s">
        <v>13</v>
      </c>
      <c r="D167" s="1">
        <f aca="true" t="shared" si="57" ref="D167:E172">F167+H167+J167+L167</f>
        <v>1880</v>
      </c>
      <c r="E167" s="1">
        <f t="shared" si="57"/>
        <v>80</v>
      </c>
      <c r="F167" s="2">
        <v>1500</v>
      </c>
      <c r="G167" s="2">
        <v>0</v>
      </c>
      <c r="H167" s="2">
        <v>0</v>
      </c>
      <c r="I167" s="2">
        <v>0</v>
      </c>
      <c r="J167" s="2">
        <v>300</v>
      </c>
      <c r="K167" s="2">
        <v>0</v>
      </c>
      <c r="L167" s="2">
        <v>80</v>
      </c>
      <c r="M167" s="2">
        <f>L167</f>
        <v>80</v>
      </c>
      <c r="N167" s="32"/>
      <c r="O167" s="5"/>
    </row>
    <row r="168" spans="1:15" ht="15.75">
      <c r="A168" s="57"/>
      <c r="B168" s="28"/>
      <c r="C168" s="24" t="s">
        <v>14</v>
      </c>
      <c r="D168" s="1">
        <f t="shared" si="57"/>
        <v>1940</v>
      </c>
      <c r="E168" s="1">
        <f t="shared" si="57"/>
        <v>80</v>
      </c>
      <c r="F168" s="2">
        <f>F167</f>
        <v>1500</v>
      </c>
      <c r="G168" s="2">
        <v>0</v>
      </c>
      <c r="H168" s="2">
        <v>0</v>
      </c>
      <c r="I168" s="2">
        <v>0</v>
      </c>
      <c r="J168" s="2">
        <f>1.2*J167</f>
        <v>360</v>
      </c>
      <c r="K168" s="2">
        <v>0</v>
      </c>
      <c r="L168" s="2">
        <v>80</v>
      </c>
      <c r="M168" s="2">
        <f>L168</f>
        <v>80</v>
      </c>
      <c r="N168" s="32"/>
      <c r="O168" s="5"/>
    </row>
    <row r="169" spans="1:15" ht="15.75">
      <c r="A169" s="57"/>
      <c r="B169" s="28"/>
      <c r="C169" s="24" t="s">
        <v>15</v>
      </c>
      <c r="D169" s="1">
        <f t="shared" si="57"/>
        <v>2022</v>
      </c>
      <c r="E169" s="1">
        <f t="shared" si="57"/>
        <v>90</v>
      </c>
      <c r="F169" s="2">
        <f>F168</f>
        <v>1500</v>
      </c>
      <c r="G169" s="2">
        <v>0</v>
      </c>
      <c r="H169" s="2">
        <v>0</v>
      </c>
      <c r="I169" s="2">
        <v>0</v>
      </c>
      <c r="J169" s="2">
        <f>1.2*J168</f>
        <v>432</v>
      </c>
      <c r="K169" s="2">
        <v>0</v>
      </c>
      <c r="L169" s="2">
        <v>90</v>
      </c>
      <c r="M169" s="2">
        <f>L169</f>
        <v>90</v>
      </c>
      <c r="N169" s="32"/>
      <c r="O169" s="5"/>
    </row>
    <row r="170" spans="1:15" ht="15.75">
      <c r="A170" s="57"/>
      <c r="B170" s="28"/>
      <c r="C170" s="24" t="s">
        <v>16</v>
      </c>
      <c r="D170" s="1">
        <f t="shared" si="57"/>
        <v>2418.4</v>
      </c>
      <c r="E170" s="1">
        <f t="shared" si="57"/>
        <v>0</v>
      </c>
      <c r="F170" s="2">
        <f>1.2*F169</f>
        <v>1800</v>
      </c>
      <c r="G170" s="2">
        <v>0</v>
      </c>
      <c r="H170" s="2">
        <v>0</v>
      </c>
      <c r="I170" s="2">
        <v>0</v>
      </c>
      <c r="J170" s="2">
        <f>1.2*J169</f>
        <v>518.4</v>
      </c>
      <c r="K170" s="2">
        <v>0</v>
      </c>
      <c r="L170" s="2">
        <v>100</v>
      </c>
      <c r="M170" s="2"/>
      <c r="N170" s="32"/>
      <c r="O170" s="5"/>
    </row>
    <row r="171" spans="1:15" ht="15.75">
      <c r="A171" s="57"/>
      <c r="B171" s="28"/>
      <c r="C171" s="24" t="s">
        <v>17</v>
      </c>
      <c r="D171" s="1">
        <f t="shared" si="57"/>
        <v>2882.08</v>
      </c>
      <c r="E171" s="1">
        <f t="shared" si="57"/>
        <v>0</v>
      </c>
      <c r="F171" s="2">
        <f>1.2*F170</f>
        <v>2160</v>
      </c>
      <c r="G171" s="2">
        <v>0</v>
      </c>
      <c r="H171" s="2">
        <v>0</v>
      </c>
      <c r="I171" s="2">
        <v>0</v>
      </c>
      <c r="J171" s="2">
        <f>1.2*J170</f>
        <v>622.0799999999999</v>
      </c>
      <c r="K171" s="2">
        <v>0</v>
      </c>
      <c r="L171" s="2">
        <v>100</v>
      </c>
      <c r="M171" s="2"/>
      <c r="N171" s="32"/>
      <c r="O171" s="5"/>
    </row>
    <row r="172" spans="1:15" ht="15.75">
      <c r="A172" s="57"/>
      <c r="B172" s="28"/>
      <c r="C172" s="24" t="s">
        <v>18</v>
      </c>
      <c r="D172" s="1">
        <f t="shared" si="57"/>
        <v>3438.496</v>
      </c>
      <c r="E172" s="1">
        <f t="shared" si="57"/>
        <v>0</v>
      </c>
      <c r="F172" s="2">
        <f>1.2*F171</f>
        <v>2592</v>
      </c>
      <c r="G172" s="2">
        <v>0</v>
      </c>
      <c r="H172" s="2">
        <v>0</v>
      </c>
      <c r="I172" s="2">
        <v>0</v>
      </c>
      <c r="J172" s="2">
        <f>1.2*J171</f>
        <v>746.4959999999999</v>
      </c>
      <c r="K172" s="2">
        <v>0</v>
      </c>
      <c r="L172" s="2">
        <v>100</v>
      </c>
      <c r="M172" s="2"/>
      <c r="N172" s="32"/>
      <c r="O172" s="5"/>
    </row>
    <row r="173" spans="1:15" s="4" customFormat="1" ht="15.75" customHeight="1">
      <c r="A173" s="57"/>
      <c r="B173" s="28" t="s">
        <v>38</v>
      </c>
      <c r="C173" s="24" t="s">
        <v>12</v>
      </c>
      <c r="D173" s="1">
        <f>SUM(D174:D179)</f>
        <v>48612</v>
      </c>
      <c r="E173" s="1">
        <f aca="true" t="shared" si="58" ref="E173:M173">SUM(E174:E179)</f>
        <v>330</v>
      </c>
      <c r="F173" s="2">
        <f t="shared" si="58"/>
        <v>47892</v>
      </c>
      <c r="G173" s="2">
        <f t="shared" si="58"/>
        <v>0</v>
      </c>
      <c r="H173" s="2">
        <f t="shared" si="58"/>
        <v>0</v>
      </c>
      <c r="I173" s="2">
        <f t="shared" si="58"/>
        <v>0</v>
      </c>
      <c r="J173" s="2">
        <f t="shared" si="58"/>
        <v>0</v>
      </c>
      <c r="K173" s="2">
        <f t="shared" si="58"/>
        <v>0</v>
      </c>
      <c r="L173" s="2">
        <f t="shared" si="58"/>
        <v>720</v>
      </c>
      <c r="M173" s="2">
        <f t="shared" si="58"/>
        <v>330</v>
      </c>
      <c r="N173" s="32"/>
      <c r="O173" s="3"/>
    </row>
    <row r="174" spans="1:15" ht="15.75">
      <c r="A174" s="57"/>
      <c r="B174" s="28"/>
      <c r="C174" s="24" t="s">
        <v>13</v>
      </c>
      <c r="D174" s="1">
        <f aca="true" t="shared" si="59" ref="D174:E179">F174+H174+J174+L174</f>
        <v>6600</v>
      </c>
      <c r="E174" s="1">
        <f t="shared" si="59"/>
        <v>100</v>
      </c>
      <c r="F174" s="2">
        <f>6500</f>
        <v>6500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100</v>
      </c>
      <c r="M174" s="2">
        <f>L174</f>
        <v>100</v>
      </c>
      <c r="N174" s="32"/>
      <c r="O174" s="5"/>
    </row>
    <row r="175" spans="1:15" ht="15.75">
      <c r="A175" s="57"/>
      <c r="B175" s="28"/>
      <c r="C175" s="24" t="s">
        <v>14</v>
      </c>
      <c r="D175" s="1">
        <f t="shared" si="59"/>
        <v>6600</v>
      </c>
      <c r="E175" s="1">
        <f t="shared" si="59"/>
        <v>100</v>
      </c>
      <c r="F175" s="2">
        <f>F174</f>
        <v>6500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100</v>
      </c>
      <c r="M175" s="2">
        <f>L175</f>
        <v>100</v>
      </c>
      <c r="N175" s="32"/>
      <c r="O175" s="5"/>
    </row>
    <row r="176" spans="1:15" ht="15.75">
      <c r="A176" s="57"/>
      <c r="B176" s="28"/>
      <c r="C176" s="24" t="s">
        <v>15</v>
      </c>
      <c r="D176" s="1">
        <f t="shared" si="59"/>
        <v>6630</v>
      </c>
      <c r="E176" s="1">
        <f t="shared" si="59"/>
        <v>130</v>
      </c>
      <c r="F176" s="2">
        <f>F175</f>
        <v>6500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130</v>
      </c>
      <c r="M176" s="2">
        <f>L176</f>
        <v>130</v>
      </c>
      <c r="N176" s="32"/>
      <c r="O176" s="5"/>
    </row>
    <row r="177" spans="1:15" ht="15.75">
      <c r="A177" s="57"/>
      <c r="B177" s="28"/>
      <c r="C177" s="24" t="s">
        <v>16</v>
      </c>
      <c r="D177" s="1">
        <f t="shared" si="59"/>
        <v>7930</v>
      </c>
      <c r="E177" s="1">
        <f t="shared" si="59"/>
        <v>0</v>
      </c>
      <c r="F177" s="2">
        <f>1.2*F176</f>
        <v>7800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130</v>
      </c>
      <c r="M177" s="2"/>
      <c r="N177" s="32"/>
      <c r="O177" s="5"/>
    </row>
    <row r="178" spans="1:15" ht="15.75">
      <c r="A178" s="57"/>
      <c r="B178" s="28"/>
      <c r="C178" s="24" t="s">
        <v>17</v>
      </c>
      <c r="D178" s="1">
        <f t="shared" si="59"/>
        <v>9490</v>
      </c>
      <c r="E178" s="1">
        <f t="shared" si="59"/>
        <v>0</v>
      </c>
      <c r="F178" s="2">
        <f>1.2*F177</f>
        <v>9360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130</v>
      </c>
      <c r="M178" s="2"/>
      <c r="N178" s="32"/>
      <c r="O178" s="5"/>
    </row>
    <row r="179" spans="1:15" ht="15.75">
      <c r="A179" s="57"/>
      <c r="B179" s="28"/>
      <c r="C179" s="24" t="s">
        <v>18</v>
      </c>
      <c r="D179" s="1">
        <f t="shared" si="59"/>
        <v>11362</v>
      </c>
      <c r="E179" s="1">
        <f t="shared" si="59"/>
        <v>0</v>
      </c>
      <c r="F179" s="2">
        <f>1.2*F178</f>
        <v>11232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130</v>
      </c>
      <c r="M179" s="2"/>
      <c r="N179" s="32"/>
      <c r="O179" s="5"/>
    </row>
    <row r="180" spans="1:15" s="4" customFormat="1" ht="20.25" customHeight="1" hidden="1">
      <c r="A180" s="57"/>
      <c r="B180" s="28" t="s">
        <v>39</v>
      </c>
      <c r="C180" s="24" t="s">
        <v>12</v>
      </c>
      <c r="D180" s="1">
        <f>SUM(D181:D186)</f>
        <v>0</v>
      </c>
      <c r="E180" s="1">
        <f aca="true" t="shared" si="60" ref="E180:K180">SUM(E181:E186)</f>
        <v>0</v>
      </c>
      <c r="F180" s="2">
        <f t="shared" si="60"/>
        <v>0</v>
      </c>
      <c r="G180" s="2">
        <f t="shared" si="60"/>
        <v>0</v>
      </c>
      <c r="H180" s="2">
        <f t="shared" si="60"/>
        <v>0</v>
      </c>
      <c r="I180" s="2">
        <f t="shared" si="60"/>
        <v>0</v>
      </c>
      <c r="J180" s="2">
        <f t="shared" si="60"/>
        <v>0</v>
      </c>
      <c r="K180" s="2">
        <f t="shared" si="60"/>
        <v>0</v>
      </c>
      <c r="L180" s="2">
        <f>SUM(L181:L186)</f>
        <v>0</v>
      </c>
      <c r="M180" s="2">
        <f>SUM(M181:M186)</f>
        <v>0</v>
      </c>
      <c r="N180" s="32"/>
      <c r="O180" s="3"/>
    </row>
    <row r="181" spans="1:15" ht="20.25" customHeight="1" hidden="1">
      <c r="A181" s="57"/>
      <c r="B181" s="28" t="s">
        <v>24</v>
      </c>
      <c r="C181" s="24" t="s">
        <v>13</v>
      </c>
      <c r="D181" s="1">
        <f aca="true" t="shared" si="61" ref="D181:E186">F181+H181+J181+L181</f>
        <v>0</v>
      </c>
      <c r="E181" s="1">
        <f t="shared" si="61"/>
        <v>0</v>
      </c>
      <c r="F181" s="2"/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f aca="true" t="shared" si="62" ref="L181:L186">M181</f>
        <v>0</v>
      </c>
      <c r="M181" s="2">
        <v>0</v>
      </c>
      <c r="N181" s="32"/>
      <c r="O181" s="5"/>
    </row>
    <row r="182" spans="1:15" ht="20.25" customHeight="1" hidden="1">
      <c r="A182" s="57"/>
      <c r="B182" s="28" t="s">
        <v>25</v>
      </c>
      <c r="C182" s="24" t="s">
        <v>14</v>
      </c>
      <c r="D182" s="1">
        <f t="shared" si="61"/>
        <v>0</v>
      </c>
      <c r="E182" s="1">
        <f t="shared" si="61"/>
        <v>0</v>
      </c>
      <c r="F182" s="2"/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f t="shared" si="62"/>
        <v>0</v>
      </c>
      <c r="M182" s="2">
        <v>0</v>
      </c>
      <c r="N182" s="32"/>
      <c r="O182" s="5"/>
    </row>
    <row r="183" spans="1:15" ht="20.25" customHeight="1" hidden="1">
      <c r="A183" s="57"/>
      <c r="B183" s="28"/>
      <c r="C183" s="24" t="s">
        <v>15</v>
      </c>
      <c r="D183" s="1">
        <f t="shared" si="61"/>
        <v>0</v>
      </c>
      <c r="E183" s="1">
        <f t="shared" si="61"/>
        <v>0</v>
      </c>
      <c r="F183" s="2"/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f t="shared" si="62"/>
        <v>0</v>
      </c>
      <c r="M183" s="2">
        <v>0</v>
      </c>
      <c r="N183" s="32"/>
      <c r="O183" s="5"/>
    </row>
    <row r="184" spans="1:15" ht="20.25" customHeight="1" hidden="1">
      <c r="A184" s="57"/>
      <c r="B184" s="28"/>
      <c r="C184" s="24" t="s">
        <v>16</v>
      </c>
      <c r="D184" s="1">
        <f t="shared" si="61"/>
        <v>0</v>
      </c>
      <c r="E184" s="1">
        <f t="shared" si="61"/>
        <v>0</v>
      </c>
      <c r="F184" s="2"/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f t="shared" si="62"/>
        <v>0</v>
      </c>
      <c r="M184" s="2">
        <v>0</v>
      </c>
      <c r="N184" s="32"/>
      <c r="O184" s="5"/>
    </row>
    <row r="185" spans="1:15" ht="20.25" customHeight="1" hidden="1">
      <c r="A185" s="57"/>
      <c r="B185" s="28"/>
      <c r="C185" s="24" t="s">
        <v>17</v>
      </c>
      <c r="D185" s="1">
        <f t="shared" si="61"/>
        <v>0</v>
      </c>
      <c r="E185" s="1">
        <f t="shared" si="61"/>
        <v>0</v>
      </c>
      <c r="F185" s="2"/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f t="shared" si="62"/>
        <v>0</v>
      </c>
      <c r="M185" s="2">
        <v>0</v>
      </c>
      <c r="N185" s="32"/>
      <c r="O185" s="5"/>
    </row>
    <row r="186" spans="1:15" ht="20.25" customHeight="1" hidden="1">
      <c r="A186" s="57"/>
      <c r="B186" s="28"/>
      <c r="C186" s="24" t="s">
        <v>18</v>
      </c>
      <c r="D186" s="1">
        <f t="shared" si="61"/>
        <v>0</v>
      </c>
      <c r="E186" s="1">
        <f t="shared" si="61"/>
        <v>0</v>
      </c>
      <c r="F186" s="2"/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f t="shared" si="62"/>
        <v>0</v>
      </c>
      <c r="M186" s="2">
        <v>0</v>
      </c>
      <c r="N186" s="32"/>
      <c r="O186" s="5"/>
    </row>
    <row r="187" spans="1:15" s="4" customFormat="1" ht="16.5" customHeight="1" hidden="1">
      <c r="A187" s="57"/>
      <c r="B187" s="28" t="s">
        <v>40</v>
      </c>
      <c r="C187" s="24" t="s">
        <v>12</v>
      </c>
      <c r="D187" s="1">
        <f>SUM(D188:D193)</f>
        <v>0</v>
      </c>
      <c r="E187" s="1">
        <f aca="true" t="shared" si="63" ref="E187:K187">SUM(E188:E193)</f>
        <v>0</v>
      </c>
      <c r="F187" s="2">
        <f t="shared" si="63"/>
        <v>0</v>
      </c>
      <c r="G187" s="2">
        <f t="shared" si="63"/>
        <v>0</v>
      </c>
      <c r="H187" s="2">
        <f t="shared" si="63"/>
        <v>0</v>
      </c>
      <c r="I187" s="2">
        <f t="shared" si="63"/>
        <v>0</v>
      </c>
      <c r="J187" s="2">
        <f t="shared" si="63"/>
        <v>0</v>
      </c>
      <c r="K187" s="2">
        <f t="shared" si="63"/>
        <v>0</v>
      </c>
      <c r="L187" s="2">
        <f>SUM(L188:L193)</f>
        <v>0</v>
      </c>
      <c r="M187" s="2">
        <f>SUM(M188:M193)</f>
        <v>0</v>
      </c>
      <c r="N187" s="32"/>
      <c r="O187" s="3"/>
    </row>
    <row r="188" spans="1:15" ht="15.75" customHeight="1" hidden="1">
      <c r="A188" s="57"/>
      <c r="B188" s="28"/>
      <c r="C188" s="24" t="s">
        <v>13</v>
      </c>
      <c r="D188" s="1">
        <f aca="true" t="shared" si="64" ref="D188:E193">F188+H188+J188+L188</f>
        <v>0</v>
      </c>
      <c r="E188" s="1">
        <f t="shared" si="64"/>
        <v>0</v>
      </c>
      <c r="F188" s="2"/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f aca="true" t="shared" si="65" ref="L188:L193">M188</f>
        <v>0</v>
      </c>
      <c r="M188" s="2">
        <v>0</v>
      </c>
      <c r="N188" s="32"/>
      <c r="O188" s="5"/>
    </row>
    <row r="189" spans="1:15" ht="15.75" customHeight="1" hidden="1">
      <c r="A189" s="57"/>
      <c r="B189" s="28"/>
      <c r="C189" s="24" t="s">
        <v>14</v>
      </c>
      <c r="D189" s="1">
        <f t="shared" si="64"/>
        <v>0</v>
      </c>
      <c r="E189" s="1">
        <f t="shared" si="64"/>
        <v>0</v>
      </c>
      <c r="F189" s="2"/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f t="shared" si="65"/>
        <v>0</v>
      </c>
      <c r="M189" s="2">
        <v>0</v>
      </c>
      <c r="N189" s="32"/>
      <c r="O189" s="5"/>
    </row>
    <row r="190" spans="1:15" ht="15.75" customHeight="1" hidden="1">
      <c r="A190" s="57"/>
      <c r="B190" s="28"/>
      <c r="C190" s="24" t="s">
        <v>15</v>
      </c>
      <c r="D190" s="1">
        <f t="shared" si="64"/>
        <v>0</v>
      </c>
      <c r="E190" s="1">
        <f t="shared" si="64"/>
        <v>0</v>
      </c>
      <c r="F190" s="2"/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f t="shared" si="65"/>
        <v>0</v>
      </c>
      <c r="M190" s="2">
        <v>0</v>
      </c>
      <c r="N190" s="32"/>
      <c r="O190" s="5"/>
    </row>
    <row r="191" spans="1:15" ht="15.75" customHeight="1" hidden="1">
      <c r="A191" s="57"/>
      <c r="B191" s="28"/>
      <c r="C191" s="24" t="s">
        <v>16</v>
      </c>
      <c r="D191" s="1">
        <f t="shared" si="64"/>
        <v>0</v>
      </c>
      <c r="E191" s="1">
        <f t="shared" si="64"/>
        <v>0</v>
      </c>
      <c r="F191" s="2"/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f t="shared" si="65"/>
        <v>0</v>
      </c>
      <c r="M191" s="2">
        <v>0</v>
      </c>
      <c r="N191" s="32"/>
      <c r="O191" s="5"/>
    </row>
    <row r="192" spans="1:15" ht="15.75" customHeight="1" hidden="1">
      <c r="A192" s="57"/>
      <c r="B192" s="28"/>
      <c r="C192" s="24" t="s">
        <v>17</v>
      </c>
      <c r="D192" s="1">
        <f t="shared" si="64"/>
        <v>0</v>
      </c>
      <c r="E192" s="1">
        <f t="shared" si="64"/>
        <v>0</v>
      </c>
      <c r="F192" s="2"/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f t="shared" si="65"/>
        <v>0</v>
      </c>
      <c r="M192" s="2">
        <v>0</v>
      </c>
      <c r="N192" s="32"/>
      <c r="O192" s="5"/>
    </row>
    <row r="193" spans="1:15" ht="15.75" customHeight="1" hidden="1">
      <c r="A193" s="57"/>
      <c r="B193" s="28"/>
      <c r="C193" s="24" t="s">
        <v>18</v>
      </c>
      <c r="D193" s="1">
        <f t="shared" si="64"/>
        <v>0</v>
      </c>
      <c r="E193" s="1">
        <f t="shared" si="64"/>
        <v>0</v>
      </c>
      <c r="F193" s="2"/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f t="shared" si="65"/>
        <v>0</v>
      </c>
      <c r="M193" s="2">
        <v>0</v>
      </c>
      <c r="N193" s="32"/>
      <c r="O193" s="5"/>
    </row>
    <row r="194" spans="1:15" s="4" customFormat="1" ht="20.25" customHeight="1">
      <c r="A194" s="57"/>
      <c r="B194" s="28" t="s">
        <v>53</v>
      </c>
      <c r="C194" s="24" t="s">
        <v>12</v>
      </c>
      <c r="D194" s="1">
        <f>SUM(D195:D200)</f>
        <v>12048.4</v>
      </c>
      <c r="E194" s="1">
        <f aca="true" t="shared" si="66" ref="E194:M194">SUM(E195:E200)</f>
        <v>2710</v>
      </c>
      <c r="F194" s="2">
        <f t="shared" si="66"/>
        <v>9578.4</v>
      </c>
      <c r="G194" s="2">
        <f t="shared" si="66"/>
        <v>2400</v>
      </c>
      <c r="H194" s="2">
        <f t="shared" si="66"/>
        <v>900</v>
      </c>
      <c r="I194" s="2">
        <f t="shared" si="66"/>
        <v>0</v>
      </c>
      <c r="J194" s="2">
        <f t="shared" si="66"/>
        <v>900</v>
      </c>
      <c r="K194" s="2">
        <f t="shared" si="66"/>
        <v>0</v>
      </c>
      <c r="L194" s="2">
        <f t="shared" si="66"/>
        <v>670</v>
      </c>
      <c r="M194" s="2">
        <f t="shared" si="66"/>
        <v>310</v>
      </c>
      <c r="N194" s="32"/>
      <c r="O194" s="3"/>
    </row>
    <row r="195" spans="1:15" ht="20.25" customHeight="1">
      <c r="A195" s="57"/>
      <c r="B195" s="28"/>
      <c r="C195" s="24" t="s">
        <v>13</v>
      </c>
      <c r="D195" s="1">
        <f aca="true" t="shared" si="67" ref="D195:E200">F195+H195+J195+L195</f>
        <v>1600</v>
      </c>
      <c r="E195" s="1">
        <f t="shared" si="67"/>
        <v>900</v>
      </c>
      <c r="F195" s="2">
        <f>500+G195</f>
        <v>1300</v>
      </c>
      <c r="G195" s="2">
        <v>800</v>
      </c>
      <c r="H195" s="2">
        <v>100</v>
      </c>
      <c r="I195" s="2">
        <v>0</v>
      </c>
      <c r="J195" s="2">
        <v>100</v>
      </c>
      <c r="K195" s="2">
        <v>0</v>
      </c>
      <c r="L195" s="2">
        <v>100</v>
      </c>
      <c r="M195" s="2">
        <v>100</v>
      </c>
      <c r="N195" s="32"/>
      <c r="O195" s="5"/>
    </row>
    <row r="196" spans="1:15" ht="20.25" customHeight="1">
      <c r="A196" s="57"/>
      <c r="B196" s="28"/>
      <c r="C196" s="24" t="s">
        <v>14</v>
      </c>
      <c r="D196" s="1">
        <f t="shared" si="67"/>
        <v>1600</v>
      </c>
      <c r="E196" s="1">
        <f t="shared" si="67"/>
        <v>900</v>
      </c>
      <c r="F196" s="2">
        <f>F195</f>
        <v>1300</v>
      </c>
      <c r="G196" s="2">
        <v>800</v>
      </c>
      <c r="H196" s="2">
        <v>100</v>
      </c>
      <c r="I196" s="2">
        <v>0</v>
      </c>
      <c r="J196" s="2">
        <v>100</v>
      </c>
      <c r="K196" s="2">
        <v>0</v>
      </c>
      <c r="L196" s="2">
        <v>100</v>
      </c>
      <c r="M196" s="2">
        <v>100</v>
      </c>
      <c r="N196" s="32"/>
      <c r="O196" s="5"/>
    </row>
    <row r="197" spans="1:15" ht="20.25" customHeight="1">
      <c r="A197" s="57"/>
      <c r="B197" s="28"/>
      <c r="C197" s="24" t="s">
        <v>15</v>
      </c>
      <c r="D197" s="1">
        <f t="shared" si="67"/>
        <v>1610</v>
      </c>
      <c r="E197" s="1">
        <f t="shared" si="67"/>
        <v>910</v>
      </c>
      <c r="F197" s="2">
        <f>F196</f>
        <v>1300</v>
      </c>
      <c r="G197" s="2">
        <v>800</v>
      </c>
      <c r="H197" s="2">
        <v>100</v>
      </c>
      <c r="I197" s="2">
        <v>0</v>
      </c>
      <c r="J197" s="2">
        <v>100</v>
      </c>
      <c r="K197" s="2">
        <v>0</v>
      </c>
      <c r="L197" s="2">
        <v>110</v>
      </c>
      <c r="M197" s="2">
        <v>110</v>
      </c>
      <c r="N197" s="32"/>
      <c r="O197" s="5"/>
    </row>
    <row r="198" spans="1:15" ht="20.25" customHeight="1">
      <c r="A198" s="57"/>
      <c r="B198" s="28"/>
      <c r="C198" s="24" t="s">
        <v>16</v>
      </c>
      <c r="D198" s="1">
        <f t="shared" si="67"/>
        <v>1980</v>
      </c>
      <c r="E198" s="1">
        <f t="shared" si="67"/>
        <v>0</v>
      </c>
      <c r="F198" s="2">
        <f>1.2*F197</f>
        <v>1560</v>
      </c>
      <c r="G198" s="2">
        <v>0</v>
      </c>
      <c r="H198" s="2">
        <v>150</v>
      </c>
      <c r="I198" s="2">
        <v>0</v>
      </c>
      <c r="J198" s="2">
        <v>150</v>
      </c>
      <c r="K198" s="2">
        <v>0</v>
      </c>
      <c r="L198" s="2">
        <v>120</v>
      </c>
      <c r="M198" s="2">
        <v>0</v>
      </c>
      <c r="N198" s="32"/>
      <c r="O198" s="5"/>
    </row>
    <row r="199" spans="1:15" ht="20.25" customHeight="1">
      <c r="A199" s="57"/>
      <c r="B199" s="28"/>
      <c r="C199" s="24" t="s">
        <v>17</v>
      </c>
      <c r="D199" s="1">
        <f t="shared" si="67"/>
        <v>2292</v>
      </c>
      <c r="E199" s="1">
        <f t="shared" si="67"/>
        <v>0</v>
      </c>
      <c r="F199" s="2">
        <f>1.2*F198</f>
        <v>1872</v>
      </c>
      <c r="G199" s="2">
        <v>0</v>
      </c>
      <c r="H199" s="2">
        <v>150</v>
      </c>
      <c r="I199" s="2">
        <v>0</v>
      </c>
      <c r="J199" s="2">
        <v>150</v>
      </c>
      <c r="K199" s="2">
        <v>0</v>
      </c>
      <c r="L199" s="2">
        <v>120</v>
      </c>
      <c r="M199" s="2"/>
      <c r="N199" s="32"/>
      <c r="O199" s="5"/>
    </row>
    <row r="200" spans="1:15" ht="20.25" customHeight="1">
      <c r="A200" s="57"/>
      <c r="B200" s="28"/>
      <c r="C200" s="24" t="s">
        <v>18</v>
      </c>
      <c r="D200" s="1">
        <f t="shared" si="67"/>
        <v>2966.4</v>
      </c>
      <c r="E200" s="1">
        <f t="shared" si="67"/>
        <v>0</v>
      </c>
      <c r="F200" s="2">
        <f>1.2*F199</f>
        <v>2246.4</v>
      </c>
      <c r="G200" s="2">
        <v>0</v>
      </c>
      <c r="H200" s="2">
        <v>300</v>
      </c>
      <c r="I200" s="2">
        <v>0</v>
      </c>
      <c r="J200" s="2">
        <v>300</v>
      </c>
      <c r="K200" s="2">
        <v>0</v>
      </c>
      <c r="L200" s="2">
        <v>120</v>
      </c>
      <c r="M200" s="2"/>
      <c r="N200" s="32"/>
      <c r="O200" s="5"/>
    </row>
    <row r="201" spans="1:15" s="4" customFormat="1" ht="15.75" customHeight="1">
      <c r="A201" s="57"/>
      <c r="B201" s="28" t="s">
        <v>42</v>
      </c>
      <c r="C201" s="24" t="s">
        <v>12</v>
      </c>
      <c r="D201" s="1">
        <f>SUM(D202:D207)</f>
        <v>7736.4</v>
      </c>
      <c r="E201" s="1">
        <f aca="true" t="shared" si="68" ref="E201:K201">SUM(E202:E207)</f>
        <v>1800</v>
      </c>
      <c r="F201" s="2">
        <f t="shared" si="68"/>
        <v>7736.4</v>
      </c>
      <c r="G201" s="2">
        <f t="shared" si="68"/>
        <v>1800</v>
      </c>
      <c r="H201" s="2">
        <f t="shared" si="68"/>
        <v>0</v>
      </c>
      <c r="I201" s="2">
        <f t="shared" si="68"/>
        <v>0</v>
      </c>
      <c r="J201" s="2">
        <f t="shared" si="68"/>
        <v>0</v>
      </c>
      <c r="K201" s="2">
        <f t="shared" si="68"/>
        <v>0</v>
      </c>
      <c r="L201" s="2">
        <f>SUM(L202:L207)</f>
        <v>0</v>
      </c>
      <c r="M201" s="2">
        <f>SUM(M202:M207)</f>
        <v>0</v>
      </c>
      <c r="N201" s="32"/>
      <c r="O201" s="3"/>
    </row>
    <row r="202" spans="1:15" ht="15.75">
      <c r="A202" s="57"/>
      <c r="B202" s="28"/>
      <c r="C202" s="24" t="s">
        <v>13</v>
      </c>
      <c r="D202" s="1">
        <f aca="true" t="shared" si="69" ref="D202:E207">F202+H202+J202+L202</f>
        <v>1050</v>
      </c>
      <c r="E202" s="1">
        <f t="shared" si="69"/>
        <v>600</v>
      </c>
      <c r="F202" s="2">
        <f>450+G202</f>
        <v>1050</v>
      </c>
      <c r="G202" s="2">
        <v>600</v>
      </c>
      <c r="H202" s="2">
        <v>0</v>
      </c>
      <c r="I202" s="2">
        <v>0</v>
      </c>
      <c r="J202" s="2">
        <v>0</v>
      </c>
      <c r="K202" s="2">
        <v>0</v>
      </c>
      <c r="L202" s="2">
        <f aca="true" t="shared" si="70" ref="L202:L207">M202</f>
        <v>0</v>
      </c>
      <c r="M202" s="2">
        <v>0</v>
      </c>
      <c r="N202" s="32"/>
      <c r="O202" s="5"/>
    </row>
    <row r="203" spans="1:15" ht="15.75">
      <c r="A203" s="57"/>
      <c r="B203" s="28"/>
      <c r="C203" s="24" t="s">
        <v>14</v>
      </c>
      <c r="D203" s="1">
        <f t="shared" si="69"/>
        <v>1050</v>
      </c>
      <c r="E203" s="1">
        <f t="shared" si="69"/>
        <v>600</v>
      </c>
      <c r="F203" s="2">
        <f>F202</f>
        <v>1050</v>
      </c>
      <c r="G203" s="2">
        <v>600</v>
      </c>
      <c r="H203" s="2">
        <v>0</v>
      </c>
      <c r="I203" s="2">
        <v>0</v>
      </c>
      <c r="J203" s="2">
        <v>0</v>
      </c>
      <c r="K203" s="2">
        <v>0</v>
      </c>
      <c r="L203" s="2">
        <f t="shared" si="70"/>
        <v>0</v>
      </c>
      <c r="M203" s="2">
        <v>0</v>
      </c>
      <c r="N203" s="32"/>
      <c r="O203" s="5"/>
    </row>
    <row r="204" spans="1:15" ht="15.75">
      <c r="A204" s="57"/>
      <c r="B204" s="28"/>
      <c r="C204" s="24" t="s">
        <v>15</v>
      </c>
      <c r="D204" s="1">
        <f t="shared" si="69"/>
        <v>1050</v>
      </c>
      <c r="E204" s="1">
        <f t="shared" si="69"/>
        <v>600</v>
      </c>
      <c r="F204" s="2">
        <f>F203</f>
        <v>1050</v>
      </c>
      <c r="G204" s="2">
        <v>600</v>
      </c>
      <c r="H204" s="2">
        <v>0</v>
      </c>
      <c r="I204" s="2">
        <v>0</v>
      </c>
      <c r="J204" s="2">
        <v>0</v>
      </c>
      <c r="K204" s="2">
        <v>0</v>
      </c>
      <c r="L204" s="2">
        <f t="shared" si="70"/>
        <v>0</v>
      </c>
      <c r="M204" s="2">
        <v>0</v>
      </c>
      <c r="N204" s="32"/>
      <c r="O204" s="5"/>
    </row>
    <row r="205" spans="1:15" ht="15.75">
      <c r="A205" s="57"/>
      <c r="B205" s="28"/>
      <c r="C205" s="24" t="s">
        <v>16</v>
      </c>
      <c r="D205" s="1">
        <f t="shared" si="69"/>
        <v>1260</v>
      </c>
      <c r="E205" s="1">
        <f t="shared" si="69"/>
        <v>0</v>
      </c>
      <c r="F205" s="2">
        <f>1.2*F204</f>
        <v>1260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f t="shared" si="70"/>
        <v>0</v>
      </c>
      <c r="M205" s="2">
        <v>0</v>
      </c>
      <c r="N205" s="32"/>
      <c r="O205" s="5"/>
    </row>
    <row r="206" spans="1:15" ht="15.75">
      <c r="A206" s="57"/>
      <c r="B206" s="28"/>
      <c r="C206" s="24" t="s">
        <v>17</v>
      </c>
      <c r="D206" s="1">
        <f t="shared" si="69"/>
        <v>1512</v>
      </c>
      <c r="E206" s="1">
        <f t="shared" si="69"/>
        <v>0</v>
      </c>
      <c r="F206" s="2">
        <f>1.2*F205</f>
        <v>1512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f t="shared" si="70"/>
        <v>0</v>
      </c>
      <c r="M206" s="2">
        <v>0</v>
      </c>
      <c r="N206" s="32"/>
      <c r="O206" s="5"/>
    </row>
    <row r="207" spans="1:15" ht="15.75">
      <c r="A207" s="57"/>
      <c r="B207" s="28"/>
      <c r="C207" s="24" t="s">
        <v>18</v>
      </c>
      <c r="D207" s="1">
        <f t="shared" si="69"/>
        <v>1814.3999999999999</v>
      </c>
      <c r="E207" s="1">
        <f t="shared" si="69"/>
        <v>0</v>
      </c>
      <c r="F207" s="2">
        <f>1.2*F206</f>
        <v>1814.3999999999999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f t="shared" si="70"/>
        <v>0</v>
      </c>
      <c r="M207" s="2">
        <v>0</v>
      </c>
      <c r="N207" s="32"/>
      <c r="O207" s="5"/>
    </row>
    <row r="208" spans="1:15" s="4" customFormat="1" ht="15.75" customHeight="1">
      <c r="A208" s="57"/>
      <c r="B208" s="28" t="s">
        <v>43</v>
      </c>
      <c r="C208" s="24" t="s">
        <v>12</v>
      </c>
      <c r="D208" s="1">
        <f>SUM(D209:D214)</f>
        <v>11556.384</v>
      </c>
      <c r="E208" s="1">
        <f aca="true" t="shared" si="71" ref="E208:M208">SUM(E209:E214)</f>
        <v>770</v>
      </c>
      <c r="F208" s="2">
        <f t="shared" si="71"/>
        <v>9170.4</v>
      </c>
      <c r="G208" s="2">
        <f t="shared" si="71"/>
        <v>600</v>
      </c>
      <c r="H208" s="2">
        <f t="shared" si="71"/>
        <v>992.992</v>
      </c>
      <c r="I208" s="2">
        <f t="shared" si="71"/>
        <v>0</v>
      </c>
      <c r="J208" s="2">
        <f t="shared" si="71"/>
        <v>992.992</v>
      </c>
      <c r="K208" s="2">
        <f t="shared" si="71"/>
        <v>0</v>
      </c>
      <c r="L208" s="2">
        <f t="shared" si="71"/>
        <v>400</v>
      </c>
      <c r="M208" s="2">
        <f t="shared" si="71"/>
        <v>170</v>
      </c>
      <c r="N208" s="32"/>
      <c r="O208" s="3"/>
    </row>
    <row r="209" spans="1:15" ht="15.75">
      <c r="A209" s="57"/>
      <c r="B209" s="28"/>
      <c r="C209" s="24" t="s">
        <v>13</v>
      </c>
      <c r="D209" s="1">
        <f aca="true" t="shared" si="72" ref="D209:E214">F209+H209+J209+L209</f>
        <v>1050</v>
      </c>
      <c r="E209" s="1">
        <f t="shared" si="72"/>
        <v>250</v>
      </c>
      <c r="F209" s="2">
        <f>600+G209</f>
        <v>800</v>
      </c>
      <c r="G209" s="2">
        <v>200</v>
      </c>
      <c r="H209" s="2">
        <v>100</v>
      </c>
      <c r="I209" s="2">
        <v>0</v>
      </c>
      <c r="J209" s="2">
        <v>100</v>
      </c>
      <c r="K209" s="2">
        <v>0</v>
      </c>
      <c r="L209" s="2">
        <v>50</v>
      </c>
      <c r="M209" s="2">
        <f>L209</f>
        <v>50</v>
      </c>
      <c r="N209" s="32"/>
      <c r="O209" s="5"/>
    </row>
    <row r="210" spans="1:15" ht="15.75">
      <c r="A210" s="57"/>
      <c r="B210" s="28"/>
      <c r="C210" s="24" t="s">
        <v>14</v>
      </c>
      <c r="D210" s="1">
        <f t="shared" si="72"/>
        <v>1100</v>
      </c>
      <c r="E210" s="1">
        <f t="shared" si="72"/>
        <v>260</v>
      </c>
      <c r="F210" s="2">
        <f>F209</f>
        <v>800</v>
      </c>
      <c r="G210" s="2">
        <v>200</v>
      </c>
      <c r="H210" s="2">
        <f>1.2*H209</f>
        <v>120</v>
      </c>
      <c r="I210" s="2">
        <v>0</v>
      </c>
      <c r="J210" s="2">
        <f>1.2*J209</f>
        <v>120</v>
      </c>
      <c r="K210" s="2">
        <v>0</v>
      </c>
      <c r="L210" s="2">
        <v>60</v>
      </c>
      <c r="M210" s="2">
        <f>L210</f>
        <v>60</v>
      </c>
      <c r="N210" s="32"/>
      <c r="O210" s="5"/>
    </row>
    <row r="211" spans="1:15" ht="15.75">
      <c r="A211" s="57"/>
      <c r="B211" s="28"/>
      <c r="C211" s="24" t="s">
        <v>15</v>
      </c>
      <c r="D211" s="1">
        <f t="shared" si="72"/>
        <v>1148</v>
      </c>
      <c r="E211" s="1">
        <f t="shared" si="72"/>
        <v>260</v>
      </c>
      <c r="F211" s="2">
        <f>F210</f>
        <v>800</v>
      </c>
      <c r="G211" s="2">
        <v>200</v>
      </c>
      <c r="H211" s="2">
        <f aca="true" t="shared" si="73" ref="H211:J214">1.2*H210</f>
        <v>144</v>
      </c>
      <c r="I211" s="2">
        <v>0</v>
      </c>
      <c r="J211" s="2">
        <f t="shared" si="73"/>
        <v>144</v>
      </c>
      <c r="K211" s="2">
        <v>0</v>
      </c>
      <c r="L211" s="2">
        <v>60</v>
      </c>
      <c r="M211" s="2">
        <f>L211</f>
        <v>60</v>
      </c>
      <c r="N211" s="32"/>
      <c r="O211" s="5"/>
    </row>
    <row r="212" spans="1:15" ht="15.75">
      <c r="A212" s="57"/>
      <c r="B212" s="28"/>
      <c r="C212" s="24" t="s">
        <v>16</v>
      </c>
      <c r="D212" s="1">
        <f t="shared" si="72"/>
        <v>2275.6</v>
      </c>
      <c r="E212" s="1">
        <f t="shared" si="72"/>
        <v>0</v>
      </c>
      <c r="F212" s="2">
        <f>1.2*F211+900</f>
        <v>1860</v>
      </c>
      <c r="G212" s="2">
        <v>0</v>
      </c>
      <c r="H212" s="2">
        <f t="shared" si="73"/>
        <v>172.79999999999998</v>
      </c>
      <c r="I212" s="2">
        <v>0</v>
      </c>
      <c r="J212" s="2">
        <f t="shared" si="73"/>
        <v>172.79999999999998</v>
      </c>
      <c r="K212" s="2">
        <v>0</v>
      </c>
      <c r="L212" s="2">
        <v>70</v>
      </c>
      <c r="M212" s="2"/>
      <c r="N212" s="32"/>
      <c r="O212" s="5"/>
    </row>
    <row r="213" spans="1:15" ht="15.75">
      <c r="A213" s="57"/>
      <c r="B213" s="28"/>
      <c r="C213" s="24" t="s">
        <v>17</v>
      </c>
      <c r="D213" s="1">
        <f t="shared" si="72"/>
        <v>2726.7200000000003</v>
      </c>
      <c r="E213" s="1">
        <f t="shared" si="72"/>
        <v>0</v>
      </c>
      <c r="F213" s="2">
        <f>1.2*F212</f>
        <v>2232</v>
      </c>
      <c r="G213" s="2">
        <v>0</v>
      </c>
      <c r="H213" s="2">
        <f t="shared" si="73"/>
        <v>207.35999999999999</v>
      </c>
      <c r="I213" s="2">
        <v>0</v>
      </c>
      <c r="J213" s="2">
        <f t="shared" si="73"/>
        <v>207.35999999999999</v>
      </c>
      <c r="K213" s="2">
        <v>0</v>
      </c>
      <c r="L213" s="2">
        <v>80</v>
      </c>
      <c r="M213" s="2"/>
      <c r="N213" s="32"/>
      <c r="O213" s="5"/>
    </row>
    <row r="214" spans="1:15" ht="15.75">
      <c r="A214" s="57"/>
      <c r="B214" s="28"/>
      <c r="C214" s="24" t="s">
        <v>18</v>
      </c>
      <c r="D214" s="1">
        <f t="shared" si="72"/>
        <v>3256.064</v>
      </c>
      <c r="E214" s="1">
        <f t="shared" si="72"/>
        <v>0</v>
      </c>
      <c r="F214" s="2">
        <f>1.2*F213</f>
        <v>2678.4</v>
      </c>
      <c r="G214" s="2">
        <v>0</v>
      </c>
      <c r="H214" s="2">
        <f t="shared" si="73"/>
        <v>248.83199999999997</v>
      </c>
      <c r="I214" s="2">
        <v>0</v>
      </c>
      <c r="J214" s="2">
        <f t="shared" si="73"/>
        <v>248.83199999999997</v>
      </c>
      <c r="K214" s="2">
        <v>0</v>
      </c>
      <c r="L214" s="2">
        <v>80</v>
      </c>
      <c r="M214" s="2"/>
      <c r="N214" s="32"/>
      <c r="O214" s="5"/>
    </row>
    <row r="215" spans="1:15" s="4" customFormat="1" ht="15.75" customHeight="1">
      <c r="A215" s="57"/>
      <c r="B215" s="28" t="s">
        <v>44</v>
      </c>
      <c r="C215" s="24" t="s">
        <v>12</v>
      </c>
      <c r="D215" s="1">
        <f>SUM(D216:D221)</f>
        <v>14777.903999999999</v>
      </c>
      <c r="E215" s="1">
        <f>SUM(E216:E221)</f>
        <v>2650</v>
      </c>
      <c r="F215" s="2">
        <f>SUM(F216:F221)</f>
        <v>12451.92</v>
      </c>
      <c r="G215" s="2">
        <f>SUM(G216:G221)</f>
        <v>2490</v>
      </c>
      <c r="H215" s="2">
        <f aca="true" t="shared" si="74" ref="H215:M215">SUM(H216:H221)</f>
        <v>0</v>
      </c>
      <c r="I215" s="2">
        <f t="shared" si="74"/>
        <v>0</v>
      </c>
      <c r="J215" s="2">
        <f t="shared" si="74"/>
        <v>1985.984</v>
      </c>
      <c r="K215" s="2">
        <f t="shared" si="74"/>
        <v>0</v>
      </c>
      <c r="L215" s="2">
        <f t="shared" si="74"/>
        <v>340</v>
      </c>
      <c r="M215" s="2">
        <f t="shared" si="74"/>
        <v>160</v>
      </c>
      <c r="N215" s="32"/>
      <c r="O215" s="3"/>
    </row>
    <row r="216" spans="1:15" ht="15.75">
      <c r="A216" s="57"/>
      <c r="B216" s="28"/>
      <c r="C216" s="24" t="s">
        <v>13</v>
      </c>
      <c r="D216" s="1">
        <f aca="true" t="shared" si="75" ref="D216:E221">F216+H216+J216+L216</f>
        <v>1940</v>
      </c>
      <c r="E216" s="1">
        <f>G216+I216+K216+M216</f>
        <v>940</v>
      </c>
      <c r="F216" s="2">
        <f>800+G216</f>
        <v>1690</v>
      </c>
      <c r="G216" s="2">
        <f>890</f>
        <v>890</v>
      </c>
      <c r="H216" s="2">
        <v>0</v>
      </c>
      <c r="I216" s="2">
        <v>0</v>
      </c>
      <c r="J216" s="2">
        <f>200</f>
        <v>200</v>
      </c>
      <c r="K216" s="2">
        <v>0</v>
      </c>
      <c r="L216" s="2">
        <v>50</v>
      </c>
      <c r="M216" s="2">
        <v>50</v>
      </c>
      <c r="N216" s="32"/>
      <c r="O216" s="5"/>
    </row>
    <row r="217" spans="1:15" ht="15.75">
      <c r="A217" s="57"/>
      <c r="B217" s="28"/>
      <c r="C217" s="24" t="s">
        <v>14</v>
      </c>
      <c r="D217" s="1">
        <f t="shared" si="75"/>
        <v>1980</v>
      </c>
      <c r="E217" s="1">
        <f t="shared" si="75"/>
        <v>850</v>
      </c>
      <c r="F217" s="2">
        <f>F216</f>
        <v>1690</v>
      </c>
      <c r="G217" s="2">
        <v>800</v>
      </c>
      <c r="H217" s="2">
        <v>0</v>
      </c>
      <c r="I217" s="2">
        <v>0</v>
      </c>
      <c r="J217" s="2">
        <f>1.2*200</f>
        <v>240</v>
      </c>
      <c r="K217" s="2">
        <v>0</v>
      </c>
      <c r="L217" s="2">
        <v>50</v>
      </c>
      <c r="M217" s="2">
        <v>50</v>
      </c>
      <c r="N217" s="32"/>
      <c r="O217" s="5"/>
    </row>
    <row r="218" spans="1:15" ht="15.75">
      <c r="A218" s="57"/>
      <c r="B218" s="28"/>
      <c r="C218" s="24" t="s">
        <v>15</v>
      </c>
      <c r="D218" s="1">
        <f t="shared" si="75"/>
        <v>2038</v>
      </c>
      <c r="E218" s="1">
        <f t="shared" si="75"/>
        <v>860</v>
      </c>
      <c r="F218" s="2">
        <f>F217</f>
        <v>1690</v>
      </c>
      <c r="G218" s="2">
        <v>800</v>
      </c>
      <c r="H218" s="2">
        <v>0</v>
      </c>
      <c r="I218" s="2">
        <v>0</v>
      </c>
      <c r="J218" s="2">
        <f>1.2*J217</f>
        <v>288</v>
      </c>
      <c r="K218" s="2">
        <v>0</v>
      </c>
      <c r="L218" s="2">
        <v>60</v>
      </c>
      <c r="M218" s="2">
        <v>60</v>
      </c>
      <c r="N218" s="32"/>
      <c r="O218" s="5"/>
    </row>
    <row r="219" spans="1:15" ht="15.75">
      <c r="A219" s="57"/>
      <c r="B219" s="28"/>
      <c r="C219" s="24" t="s">
        <v>16</v>
      </c>
      <c r="D219" s="1">
        <f t="shared" si="75"/>
        <v>2433.6</v>
      </c>
      <c r="E219" s="1">
        <f t="shared" si="75"/>
        <v>0</v>
      </c>
      <c r="F219" s="2">
        <f>1.2*F218</f>
        <v>2028</v>
      </c>
      <c r="G219" s="2">
        <v>0</v>
      </c>
      <c r="H219" s="2">
        <v>0</v>
      </c>
      <c r="I219" s="2">
        <v>0</v>
      </c>
      <c r="J219" s="2">
        <f>1.2*J218</f>
        <v>345.59999999999997</v>
      </c>
      <c r="K219" s="2">
        <v>0</v>
      </c>
      <c r="L219" s="2">
        <v>60</v>
      </c>
      <c r="M219" s="2"/>
      <c r="N219" s="32"/>
      <c r="O219" s="5"/>
    </row>
    <row r="220" spans="1:15" ht="15.75">
      <c r="A220" s="57"/>
      <c r="B220" s="28"/>
      <c r="C220" s="24" t="s">
        <v>17</v>
      </c>
      <c r="D220" s="1">
        <f t="shared" si="75"/>
        <v>2908.3199999999997</v>
      </c>
      <c r="E220" s="1">
        <f t="shared" si="75"/>
        <v>0</v>
      </c>
      <c r="F220" s="2">
        <f>1.2*F219</f>
        <v>2433.6</v>
      </c>
      <c r="G220" s="2">
        <v>0</v>
      </c>
      <c r="H220" s="2">
        <v>0</v>
      </c>
      <c r="I220" s="2">
        <v>0</v>
      </c>
      <c r="J220" s="2">
        <f>1.2*J219</f>
        <v>414.71999999999997</v>
      </c>
      <c r="K220" s="2">
        <v>0</v>
      </c>
      <c r="L220" s="2">
        <v>60</v>
      </c>
      <c r="M220" s="2"/>
      <c r="N220" s="32"/>
      <c r="O220" s="5"/>
    </row>
    <row r="221" spans="1:15" ht="15.75">
      <c r="A221" s="57"/>
      <c r="B221" s="28"/>
      <c r="C221" s="24" t="s">
        <v>18</v>
      </c>
      <c r="D221" s="1">
        <f t="shared" si="75"/>
        <v>3477.9839999999995</v>
      </c>
      <c r="E221" s="1">
        <f t="shared" si="75"/>
        <v>0</v>
      </c>
      <c r="F221" s="2">
        <f>1.2*F220</f>
        <v>2920.3199999999997</v>
      </c>
      <c r="G221" s="2">
        <v>0</v>
      </c>
      <c r="H221" s="2">
        <v>0</v>
      </c>
      <c r="I221" s="2">
        <v>0</v>
      </c>
      <c r="J221" s="2">
        <f>1.2*J220</f>
        <v>497.66399999999993</v>
      </c>
      <c r="K221" s="2">
        <v>0</v>
      </c>
      <c r="L221" s="2">
        <v>60</v>
      </c>
      <c r="M221" s="2"/>
      <c r="N221" s="32"/>
      <c r="O221" s="5"/>
    </row>
    <row r="222" spans="1:17" s="4" customFormat="1" ht="15.75" customHeight="1">
      <c r="A222" s="57"/>
      <c r="B222" s="37" t="s">
        <v>48</v>
      </c>
      <c r="C222" s="24" t="s">
        <v>12</v>
      </c>
      <c r="D222" s="1">
        <f>SUM(D223:D228)</f>
        <v>1884.6</v>
      </c>
      <c r="E222" s="1">
        <f>SUM(E223:E228)</f>
        <v>942.3000000000001</v>
      </c>
      <c r="F222" s="2"/>
      <c r="G222" s="2"/>
      <c r="H222" s="2">
        <f aca="true" t="shared" si="76" ref="H222:M222">SUM(H223:H228)</f>
        <v>0</v>
      </c>
      <c r="I222" s="2">
        <f t="shared" si="76"/>
        <v>0</v>
      </c>
      <c r="J222" s="2">
        <f t="shared" si="76"/>
        <v>0</v>
      </c>
      <c r="K222" s="2">
        <f t="shared" si="76"/>
        <v>0</v>
      </c>
      <c r="L222" s="2">
        <f t="shared" si="76"/>
        <v>0</v>
      </c>
      <c r="M222" s="2">
        <f t="shared" si="76"/>
        <v>0</v>
      </c>
      <c r="N222" s="32"/>
      <c r="O222" s="3"/>
      <c r="P222" s="6"/>
      <c r="Q222" s="6"/>
    </row>
    <row r="223" spans="1:15" ht="15.75">
      <c r="A223" s="57"/>
      <c r="B223" s="37"/>
      <c r="C223" s="24" t="s">
        <v>13</v>
      </c>
      <c r="D223" s="1">
        <f aca="true" t="shared" si="77" ref="D223:E228">F223+H223+J223+L223</f>
        <v>314.1</v>
      </c>
      <c r="E223" s="1">
        <f t="shared" si="77"/>
        <v>314.1</v>
      </c>
      <c r="F223" s="2">
        <v>314.1</v>
      </c>
      <c r="G223" s="2">
        <v>314.1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32"/>
      <c r="O223" s="22"/>
    </row>
    <row r="224" spans="1:15" ht="15.75">
      <c r="A224" s="57"/>
      <c r="B224" s="37"/>
      <c r="C224" s="24" t="s">
        <v>14</v>
      </c>
      <c r="D224" s="1">
        <f t="shared" si="77"/>
        <v>314.1</v>
      </c>
      <c r="E224" s="1">
        <f t="shared" si="77"/>
        <v>314.1</v>
      </c>
      <c r="F224" s="2">
        <v>314.1</v>
      </c>
      <c r="G224" s="2">
        <v>314.1</v>
      </c>
      <c r="H224" s="2">
        <v>0</v>
      </c>
      <c r="I224" s="2">
        <v>0</v>
      </c>
      <c r="J224" s="2">
        <f>1.2*J223</f>
        <v>0</v>
      </c>
      <c r="K224" s="2">
        <v>0</v>
      </c>
      <c r="L224" s="2">
        <v>0</v>
      </c>
      <c r="M224" s="2">
        <v>0</v>
      </c>
      <c r="N224" s="32"/>
      <c r="O224" s="5"/>
    </row>
    <row r="225" spans="1:15" ht="15.75">
      <c r="A225" s="57"/>
      <c r="B225" s="37"/>
      <c r="C225" s="24" t="s">
        <v>15</v>
      </c>
      <c r="D225" s="1">
        <f t="shared" si="77"/>
        <v>314.1</v>
      </c>
      <c r="E225" s="1">
        <f t="shared" si="77"/>
        <v>314.1</v>
      </c>
      <c r="F225" s="2">
        <v>314.1</v>
      </c>
      <c r="G225" s="2">
        <v>314.1</v>
      </c>
      <c r="H225" s="2">
        <v>0</v>
      </c>
      <c r="I225" s="2">
        <v>0</v>
      </c>
      <c r="J225" s="2">
        <f>1.2*J224</f>
        <v>0</v>
      </c>
      <c r="K225" s="2">
        <v>0</v>
      </c>
      <c r="L225" s="2">
        <v>0</v>
      </c>
      <c r="M225" s="2">
        <v>0</v>
      </c>
      <c r="N225" s="32"/>
      <c r="O225" s="5"/>
    </row>
    <row r="226" spans="1:15" ht="15.75">
      <c r="A226" s="57"/>
      <c r="B226" s="37"/>
      <c r="C226" s="24" t="s">
        <v>16</v>
      </c>
      <c r="D226" s="1">
        <f t="shared" si="77"/>
        <v>314.1</v>
      </c>
      <c r="E226" s="1">
        <f t="shared" si="77"/>
        <v>0</v>
      </c>
      <c r="F226" s="2">
        <v>314.1</v>
      </c>
      <c r="G226" s="2"/>
      <c r="H226" s="2">
        <v>0</v>
      </c>
      <c r="I226" s="2">
        <v>0</v>
      </c>
      <c r="J226" s="2">
        <f>1.2*J225</f>
        <v>0</v>
      </c>
      <c r="K226" s="2">
        <v>0</v>
      </c>
      <c r="L226" s="2">
        <v>0</v>
      </c>
      <c r="M226" s="2">
        <v>0</v>
      </c>
      <c r="N226" s="32"/>
      <c r="O226" s="5"/>
    </row>
    <row r="227" spans="1:15" ht="15.75">
      <c r="A227" s="57"/>
      <c r="B227" s="37"/>
      <c r="C227" s="24" t="s">
        <v>17</v>
      </c>
      <c r="D227" s="1">
        <f t="shared" si="77"/>
        <v>314.1</v>
      </c>
      <c r="E227" s="1">
        <f t="shared" si="77"/>
        <v>0</v>
      </c>
      <c r="F227" s="2">
        <v>314.1</v>
      </c>
      <c r="G227" s="2"/>
      <c r="H227" s="2">
        <v>0</v>
      </c>
      <c r="I227" s="2">
        <v>0</v>
      </c>
      <c r="J227" s="2">
        <f>1.2*J226</f>
        <v>0</v>
      </c>
      <c r="K227" s="2">
        <v>0</v>
      </c>
      <c r="L227" s="2">
        <v>0</v>
      </c>
      <c r="M227" s="2">
        <v>0</v>
      </c>
      <c r="N227" s="32"/>
      <c r="O227" s="5"/>
    </row>
    <row r="228" spans="1:15" ht="15.75">
      <c r="A228" s="58"/>
      <c r="B228" s="37"/>
      <c r="C228" s="24" t="s">
        <v>18</v>
      </c>
      <c r="D228" s="1">
        <f t="shared" si="77"/>
        <v>314.1</v>
      </c>
      <c r="E228" s="1">
        <f t="shared" si="77"/>
        <v>0</v>
      </c>
      <c r="F228" s="2">
        <v>314.1</v>
      </c>
      <c r="G228" s="2"/>
      <c r="H228" s="2">
        <v>0</v>
      </c>
      <c r="I228" s="2">
        <v>0</v>
      </c>
      <c r="J228" s="2">
        <f>1.2*J227</f>
        <v>0</v>
      </c>
      <c r="K228" s="2">
        <v>0</v>
      </c>
      <c r="L228" s="2">
        <v>0</v>
      </c>
      <c r="M228" s="2">
        <v>0</v>
      </c>
      <c r="N228" s="32"/>
      <c r="O228" s="5"/>
    </row>
    <row r="229" spans="1:15" s="16" customFormat="1" ht="15.75">
      <c r="A229" s="42"/>
      <c r="B229" s="43" t="s">
        <v>61</v>
      </c>
      <c r="C229" s="25" t="s">
        <v>12</v>
      </c>
      <c r="D229" s="1">
        <f>SUM(D230:D235)</f>
        <v>3635313.6897640005</v>
      </c>
      <c r="E229" s="1">
        <f aca="true" t="shared" si="78" ref="E229:K229">SUM(E230:E235)</f>
        <v>1267150.304</v>
      </c>
      <c r="F229" s="1">
        <f t="shared" si="78"/>
        <v>2045708.0947640003</v>
      </c>
      <c r="G229" s="1">
        <f t="shared" si="78"/>
        <v>732432.504</v>
      </c>
      <c r="H229" s="1">
        <f t="shared" si="78"/>
        <v>20943.687250000003</v>
      </c>
      <c r="I229" s="1">
        <f t="shared" si="78"/>
        <v>0</v>
      </c>
      <c r="J229" s="1">
        <f t="shared" si="78"/>
        <v>1303139.90775</v>
      </c>
      <c r="K229" s="1">
        <f t="shared" si="78"/>
        <v>399549.10000000003</v>
      </c>
      <c r="L229" s="1">
        <f>SUM(L230:L235)</f>
        <v>265522</v>
      </c>
      <c r="M229" s="1">
        <f>SUM(M230:M235)</f>
        <v>135168.7</v>
      </c>
      <c r="N229" s="32"/>
      <c r="O229" s="5"/>
    </row>
    <row r="230" spans="1:18" s="16" customFormat="1" ht="15.75">
      <c r="A230" s="42"/>
      <c r="B230" s="43"/>
      <c r="C230" s="25" t="s">
        <v>13</v>
      </c>
      <c r="D230" s="1">
        <f>F230+H230+J230+L230</f>
        <v>420112.004</v>
      </c>
      <c r="E230" s="1">
        <f>G230+I230+K230+M230</f>
        <v>364825.904</v>
      </c>
      <c r="F230" s="1">
        <f>F20+F62+F83+F146</f>
        <v>295270.40400000004</v>
      </c>
      <c r="G230" s="1">
        <f aca="true" t="shared" si="79" ref="F230:K235">G20+G62+G83+G146</f>
        <v>250003.304</v>
      </c>
      <c r="H230" s="1">
        <f t="shared" si="79"/>
        <v>3225</v>
      </c>
      <c r="I230" s="1">
        <f t="shared" si="79"/>
        <v>0</v>
      </c>
      <c r="J230" s="1">
        <f t="shared" si="79"/>
        <v>73125.8</v>
      </c>
      <c r="K230" s="1">
        <f t="shared" si="79"/>
        <v>66331.8</v>
      </c>
      <c r="L230" s="1">
        <f>L20+L62+L83+L146</f>
        <v>48490.8</v>
      </c>
      <c r="M230" s="1">
        <f>M20+M62+M83+M146</f>
        <v>48490.8</v>
      </c>
      <c r="N230" s="32"/>
      <c r="O230" s="5"/>
      <c r="P230" s="15"/>
      <c r="Q230" s="15"/>
      <c r="R230" s="15"/>
    </row>
    <row r="231" spans="1:18" s="16" customFormat="1" ht="15.75">
      <c r="A231" s="42"/>
      <c r="B231" s="43"/>
      <c r="C231" s="25" t="s">
        <v>14</v>
      </c>
      <c r="D231" s="1">
        <f aca="true" t="shared" si="80" ref="D231:E235">F231+H231+J231+L231</f>
        <v>481674.80400000006</v>
      </c>
      <c r="E231" s="1">
        <f>G231+I231+K231+M231</f>
        <v>417598</v>
      </c>
      <c r="F231" s="1">
        <f t="shared" si="79"/>
        <v>295270.40400000004</v>
      </c>
      <c r="G231" s="1">
        <f t="shared" si="79"/>
        <v>241214.6</v>
      </c>
      <c r="H231" s="1">
        <f t="shared" si="79"/>
        <v>3297.5</v>
      </c>
      <c r="I231" s="1">
        <v>0</v>
      </c>
      <c r="J231" s="1">
        <f t="shared" si="79"/>
        <v>139880.1</v>
      </c>
      <c r="K231" s="1">
        <f t="shared" si="79"/>
        <v>133156.6</v>
      </c>
      <c r="L231" s="1">
        <f aca="true" t="shared" si="81" ref="L231:M235">L21+L63+L84+L147</f>
        <v>43226.8</v>
      </c>
      <c r="M231" s="1">
        <f t="shared" si="81"/>
        <v>43226.8</v>
      </c>
      <c r="N231" s="32"/>
      <c r="O231" s="5"/>
      <c r="P231" s="15"/>
      <c r="Q231" s="15"/>
      <c r="R231" s="15"/>
    </row>
    <row r="232" spans="1:17" s="16" customFormat="1" ht="15.75">
      <c r="A232" s="42"/>
      <c r="B232" s="43"/>
      <c r="C232" s="25" t="s">
        <v>15</v>
      </c>
      <c r="D232" s="1">
        <f t="shared" si="80"/>
        <v>547609.0040000001</v>
      </c>
      <c r="E232" s="1">
        <f t="shared" si="80"/>
        <v>484726.4</v>
      </c>
      <c r="F232" s="1">
        <f t="shared" si="79"/>
        <v>295270.40400000004</v>
      </c>
      <c r="G232" s="1">
        <f t="shared" si="79"/>
        <v>241214.6</v>
      </c>
      <c r="H232" s="1">
        <f t="shared" si="79"/>
        <v>3379.25</v>
      </c>
      <c r="I232" s="1">
        <f>I22+I64+I85+I148</f>
        <v>0</v>
      </c>
      <c r="J232" s="1">
        <f t="shared" si="79"/>
        <v>205508.25</v>
      </c>
      <c r="K232" s="1">
        <f t="shared" si="79"/>
        <v>200060.7</v>
      </c>
      <c r="L232" s="1">
        <f t="shared" si="81"/>
        <v>43451.1</v>
      </c>
      <c r="M232" s="1">
        <f t="shared" si="81"/>
        <v>43451.1</v>
      </c>
      <c r="N232" s="32"/>
      <c r="O232" s="5"/>
      <c r="P232" s="15"/>
      <c r="Q232" s="15"/>
    </row>
    <row r="233" spans="1:15" s="16" customFormat="1" ht="15.75">
      <c r="A233" s="42"/>
      <c r="B233" s="43"/>
      <c r="C233" s="25" t="s">
        <v>16</v>
      </c>
      <c r="D233" s="1">
        <f t="shared" si="80"/>
        <v>629923.4844000001</v>
      </c>
      <c r="E233" s="1">
        <f t="shared" si="80"/>
        <v>0</v>
      </c>
      <c r="F233" s="1">
        <f t="shared" si="79"/>
        <v>339233.20440000005</v>
      </c>
      <c r="G233" s="1">
        <f t="shared" si="79"/>
        <v>0</v>
      </c>
      <c r="H233" s="1">
        <f t="shared" si="79"/>
        <v>3521.575</v>
      </c>
      <c r="I233" s="1">
        <f>I23+I65+I86+I149</f>
        <v>0</v>
      </c>
      <c r="J233" s="1">
        <f t="shared" si="79"/>
        <v>243717.60499999998</v>
      </c>
      <c r="K233" s="1">
        <f t="shared" si="79"/>
        <v>0</v>
      </c>
      <c r="L233" s="1">
        <f t="shared" si="81"/>
        <v>43451.1</v>
      </c>
      <c r="M233" s="1">
        <f t="shared" si="81"/>
        <v>0</v>
      </c>
      <c r="N233" s="32"/>
      <c r="O233" s="5"/>
    </row>
    <row r="234" spans="1:16" s="16" customFormat="1" ht="15.75">
      <c r="A234" s="42"/>
      <c r="B234" s="43"/>
      <c r="C234" s="25" t="s">
        <v>17</v>
      </c>
      <c r="D234" s="1">
        <f t="shared" si="80"/>
        <v>722575.2968400001</v>
      </c>
      <c r="E234" s="1">
        <f t="shared" si="80"/>
        <v>0</v>
      </c>
      <c r="F234" s="1">
        <f t="shared" si="79"/>
        <v>384291.6988400001</v>
      </c>
      <c r="G234" s="1">
        <f t="shared" si="79"/>
        <v>0</v>
      </c>
      <c r="H234" s="1">
        <f t="shared" si="79"/>
        <v>3626.0125000000003</v>
      </c>
      <c r="I234" s="1">
        <f>I24+I66+I87+I150</f>
        <v>0</v>
      </c>
      <c r="J234" s="1">
        <f t="shared" si="79"/>
        <v>291206.4855</v>
      </c>
      <c r="K234" s="1">
        <f t="shared" si="79"/>
        <v>0</v>
      </c>
      <c r="L234" s="1">
        <f t="shared" si="81"/>
        <v>43451.1</v>
      </c>
      <c r="M234" s="1">
        <f t="shared" si="81"/>
        <v>0</v>
      </c>
      <c r="N234" s="32"/>
      <c r="O234" s="5"/>
      <c r="P234" s="15"/>
    </row>
    <row r="235" spans="1:15" s="16" customFormat="1" ht="15.75">
      <c r="A235" s="42"/>
      <c r="B235" s="43"/>
      <c r="C235" s="25" t="s">
        <v>18</v>
      </c>
      <c r="D235" s="1">
        <f t="shared" si="80"/>
        <v>833419.096524</v>
      </c>
      <c r="E235" s="1">
        <f t="shared" si="80"/>
        <v>0</v>
      </c>
      <c r="F235" s="1">
        <f t="shared" si="79"/>
        <v>436371.9795240001</v>
      </c>
      <c r="G235" s="1">
        <f t="shared" si="79"/>
        <v>0</v>
      </c>
      <c r="H235" s="1">
        <f t="shared" si="79"/>
        <v>3894.34975</v>
      </c>
      <c r="I235" s="1">
        <f>I25+I67+I88+I151</f>
        <v>0</v>
      </c>
      <c r="J235" s="1">
        <f t="shared" si="79"/>
        <v>349701.66725</v>
      </c>
      <c r="K235" s="1">
        <f t="shared" si="79"/>
        <v>0</v>
      </c>
      <c r="L235" s="1">
        <f t="shared" si="81"/>
        <v>43451.1</v>
      </c>
      <c r="M235" s="1">
        <f t="shared" si="81"/>
        <v>0</v>
      </c>
      <c r="N235" s="33"/>
      <c r="O235" s="5"/>
    </row>
    <row r="236" ht="15.75">
      <c r="F236" s="23"/>
    </row>
    <row r="237" ht="15.75">
      <c r="F237" s="23"/>
    </row>
    <row r="238" ht="15.75">
      <c r="F238" s="23"/>
    </row>
    <row r="239" ht="15.75">
      <c r="F239" s="23"/>
    </row>
    <row r="240" ht="15.75">
      <c r="F240" s="23"/>
    </row>
  </sheetData>
  <sheetProtection/>
  <mergeCells count="59">
    <mergeCell ref="A145:A228"/>
    <mergeCell ref="B173:B179"/>
    <mergeCell ref="B201:B207"/>
    <mergeCell ref="B208:B214"/>
    <mergeCell ref="B194:B200"/>
    <mergeCell ref="B187:B193"/>
    <mergeCell ref="B215:B221"/>
    <mergeCell ref="B222:B228"/>
    <mergeCell ref="A9:N9"/>
    <mergeCell ref="A16:N16"/>
    <mergeCell ref="A17:N17"/>
    <mergeCell ref="A18:N18"/>
    <mergeCell ref="A12:A14"/>
    <mergeCell ref="B12:B14"/>
    <mergeCell ref="C12:C14"/>
    <mergeCell ref="D12:E13"/>
    <mergeCell ref="F12:M12"/>
    <mergeCell ref="N12:N13"/>
    <mergeCell ref="F13:G13"/>
    <mergeCell ref="H13:I13"/>
    <mergeCell ref="J13:K13"/>
    <mergeCell ref="L13:M13"/>
    <mergeCell ref="A1:N1"/>
    <mergeCell ref="A2:N2"/>
    <mergeCell ref="A3:N3"/>
    <mergeCell ref="A4:N4"/>
    <mergeCell ref="A7:N7"/>
    <mergeCell ref="A229:A235"/>
    <mergeCell ref="B229:B235"/>
    <mergeCell ref="B20:B25"/>
    <mergeCell ref="B83:B88"/>
    <mergeCell ref="B146:B151"/>
    <mergeCell ref="B62:B67"/>
    <mergeCell ref="B40:B46"/>
    <mergeCell ref="B75:B81"/>
    <mergeCell ref="B89:B95"/>
    <mergeCell ref="A82:A144"/>
    <mergeCell ref="A19:A60"/>
    <mergeCell ref="B96:B102"/>
    <mergeCell ref="B103:B109"/>
    <mergeCell ref="B110:B116"/>
    <mergeCell ref="B124:B130"/>
    <mergeCell ref="B26:B32"/>
    <mergeCell ref="A61:A81"/>
    <mergeCell ref="B68:B74"/>
    <mergeCell ref="N19:N60"/>
    <mergeCell ref="N61:N81"/>
    <mergeCell ref="N82:N144"/>
    <mergeCell ref="N145:N235"/>
    <mergeCell ref="B33:B39"/>
    <mergeCell ref="B117:B123"/>
    <mergeCell ref="B180:B186"/>
    <mergeCell ref="B159:B165"/>
    <mergeCell ref="B166:B172"/>
    <mergeCell ref="B131:B137"/>
    <mergeCell ref="B152:B158"/>
    <mergeCell ref="B47:B53"/>
    <mergeCell ref="B54:B60"/>
    <mergeCell ref="B138:B144"/>
  </mergeCells>
  <printOptions/>
  <pageMargins left="0.16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2015-12-02T09:30:32Z</cp:lastPrinted>
  <dcterms:created xsi:type="dcterms:W3CDTF">2014-06-24T05:35:40Z</dcterms:created>
  <dcterms:modified xsi:type="dcterms:W3CDTF">2015-12-03T08:51:51Z</dcterms:modified>
  <cp:category/>
  <cp:version/>
  <cp:contentType/>
  <cp:contentStatus/>
</cp:coreProperties>
</file>