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1" sheetId="1" r:id="rId1"/>
  </sheets>
  <definedNames>
    <definedName name="_xlnm.Print_Titles" localSheetId="0">'Лист1'!$5:$10</definedName>
    <definedName name="_xlnm.Print_Area" localSheetId="0">'Лист1'!$A$1:$P$122</definedName>
  </definedNames>
  <calcPr fullCalcOnLoad="1" fullPrecision="0"/>
</workbook>
</file>

<file path=xl/sharedStrings.xml><?xml version="1.0" encoding="utf-8"?>
<sst xmlns="http://schemas.openxmlformats.org/spreadsheetml/2006/main" count="319" uniqueCount="176">
  <si>
    <t>№ п/п</t>
  </si>
  <si>
    <t>Газификация с. Дзержинское (5-11 очередь)</t>
  </si>
  <si>
    <t>Газификация г. Томск, Кировский район р-н (район ограниченный: ул. Нахимова - ул. А. Беленца - пр. Ленина – береговая линия р. Томь)</t>
  </si>
  <si>
    <t>Газификация п. Штамово, п. Спутник</t>
  </si>
  <si>
    <t>Газификация п. Эушта</t>
  </si>
  <si>
    <t>Газификация п.Нижний склад</t>
  </si>
  <si>
    <t xml:space="preserve">Газификация мкр. Наука </t>
  </si>
  <si>
    <t>Газификация мкр. Энтузиастов</t>
  </si>
  <si>
    <t xml:space="preserve">Газификация п. Заречный </t>
  </si>
  <si>
    <t>Газификация п. Родник</t>
  </si>
  <si>
    <t>Газификация р-н Приборного завода</t>
  </si>
  <si>
    <t>Газификация п. Озерки</t>
  </si>
  <si>
    <t>Газификация п. Росинка</t>
  </si>
  <si>
    <t>Газоснабжение мкр. Сосновый бор (ул. Асиновская, ул. Алеутская, пер. Дунайский, 1,2, Лесная, пер. 1-Алеутский, ул. Кутузова)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</si>
  <si>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</si>
  <si>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</si>
  <si>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</si>
  <si>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</si>
  <si>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</si>
  <si>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</si>
  <si>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р-н ул. Клюева, р-н Зеленые горки (ул. Нарановича, ул. Прибрежная, ул. Тальниковая)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</si>
  <si>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</si>
  <si>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</si>
  <si>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</si>
  <si>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</si>
  <si>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</si>
  <si>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</si>
  <si>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Газоснабжение мкр. Степановка (ул. Тояновская, ул. Кривоносенко, ул. Обнорского, ул. Петлина, ул. Копылова, ул. Москвитина, ул. Осипова, ул. Степановская, пер. Степановский, ул. Пржевальского, пер.  Пржевальского, ул. Пожарского, ул. Волгоградская, ул. Пархоменко, ул. Б. Хмельницкого, ул. Минина, ул. Степная, ул. 2-ая Степная,  ул. 4-ая Степная, ул. 6-ая Степная)</t>
  </si>
  <si>
    <t>Газификация п. Берлинка</t>
  </si>
  <si>
    <t>Газификация р-н Академгородок (правая сторона п. Поле Чудес)</t>
  </si>
  <si>
    <t>Газификация п. Тимирязево (в том числе мкр. Юбилейный)</t>
  </si>
  <si>
    <t>Газификация ул. п. Каштак</t>
  </si>
  <si>
    <t>Газификация п. Родионово, п. Каменка</t>
  </si>
  <si>
    <t>Газификация ул. Старо-Карьерный поселок, ул. Юргинская, ул. Сычева</t>
  </si>
  <si>
    <t>Газификация мкр. Заварзино</t>
  </si>
  <si>
    <t>Газификация мкр. Реженка</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</si>
  <si>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 ул. Ярославская, пер. Украинский)</t>
  </si>
  <si>
    <t>Строительство газопровода низкого давления (ул. 1-я Ново-Деповская, ул. Ракетная, ул. Дормаш, ул. Научная, ул. Витимская, ул. Макарова)</t>
  </si>
  <si>
    <t>Газификация мкр. Свечной</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</si>
  <si>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</si>
  <si>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</si>
  <si>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</si>
  <si>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</si>
  <si>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</si>
  <si>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мкр. Спичфабрика (ул. Е. Пугачева, ул.Куйбышева, ул. Александра Невского, пер. Выборгский, ул. Залоговая)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</si>
  <si>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</si>
  <si>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</si>
  <si>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</si>
  <si>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Газификация п. Просторный (реконструкция)</t>
  </si>
  <si>
    <t>Газификация п. Лоскутово</t>
  </si>
  <si>
    <t>Мероприятия по замене СУГ (сжиженный газ) на природный г. Томска, Кировский район (р-н ул.Учебная - ул.Тимакова)</t>
  </si>
  <si>
    <t>Мероприятия по замене СУГ (сжиженный газ) на природный г. Томска, Кировский район (р-н ул.Матросова - ул.Киевская - ул.Усова)</t>
  </si>
  <si>
    <t>Газификация п. Кузовлево</t>
  </si>
  <si>
    <t>Всего</t>
  </si>
  <si>
    <t>ПЕРЕЧЕНЬ МЕРОПРИЯТИЙ ПОДПРОГРАММЫ</t>
  </si>
  <si>
    <t>Срок исполнения</t>
  </si>
  <si>
    <t>Протяженность, км</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</si>
  <si>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</si>
  <si>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</si>
  <si>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</si>
  <si>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</si>
  <si>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</si>
  <si>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</si>
  <si>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</si>
  <si>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</si>
  <si>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</si>
  <si>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</si>
  <si>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</si>
  <si>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</si>
  <si>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</si>
  <si>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</si>
  <si>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</si>
  <si>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</si>
  <si>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</si>
  <si>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</si>
  <si>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</si>
  <si>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</si>
  <si>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</si>
  <si>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</si>
  <si>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</si>
  <si>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</si>
  <si>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</si>
  <si>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</si>
  <si>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</si>
  <si>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</si>
  <si>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</si>
  <si>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</si>
  <si>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</si>
  <si>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</si>
  <si>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</si>
  <si>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</si>
  <si>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</si>
  <si>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</si>
  <si>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</si>
  <si>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</si>
  <si>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</si>
  <si>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</si>
  <si>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</si>
  <si>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</si>
  <si>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</si>
  <si>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</si>
  <si>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</si>
  <si>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</si>
  <si>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Ответственный исполнитель, соисполнитель</t>
  </si>
  <si>
    <t>Газификация ул. Мостовая</t>
  </si>
  <si>
    <t>1.1.35</t>
  </si>
  <si>
    <t>1.1.36</t>
  </si>
  <si>
    <t>1.1.37</t>
  </si>
  <si>
    <t>1.1.38</t>
  </si>
  <si>
    <t>1.1.39</t>
  </si>
  <si>
    <t>1.1.40</t>
  </si>
  <si>
    <t>1.1.41</t>
  </si>
  <si>
    <t>1.1.42</t>
  </si>
  <si>
    <t>1.1.43</t>
  </si>
  <si>
    <t>1.1.44</t>
  </si>
  <si>
    <t>1.1.45</t>
  </si>
  <si>
    <t>1.1.46</t>
  </si>
  <si>
    <t>1.1.47</t>
  </si>
  <si>
    <t>1.1.48</t>
  </si>
  <si>
    <t>1.1.49</t>
  </si>
  <si>
    <t>1.1.50</t>
  </si>
  <si>
    <t>1.1.51</t>
  </si>
  <si>
    <t>1.1.52</t>
  </si>
  <si>
    <t>1.1.53</t>
  </si>
  <si>
    <t>Разработка проектно-сметной документации</t>
  </si>
  <si>
    <t>Строительно-монтажные работы</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</si>
  <si>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</si>
  <si>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</si>
  <si>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</si>
  <si>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</si>
  <si>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</si>
  <si>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</si>
  <si>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</si>
  <si>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</si>
  <si>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</si>
  <si>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</si>
  <si>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</si>
  <si>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</si>
  <si>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</si>
  <si>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</si>
  <si>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</si>
  <si>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</si>
  <si>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</si>
  <si>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</si>
  <si>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</si>
  <si>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</si>
  <si>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</si>
  <si>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</si>
  <si>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</si>
  <si>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</si>
  <si>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</si>
  <si>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</si>
  <si>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</si>
  <si>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</si>
  <si>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</si>
  <si>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</si>
  <si>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</si>
  <si>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</si>
  <si>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</si>
  <si>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</si>
  <si>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</si>
  <si>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</si>
  <si>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</si>
  <si>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</si>
  <si>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</si>
  <si>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</si>
  <si>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Приложение 2 к подпрограмме "Газификация Томска"</t>
  </si>
  <si>
    <t>Итого по задачам, в том числе:</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</si>
  <si>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</si>
  <si>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</si>
  <si>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Задача 2 подпрограммы: Обеспечение технической возможности для подключения потребителей к газовым сетям</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</si>
  <si>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</si>
  <si>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</si>
  <si>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</si>
  <si>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 xml:space="preserve">"Газификация Томска" </t>
  </si>
  <si>
    <t>Наименование целей, задач, мероприятий подпрограммы</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</si>
</sst>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0.0000"/>
    <numFmt numFmtId="168" formatCode="0.000"/>
    <numFmt numFmtId="169" formatCode="0.00000"/>
    <numFmt numFmtId="170" formatCode="0.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FC19]d\ mmmm\ yyyy\ &quot;г.&quot;"/>
    <numFmt numFmtId="176" formatCode="000000"/>
    <numFmt numFmtId="177" formatCode="#,##0.00000"/>
    <numFmt numFmtId="178" formatCode="_-* #,##0.000_р_._-;\-* #,##0.000_р_._-;_-* &quot;-&quot;???_р_._-;_-@_-"/>
    <numFmt numFmtId="179" formatCode="#,##0.00_ ;\-#,##0.00\ "/>
    <numFmt numFmtId="180" formatCode="#,##0.0_ ;\-#,##0.0\ "/>
    <numFmt numFmtId="181" formatCode="_-* #,##0.0_р_._-;\-* #,##0.0_р_._-;_-* &quot;-&quot;??_р_._-;_-@_-"/>
  </numFmts>
  <fonts count="48">
    <font>
      <sz val="11"/>
      <color theme="1"/>
      <name val="Calibri"/>
      <family val="2"/>
    </font>
    <font>
      <sz val="11"/>
      <color indexed="8"/>
      <name val="Calibri"/>
      <family val="2"/>
    </font>
    <font>
      <sz val="10"/>
      <name val="Arial Cyr"/>
      <family val="0"/>
    </font>
    <font>
      <sz val="10"/>
      <name val="Helv"/>
      <family val="0"/>
    </font>
    <font>
      <sz val="8"/>
      <name val="Calibri"/>
      <family val="2"/>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Cyr"/>
      <family val="0"/>
    </font>
    <font>
      <sz val="11"/>
      <color indexed="8"/>
      <name val="Times New Roman"/>
      <family val="1"/>
    </font>
    <font>
      <sz val="12"/>
      <name val="Times New Roman"/>
      <family val="1"/>
    </font>
    <font>
      <i/>
      <sz val="12"/>
      <name val="Times New Roman"/>
      <family val="1"/>
    </font>
    <font>
      <sz val="18"/>
      <name val="Times New Roman"/>
      <family val="1"/>
    </font>
    <font>
      <b/>
      <sz val="12"/>
      <name val="Times New Roman"/>
      <family val="1"/>
    </font>
    <font>
      <sz val="11"/>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Arial Cyr"/>
      <family val="0"/>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lignment/>
      <protection/>
    </xf>
    <xf numFmtId="0" fontId="6"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3" fillId="0" borderId="0">
      <alignment/>
      <protection/>
    </xf>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2" borderId="0" applyNumberFormat="0" applyBorder="0" applyAlignment="0" applyProtection="0"/>
  </cellStyleXfs>
  <cellXfs count="30">
    <xf numFmtId="0" fontId="0" fillId="0" borderId="0" xfId="0" applyFont="1" applyAlignment="1">
      <alignment/>
    </xf>
    <xf numFmtId="0" fontId="46" fillId="0" borderId="0" xfId="0" applyFont="1" applyFill="1" applyAlignment="1">
      <alignment/>
    </xf>
    <xf numFmtId="0" fontId="46" fillId="0" borderId="0" xfId="0" applyFont="1" applyFill="1" applyAlignment="1">
      <alignment horizontal="right"/>
    </xf>
    <xf numFmtId="0" fontId="46" fillId="0" borderId="0" xfId="0" applyFont="1" applyFill="1" applyAlignment="1">
      <alignment horizontal="centerContinuous"/>
    </xf>
    <xf numFmtId="0" fontId="47" fillId="0" borderId="10" xfId="0" applyFont="1" applyBorder="1" applyAlignment="1">
      <alignment wrapText="1"/>
    </xf>
    <xf numFmtId="49" fontId="46" fillId="0" borderId="0" xfId="0" applyNumberFormat="1" applyFont="1" applyFill="1" applyAlignment="1">
      <alignment/>
    </xf>
    <xf numFmtId="165" fontId="46" fillId="0" borderId="0" xfId="0" applyNumberFormat="1" applyFont="1" applyFill="1" applyAlignment="1">
      <alignment/>
    </xf>
    <xf numFmtId="2" fontId="46" fillId="0" borderId="0" xfId="0" applyNumberFormat="1" applyFont="1" applyFill="1" applyAlignment="1">
      <alignment/>
    </xf>
    <xf numFmtId="0" fontId="46" fillId="0" borderId="0" xfId="0" applyFont="1" applyFill="1" applyAlignment="1">
      <alignment horizontal="center"/>
    </xf>
    <xf numFmtId="4" fontId="25" fillId="0" borderId="11" xfId="0" applyNumberFormat="1" applyFont="1" applyFill="1" applyBorder="1" applyAlignment="1">
      <alignment horizontal="center" vertical="center" wrapText="1"/>
    </xf>
    <xf numFmtId="0" fontId="25" fillId="0" borderId="11" xfId="0" applyFont="1" applyFill="1" applyBorder="1" applyAlignment="1">
      <alignment horizontal="center" vertical="center" wrapText="1"/>
    </xf>
    <xf numFmtId="4" fontId="25" fillId="0" borderId="11" xfId="0" applyNumberFormat="1" applyFont="1" applyFill="1" applyBorder="1" applyAlignment="1">
      <alignment horizontal="center" vertical="center" wrapText="1"/>
    </xf>
    <xf numFmtId="1" fontId="25" fillId="0" borderId="11" xfId="0" applyNumberFormat="1"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6" fillId="0" borderId="12"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14" xfId="0" applyFont="1" applyFill="1" applyBorder="1" applyAlignment="1">
      <alignment horizontal="left" vertical="center" wrapText="1"/>
    </xf>
    <xf numFmtId="49" fontId="25" fillId="0" borderId="11" xfId="0" applyNumberFormat="1" applyFont="1" applyFill="1" applyBorder="1" applyAlignment="1">
      <alignment horizontal="center" vertical="center" wrapText="1"/>
    </xf>
    <xf numFmtId="180" fontId="25" fillId="0" borderId="11" xfId="62" applyNumberFormat="1" applyFont="1" applyFill="1" applyBorder="1" applyAlignment="1">
      <alignment horizontal="center" vertical="center" wrapText="1"/>
    </xf>
    <xf numFmtId="166" fontId="25" fillId="0" borderId="11" xfId="0" applyNumberFormat="1"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7" xfId="0" applyFont="1" applyFill="1" applyBorder="1" applyAlignment="1">
      <alignment horizontal="center" vertical="center" wrapText="1"/>
    </xf>
    <xf numFmtId="1" fontId="27" fillId="0" borderId="11" xfId="0" applyNumberFormat="1" applyFont="1" applyFill="1" applyBorder="1" applyAlignment="1">
      <alignment horizontal="center" vertical="center" wrapText="1"/>
    </xf>
    <xf numFmtId="1" fontId="28" fillId="0" borderId="11" xfId="0" applyNumberFormat="1" applyFont="1" applyFill="1" applyBorder="1" applyAlignment="1">
      <alignment horizontal="center" vertical="center" wrapText="1"/>
    </xf>
    <xf numFmtId="180" fontId="28" fillId="0" borderId="11" xfId="62" applyNumberFormat="1" applyFont="1" applyFill="1" applyBorder="1" applyAlignment="1">
      <alignment horizontal="center" vertical="center" wrapText="1"/>
    </xf>
    <xf numFmtId="179" fontId="28" fillId="0" borderId="11" xfId="62" applyNumberFormat="1" applyFont="1" applyFill="1" applyBorder="1" applyAlignment="1">
      <alignment horizontal="center" vertical="center" wrapText="1"/>
    </xf>
    <xf numFmtId="179" fontId="25" fillId="0" borderId="11" xfId="62" applyNumberFormat="1" applyFont="1" applyFill="1" applyBorder="1" applyAlignment="1">
      <alignment horizontal="center" vertical="center" wrapText="1"/>
    </xf>
    <xf numFmtId="164" fontId="25" fillId="0" borderId="11" xfId="62" applyNumberFormat="1" applyFont="1" applyFill="1" applyBorder="1" applyAlignment="1">
      <alignment horizontal="center" vertical="center" wrapText="1"/>
    </xf>
    <xf numFmtId="0" fontId="29" fillId="0" borderId="10" xfId="0" applyFont="1" applyFill="1" applyBorder="1" applyAlignment="1">
      <alignment horizontal="lef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09"/>
  <sheetViews>
    <sheetView tabSelected="1" view="pageBreakPreview" zoomScale="60" zoomScaleNormal="70" zoomScalePageLayoutView="0" workbookViewId="0" topLeftCell="A1">
      <pane ySplit="10" topLeftCell="A98" activePane="bottomLeft" state="frozen"/>
      <selection pane="topLeft" activeCell="A1" sqref="A1"/>
      <selection pane="bottomLeft" activeCell="F46" sqref="A5:P122"/>
    </sheetView>
  </sheetViews>
  <sheetFormatPr defaultColWidth="9.140625" defaultRowHeight="15"/>
  <cols>
    <col min="1" max="1" width="12.57421875" style="1" bestFit="1" customWidth="1"/>
    <col min="2" max="2" width="54.421875" style="1" customWidth="1"/>
    <col min="3" max="3" width="11.00390625" style="1" customWidth="1"/>
    <col min="4" max="4" width="11.57421875" style="1" bestFit="1" customWidth="1"/>
    <col min="5" max="5" width="13.57421875" style="1" customWidth="1"/>
    <col min="6" max="6" width="16.421875" style="1" customWidth="1"/>
    <col min="7" max="7" width="15.140625" style="1" customWidth="1"/>
    <col min="8" max="9" width="23.140625" style="1" customWidth="1"/>
    <col min="10" max="10" width="21.8515625" style="1" customWidth="1"/>
    <col min="11" max="11" width="21.28125" style="1" customWidth="1"/>
    <col min="12" max="12" width="21.8515625" style="1" customWidth="1"/>
    <col min="13" max="13" width="21.28125" style="1" customWidth="1"/>
    <col min="14" max="14" width="21.8515625" style="1" customWidth="1"/>
    <col min="15" max="15" width="21.28125" style="1" customWidth="1"/>
    <col min="16" max="16" width="47.7109375" style="1" customWidth="1"/>
    <col min="17" max="17" width="19.00390625" style="1" customWidth="1"/>
    <col min="18" max="16384" width="9.140625" style="1" customWidth="1"/>
  </cols>
  <sheetData>
    <row r="1" ht="15">
      <c r="P1" s="2" t="s">
        <v>166</v>
      </c>
    </row>
    <row r="2" spans="1:17" ht="15">
      <c r="A2" s="8" t="s">
        <v>54</v>
      </c>
      <c r="B2" s="8"/>
      <c r="C2" s="8"/>
      <c r="D2" s="8"/>
      <c r="E2" s="8"/>
      <c r="F2" s="8"/>
      <c r="G2" s="8"/>
      <c r="H2" s="8"/>
      <c r="I2" s="8"/>
      <c r="J2" s="8"/>
      <c r="K2" s="8"/>
      <c r="L2" s="8"/>
      <c r="M2" s="8"/>
      <c r="N2" s="8"/>
      <c r="O2" s="8"/>
      <c r="P2" s="8"/>
      <c r="Q2" s="3"/>
    </row>
    <row r="3" spans="1:17" ht="15">
      <c r="A3" s="8" t="s">
        <v>174</v>
      </c>
      <c r="B3" s="8"/>
      <c r="C3" s="8"/>
      <c r="D3" s="8"/>
      <c r="E3" s="8"/>
      <c r="F3" s="8"/>
      <c r="G3" s="8"/>
      <c r="H3" s="8"/>
      <c r="I3" s="8"/>
      <c r="J3" s="8"/>
      <c r="K3" s="8"/>
      <c r="L3" s="8"/>
      <c r="M3" s="8"/>
      <c r="N3" s="8"/>
      <c r="O3" s="8"/>
      <c r="P3" s="8"/>
      <c r="Q3" s="3"/>
    </row>
    <row r="5" spans="1:16" ht="15.75" customHeight="1">
      <c r="A5" s="9" t="s">
        <v>0</v>
      </c>
      <c r="B5" s="9" t="s">
        <v>175</v>
      </c>
      <c r="C5" s="9" t="s">
        <v>56</v>
      </c>
      <c r="D5" s="9" t="s">
        <v>57</v>
      </c>
      <c r="E5" s="9" t="s">
        <v>55</v>
      </c>
      <c r="F5" s="9" t="s">
        <v>58</v>
      </c>
      <c r="G5" s="9"/>
      <c r="H5" s="10" t="s">
        <v>59</v>
      </c>
      <c r="I5" s="10"/>
      <c r="J5" s="10"/>
      <c r="K5" s="10"/>
      <c r="L5" s="10"/>
      <c r="M5" s="10"/>
      <c r="N5" s="10"/>
      <c r="O5" s="10"/>
      <c r="P5" s="10" t="s">
        <v>103</v>
      </c>
    </row>
    <row r="6" spans="1:16" ht="14.25" customHeight="1">
      <c r="A6" s="9"/>
      <c r="B6" s="9"/>
      <c r="C6" s="9"/>
      <c r="D6" s="9"/>
      <c r="E6" s="9"/>
      <c r="F6" s="9"/>
      <c r="G6" s="9"/>
      <c r="H6" s="10"/>
      <c r="I6" s="10"/>
      <c r="J6" s="10"/>
      <c r="K6" s="10"/>
      <c r="L6" s="10"/>
      <c r="M6" s="10"/>
      <c r="N6" s="10"/>
      <c r="O6" s="10"/>
      <c r="P6" s="10"/>
    </row>
    <row r="7" spans="1:16" ht="29.25" customHeight="1">
      <c r="A7" s="9"/>
      <c r="B7" s="9"/>
      <c r="C7" s="9"/>
      <c r="D7" s="9"/>
      <c r="E7" s="9"/>
      <c r="F7" s="9"/>
      <c r="G7" s="9"/>
      <c r="H7" s="10" t="s">
        <v>60</v>
      </c>
      <c r="I7" s="10"/>
      <c r="J7" s="10" t="s">
        <v>61</v>
      </c>
      <c r="K7" s="10"/>
      <c r="L7" s="10" t="s">
        <v>62</v>
      </c>
      <c r="M7" s="10"/>
      <c r="N7" s="10" t="s">
        <v>63</v>
      </c>
      <c r="O7" s="10"/>
      <c r="P7" s="10"/>
    </row>
    <row r="8" spans="1:16" ht="3" customHeight="1">
      <c r="A8" s="9"/>
      <c r="B8" s="9"/>
      <c r="C8" s="9"/>
      <c r="D8" s="9"/>
      <c r="E8" s="9"/>
      <c r="F8" s="9"/>
      <c r="G8" s="9"/>
      <c r="H8" s="10"/>
      <c r="I8" s="10"/>
      <c r="J8" s="10"/>
      <c r="K8" s="10"/>
      <c r="L8" s="10"/>
      <c r="M8" s="10"/>
      <c r="N8" s="10"/>
      <c r="O8" s="10"/>
      <c r="P8" s="10"/>
    </row>
    <row r="9" spans="1:16" ht="51.75" customHeight="1">
      <c r="A9" s="9"/>
      <c r="B9" s="9"/>
      <c r="C9" s="9"/>
      <c r="D9" s="9"/>
      <c r="E9" s="9"/>
      <c r="F9" s="11" t="s">
        <v>173</v>
      </c>
      <c r="G9" s="11" t="s">
        <v>65</v>
      </c>
      <c r="H9" s="11" t="s">
        <v>64</v>
      </c>
      <c r="I9" s="11" t="s">
        <v>65</v>
      </c>
      <c r="J9" s="11" t="s">
        <v>64</v>
      </c>
      <c r="K9" s="11" t="s">
        <v>65</v>
      </c>
      <c r="L9" s="11" t="s">
        <v>64</v>
      </c>
      <c r="M9" s="11" t="s">
        <v>65</v>
      </c>
      <c r="N9" s="11" t="s">
        <v>64</v>
      </c>
      <c r="O9" s="11" t="s">
        <v>65</v>
      </c>
      <c r="P9" s="10"/>
    </row>
    <row r="10" spans="1:16" ht="15.75">
      <c r="A10" s="12">
        <v>1</v>
      </c>
      <c r="B10" s="12">
        <v>2</v>
      </c>
      <c r="C10" s="12">
        <v>3</v>
      </c>
      <c r="D10" s="12">
        <v>4</v>
      </c>
      <c r="E10" s="12">
        <v>5</v>
      </c>
      <c r="F10" s="12">
        <v>6</v>
      </c>
      <c r="G10" s="12">
        <v>7</v>
      </c>
      <c r="H10" s="12">
        <v>8</v>
      </c>
      <c r="I10" s="12">
        <v>9</v>
      </c>
      <c r="J10" s="12">
        <v>10</v>
      </c>
      <c r="K10" s="12">
        <v>11</v>
      </c>
      <c r="L10" s="12">
        <v>12</v>
      </c>
      <c r="M10" s="12">
        <v>13</v>
      </c>
      <c r="N10" s="12">
        <v>14</v>
      </c>
      <c r="O10" s="12">
        <v>15</v>
      </c>
      <c r="P10" s="13">
        <v>16</v>
      </c>
    </row>
    <row r="11" spans="1:16" ht="15.75" customHeight="1">
      <c r="A11" s="12"/>
      <c r="B11" s="14" t="s">
        <v>168</v>
      </c>
      <c r="C11" s="15"/>
      <c r="D11" s="15"/>
      <c r="E11" s="15"/>
      <c r="F11" s="15"/>
      <c r="G11" s="15"/>
      <c r="H11" s="15"/>
      <c r="I11" s="15"/>
      <c r="J11" s="15"/>
      <c r="K11" s="15"/>
      <c r="L11" s="15"/>
      <c r="M11" s="15"/>
      <c r="N11" s="15"/>
      <c r="O11" s="15"/>
      <c r="P11" s="16"/>
    </row>
    <row r="12" spans="1:16" ht="15.75" customHeight="1">
      <c r="A12" s="12"/>
      <c r="B12" s="14" t="s">
        <v>169</v>
      </c>
      <c r="C12" s="15"/>
      <c r="D12" s="15"/>
      <c r="E12" s="15"/>
      <c r="F12" s="15"/>
      <c r="G12" s="15"/>
      <c r="H12" s="15"/>
      <c r="I12" s="15"/>
      <c r="J12" s="15"/>
      <c r="K12" s="15"/>
      <c r="L12" s="15"/>
      <c r="M12" s="15"/>
      <c r="N12" s="15"/>
      <c r="O12" s="15"/>
      <c r="P12" s="16"/>
    </row>
    <row r="13" spans="1:16" ht="15.75" customHeight="1">
      <c r="A13" s="12"/>
      <c r="B13" s="14" t="s">
        <v>170</v>
      </c>
      <c r="C13" s="15"/>
      <c r="D13" s="15"/>
      <c r="E13" s="15"/>
      <c r="F13" s="15"/>
      <c r="G13" s="15"/>
      <c r="H13" s="15"/>
      <c r="I13" s="15"/>
      <c r="J13" s="15"/>
      <c r="K13" s="15"/>
      <c r="L13" s="15"/>
      <c r="M13" s="15"/>
      <c r="N13" s="15"/>
      <c r="O13" s="15"/>
      <c r="P13" s="16"/>
    </row>
    <row r="14" spans="1:16" ht="37.5" customHeight="1">
      <c r="A14" s="17" t="s">
        <v>69</v>
      </c>
      <c r="B14" s="13" t="s">
        <v>48</v>
      </c>
      <c r="C14" s="13">
        <v>9.18</v>
      </c>
      <c r="D14" s="13" t="s">
        <v>68</v>
      </c>
      <c r="E14" s="13">
        <v>2015</v>
      </c>
      <c r="F14" s="18">
        <f>H14+J14+L14+N14</f>
        <v>26008.6</v>
      </c>
      <c r="G14" s="18">
        <f aca="true" t="shared" si="0" ref="G14:G21">I14+K14+M14+O14</f>
        <v>1210.8</v>
      </c>
      <c r="H14" s="19">
        <f>26008.6*5/100</f>
        <v>1300.4</v>
      </c>
      <c r="I14" s="19">
        <v>1210.8</v>
      </c>
      <c r="J14" s="19">
        <v>0</v>
      </c>
      <c r="K14" s="19">
        <v>0</v>
      </c>
      <c r="L14" s="19">
        <f>26008.6*95/100</f>
        <v>24708.2</v>
      </c>
      <c r="M14" s="19">
        <v>0</v>
      </c>
      <c r="N14" s="19">
        <v>0</v>
      </c>
      <c r="O14" s="19">
        <v>0</v>
      </c>
      <c r="P14" s="20" t="s">
        <v>171</v>
      </c>
    </row>
    <row r="15" spans="1:16" ht="45" customHeight="1">
      <c r="A15" s="17" t="s">
        <v>70</v>
      </c>
      <c r="B15" s="13" t="s">
        <v>6</v>
      </c>
      <c r="C15" s="13">
        <v>22.44</v>
      </c>
      <c r="D15" s="13" t="s">
        <v>68</v>
      </c>
      <c r="E15" s="13">
        <v>2015</v>
      </c>
      <c r="F15" s="18">
        <f aca="true" t="shared" si="1" ref="F15:G40">H15+J15+L15+N15</f>
        <v>48995.6</v>
      </c>
      <c r="G15" s="18">
        <f t="shared" si="0"/>
        <v>2287.9</v>
      </c>
      <c r="H15" s="19">
        <f>48995.6*5/100</f>
        <v>2449.8</v>
      </c>
      <c r="I15" s="19">
        <v>2287.9</v>
      </c>
      <c r="J15" s="19">
        <v>0</v>
      </c>
      <c r="K15" s="19">
        <v>0</v>
      </c>
      <c r="L15" s="19">
        <f>48995.6*95/100</f>
        <v>46545.8</v>
      </c>
      <c r="M15" s="19">
        <v>0</v>
      </c>
      <c r="N15" s="19">
        <v>0</v>
      </c>
      <c r="O15" s="19">
        <v>0</v>
      </c>
      <c r="P15" s="21"/>
    </row>
    <row r="16" spans="1:16" ht="58.5" customHeight="1">
      <c r="A16" s="17" t="s">
        <v>71</v>
      </c>
      <c r="B16" s="13" t="s">
        <v>13</v>
      </c>
      <c r="C16" s="13">
        <v>10</v>
      </c>
      <c r="D16" s="13" t="s">
        <v>68</v>
      </c>
      <c r="E16" s="13">
        <v>2015</v>
      </c>
      <c r="F16" s="18">
        <f>H16+J16+L16+N16</f>
        <v>27195.6</v>
      </c>
      <c r="G16" s="18">
        <f>I16+K16+M16+O16</f>
        <v>0</v>
      </c>
      <c r="H16" s="19">
        <f>27195.6*5/100</f>
        <v>1359.8</v>
      </c>
      <c r="I16" s="19">
        <v>0</v>
      </c>
      <c r="J16" s="19">
        <v>0</v>
      </c>
      <c r="K16" s="19">
        <v>0</v>
      </c>
      <c r="L16" s="19">
        <f>27195.6*95/100</f>
        <v>25835.8</v>
      </c>
      <c r="M16" s="19">
        <v>0</v>
      </c>
      <c r="N16" s="19">
        <v>0</v>
      </c>
      <c r="O16" s="19">
        <v>0</v>
      </c>
      <c r="P16" s="21"/>
    </row>
    <row r="17" spans="1:16" ht="49.5" customHeight="1">
      <c r="A17" s="17" t="s">
        <v>72</v>
      </c>
      <c r="B17" s="13" t="s">
        <v>7</v>
      </c>
      <c r="C17" s="13">
        <v>8.33</v>
      </c>
      <c r="D17" s="13" t="s">
        <v>68</v>
      </c>
      <c r="E17" s="13">
        <v>2015</v>
      </c>
      <c r="F17" s="18">
        <f t="shared" si="1"/>
        <v>20397.3</v>
      </c>
      <c r="G17" s="18">
        <f t="shared" si="0"/>
        <v>964</v>
      </c>
      <c r="H17" s="19">
        <f>20397.3*5/100</f>
        <v>1019.9</v>
      </c>
      <c r="I17" s="19">
        <v>964</v>
      </c>
      <c r="J17" s="19">
        <v>0</v>
      </c>
      <c r="K17" s="19">
        <v>0</v>
      </c>
      <c r="L17" s="19">
        <f>20397.3*95/100</f>
        <v>19377.4</v>
      </c>
      <c r="M17" s="19">
        <v>0</v>
      </c>
      <c r="N17" s="19">
        <v>0</v>
      </c>
      <c r="O17" s="19">
        <v>0</v>
      </c>
      <c r="P17" s="21"/>
    </row>
    <row r="18" spans="1:16" ht="134.25" customHeight="1">
      <c r="A18" s="17" t="s">
        <v>73</v>
      </c>
      <c r="B18" s="13" t="s">
        <v>27</v>
      </c>
      <c r="C18" s="13">
        <v>12.58</v>
      </c>
      <c r="D18" s="13" t="s">
        <v>68</v>
      </c>
      <c r="E18" s="13">
        <v>2015</v>
      </c>
      <c r="F18" s="18">
        <f t="shared" si="1"/>
        <v>45000</v>
      </c>
      <c r="G18" s="18">
        <f t="shared" si="0"/>
        <v>0</v>
      </c>
      <c r="H18" s="19">
        <f>45000*5/100</f>
        <v>2250</v>
      </c>
      <c r="I18" s="19">
        <v>0</v>
      </c>
      <c r="J18" s="19">
        <v>0</v>
      </c>
      <c r="K18" s="19">
        <v>0</v>
      </c>
      <c r="L18" s="19">
        <f>45000*95/100</f>
        <v>42750</v>
      </c>
      <c r="M18" s="19">
        <v>0</v>
      </c>
      <c r="N18" s="19">
        <v>0</v>
      </c>
      <c r="O18" s="19">
        <v>0</v>
      </c>
      <c r="P18" s="21"/>
    </row>
    <row r="19" spans="1:16" ht="66" customHeight="1">
      <c r="A19" s="17" t="s">
        <v>74</v>
      </c>
      <c r="B19" s="13" t="s">
        <v>1</v>
      </c>
      <c r="C19" s="13">
        <v>25.88</v>
      </c>
      <c r="D19" s="13" t="s">
        <v>68</v>
      </c>
      <c r="E19" s="13">
        <v>2015</v>
      </c>
      <c r="F19" s="18">
        <f t="shared" si="1"/>
        <v>72019.7</v>
      </c>
      <c r="G19" s="18">
        <f t="shared" si="0"/>
        <v>2856</v>
      </c>
      <c r="H19" s="19">
        <f>72019.7*5/100</f>
        <v>3601</v>
      </c>
      <c r="I19" s="19">
        <v>2856</v>
      </c>
      <c r="J19" s="19">
        <v>0</v>
      </c>
      <c r="K19" s="19">
        <v>0</v>
      </c>
      <c r="L19" s="19">
        <f>72019.7*95/100</f>
        <v>68418.7</v>
      </c>
      <c r="M19" s="19">
        <v>0</v>
      </c>
      <c r="N19" s="19">
        <v>0</v>
      </c>
      <c r="O19" s="19">
        <v>0</v>
      </c>
      <c r="P19" s="21"/>
    </row>
    <row r="20" spans="1:16" ht="66" customHeight="1">
      <c r="A20" s="17" t="s">
        <v>75</v>
      </c>
      <c r="B20" s="13" t="s">
        <v>52</v>
      </c>
      <c r="C20" s="13">
        <v>12.77</v>
      </c>
      <c r="D20" s="13" t="s">
        <v>68</v>
      </c>
      <c r="E20" s="13">
        <v>2015</v>
      </c>
      <c r="F20" s="18">
        <f t="shared" si="1"/>
        <v>39135.4</v>
      </c>
      <c r="G20" s="18">
        <f t="shared" si="0"/>
        <v>1561.4</v>
      </c>
      <c r="H20" s="19">
        <f>39135.4*5/100</f>
        <v>1956.8</v>
      </c>
      <c r="I20" s="19">
        <v>1561.4</v>
      </c>
      <c r="J20" s="19">
        <v>0</v>
      </c>
      <c r="K20" s="19">
        <v>0</v>
      </c>
      <c r="L20" s="19">
        <f>39135.4*95/100</f>
        <v>37178.6</v>
      </c>
      <c r="M20" s="19">
        <v>0</v>
      </c>
      <c r="N20" s="19">
        <v>0</v>
      </c>
      <c r="O20" s="19">
        <v>0</v>
      </c>
      <c r="P20" s="21"/>
    </row>
    <row r="21" spans="1:16" ht="66" customHeight="1">
      <c r="A21" s="17" t="s">
        <v>76</v>
      </c>
      <c r="B21" s="13" t="s">
        <v>2</v>
      </c>
      <c r="C21" s="13">
        <v>14.04</v>
      </c>
      <c r="D21" s="13" t="s">
        <v>68</v>
      </c>
      <c r="E21" s="13">
        <v>2015</v>
      </c>
      <c r="F21" s="18">
        <f t="shared" si="1"/>
        <v>40775.3</v>
      </c>
      <c r="G21" s="18">
        <f t="shared" si="0"/>
        <v>0</v>
      </c>
      <c r="H21" s="19">
        <f>40775.3*5/100</f>
        <v>2038.8</v>
      </c>
      <c r="I21" s="19">
        <v>0</v>
      </c>
      <c r="J21" s="19">
        <v>0</v>
      </c>
      <c r="K21" s="19">
        <v>0</v>
      </c>
      <c r="L21" s="19">
        <f>40775.3*95/100</f>
        <v>38736.5</v>
      </c>
      <c r="M21" s="19">
        <v>0</v>
      </c>
      <c r="N21" s="19">
        <v>0</v>
      </c>
      <c r="O21" s="19">
        <v>0</v>
      </c>
      <c r="P21" s="21"/>
    </row>
    <row r="22" spans="1:16" ht="56.25" customHeight="1">
      <c r="A22" s="17" t="s">
        <v>77</v>
      </c>
      <c r="B22" s="13" t="s">
        <v>51</v>
      </c>
      <c r="C22" s="13">
        <v>4.47</v>
      </c>
      <c r="D22" s="13" t="s">
        <v>68</v>
      </c>
      <c r="E22" s="13">
        <v>2015</v>
      </c>
      <c r="F22" s="18">
        <f t="shared" si="1"/>
        <v>30885.7</v>
      </c>
      <c r="G22" s="18">
        <f t="shared" si="1"/>
        <v>0</v>
      </c>
      <c r="H22" s="19">
        <f>30885.7*5/100</f>
        <v>1544.3</v>
      </c>
      <c r="I22" s="19">
        <v>0</v>
      </c>
      <c r="J22" s="19">
        <v>0</v>
      </c>
      <c r="K22" s="19">
        <v>0</v>
      </c>
      <c r="L22" s="19">
        <f>30885.7*95/100</f>
        <v>29341.4</v>
      </c>
      <c r="M22" s="19">
        <v>0</v>
      </c>
      <c r="N22" s="19">
        <v>0</v>
      </c>
      <c r="O22" s="19">
        <v>0</v>
      </c>
      <c r="P22" s="21"/>
    </row>
    <row r="23" spans="1:16" ht="106.5" customHeight="1">
      <c r="A23" s="17" t="s">
        <v>78</v>
      </c>
      <c r="B23" s="13" t="s">
        <v>50</v>
      </c>
      <c r="C23" s="13">
        <v>1.47</v>
      </c>
      <c r="D23" s="13" t="s">
        <v>68</v>
      </c>
      <c r="E23" s="13">
        <v>2015</v>
      </c>
      <c r="F23" s="18">
        <f t="shared" si="1"/>
        <v>10758.7</v>
      </c>
      <c r="G23" s="18">
        <f t="shared" si="1"/>
        <v>0</v>
      </c>
      <c r="H23" s="19">
        <f>10758.7*5/100</f>
        <v>537.9</v>
      </c>
      <c r="I23" s="19">
        <v>0</v>
      </c>
      <c r="J23" s="19">
        <v>0</v>
      </c>
      <c r="K23" s="19">
        <v>0</v>
      </c>
      <c r="L23" s="19">
        <f>10758.7*95/100</f>
        <v>10220.8</v>
      </c>
      <c r="M23" s="19">
        <v>0</v>
      </c>
      <c r="N23" s="19">
        <v>0</v>
      </c>
      <c r="O23" s="19">
        <v>0</v>
      </c>
      <c r="P23" s="21"/>
    </row>
    <row r="24" spans="1:16" ht="41.25" customHeight="1">
      <c r="A24" s="17" t="s">
        <v>79</v>
      </c>
      <c r="B24" s="13" t="s">
        <v>30</v>
      </c>
      <c r="C24" s="13">
        <v>25.08</v>
      </c>
      <c r="D24" s="13" t="s">
        <v>68</v>
      </c>
      <c r="E24" s="13">
        <v>2015</v>
      </c>
      <c r="F24" s="18">
        <f t="shared" si="1"/>
        <v>61831.8</v>
      </c>
      <c r="G24" s="18">
        <f t="shared" si="1"/>
        <v>2922.1</v>
      </c>
      <c r="H24" s="19">
        <f>61831.8*5/100</f>
        <v>3091.6</v>
      </c>
      <c r="I24" s="19">
        <v>2922.1</v>
      </c>
      <c r="J24" s="19">
        <v>0</v>
      </c>
      <c r="K24" s="19">
        <v>0</v>
      </c>
      <c r="L24" s="19">
        <f>61831.8*95/100</f>
        <v>58740.2</v>
      </c>
      <c r="M24" s="19">
        <v>0</v>
      </c>
      <c r="N24" s="19">
        <v>0</v>
      </c>
      <c r="O24" s="19">
        <v>0</v>
      </c>
      <c r="P24" s="21"/>
    </row>
    <row r="25" spans="1:16" ht="45.75" customHeight="1">
      <c r="A25" s="17" t="s">
        <v>80</v>
      </c>
      <c r="B25" s="11" t="s">
        <v>3</v>
      </c>
      <c r="C25" s="11">
        <v>10.87</v>
      </c>
      <c r="D25" s="11" t="s">
        <v>68</v>
      </c>
      <c r="E25" s="12">
        <v>2015</v>
      </c>
      <c r="F25" s="18">
        <f t="shared" si="1"/>
        <v>31771.8</v>
      </c>
      <c r="G25" s="18">
        <f t="shared" si="1"/>
        <v>0</v>
      </c>
      <c r="H25" s="19">
        <f>31771.8*5/100</f>
        <v>1588.6</v>
      </c>
      <c r="I25" s="19">
        <v>0</v>
      </c>
      <c r="J25" s="19">
        <v>0</v>
      </c>
      <c r="K25" s="19">
        <v>0</v>
      </c>
      <c r="L25" s="19">
        <f>31771.8*95/100</f>
        <v>30183.2</v>
      </c>
      <c r="M25" s="19">
        <v>0</v>
      </c>
      <c r="N25" s="19">
        <v>0</v>
      </c>
      <c r="O25" s="19">
        <v>0</v>
      </c>
      <c r="P25" s="21"/>
    </row>
    <row r="26" spans="1:16" ht="60.75" customHeight="1">
      <c r="A26" s="17" t="s">
        <v>81</v>
      </c>
      <c r="B26" s="11" t="s">
        <v>49</v>
      </c>
      <c r="C26" s="11">
        <v>11.58</v>
      </c>
      <c r="D26" s="11" t="s">
        <v>68</v>
      </c>
      <c r="E26" s="12">
        <v>2015</v>
      </c>
      <c r="F26" s="18">
        <f t="shared" si="1"/>
        <v>54942.7</v>
      </c>
      <c r="G26" s="18">
        <f t="shared" si="1"/>
        <v>0</v>
      </c>
      <c r="H26" s="19">
        <f>54942.7*5/100</f>
        <v>2747.1</v>
      </c>
      <c r="I26" s="19">
        <v>0</v>
      </c>
      <c r="J26" s="19">
        <v>0</v>
      </c>
      <c r="K26" s="19">
        <v>0</v>
      </c>
      <c r="L26" s="19">
        <f>54942.7*95/100</f>
        <v>52195.6</v>
      </c>
      <c r="M26" s="19">
        <v>0</v>
      </c>
      <c r="N26" s="19">
        <v>0</v>
      </c>
      <c r="O26" s="19">
        <v>0</v>
      </c>
      <c r="P26" s="21"/>
    </row>
    <row r="27" spans="1:16" ht="52.5" customHeight="1">
      <c r="A27" s="17" t="s">
        <v>82</v>
      </c>
      <c r="B27" s="13" t="s">
        <v>33</v>
      </c>
      <c r="C27" s="13">
        <v>2.5</v>
      </c>
      <c r="D27" s="13" t="s">
        <v>67</v>
      </c>
      <c r="E27" s="13">
        <v>2015</v>
      </c>
      <c r="F27" s="18">
        <f t="shared" si="1"/>
        <v>1500</v>
      </c>
      <c r="G27" s="18">
        <f t="shared" si="1"/>
        <v>0</v>
      </c>
      <c r="H27" s="19">
        <v>0</v>
      </c>
      <c r="I27" s="19">
        <v>0</v>
      </c>
      <c r="J27" s="19">
        <v>0</v>
      </c>
      <c r="K27" s="19">
        <v>0</v>
      </c>
      <c r="L27" s="19">
        <v>0</v>
      </c>
      <c r="M27" s="19">
        <v>0</v>
      </c>
      <c r="N27" s="19">
        <v>1500</v>
      </c>
      <c r="O27" s="19">
        <v>0</v>
      </c>
      <c r="P27" s="21"/>
    </row>
    <row r="28" spans="1:16" ht="39.75" customHeight="1">
      <c r="A28" s="17" t="s">
        <v>83</v>
      </c>
      <c r="B28" s="13" t="s">
        <v>39</v>
      </c>
      <c r="C28" s="13">
        <v>1.5</v>
      </c>
      <c r="D28" s="13" t="s">
        <v>67</v>
      </c>
      <c r="E28" s="13">
        <v>2015</v>
      </c>
      <c r="F28" s="18">
        <f t="shared" si="1"/>
        <v>900</v>
      </c>
      <c r="G28" s="18">
        <f t="shared" si="1"/>
        <v>0</v>
      </c>
      <c r="H28" s="19">
        <v>0</v>
      </c>
      <c r="I28" s="19">
        <v>0</v>
      </c>
      <c r="J28" s="19">
        <v>0</v>
      </c>
      <c r="K28" s="19">
        <v>0</v>
      </c>
      <c r="L28" s="19">
        <v>0</v>
      </c>
      <c r="M28" s="19">
        <v>0</v>
      </c>
      <c r="N28" s="19">
        <v>900</v>
      </c>
      <c r="O28" s="19">
        <v>0</v>
      </c>
      <c r="P28" s="21"/>
    </row>
    <row r="29" spans="1:16" ht="31.5" customHeight="1">
      <c r="A29" s="17" t="s">
        <v>84</v>
      </c>
      <c r="B29" s="13" t="s">
        <v>11</v>
      </c>
      <c r="C29" s="13">
        <v>1.7</v>
      </c>
      <c r="D29" s="13" t="s">
        <v>67</v>
      </c>
      <c r="E29" s="13">
        <v>2015</v>
      </c>
      <c r="F29" s="18">
        <f t="shared" si="1"/>
        <v>1020</v>
      </c>
      <c r="G29" s="18">
        <f t="shared" si="1"/>
        <v>0</v>
      </c>
      <c r="H29" s="19">
        <v>0</v>
      </c>
      <c r="I29" s="19">
        <v>0</v>
      </c>
      <c r="J29" s="19">
        <v>0</v>
      </c>
      <c r="K29" s="19">
        <v>0</v>
      </c>
      <c r="L29" s="19">
        <v>0</v>
      </c>
      <c r="M29" s="19">
        <v>0</v>
      </c>
      <c r="N29" s="19">
        <v>1020</v>
      </c>
      <c r="O29" s="19">
        <v>0</v>
      </c>
      <c r="P29" s="21"/>
    </row>
    <row r="30" spans="1:16" ht="30.75" customHeight="1">
      <c r="A30" s="17" t="s">
        <v>85</v>
      </c>
      <c r="B30" s="13" t="s">
        <v>12</v>
      </c>
      <c r="C30" s="13">
        <v>4</v>
      </c>
      <c r="D30" s="13" t="s">
        <v>67</v>
      </c>
      <c r="E30" s="13">
        <v>2015</v>
      </c>
      <c r="F30" s="18">
        <f t="shared" si="1"/>
        <v>2400</v>
      </c>
      <c r="G30" s="18">
        <f t="shared" si="1"/>
        <v>0</v>
      </c>
      <c r="H30" s="19">
        <v>0</v>
      </c>
      <c r="I30" s="19">
        <v>0</v>
      </c>
      <c r="J30" s="19">
        <v>0</v>
      </c>
      <c r="K30" s="19">
        <v>0</v>
      </c>
      <c r="L30" s="19">
        <v>0</v>
      </c>
      <c r="M30" s="19">
        <v>0</v>
      </c>
      <c r="N30" s="19">
        <v>2400</v>
      </c>
      <c r="O30" s="19">
        <v>0</v>
      </c>
      <c r="P30" s="21"/>
    </row>
    <row r="31" spans="1:16" ht="29.25" customHeight="1">
      <c r="A31" s="17" t="s">
        <v>86</v>
      </c>
      <c r="B31" s="13" t="s">
        <v>28</v>
      </c>
      <c r="C31" s="13">
        <v>2.84</v>
      </c>
      <c r="D31" s="13" t="s">
        <v>67</v>
      </c>
      <c r="E31" s="13">
        <v>2015</v>
      </c>
      <c r="F31" s="18">
        <f t="shared" si="1"/>
        <v>1704</v>
      </c>
      <c r="G31" s="18">
        <f t="shared" si="1"/>
        <v>0</v>
      </c>
      <c r="H31" s="19">
        <v>0</v>
      </c>
      <c r="I31" s="19">
        <v>0</v>
      </c>
      <c r="J31" s="19">
        <v>0</v>
      </c>
      <c r="K31" s="19">
        <v>0</v>
      </c>
      <c r="L31" s="19">
        <v>0</v>
      </c>
      <c r="M31" s="19">
        <v>0</v>
      </c>
      <c r="N31" s="19">
        <v>1704</v>
      </c>
      <c r="O31" s="19">
        <v>0</v>
      </c>
      <c r="P31" s="21"/>
    </row>
    <row r="32" spans="1:16" ht="32.25" customHeight="1">
      <c r="A32" s="17" t="s">
        <v>87</v>
      </c>
      <c r="B32" s="13" t="s">
        <v>4</v>
      </c>
      <c r="C32" s="13">
        <v>5.56</v>
      </c>
      <c r="D32" s="13" t="s">
        <v>67</v>
      </c>
      <c r="E32" s="13">
        <v>2015</v>
      </c>
      <c r="F32" s="18">
        <f t="shared" si="1"/>
        <v>3336</v>
      </c>
      <c r="G32" s="18">
        <f t="shared" si="1"/>
        <v>0</v>
      </c>
      <c r="H32" s="19">
        <v>0</v>
      </c>
      <c r="I32" s="19">
        <v>0</v>
      </c>
      <c r="J32" s="19">
        <v>0</v>
      </c>
      <c r="K32" s="19">
        <v>0</v>
      </c>
      <c r="L32" s="19">
        <v>0</v>
      </c>
      <c r="M32" s="19">
        <v>0</v>
      </c>
      <c r="N32" s="19">
        <v>3336</v>
      </c>
      <c r="O32" s="19">
        <v>0</v>
      </c>
      <c r="P32" s="21"/>
    </row>
    <row r="33" spans="1:16" ht="30.75" customHeight="1">
      <c r="A33" s="17" t="s">
        <v>88</v>
      </c>
      <c r="B33" s="11" t="s">
        <v>5</v>
      </c>
      <c r="C33" s="11">
        <v>7.16</v>
      </c>
      <c r="D33" s="11" t="s">
        <v>67</v>
      </c>
      <c r="E33" s="13">
        <v>2015</v>
      </c>
      <c r="F33" s="18">
        <f t="shared" si="1"/>
        <v>4296</v>
      </c>
      <c r="G33" s="18">
        <f t="shared" si="1"/>
        <v>0</v>
      </c>
      <c r="H33" s="19">
        <v>0</v>
      </c>
      <c r="I33" s="19">
        <v>0</v>
      </c>
      <c r="J33" s="19">
        <v>0</v>
      </c>
      <c r="K33" s="19">
        <v>0</v>
      </c>
      <c r="L33" s="19">
        <v>0</v>
      </c>
      <c r="M33" s="19">
        <v>0</v>
      </c>
      <c r="N33" s="19">
        <v>4296</v>
      </c>
      <c r="O33" s="19">
        <v>0</v>
      </c>
      <c r="P33" s="21"/>
    </row>
    <row r="34" spans="1:16" ht="31.5" customHeight="1">
      <c r="A34" s="17" t="s">
        <v>89</v>
      </c>
      <c r="B34" s="13" t="s">
        <v>14</v>
      </c>
      <c r="C34" s="13">
        <v>6.9</v>
      </c>
      <c r="D34" s="13" t="s">
        <v>67</v>
      </c>
      <c r="E34" s="13">
        <v>2015</v>
      </c>
      <c r="F34" s="18">
        <f t="shared" si="1"/>
        <v>4140</v>
      </c>
      <c r="G34" s="18">
        <f t="shared" si="1"/>
        <v>0</v>
      </c>
      <c r="H34" s="19">
        <v>0</v>
      </c>
      <c r="I34" s="19">
        <v>0</v>
      </c>
      <c r="J34" s="19">
        <v>0</v>
      </c>
      <c r="K34" s="19">
        <v>0</v>
      </c>
      <c r="L34" s="19">
        <v>0</v>
      </c>
      <c r="M34" s="19">
        <v>0</v>
      </c>
      <c r="N34" s="19">
        <v>4140</v>
      </c>
      <c r="O34" s="19">
        <v>0</v>
      </c>
      <c r="P34" s="21"/>
    </row>
    <row r="35" spans="1:16" ht="29.25" customHeight="1">
      <c r="A35" s="17" t="s">
        <v>90</v>
      </c>
      <c r="B35" s="13" t="s">
        <v>31</v>
      </c>
      <c r="C35" s="13">
        <v>3</v>
      </c>
      <c r="D35" s="13" t="s">
        <v>67</v>
      </c>
      <c r="E35" s="13">
        <v>2015</v>
      </c>
      <c r="F35" s="18">
        <f t="shared" si="1"/>
        <v>1800</v>
      </c>
      <c r="G35" s="18">
        <f t="shared" si="1"/>
        <v>0</v>
      </c>
      <c r="H35" s="19">
        <v>0</v>
      </c>
      <c r="I35" s="19">
        <v>0</v>
      </c>
      <c r="J35" s="19">
        <v>0</v>
      </c>
      <c r="K35" s="19">
        <v>0</v>
      </c>
      <c r="L35" s="19">
        <v>0</v>
      </c>
      <c r="M35" s="19">
        <v>0</v>
      </c>
      <c r="N35" s="19">
        <v>1800</v>
      </c>
      <c r="O35" s="19">
        <v>0</v>
      </c>
      <c r="P35" s="21"/>
    </row>
    <row r="36" spans="1:16" ht="33" customHeight="1">
      <c r="A36" s="17" t="s">
        <v>91</v>
      </c>
      <c r="B36" s="13" t="s">
        <v>46</v>
      </c>
      <c r="C36" s="13">
        <v>15.5</v>
      </c>
      <c r="D36" s="13" t="s">
        <v>67</v>
      </c>
      <c r="E36" s="13">
        <v>2015</v>
      </c>
      <c r="F36" s="18">
        <f t="shared" si="1"/>
        <v>9300</v>
      </c>
      <c r="G36" s="18">
        <f t="shared" si="1"/>
        <v>0</v>
      </c>
      <c r="H36" s="19">
        <v>0</v>
      </c>
      <c r="I36" s="19">
        <v>0</v>
      </c>
      <c r="J36" s="19">
        <v>0</v>
      </c>
      <c r="K36" s="19">
        <v>0</v>
      </c>
      <c r="L36" s="19">
        <v>0</v>
      </c>
      <c r="M36" s="19">
        <v>0</v>
      </c>
      <c r="N36" s="19">
        <v>9300</v>
      </c>
      <c r="O36" s="19">
        <v>0</v>
      </c>
      <c r="P36" s="21"/>
    </row>
    <row r="37" spans="1:16" ht="32.25" customHeight="1">
      <c r="A37" s="17" t="s">
        <v>92</v>
      </c>
      <c r="B37" s="13" t="s">
        <v>8</v>
      </c>
      <c r="C37" s="13">
        <v>1.5</v>
      </c>
      <c r="D37" s="13" t="s">
        <v>67</v>
      </c>
      <c r="E37" s="13">
        <v>2015</v>
      </c>
      <c r="F37" s="18">
        <f t="shared" si="1"/>
        <v>900</v>
      </c>
      <c r="G37" s="18">
        <f t="shared" si="1"/>
        <v>0</v>
      </c>
      <c r="H37" s="19">
        <v>0</v>
      </c>
      <c r="I37" s="19">
        <v>0</v>
      </c>
      <c r="J37" s="19">
        <v>0</v>
      </c>
      <c r="K37" s="19">
        <v>0</v>
      </c>
      <c r="L37" s="19">
        <v>0</v>
      </c>
      <c r="M37" s="19">
        <v>0</v>
      </c>
      <c r="N37" s="19">
        <v>900</v>
      </c>
      <c r="O37" s="19">
        <v>0</v>
      </c>
      <c r="P37" s="22"/>
    </row>
    <row r="38" spans="1:16" ht="27.75" customHeight="1">
      <c r="A38" s="17" t="s">
        <v>93</v>
      </c>
      <c r="B38" s="13" t="s">
        <v>9</v>
      </c>
      <c r="C38" s="13">
        <v>1</v>
      </c>
      <c r="D38" s="13" t="s">
        <v>67</v>
      </c>
      <c r="E38" s="13">
        <v>2015</v>
      </c>
      <c r="F38" s="18">
        <f t="shared" si="1"/>
        <v>600</v>
      </c>
      <c r="G38" s="18">
        <f t="shared" si="1"/>
        <v>0</v>
      </c>
      <c r="H38" s="19">
        <v>0</v>
      </c>
      <c r="I38" s="19">
        <v>0</v>
      </c>
      <c r="J38" s="19">
        <v>0</v>
      </c>
      <c r="K38" s="19">
        <v>0</v>
      </c>
      <c r="L38" s="19">
        <v>0</v>
      </c>
      <c r="M38" s="19">
        <v>0</v>
      </c>
      <c r="N38" s="19">
        <v>600</v>
      </c>
      <c r="O38" s="19">
        <v>0</v>
      </c>
      <c r="P38" s="20" t="s">
        <v>171</v>
      </c>
    </row>
    <row r="39" spans="1:16" ht="35.25" customHeight="1">
      <c r="A39" s="17" t="s">
        <v>94</v>
      </c>
      <c r="B39" s="13" t="s">
        <v>10</v>
      </c>
      <c r="C39" s="13">
        <v>4.3</v>
      </c>
      <c r="D39" s="13" t="s">
        <v>67</v>
      </c>
      <c r="E39" s="13">
        <v>2015</v>
      </c>
      <c r="F39" s="18">
        <f t="shared" si="1"/>
        <v>2580</v>
      </c>
      <c r="G39" s="18">
        <f t="shared" si="1"/>
        <v>0</v>
      </c>
      <c r="H39" s="19">
        <v>0</v>
      </c>
      <c r="I39" s="19">
        <v>0</v>
      </c>
      <c r="J39" s="19">
        <v>0</v>
      </c>
      <c r="K39" s="19">
        <v>0</v>
      </c>
      <c r="L39" s="19">
        <v>0</v>
      </c>
      <c r="M39" s="19">
        <v>0</v>
      </c>
      <c r="N39" s="19">
        <v>2580</v>
      </c>
      <c r="O39" s="19">
        <v>0</v>
      </c>
      <c r="P39" s="21"/>
    </row>
    <row r="40" spans="1:16" ht="42.75" customHeight="1">
      <c r="A40" s="17" t="s">
        <v>95</v>
      </c>
      <c r="B40" s="13" t="s">
        <v>41</v>
      </c>
      <c r="C40" s="13">
        <v>1.2</v>
      </c>
      <c r="D40" s="13" t="s">
        <v>67</v>
      </c>
      <c r="E40" s="13">
        <v>2015</v>
      </c>
      <c r="F40" s="18">
        <f t="shared" si="1"/>
        <v>720</v>
      </c>
      <c r="G40" s="18">
        <f t="shared" si="1"/>
        <v>0</v>
      </c>
      <c r="H40" s="19">
        <v>0</v>
      </c>
      <c r="I40" s="19">
        <v>0</v>
      </c>
      <c r="J40" s="19">
        <v>0</v>
      </c>
      <c r="K40" s="19">
        <v>0</v>
      </c>
      <c r="L40" s="19">
        <v>0</v>
      </c>
      <c r="M40" s="19">
        <v>0</v>
      </c>
      <c r="N40" s="19">
        <v>720</v>
      </c>
      <c r="O40" s="19">
        <v>0</v>
      </c>
      <c r="P40" s="21"/>
    </row>
    <row r="41" spans="1:16" ht="114" customHeight="1">
      <c r="A41" s="17" t="s">
        <v>96</v>
      </c>
      <c r="B41" s="13" t="s">
        <v>43</v>
      </c>
      <c r="C41" s="13">
        <v>31.7</v>
      </c>
      <c r="D41" s="13" t="s">
        <v>67</v>
      </c>
      <c r="E41" s="13">
        <v>2015</v>
      </c>
      <c r="F41" s="18">
        <f aca="true" t="shared" si="2" ref="F41:F71">H41+J41+L41+N41</f>
        <v>19020</v>
      </c>
      <c r="G41" s="18">
        <f aca="true" t="shared" si="3" ref="G41:G71">I41+K41+M41+O41</f>
        <v>0</v>
      </c>
      <c r="H41" s="19">
        <v>0</v>
      </c>
      <c r="I41" s="19">
        <v>0</v>
      </c>
      <c r="J41" s="19">
        <v>0</v>
      </c>
      <c r="K41" s="19">
        <v>0</v>
      </c>
      <c r="L41" s="19">
        <v>0</v>
      </c>
      <c r="M41" s="19">
        <v>0</v>
      </c>
      <c r="N41" s="19">
        <v>19020</v>
      </c>
      <c r="O41" s="19">
        <v>0</v>
      </c>
      <c r="P41" s="21"/>
    </row>
    <row r="42" spans="1:16" ht="105.75" customHeight="1">
      <c r="A42" s="17" t="s">
        <v>97</v>
      </c>
      <c r="B42" s="13" t="s">
        <v>45</v>
      </c>
      <c r="C42" s="13">
        <v>30</v>
      </c>
      <c r="D42" s="13" t="s">
        <v>67</v>
      </c>
      <c r="E42" s="13">
        <v>2015</v>
      </c>
      <c r="F42" s="18">
        <f t="shared" si="2"/>
        <v>18000</v>
      </c>
      <c r="G42" s="18">
        <f t="shared" si="3"/>
        <v>0</v>
      </c>
      <c r="H42" s="19">
        <v>0</v>
      </c>
      <c r="I42" s="19">
        <v>0</v>
      </c>
      <c r="J42" s="19">
        <v>0</v>
      </c>
      <c r="K42" s="19">
        <v>0</v>
      </c>
      <c r="L42" s="19">
        <v>0</v>
      </c>
      <c r="M42" s="19">
        <v>0</v>
      </c>
      <c r="N42" s="19">
        <v>18000</v>
      </c>
      <c r="O42" s="19">
        <v>0</v>
      </c>
      <c r="P42" s="21"/>
    </row>
    <row r="43" spans="1:16" ht="52.5" customHeight="1">
      <c r="A43" s="17" t="s">
        <v>98</v>
      </c>
      <c r="B43" s="13" t="s">
        <v>33</v>
      </c>
      <c r="C43" s="13">
        <v>2.5</v>
      </c>
      <c r="D43" s="13" t="s">
        <v>68</v>
      </c>
      <c r="E43" s="13">
        <v>2016</v>
      </c>
      <c r="F43" s="18">
        <f t="shared" si="2"/>
        <v>7500</v>
      </c>
      <c r="G43" s="18">
        <f t="shared" si="3"/>
        <v>0</v>
      </c>
      <c r="H43" s="19">
        <v>0</v>
      </c>
      <c r="I43" s="19">
        <v>0</v>
      </c>
      <c r="J43" s="19">
        <v>0</v>
      </c>
      <c r="K43" s="19">
        <v>0</v>
      </c>
      <c r="L43" s="19">
        <v>0</v>
      </c>
      <c r="M43" s="19">
        <v>0</v>
      </c>
      <c r="N43" s="19">
        <v>7500</v>
      </c>
      <c r="O43" s="19">
        <v>0</v>
      </c>
      <c r="P43" s="21"/>
    </row>
    <row r="44" spans="1:16" ht="39.75" customHeight="1">
      <c r="A44" s="17" t="s">
        <v>99</v>
      </c>
      <c r="B44" s="13" t="s">
        <v>39</v>
      </c>
      <c r="C44" s="13">
        <v>1.5</v>
      </c>
      <c r="D44" s="13" t="s">
        <v>68</v>
      </c>
      <c r="E44" s="13">
        <v>2016</v>
      </c>
      <c r="F44" s="18">
        <f t="shared" si="2"/>
        <v>4500</v>
      </c>
      <c r="G44" s="18">
        <f t="shared" si="3"/>
        <v>0</v>
      </c>
      <c r="H44" s="19">
        <v>0</v>
      </c>
      <c r="I44" s="19">
        <v>0</v>
      </c>
      <c r="J44" s="19">
        <v>0</v>
      </c>
      <c r="K44" s="19">
        <v>0</v>
      </c>
      <c r="L44" s="19">
        <v>0</v>
      </c>
      <c r="M44" s="19">
        <v>0</v>
      </c>
      <c r="N44" s="19">
        <v>4500</v>
      </c>
      <c r="O44" s="19">
        <v>0</v>
      </c>
      <c r="P44" s="21"/>
    </row>
    <row r="45" spans="1:16" ht="31.5" customHeight="1">
      <c r="A45" s="17" t="s">
        <v>100</v>
      </c>
      <c r="B45" s="13" t="s">
        <v>11</v>
      </c>
      <c r="C45" s="13">
        <v>1.7</v>
      </c>
      <c r="D45" s="13" t="s">
        <v>68</v>
      </c>
      <c r="E45" s="13">
        <v>2016</v>
      </c>
      <c r="F45" s="18">
        <f t="shared" si="2"/>
        <v>5100</v>
      </c>
      <c r="G45" s="18">
        <f t="shared" si="3"/>
        <v>0</v>
      </c>
      <c r="H45" s="19">
        <v>0</v>
      </c>
      <c r="I45" s="19">
        <v>0</v>
      </c>
      <c r="J45" s="19">
        <v>0</v>
      </c>
      <c r="K45" s="19">
        <v>0</v>
      </c>
      <c r="L45" s="19">
        <v>0</v>
      </c>
      <c r="M45" s="19">
        <v>0</v>
      </c>
      <c r="N45" s="19">
        <v>5100</v>
      </c>
      <c r="O45" s="19">
        <v>0</v>
      </c>
      <c r="P45" s="21"/>
    </row>
    <row r="46" spans="1:16" ht="30.75" customHeight="1">
      <c r="A46" s="17" t="s">
        <v>101</v>
      </c>
      <c r="B46" s="13" t="s">
        <v>12</v>
      </c>
      <c r="C46" s="13">
        <v>4</v>
      </c>
      <c r="D46" s="13" t="s">
        <v>68</v>
      </c>
      <c r="E46" s="13">
        <v>2016</v>
      </c>
      <c r="F46" s="18">
        <f t="shared" si="2"/>
        <v>12000</v>
      </c>
      <c r="G46" s="18">
        <f t="shared" si="3"/>
        <v>0</v>
      </c>
      <c r="H46" s="19">
        <v>0</v>
      </c>
      <c r="I46" s="19">
        <v>0</v>
      </c>
      <c r="J46" s="19">
        <v>0</v>
      </c>
      <c r="K46" s="19">
        <v>0</v>
      </c>
      <c r="L46" s="19">
        <v>0</v>
      </c>
      <c r="M46" s="19">
        <v>0</v>
      </c>
      <c r="N46" s="19">
        <v>12000</v>
      </c>
      <c r="O46" s="19">
        <v>0</v>
      </c>
      <c r="P46" s="21"/>
    </row>
    <row r="47" spans="1:16" ht="29.25" customHeight="1">
      <c r="A47" s="17" t="s">
        <v>102</v>
      </c>
      <c r="B47" s="13" t="s">
        <v>28</v>
      </c>
      <c r="C47" s="13">
        <v>2.84</v>
      </c>
      <c r="D47" s="13" t="s">
        <v>68</v>
      </c>
      <c r="E47" s="13">
        <v>2016</v>
      </c>
      <c r="F47" s="18">
        <f t="shared" si="2"/>
        <v>8520</v>
      </c>
      <c r="G47" s="18">
        <f t="shared" si="3"/>
        <v>0</v>
      </c>
      <c r="H47" s="19">
        <v>0</v>
      </c>
      <c r="I47" s="19">
        <v>0</v>
      </c>
      <c r="J47" s="19">
        <v>0</v>
      </c>
      <c r="K47" s="19">
        <v>0</v>
      </c>
      <c r="L47" s="19">
        <v>0</v>
      </c>
      <c r="M47" s="19">
        <v>0</v>
      </c>
      <c r="N47" s="19">
        <v>8520</v>
      </c>
      <c r="O47" s="19">
        <v>0</v>
      </c>
      <c r="P47" s="21"/>
    </row>
    <row r="48" spans="1:16" ht="32.25" customHeight="1">
      <c r="A48" s="17" t="s">
        <v>105</v>
      </c>
      <c r="B48" s="13" t="s">
        <v>4</v>
      </c>
      <c r="C48" s="13">
        <v>5.56</v>
      </c>
      <c r="D48" s="13" t="s">
        <v>68</v>
      </c>
      <c r="E48" s="13">
        <v>2016</v>
      </c>
      <c r="F48" s="18">
        <f t="shared" si="2"/>
        <v>16680</v>
      </c>
      <c r="G48" s="18">
        <f t="shared" si="3"/>
        <v>0</v>
      </c>
      <c r="H48" s="19">
        <v>0</v>
      </c>
      <c r="I48" s="19">
        <v>0</v>
      </c>
      <c r="J48" s="19">
        <v>0</v>
      </c>
      <c r="K48" s="19">
        <v>0</v>
      </c>
      <c r="L48" s="19">
        <v>0</v>
      </c>
      <c r="M48" s="19">
        <v>0</v>
      </c>
      <c r="N48" s="19">
        <v>16680</v>
      </c>
      <c r="O48" s="19">
        <v>0</v>
      </c>
      <c r="P48" s="21"/>
    </row>
    <row r="49" spans="1:16" ht="30.75" customHeight="1">
      <c r="A49" s="17" t="s">
        <v>106</v>
      </c>
      <c r="B49" s="11" t="s">
        <v>5</v>
      </c>
      <c r="C49" s="11">
        <v>7.16</v>
      </c>
      <c r="D49" s="13" t="s">
        <v>68</v>
      </c>
      <c r="E49" s="13">
        <v>2016</v>
      </c>
      <c r="F49" s="18">
        <f t="shared" si="2"/>
        <v>21480</v>
      </c>
      <c r="G49" s="18">
        <f t="shared" si="3"/>
        <v>0</v>
      </c>
      <c r="H49" s="19">
        <v>0</v>
      </c>
      <c r="I49" s="19">
        <v>0</v>
      </c>
      <c r="J49" s="19">
        <v>0</v>
      </c>
      <c r="K49" s="19">
        <v>0</v>
      </c>
      <c r="L49" s="19">
        <v>0</v>
      </c>
      <c r="M49" s="19">
        <v>0</v>
      </c>
      <c r="N49" s="19">
        <v>21480</v>
      </c>
      <c r="O49" s="19">
        <v>0</v>
      </c>
      <c r="P49" s="21"/>
    </row>
    <row r="50" spans="1:16" ht="31.5" customHeight="1">
      <c r="A50" s="17" t="s">
        <v>107</v>
      </c>
      <c r="B50" s="13" t="s">
        <v>14</v>
      </c>
      <c r="C50" s="13">
        <v>6.9</v>
      </c>
      <c r="D50" s="13" t="s">
        <v>68</v>
      </c>
      <c r="E50" s="13">
        <v>2016</v>
      </c>
      <c r="F50" s="18">
        <f t="shared" si="2"/>
        <v>12900</v>
      </c>
      <c r="G50" s="18">
        <f t="shared" si="3"/>
        <v>0</v>
      </c>
      <c r="H50" s="19">
        <v>0</v>
      </c>
      <c r="I50" s="19">
        <v>0</v>
      </c>
      <c r="J50" s="19">
        <v>0</v>
      </c>
      <c r="K50" s="19">
        <v>0</v>
      </c>
      <c r="L50" s="19">
        <v>0</v>
      </c>
      <c r="M50" s="19">
        <v>0</v>
      </c>
      <c r="N50" s="19">
        <v>12900</v>
      </c>
      <c r="O50" s="19">
        <v>0</v>
      </c>
      <c r="P50" s="21"/>
    </row>
    <row r="51" spans="1:16" ht="29.25" customHeight="1">
      <c r="A51" s="17" t="s">
        <v>108</v>
      </c>
      <c r="B51" s="13" t="s">
        <v>31</v>
      </c>
      <c r="C51" s="13">
        <v>3</v>
      </c>
      <c r="D51" s="13" t="s">
        <v>68</v>
      </c>
      <c r="E51" s="13">
        <v>2016</v>
      </c>
      <c r="F51" s="18">
        <f t="shared" si="2"/>
        <v>9000</v>
      </c>
      <c r="G51" s="18">
        <f t="shared" si="3"/>
        <v>0</v>
      </c>
      <c r="H51" s="19">
        <v>0</v>
      </c>
      <c r="I51" s="19">
        <v>0</v>
      </c>
      <c r="J51" s="19">
        <v>0</v>
      </c>
      <c r="K51" s="19">
        <v>0</v>
      </c>
      <c r="L51" s="19">
        <v>0</v>
      </c>
      <c r="M51" s="19">
        <v>0</v>
      </c>
      <c r="N51" s="19">
        <v>9000</v>
      </c>
      <c r="O51" s="19">
        <v>0</v>
      </c>
      <c r="P51" s="21"/>
    </row>
    <row r="52" spans="1:16" ht="33" customHeight="1">
      <c r="A52" s="17" t="s">
        <v>109</v>
      </c>
      <c r="B52" s="13" t="s">
        <v>46</v>
      </c>
      <c r="C52" s="13">
        <v>15.5</v>
      </c>
      <c r="D52" s="13" t="s">
        <v>68</v>
      </c>
      <c r="E52" s="13">
        <v>2016</v>
      </c>
      <c r="F52" s="18">
        <f t="shared" si="2"/>
        <v>46500</v>
      </c>
      <c r="G52" s="18">
        <f t="shared" si="3"/>
        <v>0</v>
      </c>
      <c r="H52" s="19">
        <v>0</v>
      </c>
      <c r="I52" s="19">
        <v>0</v>
      </c>
      <c r="J52" s="19">
        <v>0</v>
      </c>
      <c r="K52" s="19">
        <v>0</v>
      </c>
      <c r="L52" s="19">
        <v>0</v>
      </c>
      <c r="M52" s="19">
        <v>0</v>
      </c>
      <c r="N52" s="19">
        <v>46500</v>
      </c>
      <c r="O52" s="19">
        <v>0</v>
      </c>
      <c r="P52" s="21"/>
    </row>
    <row r="53" spans="1:16" ht="32.25" customHeight="1">
      <c r="A53" s="17" t="s">
        <v>110</v>
      </c>
      <c r="B53" s="13" t="s">
        <v>8</v>
      </c>
      <c r="C53" s="13">
        <v>1.5</v>
      </c>
      <c r="D53" s="13" t="s">
        <v>68</v>
      </c>
      <c r="E53" s="13">
        <v>2016</v>
      </c>
      <c r="F53" s="18">
        <f t="shared" si="2"/>
        <v>2790</v>
      </c>
      <c r="G53" s="18">
        <f t="shared" si="3"/>
        <v>0</v>
      </c>
      <c r="H53" s="19">
        <v>0</v>
      </c>
      <c r="I53" s="19">
        <v>0</v>
      </c>
      <c r="J53" s="19">
        <v>0</v>
      </c>
      <c r="K53" s="19">
        <v>0</v>
      </c>
      <c r="L53" s="19">
        <v>0</v>
      </c>
      <c r="M53" s="19">
        <v>0</v>
      </c>
      <c r="N53" s="19">
        <v>2790</v>
      </c>
      <c r="O53" s="19">
        <v>0</v>
      </c>
      <c r="P53" s="21"/>
    </row>
    <row r="54" spans="1:16" ht="27.75" customHeight="1">
      <c r="A54" s="17" t="s">
        <v>111</v>
      </c>
      <c r="B54" s="13" t="s">
        <v>9</v>
      </c>
      <c r="C54" s="13">
        <v>1</v>
      </c>
      <c r="D54" s="13" t="s">
        <v>68</v>
      </c>
      <c r="E54" s="13">
        <v>2016</v>
      </c>
      <c r="F54" s="18">
        <f t="shared" si="2"/>
        <v>3000</v>
      </c>
      <c r="G54" s="18">
        <f t="shared" si="3"/>
        <v>0</v>
      </c>
      <c r="H54" s="19">
        <v>0</v>
      </c>
      <c r="I54" s="19">
        <v>0</v>
      </c>
      <c r="J54" s="19">
        <v>0</v>
      </c>
      <c r="K54" s="19">
        <v>0</v>
      </c>
      <c r="L54" s="19">
        <v>0</v>
      </c>
      <c r="M54" s="19">
        <v>0</v>
      </c>
      <c r="N54" s="19">
        <v>3000</v>
      </c>
      <c r="O54" s="19">
        <v>0</v>
      </c>
      <c r="P54" s="21"/>
    </row>
    <row r="55" spans="1:16" ht="35.25" customHeight="1">
      <c r="A55" s="17" t="s">
        <v>112</v>
      </c>
      <c r="B55" s="13" t="s">
        <v>10</v>
      </c>
      <c r="C55" s="13">
        <v>4.3</v>
      </c>
      <c r="D55" s="13" t="s">
        <v>68</v>
      </c>
      <c r="E55" s="13">
        <v>2016</v>
      </c>
      <c r="F55" s="18">
        <f t="shared" si="2"/>
        <v>8000</v>
      </c>
      <c r="G55" s="18">
        <f t="shared" si="3"/>
        <v>0</v>
      </c>
      <c r="H55" s="19">
        <v>0</v>
      </c>
      <c r="I55" s="19">
        <v>0</v>
      </c>
      <c r="J55" s="19">
        <v>0</v>
      </c>
      <c r="K55" s="19">
        <v>0</v>
      </c>
      <c r="L55" s="19">
        <v>0</v>
      </c>
      <c r="M55" s="19">
        <v>0</v>
      </c>
      <c r="N55" s="19">
        <v>8000</v>
      </c>
      <c r="O55" s="19">
        <v>0</v>
      </c>
      <c r="P55" s="21"/>
    </row>
    <row r="56" spans="1:16" ht="42.75" customHeight="1">
      <c r="A56" s="17" t="s">
        <v>113</v>
      </c>
      <c r="B56" s="13" t="s">
        <v>41</v>
      </c>
      <c r="C56" s="13">
        <v>1.2</v>
      </c>
      <c r="D56" s="13" t="s">
        <v>68</v>
      </c>
      <c r="E56" s="13">
        <v>2016</v>
      </c>
      <c r="F56" s="18">
        <f t="shared" si="2"/>
        <v>2230</v>
      </c>
      <c r="G56" s="18">
        <f t="shared" si="3"/>
        <v>0</v>
      </c>
      <c r="H56" s="19">
        <v>0</v>
      </c>
      <c r="I56" s="19">
        <v>0</v>
      </c>
      <c r="J56" s="19">
        <v>0</v>
      </c>
      <c r="K56" s="19">
        <v>0</v>
      </c>
      <c r="L56" s="19">
        <v>0</v>
      </c>
      <c r="M56" s="19">
        <v>0</v>
      </c>
      <c r="N56" s="19">
        <v>2230</v>
      </c>
      <c r="O56" s="19">
        <v>0</v>
      </c>
      <c r="P56" s="21"/>
    </row>
    <row r="57" spans="1:16" ht="114" customHeight="1">
      <c r="A57" s="17" t="s">
        <v>114</v>
      </c>
      <c r="B57" s="13" t="s">
        <v>43</v>
      </c>
      <c r="C57" s="13">
        <v>31.7</v>
      </c>
      <c r="D57" s="13" t="s">
        <v>68</v>
      </c>
      <c r="E57" s="13">
        <v>2016</v>
      </c>
      <c r="F57" s="18">
        <f>H57+J57+L57+N57</f>
        <v>59000</v>
      </c>
      <c r="G57" s="18">
        <f>I57+K57+M57+O57</f>
        <v>0</v>
      </c>
      <c r="H57" s="19">
        <v>0</v>
      </c>
      <c r="I57" s="19">
        <v>0</v>
      </c>
      <c r="J57" s="19">
        <v>0</v>
      </c>
      <c r="K57" s="19">
        <v>0</v>
      </c>
      <c r="L57" s="19">
        <v>0</v>
      </c>
      <c r="M57" s="19">
        <v>0</v>
      </c>
      <c r="N57" s="19">
        <v>59000</v>
      </c>
      <c r="O57" s="19">
        <v>0</v>
      </c>
      <c r="P57" s="21"/>
    </row>
    <row r="58" spans="1:16" ht="78" customHeight="1">
      <c r="A58" s="17" t="s">
        <v>115</v>
      </c>
      <c r="B58" s="13" t="s">
        <v>42</v>
      </c>
      <c r="C58" s="13">
        <v>30.2</v>
      </c>
      <c r="D58" s="13" t="s">
        <v>67</v>
      </c>
      <c r="E58" s="13">
        <v>2016</v>
      </c>
      <c r="F58" s="18">
        <f t="shared" si="2"/>
        <v>18120</v>
      </c>
      <c r="G58" s="18">
        <f t="shared" si="3"/>
        <v>0</v>
      </c>
      <c r="H58" s="19">
        <v>0</v>
      </c>
      <c r="I58" s="19">
        <v>0</v>
      </c>
      <c r="J58" s="19">
        <v>0</v>
      </c>
      <c r="K58" s="19">
        <v>0</v>
      </c>
      <c r="L58" s="19">
        <v>0</v>
      </c>
      <c r="M58" s="19">
        <v>0</v>
      </c>
      <c r="N58" s="19">
        <v>18120</v>
      </c>
      <c r="O58" s="19">
        <v>0</v>
      </c>
      <c r="P58" s="21"/>
    </row>
    <row r="59" spans="1:16" ht="60" customHeight="1">
      <c r="A59" s="17" t="s">
        <v>116</v>
      </c>
      <c r="B59" s="13" t="s">
        <v>15</v>
      </c>
      <c r="C59" s="13">
        <v>8.6</v>
      </c>
      <c r="D59" s="13" t="s">
        <v>67</v>
      </c>
      <c r="E59" s="13">
        <v>2016</v>
      </c>
      <c r="F59" s="18">
        <f t="shared" si="2"/>
        <v>5160</v>
      </c>
      <c r="G59" s="18">
        <f t="shared" si="3"/>
        <v>0</v>
      </c>
      <c r="H59" s="19">
        <v>0</v>
      </c>
      <c r="I59" s="19">
        <v>0</v>
      </c>
      <c r="J59" s="19">
        <v>0</v>
      </c>
      <c r="K59" s="19">
        <v>0</v>
      </c>
      <c r="L59" s="19">
        <v>0</v>
      </c>
      <c r="M59" s="19">
        <v>0</v>
      </c>
      <c r="N59" s="19">
        <v>5160</v>
      </c>
      <c r="O59" s="19">
        <v>0</v>
      </c>
      <c r="P59" s="21"/>
    </row>
    <row r="60" spans="1:16" ht="70.5" customHeight="1">
      <c r="A60" s="17" t="s">
        <v>117</v>
      </c>
      <c r="B60" s="13" t="s">
        <v>16</v>
      </c>
      <c r="C60" s="13">
        <v>7.4</v>
      </c>
      <c r="D60" s="13" t="s">
        <v>67</v>
      </c>
      <c r="E60" s="13">
        <v>2016</v>
      </c>
      <c r="F60" s="18">
        <f t="shared" si="2"/>
        <v>4440</v>
      </c>
      <c r="G60" s="18">
        <f t="shared" si="3"/>
        <v>0</v>
      </c>
      <c r="H60" s="19">
        <v>0</v>
      </c>
      <c r="I60" s="19">
        <v>0</v>
      </c>
      <c r="J60" s="19">
        <v>0</v>
      </c>
      <c r="K60" s="19">
        <v>0</v>
      </c>
      <c r="L60" s="19">
        <v>0</v>
      </c>
      <c r="M60" s="19">
        <v>0</v>
      </c>
      <c r="N60" s="19">
        <v>4440</v>
      </c>
      <c r="O60" s="19">
        <v>0</v>
      </c>
      <c r="P60" s="21"/>
    </row>
    <row r="61" spans="1:16" ht="50.25" customHeight="1">
      <c r="A61" s="17" t="s">
        <v>118</v>
      </c>
      <c r="B61" s="13" t="s">
        <v>29</v>
      </c>
      <c r="C61" s="13">
        <v>5.2</v>
      </c>
      <c r="D61" s="13" t="s">
        <v>67</v>
      </c>
      <c r="E61" s="13">
        <v>2016</v>
      </c>
      <c r="F61" s="18">
        <f t="shared" si="2"/>
        <v>3120</v>
      </c>
      <c r="G61" s="18">
        <f t="shared" si="3"/>
        <v>0</v>
      </c>
      <c r="H61" s="19">
        <v>0</v>
      </c>
      <c r="I61" s="19">
        <v>0</v>
      </c>
      <c r="J61" s="19">
        <v>0</v>
      </c>
      <c r="K61" s="19">
        <v>0</v>
      </c>
      <c r="L61" s="19">
        <v>0</v>
      </c>
      <c r="M61" s="19">
        <v>0</v>
      </c>
      <c r="N61" s="19">
        <v>3120</v>
      </c>
      <c r="O61" s="19">
        <v>0</v>
      </c>
      <c r="P61" s="21"/>
    </row>
    <row r="62" spans="1:16" ht="35.25" customHeight="1">
      <c r="A62" s="17" t="s">
        <v>119</v>
      </c>
      <c r="B62" s="13" t="s">
        <v>17</v>
      </c>
      <c r="C62" s="13">
        <v>1.35</v>
      </c>
      <c r="D62" s="13" t="s">
        <v>67</v>
      </c>
      <c r="E62" s="13">
        <v>2016</v>
      </c>
      <c r="F62" s="18">
        <f t="shared" si="2"/>
        <v>810</v>
      </c>
      <c r="G62" s="18">
        <f t="shared" si="3"/>
        <v>0</v>
      </c>
      <c r="H62" s="19">
        <v>0</v>
      </c>
      <c r="I62" s="19">
        <v>0</v>
      </c>
      <c r="J62" s="19">
        <v>0</v>
      </c>
      <c r="K62" s="19">
        <v>0</v>
      </c>
      <c r="L62" s="19">
        <v>0</v>
      </c>
      <c r="M62" s="19">
        <v>0</v>
      </c>
      <c r="N62" s="19">
        <v>810</v>
      </c>
      <c r="O62" s="19">
        <v>0</v>
      </c>
      <c r="P62" s="21"/>
    </row>
    <row r="63" spans="1:16" ht="35.25" customHeight="1">
      <c r="A63" s="17" t="s">
        <v>120</v>
      </c>
      <c r="B63" s="13" t="s">
        <v>18</v>
      </c>
      <c r="C63" s="13">
        <v>1</v>
      </c>
      <c r="D63" s="13" t="s">
        <v>67</v>
      </c>
      <c r="E63" s="13">
        <v>2016</v>
      </c>
      <c r="F63" s="18">
        <f t="shared" si="2"/>
        <v>600</v>
      </c>
      <c r="G63" s="18">
        <f t="shared" si="3"/>
        <v>0</v>
      </c>
      <c r="H63" s="19">
        <v>0</v>
      </c>
      <c r="I63" s="19">
        <v>0</v>
      </c>
      <c r="J63" s="19">
        <v>0</v>
      </c>
      <c r="K63" s="19">
        <v>0</v>
      </c>
      <c r="L63" s="19">
        <v>0</v>
      </c>
      <c r="M63" s="19">
        <v>0</v>
      </c>
      <c r="N63" s="19">
        <v>600</v>
      </c>
      <c r="O63" s="19">
        <v>0</v>
      </c>
      <c r="P63" s="21"/>
    </row>
    <row r="64" spans="1:16" ht="35.25" customHeight="1">
      <c r="A64" s="17" t="s">
        <v>121</v>
      </c>
      <c r="B64" s="13" t="s">
        <v>19</v>
      </c>
      <c r="C64" s="13">
        <v>15</v>
      </c>
      <c r="D64" s="13" t="s">
        <v>67</v>
      </c>
      <c r="E64" s="13">
        <v>2016</v>
      </c>
      <c r="F64" s="18">
        <f t="shared" si="2"/>
        <v>6076</v>
      </c>
      <c r="G64" s="18">
        <f t="shared" si="3"/>
        <v>0</v>
      </c>
      <c r="H64" s="19">
        <v>0</v>
      </c>
      <c r="I64" s="19">
        <v>0</v>
      </c>
      <c r="J64" s="19">
        <v>0</v>
      </c>
      <c r="K64" s="19">
        <v>0</v>
      </c>
      <c r="L64" s="19">
        <v>0</v>
      </c>
      <c r="M64" s="19">
        <v>0</v>
      </c>
      <c r="N64" s="19">
        <v>6076</v>
      </c>
      <c r="O64" s="19">
        <v>0</v>
      </c>
      <c r="P64" s="22"/>
    </row>
    <row r="65" spans="1:16" ht="72.75" customHeight="1">
      <c r="A65" s="17" t="s">
        <v>122</v>
      </c>
      <c r="B65" s="13" t="s">
        <v>44</v>
      </c>
      <c r="C65" s="13">
        <v>1.5</v>
      </c>
      <c r="D65" s="13" t="s">
        <v>67</v>
      </c>
      <c r="E65" s="13">
        <v>2016</v>
      </c>
      <c r="F65" s="18">
        <f t="shared" si="2"/>
        <v>900</v>
      </c>
      <c r="G65" s="18">
        <f t="shared" si="3"/>
        <v>0</v>
      </c>
      <c r="H65" s="19">
        <v>0</v>
      </c>
      <c r="I65" s="19">
        <v>0</v>
      </c>
      <c r="J65" s="19">
        <v>0</v>
      </c>
      <c r="K65" s="19">
        <v>0</v>
      </c>
      <c r="L65" s="19">
        <v>0</v>
      </c>
      <c r="M65" s="19">
        <v>0</v>
      </c>
      <c r="N65" s="19">
        <v>900</v>
      </c>
      <c r="O65" s="19">
        <v>0</v>
      </c>
      <c r="P65" s="20" t="s">
        <v>171</v>
      </c>
    </row>
    <row r="66" spans="1:16" ht="105" customHeight="1">
      <c r="A66" s="17" t="s">
        <v>123</v>
      </c>
      <c r="B66" s="13" t="s">
        <v>36</v>
      </c>
      <c r="C66" s="13">
        <v>25.3</v>
      </c>
      <c r="D66" s="13" t="s">
        <v>67</v>
      </c>
      <c r="E66" s="13">
        <v>2016</v>
      </c>
      <c r="F66" s="18">
        <f t="shared" si="2"/>
        <v>15180</v>
      </c>
      <c r="G66" s="18">
        <f t="shared" si="3"/>
        <v>0</v>
      </c>
      <c r="H66" s="19">
        <v>0</v>
      </c>
      <c r="I66" s="19">
        <v>0</v>
      </c>
      <c r="J66" s="19">
        <v>0</v>
      </c>
      <c r="K66" s="19">
        <v>0</v>
      </c>
      <c r="L66" s="19">
        <v>0</v>
      </c>
      <c r="M66" s="19">
        <v>0</v>
      </c>
      <c r="N66" s="19">
        <v>15180</v>
      </c>
      <c r="O66" s="19">
        <v>0</v>
      </c>
      <c r="P66" s="21"/>
    </row>
    <row r="67" spans="1:16" ht="52.5" customHeight="1">
      <c r="A67" s="17" t="s">
        <v>126</v>
      </c>
      <c r="B67" s="13" t="s">
        <v>20</v>
      </c>
      <c r="C67" s="13">
        <v>14.1</v>
      </c>
      <c r="D67" s="13" t="s">
        <v>67</v>
      </c>
      <c r="E67" s="13">
        <v>2016</v>
      </c>
      <c r="F67" s="18">
        <f t="shared" si="2"/>
        <v>8460</v>
      </c>
      <c r="G67" s="18">
        <f t="shared" si="3"/>
        <v>0</v>
      </c>
      <c r="H67" s="19">
        <v>0</v>
      </c>
      <c r="I67" s="19">
        <v>0</v>
      </c>
      <c r="J67" s="19">
        <v>0</v>
      </c>
      <c r="K67" s="19">
        <v>0</v>
      </c>
      <c r="L67" s="19">
        <v>0</v>
      </c>
      <c r="M67" s="19">
        <v>0</v>
      </c>
      <c r="N67" s="19">
        <v>8460</v>
      </c>
      <c r="O67" s="19">
        <v>0</v>
      </c>
      <c r="P67" s="21"/>
    </row>
    <row r="68" spans="1:16" ht="57.75" customHeight="1">
      <c r="A68" s="17" t="s">
        <v>127</v>
      </c>
      <c r="B68" s="13" t="s">
        <v>37</v>
      </c>
      <c r="C68" s="13">
        <v>1.8</v>
      </c>
      <c r="D68" s="13" t="s">
        <v>67</v>
      </c>
      <c r="E68" s="13">
        <v>2016</v>
      </c>
      <c r="F68" s="18">
        <f t="shared" si="2"/>
        <v>1080</v>
      </c>
      <c r="G68" s="18">
        <f t="shared" si="3"/>
        <v>0</v>
      </c>
      <c r="H68" s="19">
        <v>0</v>
      </c>
      <c r="I68" s="19">
        <v>0</v>
      </c>
      <c r="J68" s="19">
        <v>0</v>
      </c>
      <c r="K68" s="19">
        <v>0</v>
      </c>
      <c r="L68" s="19">
        <v>0</v>
      </c>
      <c r="M68" s="19">
        <v>0</v>
      </c>
      <c r="N68" s="19">
        <v>1080</v>
      </c>
      <c r="O68" s="19">
        <v>0</v>
      </c>
      <c r="P68" s="21"/>
    </row>
    <row r="69" spans="1:16" ht="75" customHeight="1">
      <c r="A69" s="17" t="s">
        <v>128</v>
      </c>
      <c r="B69" s="13" t="s">
        <v>21</v>
      </c>
      <c r="C69" s="13">
        <v>5.3</v>
      </c>
      <c r="D69" s="13" t="s">
        <v>67</v>
      </c>
      <c r="E69" s="13">
        <v>2016</v>
      </c>
      <c r="F69" s="18">
        <f t="shared" si="2"/>
        <v>3180</v>
      </c>
      <c r="G69" s="18">
        <f t="shared" si="3"/>
        <v>0</v>
      </c>
      <c r="H69" s="19">
        <v>0</v>
      </c>
      <c r="I69" s="19">
        <v>0</v>
      </c>
      <c r="J69" s="19">
        <v>0</v>
      </c>
      <c r="K69" s="19">
        <v>0</v>
      </c>
      <c r="L69" s="19">
        <v>0</v>
      </c>
      <c r="M69" s="19">
        <v>0</v>
      </c>
      <c r="N69" s="19">
        <v>3180</v>
      </c>
      <c r="O69" s="19">
        <v>0</v>
      </c>
      <c r="P69" s="21"/>
    </row>
    <row r="70" spans="1:16" ht="61.5" customHeight="1">
      <c r="A70" s="17" t="s">
        <v>129</v>
      </c>
      <c r="B70" s="13" t="s">
        <v>22</v>
      </c>
      <c r="C70" s="13">
        <v>4.3</v>
      </c>
      <c r="D70" s="13" t="s">
        <v>67</v>
      </c>
      <c r="E70" s="13">
        <v>2016</v>
      </c>
      <c r="F70" s="18">
        <f t="shared" si="2"/>
        <v>2580</v>
      </c>
      <c r="G70" s="18">
        <f t="shared" si="3"/>
        <v>0</v>
      </c>
      <c r="H70" s="19">
        <v>0</v>
      </c>
      <c r="I70" s="19">
        <v>0</v>
      </c>
      <c r="J70" s="19">
        <v>0</v>
      </c>
      <c r="K70" s="19">
        <v>0</v>
      </c>
      <c r="L70" s="19">
        <v>0</v>
      </c>
      <c r="M70" s="19">
        <v>0</v>
      </c>
      <c r="N70" s="19">
        <v>2580</v>
      </c>
      <c r="O70" s="19">
        <v>0</v>
      </c>
      <c r="P70" s="21"/>
    </row>
    <row r="71" spans="1:16" ht="57.75" customHeight="1">
      <c r="A71" s="17" t="s">
        <v>130</v>
      </c>
      <c r="B71" s="13" t="s">
        <v>47</v>
      </c>
      <c r="C71" s="13">
        <v>5.1</v>
      </c>
      <c r="D71" s="13" t="s">
        <v>67</v>
      </c>
      <c r="E71" s="13">
        <v>2016</v>
      </c>
      <c r="F71" s="18">
        <f t="shared" si="2"/>
        <v>3060</v>
      </c>
      <c r="G71" s="18">
        <f t="shared" si="3"/>
        <v>0</v>
      </c>
      <c r="H71" s="19">
        <v>0</v>
      </c>
      <c r="I71" s="19">
        <v>0</v>
      </c>
      <c r="J71" s="19">
        <v>0</v>
      </c>
      <c r="K71" s="19">
        <v>0</v>
      </c>
      <c r="L71" s="19">
        <v>0</v>
      </c>
      <c r="M71" s="19">
        <v>0</v>
      </c>
      <c r="N71" s="19">
        <v>3060</v>
      </c>
      <c r="O71" s="19">
        <v>0</v>
      </c>
      <c r="P71" s="21"/>
    </row>
    <row r="72" spans="1:16" ht="35.25" customHeight="1">
      <c r="A72" s="17" t="s">
        <v>131</v>
      </c>
      <c r="B72" s="13" t="s">
        <v>32</v>
      </c>
      <c r="C72" s="13">
        <v>5.84</v>
      </c>
      <c r="D72" s="13" t="s">
        <v>67</v>
      </c>
      <c r="E72" s="13">
        <v>2016</v>
      </c>
      <c r="F72" s="18">
        <f aca="true" t="shared" si="4" ref="F72:F96">H72+J72+L72+N72</f>
        <v>3500</v>
      </c>
      <c r="G72" s="18">
        <f aca="true" t="shared" si="5" ref="G72:G96">I72+K72+M72+O72</f>
        <v>0</v>
      </c>
      <c r="H72" s="19">
        <v>0</v>
      </c>
      <c r="I72" s="19">
        <v>0</v>
      </c>
      <c r="J72" s="19">
        <v>0</v>
      </c>
      <c r="K72" s="19">
        <v>0</v>
      </c>
      <c r="L72" s="19">
        <v>0</v>
      </c>
      <c r="M72" s="19">
        <v>0</v>
      </c>
      <c r="N72" s="19">
        <v>3500</v>
      </c>
      <c r="O72" s="19">
        <v>0</v>
      </c>
      <c r="P72" s="21"/>
    </row>
    <row r="73" spans="1:16" ht="35.25" customHeight="1">
      <c r="A73" s="17" t="s">
        <v>132</v>
      </c>
      <c r="B73" s="13" t="s">
        <v>23</v>
      </c>
      <c r="C73" s="13">
        <v>2.68</v>
      </c>
      <c r="D73" s="13" t="s">
        <v>67</v>
      </c>
      <c r="E73" s="13">
        <v>2016</v>
      </c>
      <c r="F73" s="18">
        <f t="shared" si="4"/>
        <v>1608</v>
      </c>
      <c r="G73" s="18">
        <f t="shared" si="5"/>
        <v>0</v>
      </c>
      <c r="H73" s="19">
        <v>0</v>
      </c>
      <c r="I73" s="19">
        <v>0</v>
      </c>
      <c r="J73" s="19">
        <v>0</v>
      </c>
      <c r="K73" s="19">
        <v>0</v>
      </c>
      <c r="L73" s="19">
        <v>0</v>
      </c>
      <c r="M73" s="19">
        <v>0</v>
      </c>
      <c r="N73" s="19">
        <v>1608</v>
      </c>
      <c r="O73" s="19">
        <v>0</v>
      </c>
      <c r="P73" s="21"/>
    </row>
    <row r="74" spans="1:16" ht="66.75" customHeight="1">
      <c r="A74" s="17" t="s">
        <v>133</v>
      </c>
      <c r="B74" s="13" t="s">
        <v>24</v>
      </c>
      <c r="C74" s="13">
        <v>2.6</v>
      </c>
      <c r="D74" s="13" t="s">
        <v>67</v>
      </c>
      <c r="E74" s="13">
        <v>2016</v>
      </c>
      <c r="F74" s="18">
        <f t="shared" si="4"/>
        <v>1560</v>
      </c>
      <c r="G74" s="18">
        <f t="shared" si="5"/>
        <v>0</v>
      </c>
      <c r="H74" s="19">
        <v>0</v>
      </c>
      <c r="I74" s="19">
        <v>0</v>
      </c>
      <c r="J74" s="19">
        <v>0</v>
      </c>
      <c r="K74" s="19">
        <v>0</v>
      </c>
      <c r="L74" s="19">
        <v>0</v>
      </c>
      <c r="M74" s="19">
        <v>0</v>
      </c>
      <c r="N74" s="19">
        <v>1560</v>
      </c>
      <c r="O74" s="19">
        <v>0</v>
      </c>
      <c r="P74" s="21"/>
    </row>
    <row r="75" spans="1:16" ht="60" customHeight="1">
      <c r="A75" s="17" t="s">
        <v>134</v>
      </c>
      <c r="B75" s="13" t="s">
        <v>25</v>
      </c>
      <c r="C75" s="13">
        <v>2</v>
      </c>
      <c r="D75" s="13" t="s">
        <v>67</v>
      </c>
      <c r="E75" s="13">
        <v>2016</v>
      </c>
      <c r="F75" s="18">
        <f t="shared" si="4"/>
        <v>1200</v>
      </c>
      <c r="G75" s="18">
        <f t="shared" si="5"/>
        <v>0</v>
      </c>
      <c r="H75" s="19">
        <v>0</v>
      </c>
      <c r="I75" s="19">
        <v>0</v>
      </c>
      <c r="J75" s="19">
        <v>0</v>
      </c>
      <c r="K75" s="19">
        <v>0</v>
      </c>
      <c r="L75" s="19">
        <v>0</v>
      </c>
      <c r="M75" s="19">
        <v>0</v>
      </c>
      <c r="N75" s="19">
        <v>1200</v>
      </c>
      <c r="O75" s="19">
        <v>0</v>
      </c>
      <c r="P75" s="21"/>
    </row>
    <row r="76" spans="1:16" ht="46.5" customHeight="1">
      <c r="A76" s="17" t="s">
        <v>135</v>
      </c>
      <c r="B76" s="13" t="s">
        <v>26</v>
      </c>
      <c r="C76" s="13">
        <v>3</v>
      </c>
      <c r="D76" s="13" t="s">
        <v>67</v>
      </c>
      <c r="E76" s="13">
        <v>2016</v>
      </c>
      <c r="F76" s="18">
        <f t="shared" si="4"/>
        <v>1800</v>
      </c>
      <c r="G76" s="18">
        <f t="shared" si="5"/>
        <v>0</v>
      </c>
      <c r="H76" s="19">
        <v>0</v>
      </c>
      <c r="I76" s="19">
        <v>0</v>
      </c>
      <c r="J76" s="19">
        <v>0</v>
      </c>
      <c r="K76" s="19">
        <v>0</v>
      </c>
      <c r="L76" s="19">
        <v>0</v>
      </c>
      <c r="M76" s="19">
        <v>0</v>
      </c>
      <c r="N76" s="19">
        <v>1800</v>
      </c>
      <c r="O76" s="19">
        <v>0</v>
      </c>
      <c r="P76" s="21"/>
    </row>
    <row r="77" spans="1:16" ht="44.25" customHeight="1">
      <c r="A77" s="17" t="s">
        <v>136</v>
      </c>
      <c r="B77" s="13" t="s">
        <v>104</v>
      </c>
      <c r="C77" s="13">
        <v>1.5</v>
      </c>
      <c r="D77" s="13" t="s">
        <v>67</v>
      </c>
      <c r="E77" s="13">
        <v>2016</v>
      </c>
      <c r="F77" s="18">
        <f t="shared" si="4"/>
        <v>900</v>
      </c>
      <c r="G77" s="18">
        <f t="shared" si="5"/>
        <v>0</v>
      </c>
      <c r="H77" s="19">
        <v>0</v>
      </c>
      <c r="I77" s="19">
        <v>0</v>
      </c>
      <c r="J77" s="19">
        <v>0</v>
      </c>
      <c r="K77" s="19">
        <v>0</v>
      </c>
      <c r="L77" s="19">
        <v>0</v>
      </c>
      <c r="M77" s="19">
        <v>0</v>
      </c>
      <c r="N77" s="19">
        <v>900</v>
      </c>
      <c r="O77" s="19">
        <v>0</v>
      </c>
      <c r="P77" s="21"/>
    </row>
    <row r="78" spans="1:16" ht="35.25" customHeight="1">
      <c r="A78" s="17" t="s">
        <v>137</v>
      </c>
      <c r="B78" s="13" t="s">
        <v>34</v>
      </c>
      <c r="C78" s="13">
        <v>3</v>
      </c>
      <c r="D78" s="13" t="s">
        <v>67</v>
      </c>
      <c r="E78" s="13">
        <v>2016</v>
      </c>
      <c r="F78" s="18">
        <f t="shared" si="4"/>
        <v>1800</v>
      </c>
      <c r="G78" s="18">
        <f t="shared" si="5"/>
        <v>0</v>
      </c>
      <c r="H78" s="19">
        <v>0</v>
      </c>
      <c r="I78" s="19">
        <v>0</v>
      </c>
      <c r="J78" s="19">
        <v>0</v>
      </c>
      <c r="K78" s="19">
        <v>0</v>
      </c>
      <c r="L78" s="19">
        <v>0</v>
      </c>
      <c r="M78" s="19">
        <v>0</v>
      </c>
      <c r="N78" s="19">
        <v>1800</v>
      </c>
      <c r="O78" s="19">
        <v>0</v>
      </c>
      <c r="P78" s="21"/>
    </row>
    <row r="79" spans="1:16" ht="35.25" customHeight="1">
      <c r="A79" s="17" t="s">
        <v>138</v>
      </c>
      <c r="B79" s="13" t="s">
        <v>35</v>
      </c>
      <c r="C79" s="13">
        <v>5.1</v>
      </c>
      <c r="D79" s="13" t="s">
        <v>67</v>
      </c>
      <c r="E79" s="13">
        <v>2016</v>
      </c>
      <c r="F79" s="18">
        <f t="shared" si="4"/>
        <v>3060</v>
      </c>
      <c r="G79" s="18">
        <f t="shared" si="5"/>
        <v>0</v>
      </c>
      <c r="H79" s="19">
        <v>0</v>
      </c>
      <c r="I79" s="19">
        <v>0</v>
      </c>
      <c r="J79" s="19">
        <v>0</v>
      </c>
      <c r="K79" s="19">
        <v>0</v>
      </c>
      <c r="L79" s="19">
        <v>0</v>
      </c>
      <c r="M79" s="19">
        <v>0</v>
      </c>
      <c r="N79" s="19">
        <v>3060</v>
      </c>
      <c r="O79" s="19">
        <v>0</v>
      </c>
      <c r="P79" s="21"/>
    </row>
    <row r="80" spans="1:16" ht="35.25" customHeight="1">
      <c r="A80" s="17" t="s">
        <v>139</v>
      </c>
      <c r="B80" s="13" t="s">
        <v>38</v>
      </c>
      <c r="C80" s="13">
        <v>2.6</v>
      </c>
      <c r="D80" s="13" t="s">
        <v>67</v>
      </c>
      <c r="E80" s="13">
        <v>2016</v>
      </c>
      <c r="F80" s="18">
        <f t="shared" si="4"/>
        <v>1560</v>
      </c>
      <c r="G80" s="18">
        <f t="shared" si="5"/>
        <v>0</v>
      </c>
      <c r="H80" s="19">
        <v>0</v>
      </c>
      <c r="I80" s="19">
        <v>0</v>
      </c>
      <c r="J80" s="19">
        <v>0</v>
      </c>
      <c r="K80" s="19">
        <v>0</v>
      </c>
      <c r="L80" s="19">
        <v>0</v>
      </c>
      <c r="M80" s="19">
        <v>0</v>
      </c>
      <c r="N80" s="19">
        <v>1560</v>
      </c>
      <c r="O80" s="19">
        <v>0</v>
      </c>
      <c r="P80" s="21"/>
    </row>
    <row r="81" spans="1:16" ht="35.25" customHeight="1">
      <c r="A81" s="17" t="s">
        <v>140</v>
      </c>
      <c r="B81" s="13" t="s">
        <v>40</v>
      </c>
      <c r="C81" s="13">
        <v>2</v>
      </c>
      <c r="D81" s="13" t="s">
        <v>67</v>
      </c>
      <c r="E81" s="13">
        <v>2016</v>
      </c>
      <c r="F81" s="18">
        <f t="shared" si="4"/>
        <v>1200</v>
      </c>
      <c r="G81" s="18">
        <f t="shared" si="5"/>
        <v>0</v>
      </c>
      <c r="H81" s="19">
        <v>0</v>
      </c>
      <c r="I81" s="19">
        <v>0</v>
      </c>
      <c r="J81" s="19">
        <v>0</v>
      </c>
      <c r="K81" s="19">
        <v>0</v>
      </c>
      <c r="L81" s="19">
        <v>0</v>
      </c>
      <c r="M81" s="19">
        <v>0</v>
      </c>
      <c r="N81" s="19">
        <v>1200</v>
      </c>
      <c r="O81" s="19">
        <v>0</v>
      </c>
      <c r="P81" s="21"/>
    </row>
    <row r="82" spans="1:16" ht="103.5" customHeight="1">
      <c r="A82" s="17" t="s">
        <v>141</v>
      </c>
      <c r="B82" s="13" t="s">
        <v>45</v>
      </c>
      <c r="C82" s="13">
        <v>30</v>
      </c>
      <c r="D82" s="13" t="s">
        <v>68</v>
      </c>
      <c r="E82" s="13">
        <v>2017</v>
      </c>
      <c r="F82" s="18">
        <f t="shared" si="4"/>
        <v>55800</v>
      </c>
      <c r="G82" s="18">
        <f t="shared" si="5"/>
        <v>0</v>
      </c>
      <c r="H82" s="19">
        <v>0</v>
      </c>
      <c r="I82" s="19">
        <v>0</v>
      </c>
      <c r="J82" s="19">
        <v>0</v>
      </c>
      <c r="K82" s="19">
        <v>0</v>
      </c>
      <c r="L82" s="19">
        <v>0</v>
      </c>
      <c r="M82" s="19">
        <v>0</v>
      </c>
      <c r="N82" s="19">
        <v>55800</v>
      </c>
      <c r="O82" s="19">
        <v>0</v>
      </c>
      <c r="P82" s="21"/>
    </row>
    <row r="83" spans="1:16" ht="60" customHeight="1">
      <c r="A83" s="17" t="s">
        <v>142</v>
      </c>
      <c r="B83" s="13" t="s">
        <v>15</v>
      </c>
      <c r="C83" s="13">
        <v>8.6</v>
      </c>
      <c r="D83" s="13" t="s">
        <v>68</v>
      </c>
      <c r="E83" s="13">
        <v>2017</v>
      </c>
      <c r="F83" s="18">
        <f t="shared" si="4"/>
        <v>16000</v>
      </c>
      <c r="G83" s="18">
        <f t="shared" si="5"/>
        <v>0</v>
      </c>
      <c r="H83" s="19">
        <v>0</v>
      </c>
      <c r="I83" s="19">
        <v>0</v>
      </c>
      <c r="J83" s="19">
        <v>0</v>
      </c>
      <c r="K83" s="19">
        <v>0</v>
      </c>
      <c r="L83" s="19">
        <v>0</v>
      </c>
      <c r="M83" s="19">
        <v>0</v>
      </c>
      <c r="N83" s="19">
        <v>16000</v>
      </c>
      <c r="O83" s="19">
        <v>0</v>
      </c>
      <c r="P83" s="21"/>
    </row>
    <row r="84" spans="1:16" ht="70.5" customHeight="1">
      <c r="A84" s="17" t="s">
        <v>143</v>
      </c>
      <c r="B84" s="13" t="s">
        <v>16</v>
      </c>
      <c r="C84" s="13">
        <v>7.4</v>
      </c>
      <c r="D84" s="13" t="s">
        <v>68</v>
      </c>
      <c r="E84" s="13">
        <v>2017</v>
      </c>
      <c r="F84" s="18">
        <f t="shared" si="4"/>
        <v>13800</v>
      </c>
      <c r="G84" s="18">
        <f t="shared" si="5"/>
        <v>0</v>
      </c>
      <c r="H84" s="19">
        <v>0</v>
      </c>
      <c r="I84" s="19">
        <v>0</v>
      </c>
      <c r="J84" s="19">
        <v>0</v>
      </c>
      <c r="K84" s="19">
        <v>0</v>
      </c>
      <c r="L84" s="19">
        <v>0</v>
      </c>
      <c r="M84" s="19">
        <v>0</v>
      </c>
      <c r="N84" s="19">
        <v>13800</v>
      </c>
      <c r="O84" s="19">
        <v>0</v>
      </c>
      <c r="P84" s="21"/>
    </row>
    <row r="85" spans="1:16" ht="50.25" customHeight="1">
      <c r="A85" s="17" t="s">
        <v>144</v>
      </c>
      <c r="B85" s="13" t="s">
        <v>29</v>
      </c>
      <c r="C85" s="13">
        <v>5.2</v>
      </c>
      <c r="D85" s="13" t="s">
        <v>68</v>
      </c>
      <c r="E85" s="13">
        <v>2017</v>
      </c>
      <c r="F85" s="18">
        <f t="shared" si="4"/>
        <v>9700</v>
      </c>
      <c r="G85" s="18">
        <f t="shared" si="5"/>
        <v>0</v>
      </c>
      <c r="H85" s="19">
        <v>0</v>
      </c>
      <c r="I85" s="19">
        <v>0</v>
      </c>
      <c r="J85" s="19">
        <v>0</v>
      </c>
      <c r="K85" s="19">
        <v>0</v>
      </c>
      <c r="L85" s="19">
        <v>0</v>
      </c>
      <c r="M85" s="19">
        <v>0</v>
      </c>
      <c r="N85" s="19">
        <v>9700</v>
      </c>
      <c r="O85" s="19">
        <v>0</v>
      </c>
      <c r="P85" s="21"/>
    </row>
    <row r="86" spans="1:16" ht="35.25" customHeight="1">
      <c r="A86" s="17" t="s">
        <v>145</v>
      </c>
      <c r="B86" s="13" t="s">
        <v>17</v>
      </c>
      <c r="C86" s="13">
        <v>1.35</v>
      </c>
      <c r="D86" s="13" t="s">
        <v>68</v>
      </c>
      <c r="E86" s="13">
        <v>2017</v>
      </c>
      <c r="F86" s="18">
        <f t="shared" si="4"/>
        <v>2570</v>
      </c>
      <c r="G86" s="18">
        <f t="shared" si="5"/>
        <v>0</v>
      </c>
      <c r="H86" s="19">
        <v>0</v>
      </c>
      <c r="I86" s="19">
        <v>0</v>
      </c>
      <c r="J86" s="19">
        <v>0</v>
      </c>
      <c r="K86" s="19">
        <v>0</v>
      </c>
      <c r="L86" s="19">
        <v>0</v>
      </c>
      <c r="M86" s="19">
        <v>0</v>
      </c>
      <c r="N86" s="19">
        <v>2570</v>
      </c>
      <c r="O86" s="19">
        <v>0</v>
      </c>
      <c r="P86" s="21"/>
    </row>
    <row r="87" spans="1:16" ht="35.25" customHeight="1">
      <c r="A87" s="17" t="s">
        <v>146</v>
      </c>
      <c r="B87" s="13" t="s">
        <v>18</v>
      </c>
      <c r="C87" s="13">
        <v>1</v>
      </c>
      <c r="D87" s="13" t="s">
        <v>68</v>
      </c>
      <c r="E87" s="13">
        <v>2017</v>
      </c>
      <c r="F87" s="18">
        <f t="shared" si="4"/>
        <v>1700</v>
      </c>
      <c r="G87" s="18">
        <f t="shared" si="5"/>
        <v>0</v>
      </c>
      <c r="H87" s="19">
        <v>0</v>
      </c>
      <c r="I87" s="19">
        <v>0</v>
      </c>
      <c r="J87" s="19">
        <v>0</v>
      </c>
      <c r="K87" s="19">
        <v>0</v>
      </c>
      <c r="L87" s="19">
        <v>0</v>
      </c>
      <c r="M87" s="19">
        <v>0</v>
      </c>
      <c r="N87" s="19">
        <v>1700</v>
      </c>
      <c r="O87" s="19">
        <v>0</v>
      </c>
      <c r="P87" s="21"/>
    </row>
    <row r="88" spans="1:16" ht="35.25" customHeight="1">
      <c r="A88" s="17" t="s">
        <v>147</v>
      </c>
      <c r="B88" s="13" t="s">
        <v>19</v>
      </c>
      <c r="C88" s="13">
        <v>15</v>
      </c>
      <c r="D88" s="13" t="s">
        <v>68</v>
      </c>
      <c r="E88" s="13">
        <v>2017</v>
      </c>
      <c r="F88" s="18">
        <f t="shared" si="4"/>
        <v>80724</v>
      </c>
      <c r="G88" s="18">
        <f t="shared" si="5"/>
        <v>0</v>
      </c>
      <c r="H88" s="19">
        <v>0</v>
      </c>
      <c r="I88" s="19">
        <v>0</v>
      </c>
      <c r="J88" s="19">
        <v>0</v>
      </c>
      <c r="K88" s="19">
        <v>0</v>
      </c>
      <c r="L88" s="19">
        <v>0</v>
      </c>
      <c r="M88" s="19">
        <v>0</v>
      </c>
      <c r="N88" s="19">
        <v>80724</v>
      </c>
      <c r="O88" s="19">
        <v>0</v>
      </c>
      <c r="P88" s="22"/>
    </row>
    <row r="89" spans="1:16" ht="72.75" customHeight="1">
      <c r="A89" s="17" t="s">
        <v>148</v>
      </c>
      <c r="B89" s="13" t="s">
        <v>44</v>
      </c>
      <c r="C89" s="13">
        <v>1.5</v>
      </c>
      <c r="D89" s="13" t="s">
        <v>68</v>
      </c>
      <c r="E89" s="13">
        <v>2017</v>
      </c>
      <c r="F89" s="18">
        <f t="shared" si="4"/>
        <v>2800</v>
      </c>
      <c r="G89" s="18">
        <f t="shared" si="5"/>
        <v>0</v>
      </c>
      <c r="H89" s="19">
        <v>0</v>
      </c>
      <c r="I89" s="19">
        <v>0</v>
      </c>
      <c r="J89" s="19">
        <v>0</v>
      </c>
      <c r="K89" s="19">
        <v>0</v>
      </c>
      <c r="L89" s="19">
        <v>0</v>
      </c>
      <c r="M89" s="19">
        <v>0</v>
      </c>
      <c r="N89" s="19">
        <v>2800</v>
      </c>
      <c r="O89" s="19">
        <v>0</v>
      </c>
      <c r="P89" s="20" t="s">
        <v>171</v>
      </c>
    </row>
    <row r="90" spans="1:16" ht="52.5" customHeight="1">
      <c r="A90" s="17" t="s">
        <v>149</v>
      </c>
      <c r="B90" s="13" t="s">
        <v>20</v>
      </c>
      <c r="C90" s="13">
        <v>14.1</v>
      </c>
      <c r="D90" s="13" t="s">
        <v>68</v>
      </c>
      <c r="E90" s="13">
        <v>2017</v>
      </c>
      <c r="F90" s="18">
        <f t="shared" si="4"/>
        <v>26400</v>
      </c>
      <c r="G90" s="18">
        <f t="shared" si="5"/>
        <v>0</v>
      </c>
      <c r="H90" s="19">
        <v>0</v>
      </c>
      <c r="I90" s="19">
        <v>0</v>
      </c>
      <c r="J90" s="19">
        <v>0</v>
      </c>
      <c r="K90" s="19">
        <v>0</v>
      </c>
      <c r="L90" s="19">
        <v>0</v>
      </c>
      <c r="M90" s="19">
        <v>0</v>
      </c>
      <c r="N90" s="19">
        <v>26400</v>
      </c>
      <c r="O90" s="19">
        <v>0</v>
      </c>
      <c r="P90" s="21"/>
    </row>
    <row r="91" spans="1:16" ht="57.75" customHeight="1">
      <c r="A91" s="17" t="s">
        <v>150</v>
      </c>
      <c r="B91" s="13" t="s">
        <v>37</v>
      </c>
      <c r="C91" s="13">
        <v>1.8</v>
      </c>
      <c r="D91" s="13" t="s">
        <v>68</v>
      </c>
      <c r="E91" s="13">
        <v>2017</v>
      </c>
      <c r="F91" s="18">
        <f t="shared" si="4"/>
        <v>3700</v>
      </c>
      <c r="G91" s="18">
        <f t="shared" si="5"/>
        <v>0</v>
      </c>
      <c r="H91" s="19">
        <v>0</v>
      </c>
      <c r="I91" s="19">
        <v>0</v>
      </c>
      <c r="J91" s="19">
        <v>0</v>
      </c>
      <c r="K91" s="19">
        <v>0</v>
      </c>
      <c r="L91" s="19">
        <v>0</v>
      </c>
      <c r="M91" s="19">
        <v>0</v>
      </c>
      <c r="N91" s="19">
        <v>3700</v>
      </c>
      <c r="O91" s="19">
        <v>0</v>
      </c>
      <c r="P91" s="21"/>
    </row>
    <row r="92" spans="1:16" ht="108.75" customHeight="1">
      <c r="A92" s="17" t="s">
        <v>151</v>
      </c>
      <c r="B92" s="13" t="s">
        <v>36</v>
      </c>
      <c r="C92" s="13">
        <v>25.3</v>
      </c>
      <c r="D92" s="13" t="s">
        <v>68</v>
      </c>
      <c r="E92" s="13">
        <v>2018</v>
      </c>
      <c r="F92" s="18">
        <f>H92+J92+L92+N92</f>
        <v>47100</v>
      </c>
      <c r="G92" s="18">
        <f>I92+K92+M92+O92</f>
        <v>0</v>
      </c>
      <c r="H92" s="19">
        <v>0</v>
      </c>
      <c r="I92" s="19">
        <v>0</v>
      </c>
      <c r="J92" s="19">
        <v>0</v>
      </c>
      <c r="K92" s="19">
        <v>0</v>
      </c>
      <c r="L92" s="19">
        <v>0</v>
      </c>
      <c r="M92" s="19">
        <v>0</v>
      </c>
      <c r="N92" s="19">
        <v>47100</v>
      </c>
      <c r="O92" s="19">
        <v>0</v>
      </c>
      <c r="P92" s="21"/>
    </row>
    <row r="93" spans="1:16" ht="78" customHeight="1">
      <c r="A93" s="17" t="s">
        <v>152</v>
      </c>
      <c r="B93" s="13" t="s">
        <v>42</v>
      </c>
      <c r="C93" s="13">
        <v>30.2</v>
      </c>
      <c r="D93" s="13" t="s">
        <v>68</v>
      </c>
      <c r="E93" s="13">
        <v>2018</v>
      </c>
      <c r="F93" s="18">
        <f>H93+J93+L93+N93</f>
        <v>56200</v>
      </c>
      <c r="G93" s="18">
        <f>I93+K93+M93+O93</f>
        <v>0</v>
      </c>
      <c r="H93" s="19">
        <v>0</v>
      </c>
      <c r="I93" s="19">
        <v>0</v>
      </c>
      <c r="J93" s="19">
        <v>0</v>
      </c>
      <c r="K93" s="19">
        <v>0</v>
      </c>
      <c r="L93" s="19">
        <v>0</v>
      </c>
      <c r="M93" s="19">
        <v>0</v>
      </c>
      <c r="N93" s="19">
        <v>56200</v>
      </c>
      <c r="O93" s="19">
        <v>0</v>
      </c>
      <c r="P93" s="21"/>
    </row>
    <row r="94" spans="1:16" ht="69.75" customHeight="1">
      <c r="A94" s="17" t="s">
        <v>153</v>
      </c>
      <c r="B94" s="13" t="s">
        <v>21</v>
      </c>
      <c r="C94" s="13">
        <v>5.3</v>
      </c>
      <c r="D94" s="13" t="s">
        <v>68</v>
      </c>
      <c r="E94" s="13">
        <v>2018</v>
      </c>
      <c r="F94" s="18">
        <f t="shared" si="4"/>
        <v>9900</v>
      </c>
      <c r="G94" s="18">
        <f t="shared" si="5"/>
        <v>0</v>
      </c>
      <c r="H94" s="19">
        <v>0</v>
      </c>
      <c r="I94" s="19">
        <v>0</v>
      </c>
      <c r="J94" s="19">
        <v>0</v>
      </c>
      <c r="K94" s="19">
        <v>0</v>
      </c>
      <c r="L94" s="19">
        <v>0</v>
      </c>
      <c r="M94" s="19">
        <v>0</v>
      </c>
      <c r="N94" s="19">
        <v>9900</v>
      </c>
      <c r="O94" s="19">
        <v>0</v>
      </c>
      <c r="P94" s="21"/>
    </row>
    <row r="95" spans="1:16" ht="54" customHeight="1">
      <c r="A95" s="17" t="s">
        <v>154</v>
      </c>
      <c r="B95" s="13" t="s">
        <v>22</v>
      </c>
      <c r="C95" s="13">
        <v>4.3</v>
      </c>
      <c r="D95" s="13" t="s">
        <v>68</v>
      </c>
      <c r="E95" s="13">
        <v>2018</v>
      </c>
      <c r="F95" s="18">
        <f t="shared" si="4"/>
        <v>8200</v>
      </c>
      <c r="G95" s="18">
        <f t="shared" si="5"/>
        <v>0</v>
      </c>
      <c r="H95" s="19">
        <v>0</v>
      </c>
      <c r="I95" s="19">
        <v>0</v>
      </c>
      <c r="J95" s="19">
        <v>0</v>
      </c>
      <c r="K95" s="19">
        <v>0</v>
      </c>
      <c r="L95" s="19">
        <v>0</v>
      </c>
      <c r="M95" s="19">
        <v>0</v>
      </c>
      <c r="N95" s="19">
        <v>8200</v>
      </c>
      <c r="O95" s="19">
        <v>0</v>
      </c>
      <c r="P95" s="21"/>
    </row>
    <row r="96" spans="1:16" ht="57.75" customHeight="1">
      <c r="A96" s="17" t="s">
        <v>155</v>
      </c>
      <c r="B96" s="13" t="s">
        <v>47</v>
      </c>
      <c r="C96" s="13">
        <v>5.1</v>
      </c>
      <c r="D96" s="13" t="s">
        <v>68</v>
      </c>
      <c r="E96" s="13">
        <v>2018</v>
      </c>
      <c r="F96" s="18">
        <f t="shared" si="4"/>
        <v>32500</v>
      </c>
      <c r="G96" s="18">
        <f t="shared" si="5"/>
        <v>0</v>
      </c>
      <c r="H96" s="19">
        <v>0</v>
      </c>
      <c r="I96" s="19">
        <v>0</v>
      </c>
      <c r="J96" s="19">
        <v>0</v>
      </c>
      <c r="K96" s="19">
        <v>0</v>
      </c>
      <c r="L96" s="19">
        <v>0</v>
      </c>
      <c r="M96" s="19">
        <v>0</v>
      </c>
      <c r="N96" s="19">
        <v>32500</v>
      </c>
      <c r="O96" s="19">
        <v>0</v>
      </c>
      <c r="P96" s="21"/>
    </row>
    <row r="97" spans="1:16" ht="35.25" customHeight="1">
      <c r="A97" s="17" t="s">
        <v>156</v>
      </c>
      <c r="B97" s="13" t="s">
        <v>32</v>
      </c>
      <c r="C97" s="13">
        <v>5.84</v>
      </c>
      <c r="D97" s="13" t="s">
        <v>68</v>
      </c>
      <c r="E97" s="13">
        <v>2018</v>
      </c>
      <c r="F97" s="18">
        <f aca="true" t="shared" si="6" ref="F97:F106">H97+J97+L97+N97</f>
        <v>17520</v>
      </c>
      <c r="G97" s="18">
        <f aca="true" t="shared" si="7" ref="G97:G106">I97+K97+M97+O97</f>
        <v>0</v>
      </c>
      <c r="H97" s="19">
        <v>0</v>
      </c>
      <c r="I97" s="19">
        <v>0</v>
      </c>
      <c r="J97" s="19">
        <v>0</v>
      </c>
      <c r="K97" s="19">
        <v>0</v>
      </c>
      <c r="L97" s="19">
        <v>0</v>
      </c>
      <c r="M97" s="19">
        <v>0</v>
      </c>
      <c r="N97" s="19">
        <v>17520</v>
      </c>
      <c r="O97" s="19">
        <v>0</v>
      </c>
      <c r="P97" s="21"/>
    </row>
    <row r="98" spans="1:16" ht="35.25" customHeight="1">
      <c r="A98" s="17" t="s">
        <v>157</v>
      </c>
      <c r="B98" s="13" t="s">
        <v>23</v>
      </c>
      <c r="C98" s="13">
        <v>2.68</v>
      </c>
      <c r="D98" s="13" t="s">
        <v>68</v>
      </c>
      <c r="E98" s="13">
        <v>2018</v>
      </c>
      <c r="F98" s="18">
        <f t="shared" si="6"/>
        <v>8040</v>
      </c>
      <c r="G98" s="18">
        <f t="shared" si="7"/>
        <v>0</v>
      </c>
      <c r="H98" s="19">
        <v>0</v>
      </c>
      <c r="I98" s="19">
        <v>0</v>
      </c>
      <c r="J98" s="19">
        <v>0</v>
      </c>
      <c r="K98" s="19">
        <v>0</v>
      </c>
      <c r="L98" s="19">
        <v>0</v>
      </c>
      <c r="M98" s="19">
        <v>0</v>
      </c>
      <c r="N98" s="19">
        <v>8040</v>
      </c>
      <c r="O98" s="19">
        <v>0</v>
      </c>
      <c r="P98" s="21"/>
    </row>
    <row r="99" spans="1:16" ht="66.75" customHeight="1">
      <c r="A99" s="17" t="s">
        <v>158</v>
      </c>
      <c r="B99" s="13" t="s">
        <v>24</v>
      </c>
      <c r="C99" s="13">
        <v>2.6</v>
      </c>
      <c r="D99" s="13" t="s">
        <v>68</v>
      </c>
      <c r="E99" s="13">
        <v>2018</v>
      </c>
      <c r="F99" s="18">
        <f t="shared" si="6"/>
        <v>7800</v>
      </c>
      <c r="G99" s="18">
        <f t="shared" si="7"/>
        <v>0</v>
      </c>
      <c r="H99" s="19">
        <v>0</v>
      </c>
      <c r="I99" s="19">
        <v>0</v>
      </c>
      <c r="J99" s="19">
        <v>0</v>
      </c>
      <c r="K99" s="19">
        <v>0</v>
      </c>
      <c r="L99" s="19">
        <v>0</v>
      </c>
      <c r="M99" s="19">
        <v>0</v>
      </c>
      <c r="N99" s="19">
        <v>7800</v>
      </c>
      <c r="O99" s="19">
        <v>0</v>
      </c>
      <c r="P99" s="21"/>
    </row>
    <row r="100" spans="1:16" ht="60" customHeight="1">
      <c r="A100" s="17" t="s">
        <v>159</v>
      </c>
      <c r="B100" s="13" t="s">
        <v>25</v>
      </c>
      <c r="C100" s="13">
        <v>2</v>
      </c>
      <c r="D100" s="13" t="s">
        <v>68</v>
      </c>
      <c r="E100" s="13">
        <v>2018</v>
      </c>
      <c r="F100" s="18">
        <f t="shared" si="6"/>
        <v>6000</v>
      </c>
      <c r="G100" s="18">
        <f t="shared" si="7"/>
        <v>0</v>
      </c>
      <c r="H100" s="19">
        <v>0</v>
      </c>
      <c r="I100" s="19">
        <v>0</v>
      </c>
      <c r="J100" s="19">
        <v>0</v>
      </c>
      <c r="K100" s="19">
        <v>0</v>
      </c>
      <c r="L100" s="19">
        <v>0</v>
      </c>
      <c r="M100" s="19">
        <v>0</v>
      </c>
      <c r="N100" s="19">
        <v>6000</v>
      </c>
      <c r="O100" s="19">
        <v>0</v>
      </c>
      <c r="P100" s="21"/>
    </row>
    <row r="101" spans="1:16" ht="46.5" customHeight="1">
      <c r="A101" s="17" t="s">
        <v>160</v>
      </c>
      <c r="B101" s="13" t="s">
        <v>26</v>
      </c>
      <c r="C101" s="13">
        <v>3</v>
      </c>
      <c r="D101" s="13" t="s">
        <v>68</v>
      </c>
      <c r="E101" s="13">
        <v>2018</v>
      </c>
      <c r="F101" s="18">
        <f t="shared" si="6"/>
        <v>9000</v>
      </c>
      <c r="G101" s="18">
        <f t="shared" si="7"/>
        <v>0</v>
      </c>
      <c r="H101" s="19">
        <v>0</v>
      </c>
      <c r="I101" s="19">
        <v>0</v>
      </c>
      <c r="J101" s="19">
        <v>0</v>
      </c>
      <c r="K101" s="19">
        <v>0</v>
      </c>
      <c r="L101" s="19">
        <v>0</v>
      </c>
      <c r="M101" s="19">
        <v>0</v>
      </c>
      <c r="N101" s="19">
        <v>9000</v>
      </c>
      <c r="O101" s="19">
        <v>0</v>
      </c>
      <c r="P101" s="21"/>
    </row>
    <row r="102" spans="1:16" ht="44.25" customHeight="1">
      <c r="A102" s="17" t="s">
        <v>161</v>
      </c>
      <c r="B102" s="13" t="s">
        <v>104</v>
      </c>
      <c r="C102" s="13">
        <v>1.5</v>
      </c>
      <c r="D102" s="13" t="s">
        <v>68</v>
      </c>
      <c r="E102" s="13">
        <v>2018</v>
      </c>
      <c r="F102" s="18">
        <f t="shared" si="6"/>
        <v>4500</v>
      </c>
      <c r="G102" s="18">
        <f t="shared" si="7"/>
        <v>0</v>
      </c>
      <c r="H102" s="19">
        <v>0</v>
      </c>
      <c r="I102" s="19">
        <v>0</v>
      </c>
      <c r="J102" s="19">
        <v>0</v>
      </c>
      <c r="K102" s="19">
        <v>0</v>
      </c>
      <c r="L102" s="19">
        <v>0</v>
      </c>
      <c r="M102" s="19">
        <v>0</v>
      </c>
      <c r="N102" s="19">
        <v>4500</v>
      </c>
      <c r="O102" s="19">
        <v>0</v>
      </c>
      <c r="P102" s="21"/>
    </row>
    <row r="103" spans="1:16" ht="35.25" customHeight="1">
      <c r="A103" s="17" t="s">
        <v>162</v>
      </c>
      <c r="B103" s="13" t="s">
        <v>34</v>
      </c>
      <c r="C103" s="13">
        <v>3</v>
      </c>
      <c r="D103" s="13" t="s">
        <v>68</v>
      </c>
      <c r="E103" s="13">
        <v>2018</v>
      </c>
      <c r="F103" s="18">
        <f t="shared" si="6"/>
        <v>9000</v>
      </c>
      <c r="G103" s="18">
        <f t="shared" si="7"/>
        <v>0</v>
      </c>
      <c r="H103" s="19">
        <v>0</v>
      </c>
      <c r="I103" s="19">
        <v>0</v>
      </c>
      <c r="J103" s="19">
        <v>0</v>
      </c>
      <c r="K103" s="19">
        <v>0</v>
      </c>
      <c r="L103" s="19">
        <v>0</v>
      </c>
      <c r="M103" s="19">
        <v>0</v>
      </c>
      <c r="N103" s="19">
        <v>9000</v>
      </c>
      <c r="O103" s="19">
        <v>0</v>
      </c>
      <c r="P103" s="21"/>
    </row>
    <row r="104" spans="1:16" ht="29.25" customHeight="1">
      <c r="A104" s="17" t="s">
        <v>163</v>
      </c>
      <c r="B104" s="13" t="s">
        <v>35</v>
      </c>
      <c r="C104" s="13">
        <v>5.1</v>
      </c>
      <c r="D104" s="13" t="s">
        <v>68</v>
      </c>
      <c r="E104" s="13">
        <v>2018</v>
      </c>
      <c r="F104" s="18">
        <f t="shared" si="6"/>
        <v>15300</v>
      </c>
      <c r="G104" s="18">
        <f t="shared" si="7"/>
        <v>0</v>
      </c>
      <c r="H104" s="19">
        <v>0</v>
      </c>
      <c r="I104" s="19">
        <v>0</v>
      </c>
      <c r="J104" s="19">
        <v>0</v>
      </c>
      <c r="K104" s="19">
        <v>0</v>
      </c>
      <c r="L104" s="19">
        <v>0</v>
      </c>
      <c r="M104" s="19">
        <v>0</v>
      </c>
      <c r="N104" s="19">
        <v>15300</v>
      </c>
      <c r="O104" s="19">
        <v>0</v>
      </c>
      <c r="P104" s="21"/>
    </row>
    <row r="105" spans="1:16" ht="27.75" customHeight="1">
      <c r="A105" s="17" t="s">
        <v>164</v>
      </c>
      <c r="B105" s="13" t="s">
        <v>38</v>
      </c>
      <c r="C105" s="13">
        <v>2.6</v>
      </c>
      <c r="D105" s="13" t="s">
        <v>68</v>
      </c>
      <c r="E105" s="13">
        <v>2018</v>
      </c>
      <c r="F105" s="18">
        <f t="shared" si="6"/>
        <v>8040</v>
      </c>
      <c r="G105" s="18">
        <f t="shared" si="7"/>
        <v>0</v>
      </c>
      <c r="H105" s="19">
        <v>0</v>
      </c>
      <c r="I105" s="19">
        <v>0</v>
      </c>
      <c r="J105" s="19">
        <v>0</v>
      </c>
      <c r="K105" s="19">
        <v>0</v>
      </c>
      <c r="L105" s="19">
        <v>0</v>
      </c>
      <c r="M105" s="19">
        <v>0</v>
      </c>
      <c r="N105" s="19">
        <v>8040</v>
      </c>
      <c r="O105" s="19">
        <v>0</v>
      </c>
      <c r="P105" s="21"/>
    </row>
    <row r="106" spans="1:16" ht="27.75" customHeight="1">
      <c r="A106" s="17" t="s">
        <v>165</v>
      </c>
      <c r="B106" s="13" t="s">
        <v>40</v>
      </c>
      <c r="C106" s="13">
        <v>2</v>
      </c>
      <c r="D106" s="13" t="s">
        <v>68</v>
      </c>
      <c r="E106" s="13">
        <v>2018</v>
      </c>
      <c r="F106" s="18">
        <f t="shared" si="6"/>
        <v>6000</v>
      </c>
      <c r="G106" s="18">
        <f t="shared" si="7"/>
        <v>0</v>
      </c>
      <c r="H106" s="19">
        <v>0</v>
      </c>
      <c r="I106" s="19">
        <v>0</v>
      </c>
      <c r="J106" s="19">
        <v>0</v>
      </c>
      <c r="K106" s="19">
        <v>0</v>
      </c>
      <c r="L106" s="19">
        <v>0</v>
      </c>
      <c r="M106" s="19">
        <v>0</v>
      </c>
      <c r="N106" s="19">
        <v>6000</v>
      </c>
      <c r="O106" s="19">
        <v>0</v>
      </c>
      <c r="P106" s="22"/>
    </row>
    <row r="107" spans="1:16" ht="27.75" customHeight="1">
      <c r="A107" s="23" t="s">
        <v>66</v>
      </c>
      <c r="B107" s="23" t="s">
        <v>167</v>
      </c>
      <c r="C107" s="23"/>
      <c r="D107" s="23"/>
      <c r="E107" s="24" t="s">
        <v>53</v>
      </c>
      <c r="F107" s="25">
        <f aca="true" t="shared" si="8" ref="F107:O107">F112+F117</f>
        <v>1350382.2</v>
      </c>
      <c r="G107" s="25">
        <f t="shared" si="8"/>
        <v>11802.2</v>
      </c>
      <c r="H107" s="25">
        <f t="shared" si="8"/>
        <v>25486</v>
      </c>
      <c r="I107" s="25">
        <f t="shared" si="8"/>
        <v>11802.2</v>
      </c>
      <c r="J107" s="25">
        <f t="shared" si="8"/>
        <v>0</v>
      </c>
      <c r="K107" s="25">
        <f t="shared" si="8"/>
        <v>0</v>
      </c>
      <c r="L107" s="25">
        <f t="shared" si="8"/>
        <v>484232.2</v>
      </c>
      <c r="M107" s="25">
        <f t="shared" si="8"/>
        <v>0</v>
      </c>
      <c r="N107" s="25">
        <f t="shared" si="8"/>
        <v>840664</v>
      </c>
      <c r="O107" s="25">
        <f t="shared" si="8"/>
        <v>0</v>
      </c>
      <c r="P107" s="13"/>
    </row>
    <row r="108" spans="1:16" ht="24" customHeight="1">
      <c r="A108" s="23"/>
      <c r="B108" s="23"/>
      <c r="C108" s="23"/>
      <c r="D108" s="23"/>
      <c r="E108" s="12">
        <v>2015</v>
      </c>
      <c r="F108" s="18">
        <f aca="true" t="shared" si="9" ref="F108:O108">F113+F118</f>
        <v>581934.2</v>
      </c>
      <c r="G108" s="18">
        <f t="shared" si="9"/>
        <v>11802.2</v>
      </c>
      <c r="H108" s="18">
        <f t="shared" si="9"/>
        <v>25486</v>
      </c>
      <c r="I108" s="18">
        <f t="shared" si="9"/>
        <v>11802.2</v>
      </c>
      <c r="J108" s="18">
        <f t="shared" si="9"/>
        <v>0</v>
      </c>
      <c r="K108" s="18">
        <f t="shared" si="9"/>
        <v>0</v>
      </c>
      <c r="L108" s="18">
        <f t="shared" si="9"/>
        <v>484232.2</v>
      </c>
      <c r="M108" s="18">
        <f t="shared" si="9"/>
        <v>0</v>
      </c>
      <c r="N108" s="18">
        <f t="shared" si="9"/>
        <v>72216</v>
      </c>
      <c r="O108" s="18">
        <f t="shared" si="9"/>
        <v>0</v>
      </c>
      <c r="P108" s="13"/>
    </row>
    <row r="109" spans="1:16" ht="24" customHeight="1">
      <c r="A109" s="23"/>
      <c r="B109" s="23"/>
      <c r="C109" s="23"/>
      <c r="D109" s="23"/>
      <c r="E109" s="12">
        <v>2016</v>
      </c>
      <c r="F109" s="18">
        <f aca="true" t="shared" si="10" ref="F109:O109">F114+F119</f>
        <v>310154</v>
      </c>
      <c r="G109" s="18">
        <f t="shared" si="10"/>
        <v>0</v>
      </c>
      <c r="H109" s="18">
        <f t="shared" si="10"/>
        <v>0</v>
      </c>
      <c r="I109" s="18">
        <f t="shared" si="10"/>
        <v>0</v>
      </c>
      <c r="J109" s="18">
        <f t="shared" si="10"/>
        <v>0</v>
      </c>
      <c r="K109" s="18">
        <f t="shared" si="10"/>
        <v>0</v>
      </c>
      <c r="L109" s="18">
        <f t="shared" si="10"/>
        <v>0</v>
      </c>
      <c r="M109" s="18">
        <f t="shared" si="10"/>
        <v>0</v>
      </c>
      <c r="N109" s="18">
        <f t="shared" si="10"/>
        <v>310154</v>
      </c>
      <c r="O109" s="18">
        <f t="shared" si="10"/>
        <v>0</v>
      </c>
      <c r="P109" s="13"/>
    </row>
    <row r="110" spans="1:16" ht="18.75" customHeight="1">
      <c r="A110" s="23"/>
      <c r="B110" s="23"/>
      <c r="C110" s="23"/>
      <c r="D110" s="23"/>
      <c r="E110" s="12">
        <v>2017</v>
      </c>
      <c r="F110" s="18">
        <f aca="true" t="shared" si="11" ref="F110:O110">F115+F120</f>
        <v>213194</v>
      </c>
      <c r="G110" s="18">
        <f t="shared" si="11"/>
        <v>0</v>
      </c>
      <c r="H110" s="18">
        <f t="shared" si="11"/>
        <v>0</v>
      </c>
      <c r="I110" s="18">
        <f t="shared" si="11"/>
        <v>0</v>
      </c>
      <c r="J110" s="18">
        <f t="shared" si="11"/>
        <v>0</v>
      </c>
      <c r="K110" s="18">
        <f t="shared" si="11"/>
        <v>0</v>
      </c>
      <c r="L110" s="18">
        <f t="shared" si="11"/>
        <v>0</v>
      </c>
      <c r="M110" s="18">
        <f t="shared" si="11"/>
        <v>0</v>
      </c>
      <c r="N110" s="18">
        <f t="shared" si="11"/>
        <v>213194</v>
      </c>
      <c r="O110" s="18">
        <f t="shared" si="11"/>
        <v>0</v>
      </c>
      <c r="P110" s="13"/>
    </row>
    <row r="111" spans="1:16" ht="24" customHeight="1">
      <c r="A111" s="23"/>
      <c r="B111" s="23"/>
      <c r="C111" s="23"/>
      <c r="D111" s="23"/>
      <c r="E111" s="12">
        <v>2018</v>
      </c>
      <c r="F111" s="18">
        <f aca="true" t="shared" si="12" ref="F111:O111">F116+F121</f>
        <v>245100</v>
      </c>
      <c r="G111" s="18">
        <f t="shared" si="12"/>
        <v>0</v>
      </c>
      <c r="H111" s="18">
        <f t="shared" si="12"/>
        <v>0</v>
      </c>
      <c r="I111" s="18">
        <f t="shared" si="12"/>
        <v>0</v>
      </c>
      <c r="J111" s="18">
        <f t="shared" si="12"/>
        <v>0</v>
      </c>
      <c r="K111" s="18">
        <f t="shared" si="12"/>
        <v>0</v>
      </c>
      <c r="L111" s="18">
        <f t="shared" si="12"/>
        <v>0</v>
      </c>
      <c r="M111" s="18">
        <f t="shared" si="12"/>
        <v>0</v>
      </c>
      <c r="N111" s="18">
        <f t="shared" si="12"/>
        <v>245100</v>
      </c>
      <c r="O111" s="18">
        <f t="shared" si="12"/>
        <v>0</v>
      </c>
      <c r="P111" s="13"/>
    </row>
    <row r="112" spans="1:16" ht="19.5" customHeight="1">
      <c r="A112" s="23"/>
      <c r="B112" s="23" t="s">
        <v>124</v>
      </c>
      <c r="C112" s="23"/>
      <c r="D112" s="23"/>
      <c r="E112" s="24" t="s">
        <v>53</v>
      </c>
      <c r="F112" s="25">
        <f aca="true" t="shared" si="13" ref="F112:F121">H112+J112+L112+N112</f>
        <v>163170</v>
      </c>
      <c r="G112" s="26">
        <f aca="true" t="shared" si="14" ref="G112:G121">I112+K112+M112+O112</f>
        <v>0</v>
      </c>
      <c r="H112" s="26">
        <f aca="true" t="shared" si="15" ref="H112:O112">SUM(H113:H116)</f>
        <v>0</v>
      </c>
      <c r="I112" s="26">
        <f t="shared" si="15"/>
        <v>0</v>
      </c>
      <c r="J112" s="26">
        <f t="shared" si="15"/>
        <v>0</v>
      </c>
      <c r="K112" s="26">
        <f t="shared" si="15"/>
        <v>0</v>
      </c>
      <c r="L112" s="26">
        <f t="shared" si="15"/>
        <v>0</v>
      </c>
      <c r="M112" s="26">
        <f t="shared" si="15"/>
        <v>0</v>
      </c>
      <c r="N112" s="26">
        <f t="shared" si="15"/>
        <v>163170</v>
      </c>
      <c r="O112" s="26">
        <f t="shared" si="15"/>
        <v>0</v>
      </c>
      <c r="P112" s="13"/>
    </row>
    <row r="113" spans="1:16" ht="20.25" customHeight="1">
      <c r="A113" s="23"/>
      <c r="B113" s="23"/>
      <c r="C113" s="23"/>
      <c r="D113" s="23"/>
      <c r="E113" s="12">
        <v>2015</v>
      </c>
      <c r="F113" s="18">
        <f t="shared" si="13"/>
        <v>72216</v>
      </c>
      <c r="G113" s="27">
        <f t="shared" si="14"/>
        <v>0</v>
      </c>
      <c r="H113" s="18">
        <f>H27+H28+H29+H30+H31+H32+H33+H34+H35+H36+H37+H38+H39+H40+H41+H42</f>
        <v>0</v>
      </c>
      <c r="I113" s="18">
        <f aca="true" t="shared" si="16" ref="I113:O113">I27+I28+I29+I30+I31+I32+I33+I34+I35+I36+I37+I38+I39+I40+I41+I42</f>
        <v>0</v>
      </c>
      <c r="J113" s="18">
        <f t="shared" si="16"/>
        <v>0</v>
      </c>
      <c r="K113" s="18">
        <f t="shared" si="16"/>
        <v>0</v>
      </c>
      <c r="L113" s="18">
        <f t="shared" si="16"/>
        <v>0</v>
      </c>
      <c r="M113" s="18">
        <f t="shared" si="16"/>
        <v>0</v>
      </c>
      <c r="N113" s="18">
        <f t="shared" si="16"/>
        <v>72216</v>
      </c>
      <c r="O113" s="18">
        <f t="shared" si="16"/>
        <v>0</v>
      </c>
      <c r="P113" s="13"/>
    </row>
    <row r="114" spans="1:16" ht="19.5" customHeight="1">
      <c r="A114" s="23"/>
      <c r="B114" s="23"/>
      <c r="C114" s="23"/>
      <c r="D114" s="23"/>
      <c r="E114" s="12">
        <v>2016</v>
      </c>
      <c r="F114" s="18">
        <f t="shared" si="13"/>
        <v>90954</v>
      </c>
      <c r="G114" s="27">
        <f t="shared" si="14"/>
        <v>0</v>
      </c>
      <c r="H114" s="18">
        <f>H81+H80+H79+H78+H77+H76+H75+H74+H73+H72+H71+H70+H69+H68+H67+H66+H65+H64+H63+H62+H61+H60+H59+H58</f>
        <v>0</v>
      </c>
      <c r="I114" s="18">
        <f aca="true" t="shared" si="17" ref="I114:O114">I81+I80+I79+I78+I77+I76+I75+I74+I73+I72+I71+I70+I69+I68+I67+I66+I65+I64+I63+I62+I61+I60+I59+I58</f>
        <v>0</v>
      </c>
      <c r="J114" s="18">
        <f t="shared" si="17"/>
        <v>0</v>
      </c>
      <c r="K114" s="18">
        <f t="shared" si="17"/>
        <v>0</v>
      </c>
      <c r="L114" s="18">
        <f t="shared" si="17"/>
        <v>0</v>
      </c>
      <c r="M114" s="18">
        <f t="shared" si="17"/>
        <v>0</v>
      </c>
      <c r="N114" s="18">
        <f t="shared" si="17"/>
        <v>90954</v>
      </c>
      <c r="O114" s="18">
        <f t="shared" si="17"/>
        <v>0</v>
      </c>
      <c r="P114" s="13"/>
    </row>
    <row r="115" spans="1:16" ht="21.75" customHeight="1">
      <c r="A115" s="23"/>
      <c r="B115" s="23"/>
      <c r="C115" s="23"/>
      <c r="D115" s="23"/>
      <c r="E115" s="12">
        <v>2017</v>
      </c>
      <c r="F115" s="18">
        <f t="shared" si="13"/>
        <v>0</v>
      </c>
      <c r="G115" s="27">
        <f t="shared" si="14"/>
        <v>0</v>
      </c>
      <c r="H115" s="18">
        <v>0</v>
      </c>
      <c r="I115" s="18">
        <v>0</v>
      </c>
      <c r="J115" s="18">
        <v>0</v>
      </c>
      <c r="K115" s="18">
        <v>0</v>
      </c>
      <c r="L115" s="18">
        <v>0</v>
      </c>
      <c r="M115" s="18">
        <v>0</v>
      </c>
      <c r="N115" s="18">
        <v>0</v>
      </c>
      <c r="O115" s="18">
        <v>0</v>
      </c>
      <c r="P115" s="13"/>
    </row>
    <row r="116" spans="1:16" ht="21.75" customHeight="1">
      <c r="A116" s="23"/>
      <c r="B116" s="23"/>
      <c r="C116" s="23"/>
      <c r="D116" s="23"/>
      <c r="E116" s="12">
        <v>2018</v>
      </c>
      <c r="F116" s="18">
        <f t="shared" si="13"/>
        <v>0</v>
      </c>
      <c r="G116" s="27">
        <f t="shared" si="14"/>
        <v>0</v>
      </c>
      <c r="H116" s="28">
        <v>0</v>
      </c>
      <c r="I116" s="28">
        <v>0</v>
      </c>
      <c r="J116" s="28">
        <v>0</v>
      </c>
      <c r="K116" s="28">
        <v>0</v>
      </c>
      <c r="L116" s="28">
        <v>0</v>
      </c>
      <c r="M116" s="28">
        <v>0</v>
      </c>
      <c r="N116" s="28">
        <v>0</v>
      </c>
      <c r="O116" s="28">
        <v>0</v>
      </c>
      <c r="P116" s="13"/>
    </row>
    <row r="117" spans="1:16" ht="18" customHeight="1">
      <c r="A117" s="23"/>
      <c r="B117" s="23" t="s">
        <v>125</v>
      </c>
      <c r="C117" s="23"/>
      <c r="D117" s="23"/>
      <c r="E117" s="24" t="s">
        <v>53</v>
      </c>
      <c r="F117" s="25">
        <f t="shared" si="13"/>
        <v>1187212.2</v>
      </c>
      <c r="G117" s="26">
        <f t="shared" si="14"/>
        <v>11802.2</v>
      </c>
      <c r="H117" s="25">
        <f aca="true" t="shared" si="18" ref="H117:O117">SUM(H118:H121)</f>
        <v>25486</v>
      </c>
      <c r="I117" s="25">
        <f t="shared" si="18"/>
        <v>11802.2</v>
      </c>
      <c r="J117" s="25">
        <f t="shared" si="18"/>
        <v>0</v>
      </c>
      <c r="K117" s="25">
        <f t="shared" si="18"/>
        <v>0</v>
      </c>
      <c r="L117" s="25">
        <f t="shared" si="18"/>
        <v>484232.2</v>
      </c>
      <c r="M117" s="25">
        <f t="shared" si="18"/>
        <v>0</v>
      </c>
      <c r="N117" s="25">
        <f t="shared" si="18"/>
        <v>677494</v>
      </c>
      <c r="O117" s="25">
        <f t="shared" si="18"/>
        <v>0</v>
      </c>
      <c r="P117" s="13"/>
    </row>
    <row r="118" spans="1:16" ht="21.75" customHeight="1">
      <c r="A118" s="23"/>
      <c r="B118" s="23"/>
      <c r="C118" s="23"/>
      <c r="D118" s="23"/>
      <c r="E118" s="12">
        <v>2015</v>
      </c>
      <c r="F118" s="18">
        <f t="shared" si="13"/>
        <v>509718.2</v>
      </c>
      <c r="G118" s="27">
        <f t="shared" si="14"/>
        <v>11802.2</v>
      </c>
      <c r="H118" s="18">
        <f>H14+H15+H16+H17+H18+H19+H20+H21+H22+H23+H24+H25+H26</f>
        <v>25486</v>
      </c>
      <c r="I118" s="18">
        <f aca="true" t="shared" si="19" ref="I118:O118">I14+I15+I16+I17+I18+I19+I20+I21+I22+I23+I24+I25+I26</f>
        <v>11802.2</v>
      </c>
      <c r="J118" s="18">
        <f t="shared" si="19"/>
        <v>0</v>
      </c>
      <c r="K118" s="18">
        <f t="shared" si="19"/>
        <v>0</v>
      </c>
      <c r="L118" s="18">
        <f t="shared" si="19"/>
        <v>484232.2</v>
      </c>
      <c r="M118" s="18">
        <f t="shared" si="19"/>
        <v>0</v>
      </c>
      <c r="N118" s="18">
        <f t="shared" si="19"/>
        <v>0</v>
      </c>
      <c r="O118" s="18">
        <f t="shared" si="19"/>
        <v>0</v>
      </c>
      <c r="P118" s="13"/>
    </row>
    <row r="119" spans="1:16" ht="19.5" customHeight="1">
      <c r="A119" s="23"/>
      <c r="B119" s="23"/>
      <c r="C119" s="23"/>
      <c r="D119" s="23"/>
      <c r="E119" s="12">
        <v>2016</v>
      </c>
      <c r="F119" s="18">
        <f t="shared" si="13"/>
        <v>219200</v>
      </c>
      <c r="G119" s="27">
        <f t="shared" si="14"/>
        <v>0</v>
      </c>
      <c r="H119" s="18">
        <f>H43+H44+H45+H46+H47+H48+H49+H50+H51+H52+H53+H54+H55+H56+H57</f>
        <v>0</v>
      </c>
      <c r="I119" s="18">
        <f aca="true" t="shared" si="20" ref="I119:O119">I43+I44+I45+I46+I47+I48+I49+I50+I51+I52+I53+I54+I55+I56+I57</f>
        <v>0</v>
      </c>
      <c r="J119" s="18">
        <f t="shared" si="20"/>
        <v>0</v>
      </c>
      <c r="K119" s="18">
        <f t="shared" si="20"/>
        <v>0</v>
      </c>
      <c r="L119" s="18">
        <f t="shared" si="20"/>
        <v>0</v>
      </c>
      <c r="M119" s="18">
        <f t="shared" si="20"/>
        <v>0</v>
      </c>
      <c r="N119" s="18">
        <f t="shared" si="20"/>
        <v>219200</v>
      </c>
      <c r="O119" s="18">
        <f t="shared" si="20"/>
        <v>0</v>
      </c>
      <c r="P119" s="13"/>
    </row>
    <row r="120" spans="1:16" ht="18.75" customHeight="1">
      <c r="A120" s="23"/>
      <c r="B120" s="23"/>
      <c r="C120" s="23"/>
      <c r="D120" s="23"/>
      <c r="E120" s="12">
        <v>2017</v>
      </c>
      <c r="F120" s="18">
        <f t="shared" si="13"/>
        <v>213194</v>
      </c>
      <c r="G120" s="27">
        <f t="shared" si="14"/>
        <v>0</v>
      </c>
      <c r="H120" s="18">
        <f>H82+H83+H84+H85+H86+H87+H88+H89+H90+H91</f>
        <v>0</v>
      </c>
      <c r="I120" s="18">
        <f aca="true" t="shared" si="21" ref="I120:O120">I82+I83+I84+I85+I86+I87+I88+I89+I90+I91</f>
        <v>0</v>
      </c>
      <c r="J120" s="18">
        <f t="shared" si="21"/>
        <v>0</v>
      </c>
      <c r="K120" s="18">
        <f t="shared" si="21"/>
        <v>0</v>
      </c>
      <c r="L120" s="18">
        <f t="shared" si="21"/>
        <v>0</v>
      </c>
      <c r="M120" s="18">
        <f t="shared" si="21"/>
        <v>0</v>
      </c>
      <c r="N120" s="18">
        <f t="shared" si="21"/>
        <v>213194</v>
      </c>
      <c r="O120" s="18">
        <f t="shared" si="21"/>
        <v>0</v>
      </c>
      <c r="P120" s="13"/>
    </row>
    <row r="121" spans="1:16" ht="17.25" customHeight="1">
      <c r="A121" s="23"/>
      <c r="B121" s="23"/>
      <c r="C121" s="23"/>
      <c r="D121" s="23"/>
      <c r="E121" s="12">
        <v>2018</v>
      </c>
      <c r="F121" s="18">
        <f t="shared" si="13"/>
        <v>245100</v>
      </c>
      <c r="G121" s="27">
        <f t="shared" si="14"/>
        <v>0</v>
      </c>
      <c r="H121" s="18">
        <f>H106+H105+H104+H103+H102+H101+H100+H99+H98+H97+H96+H95+H94+H93+H92</f>
        <v>0</v>
      </c>
      <c r="I121" s="18">
        <f aca="true" t="shared" si="22" ref="I121:O121">I106+I105+I104+I103+I102+I101+I100+I99+I98+I97+I96+I95+I94+I93+I92</f>
        <v>0</v>
      </c>
      <c r="J121" s="18">
        <f t="shared" si="22"/>
        <v>0</v>
      </c>
      <c r="K121" s="18">
        <f t="shared" si="22"/>
        <v>0</v>
      </c>
      <c r="L121" s="18">
        <f t="shared" si="22"/>
        <v>0</v>
      </c>
      <c r="M121" s="18">
        <f t="shared" si="22"/>
        <v>0</v>
      </c>
      <c r="N121" s="18">
        <f t="shared" si="22"/>
        <v>245100</v>
      </c>
      <c r="O121" s="18">
        <f t="shared" si="22"/>
        <v>0</v>
      </c>
      <c r="P121" s="13"/>
    </row>
    <row r="122" spans="1:17" ht="40.5" customHeight="1">
      <c r="A122" s="29" t="s">
        <v>172</v>
      </c>
      <c r="B122" s="29"/>
      <c r="C122" s="29"/>
      <c r="D122" s="29"/>
      <c r="E122" s="29"/>
      <c r="F122" s="29"/>
      <c r="G122" s="29"/>
      <c r="H122" s="29"/>
      <c r="I122" s="29"/>
      <c r="J122" s="29"/>
      <c r="K122" s="29"/>
      <c r="L122" s="29"/>
      <c r="M122" s="29"/>
      <c r="N122" s="29"/>
      <c r="O122" s="29"/>
      <c r="P122" s="29"/>
      <c r="Q122" s="4"/>
    </row>
    <row r="123" spans="1:9" ht="15">
      <c r="A123" s="5"/>
      <c r="H123" s="6"/>
      <c r="I123" s="6"/>
    </row>
    <row r="124" spans="1:9" ht="15">
      <c r="A124" s="5"/>
      <c r="H124" s="6"/>
      <c r="I124" s="6"/>
    </row>
    <row r="125" spans="1:9" ht="15">
      <c r="A125" s="5"/>
      <c r="H125" s="6"/>
      <c r="I125" s="6"/>
    </row>
    <row r="126" spans="1:9" ht="15">
      <c r="A126" s="5"/>
      <c r="D126" s="7"/>
      <c r="H126" s="6"/>
      <c r="I126" s="6"/>
    </row>
    <row r="127" spans="1:9" ht="15">
      <c r="A127" s="5"/>
      <c r="H127" s="6"/>
      <c r="I127" s="6"/>
    </row>
    <row r="128" spans="1:9" ht="15">
      <c r="A128" s="5"/>
      <c r="H128" s="6"/>
      <c r="I128" s="6"/>
    </row>
    <row r="129" ht="15">
      <c r="A129" s="5"/>
    </row>
    <row r="130" ht="15">
      <c r="A130" s="5"/>
    </row>
    <row r="131" ht="15">
      <c r="A131" s="5"/>
    </row>
    <row r="132" ht="15">
      <c r="A132" s="5"/>
    </row>
    <row r="133" ht="15">
      <c r="A133" s="5"/>
    </row>
    <row r="134" ht="15">
      <c r="A134" s="5"/>
    </row>
    <row r="135" ht="15">
      <c r="A135" s="5"/>
    </row>
    <row r="136" ht="15">
      <c r="A136" s="5"/>
    </row>
    <row r="137" ht="15">
      <c r="A137" s="5"/>
    </row>
    <row r="138" ht="15">
      <c r="A138" s="5"/>
    </row>
    <row r="139" ht="15">
      <c r="A139" s="5"/>
    </row>
    <row r="140" ht="15">
      <c r="A140" s="5"/>
    </row>
    <row r="141" ht="15">
      <c r="A141" s="5"/>
    </row>
    <row r="142" ht="15">
      <c r="A142" s="5"/>
    </row>
    <row r="143" ht="15">
      <c r="A143" s="5"/>
    </row>
    <row r="144" ht="15">
      <c r="A144" s="5"/>
    </row>
    <row r="145" ht="15">
      <c r="A145" s="5"/>
    </row>
    <row r="146" ht="15">
      <c r="A146" s="5"/>
    </row>
    <row r="147" ht="15">
      <c r="A147" s="5"/>
    </row>
    <row r="148" ht="15">
      <c r="A148" s="5"/>
    </row>
    <row r="149" ht="15">
      <c r="A149" s="5"/>
    </row>
    <row r="150" ht="15">
      <c r="A150" s="5"/>
    </row>
    <row r="151" ht="15">
      <c r="A151" s="5"/>
    </row>
    <row r="152" ht="15">
      <c r="A152" s="5"/>
    </row>
    <row r="153" ht="15">
      <c r="A153" s="5"/>
    </row>
    <row r="154" ht="15">
      <c r="A154" s="5"/>
    </row>
    <row r="155" ht="15">
      <c r="A155" s="5"/>
    </row>
    <row r="156" ht="15">
      <c r="A156" s="5"/>
    </row>
    <row r="157" ht="15">
      <c r="A157" s="5"/>
    </row>
    <row r="158" ht="15">
      <c r="A158" s="5"/>
    </row>
    <row r="159" ht="15">
      <c r="A159" s="5"/>
    </row>
    <row r="160" ht="15">
      <c r="A160" s="5"/>
    </row>
    <row r="161" ht="15">
      <c r="A161" s="5"/>
    </row>
    <row r="162" ht="15">
      <c r="A162" s="5"/>
    </row>
    <row r="163" ht="15">
      <c r="A163" s="5"/>
    </row>
    <row r="164" ht="15">
      <c r="A164" s="5"/>
    </row>
    <row r="165" ht="15">
      <c r="A165" s="5"/>
    </row>
    <row r="166" ht="15">
      <c r="A166" s="5"/>
    </row>
    <row r="167" ht="15">
      <c r="A167" s="5"/>
    </row>
    <row r="168" ht="15">
      <c r="A168" s="5"/>
    </row>
    <row r="169" ht="15">
      <c r="A169" s="5"/>
    </row>
    <row r="170" ht="15">
      <c r="A170" s="5"/>
    </row>
    <row r="171" ht="15">
      <c r="A171" s="5"/>
    </row>
    <row r="172" ht="15">
      <c r="A172" s="5"/>
    </row>
    <row r="173" ht="15">
      <c r="A173" s="5"/>
    </row>
    <row r="174" ht="15">
      <c r="A174" s="5"/>
    </row>
    <row r="175" ht="15">
      <c r="A175" s="5"/>
    </row>
    <row r="176" ht="15">
      <c r="A176" s="5"/>
    </row>
    <row r="177" ht="15">
      <c r="A177" s="5"/>
    </row>
    <row r="178" ht="15">
      <c r="A178" s="5"/>
    </row>
    <row r="179" ht="15">
      <c r="A179" s="5"/>
    </row>
    <row r="180" ht="15">
      <c r="A180" s="5"/>
    </row>
    <row r="181" ht="15">
      <c r="A181" s="5"/>
    </row>
    <row r="182" ht="15">
      <c r="A182" s="5"/>
    </row>
    <row r="183" ht="15">
      <c r="A183" s="5"/>
    </row>
    <row r="184" ht="15">
      <c r="A184" s="5"/>
    </row>
    <row r="185" ht="15">
      <c r="A185" s="5"/>
    </row>
    <row r="186" ht="15">
      <c r="A186" s="5"/>
    </row>
    <row r="187" ht="15">
      <c r="A187" s="5"/>
    </row>
    <row r="188" ht="15">
      <c r="A188" s="5"/>
    </row>
    <row r="189" ht="15">
      <c r="A189" s="5"/>
    </row>
    <row r="190" ht="15">
      <c r="A190" s="5"/>
    </row>
    <row r="191" ht="15">
      <c r="A191" s="5"/>
    </row>
    <row r="192" ht="15">
      <c r="A192" s="5"/>
    </row>
    <row r="193" ht="15">
      <c r="A193" s="5"/>
    </row>
    <row r="194" ht="15">
      <c r="A194" s="5"/>
    </row>
    <row r="195" ht="15">
      <c r="A195" s="5"/>
    </row>
    <row r="196" ht="15">
      <c r="A196" s="5"/>
    </row>
    <row r="197" ht="15">
      <c r="A197" s="5"/>
    </row>
    <row r="198" ht="15">
      <c r="A198" s="5"/>
    </row>
    <row r="199" ht="15">
      <c r="A199" s="5"/>
    </row>
    <row r="200" ht="15">
      <c r="A200" s="5"/>
    </row>
    <row r="201" ht="15">
      <c r="A201" s="5"/>
    </row>
    <row r="202" ht="15">
      <c r="A202" s="5"/>
    </row>
    <row r="203" ht="15">
      <c r="A203" s="5"/>
    </row>
    <row r="204" ht="15">
      <c r="A204" s="5"/>
    </row>
    <row r="205" ht="15">
      <c r="A205" s="5"/>
    </row>
    <row r="206" ht="15">
      <c r="A206" s="5"/>
    </row>
    <row r="207" ht="15">
      <c r="A207" s="5"/>
    </row>
    <row r="208" ht="15">
      <c r="A208" s="5"/>
    </row>
    <row r="209" ht="15">
      <c r="A209" s="5"/>
    </row>
  </sheetData>
  <sheetProtection/>
  <mergeCells count="26">
    <mergeCell ref="E5:E9"/>
    <mergeCell ref="F5:G8"/>
    <mergeCell ref="B12:P12"/>
    <mergeCell ref="B11:P11"/>
    <mergeCell ref="C5:C9"/>
    <mergeCell ref="D5:D9"/>
    <mergeCell ref="P89:P106"/>
    <mergeCell ref="A2:P2"/>
    <mergeCell ref="J7:K8"/>
    <mergeCell ref="L7:M8"/>
    <mergeCell ref="N7:O8"/>
    <mergeCell ref="P5:P9"/>
    <mergeCell ref="H5:O6"/>
    <mergeCell ref="H7:I8"/>
    <mergeCell ref="A5:A9"/>
    <mergeCell ref="B5:B9"/>
    <mergeCell ref="A122:P122"/>
    <mergeCell ref="A3:P3"/>
    <mergeCell ref="B13:P13"/>
    <mergeCell ref="A107:A121"/>
    <mergeCell ref="B107:D111"/>
    <mergeCell ref="B112:D116"/>
    <mergeCell ref="B117:D121"/>
    <mergeCell ref="P14:P37"/>
    <mergeCell ref="P38:P64"/>
    <mergeCell ref="P65:P88"/>
  </mergeCells>
  <printOptions/>
  <pageMargins left="0.2" right="0.19" top="0.19" bottom="0.2" header="0.17" footer="0.16"/>
  <pageSetup fitToHeight="23" fitToWidth="1" horizontalDpi="600" verticalDpi="600"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ptv</cp:lastModifiedBy>
  <cp:lastPrinted>2015-01-20T08:37:35Z</cp:lastPrinted>
  <dcterms:created xsi:type="dcterms:W3CDTF">2012-01-12T02:35:56Z</dcterms:created>
  <dcterms:modified xsi:type="dcterms:W3CDTF">2015-04-01T03:42:05Z</dcterms:modified>
  <cp:category/>
  <cp:version/>
  <cp:contentType/>
  <cp:contentStatus/>
</cp:coreProperties>
</file>