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'Лист1'!$10:$12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J25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J102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  <comment ref="F102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F25" authorId="0">
      <text>
        <r>
          <rPr>
            <b/>
            <sz val="8"/>
            <rFont val="Tahoma"/>
            <family val="2"/>
          </rPr>
          <t>для софинансир 610 т</t>
        </r>
      </text>
    </comment>
    <comment ref="F407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<sst xmlns="http://schemas.openxmlformats.org/spreadsheetml/2006/main" count="698" uniqueCount="135">
  <si>
    <t>ПЕРЕЧЕНЬ МЕРОПРИЯТИЙ И РЕСУРСНОЕ ОБЕСПЕЧЕНИЕ МУНИЦИПАЛЬНОЙ ПРОГРАММЫ</t>
  </si>
  <si>
    <t>«Развитие культуры и туризма»  муниципального образования «Город Томск на 2015-2020 годы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</si>
  <si>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</si>
  <si>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</si>
  <si>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</si>
  <si>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</si>
  <si>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</si>
  <si>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</si>
  <si>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</si>
  <si>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</si>
  <si>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</si>
  <si>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</si>
  <si>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</si>
  <si>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</si>
  <si>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</si>
  <si>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</si>
  <si>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</si>
  <si>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</si>
  <si>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</si>
  <si>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</si>
  <si>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</si>
  <si>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</si>
  <si>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</si>
  <si>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</si>
  <si>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</si>
  <si>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Мероприятие 1.2.</t>
  </si>
  <si>
    <t xml:space="preserve"> Организация  музейного обслуживания  населения. </t>
  </si>
  <si>
    <t>3.</t>
  </si>
  <si>
    <t>Мероприятие 1.3.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</si>
  <si>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</si>
  <si>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</si>
  <si>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</si>
  <si>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 xml:space="preserve">Итого по задаче 1 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</si>
  <si>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</si>
  <si>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</si>
  <si>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Мероприятие 3.1.</t>
  </si>
  <si>
    <t>Итого по задаче 3</t>
  </si>
  <si>
    <t>ВСЕГО ПО МУНИЦИПАЛЬНОЙ ПРОГРАММЕ «РАЗВИТИЕ КУЛЬТУРЫ И ТУРИЗМА»</t>
  </si>
  <si>
    <t>Итого по задаче 2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</si>
  <si>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</si>
  <si>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</si>
  <si>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</si>
  <si>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</si>
  <si>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</si>
  <si>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</si>
  <si>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</si>
  <si>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</si>
  <si>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</si>
  <si>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</si>
  <si>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</si>
  <si>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</si>
  <si>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</si>
  <si>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</si>
  <si>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1.4.4. Приобретение современных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</si>
  <si>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</si>
  <si>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</si>
  <si>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5.</t>
  </si>
  <si>
    <t>2.1.1. Проведение информационно-пропагандистской кампании и распространение социальной рекламы о туризме.</t>
  </si>
  <si>
    <t>Объем финансирования (тыс. руб.)</t>
  </si>
  <si>
    <t xml:space="preserve">2.1.1.4 Разработка и изготовление рекламно-информационных материалов о туристских возможностях </t>
  </si>
  <si>
    <t>2.1.1.5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</si>
  <si>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2.1.1.6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</si>
  <si>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2.1.1.7 Размещение социальной рекламы о туризме на внутренних и наружных стационарных рекламных конструкциях</t>
  </si>
  <si>
    <t>2.1.1.8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</si>
  <si>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2.1.1.9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</si>
  <si>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Мероприятие 2.1.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</si>
  <si>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</si>
  <si>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</si>
  <si>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</si>
  <si>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</si>
  <si>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</si>
  <si>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Мероприятие 4.1.</t>
  </si>
  <si>
    <t>Обеспечение безопасных и комфортных условий в муниципальных учреждениях культуры.</t>
  </si>
  <si>
    <t>4.1.1. Капитальный ремонт МБОУДО ДШИ №1</t>
  </si>
  <si>
    <t xml:space="preserve">4.1.3.Капитальный ремонт МАУ ЗЦ «Аэлита» 
(ЗЦ «Аэлита»)
</t>
  </si>
  <si>
    <t>4.1.4. Капитальный ремонт МАУ ЗЦ «Аэлита» (ДК «Тимирязевский»)</t>
  </si>
  <si>
    <t>4.1.5. Капитальный ремонт МАУ ДК «Маяк»</t>
  </si>
  <si>
    <t>4.1.6.Капитальный ремонт МАУ МИБС МБ «Южная»</t>
  </si>
  <si>
    <t>4.1.7.Капитальный ремонт МАУ МИБС МБ «Кольцевая»</t>
  </si>
  <si>
    <t xml:space="preserve">4.1.9.Капитальный ремонт МАУ МИБС МБ «Лада» </t>
  </si>
  <si>
    <t>Итого по задаче 4</t>
  </si>
  <si>
    <t>4.1.8. Капитальный ремонт МАУ МИБС МБ «Дом семьи»</t>
  </si>
  <si>
    <t>Мероприятие 4.2.</t>
  </si>
  <si>
    <t>Повышение уровня обеспеченности населения учреждениями культуры.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</si>
  <si>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</si>
  <si>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</si>
  <si>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</si>
  <si>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t>4.1.10. Капитальный ремонт МАУ "ДК "Томский перекресток"</t>
  </si>
  <si>
    <t>4.1.11. Капитальный ремонт МАУ "ДК "Светлый"</t>
  </si>
  <si>
    <t>4.1.13.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</si>
  <si>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>4.1.12. Капитальный ремонт МАУ МИБС МБ «Сибирская»</t>
  </si>
  <si>
    <t>Мероприятие 3.2.</t>
  </si>
  <si>
    <t>Обеспечение условий для устойчивого исполнения  расходных полномочий управления культуры и повышения качества управления финансами</t>
  </si>
  <si>
    <t xml:space="preserve">Мероприятие 1.4. </t>
  </si>
  <si>
    <t>1.3.7. Обеспечение пожарной безопасности МОУ ДО</t>
  </si>
  <si>
    <t>Управление культуры администрации Города Томска</t>
  </si>
  <si>
    <t>Департамент капитального строительства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</si>
  <si>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</si>
  <si>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</si>
  <si>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Обеспечение условий для реализации муниципальной программы.</t>
  </si>
  <si>
    <t>2.1.1.3.Создание выставочного стенда о туристских возможностях и приобретение мобильного выставочного оборудования</t>
  </si>
  <si>
    <t>2.1.1.10. Создание и обеспечение деятельности городского туристского информационного центра и сети туристских информационных пунктов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</si>
  <si>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</si>
  <si>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</si>
  <si>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</si>
  <si>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</si>
  <si>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</si>
  <si>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</si>
  <si>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</si>
  <si>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</si>
  <si>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</si>
  <si>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2.1.1.2  Разработка маркетингового плана продвижения туристского бренда Города Томска</t>
  </si>
  <si>
    <t xml:space="preserve">Мероприятие 2.2. Создание туристско-рекреационного комплекса Города Томска в.т.ч. Создание музея – заповедника «Томская крепость».
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</si>
  <si>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</si>
  <si>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</si>
  <si>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</si>
  <si>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3.1.1. Осуществление экономического планирования, ведения бюджетного, налогового учета, составления отчетности, контроля расходования средств .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</si>
  <si>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</si>
  <si>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</si>
  <si>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</si>
  <si>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>2.1.1.1 Разработка концепции туристского бренда Города Томска , включая создание бренд-бука</t>
  </si>
  <si>
    <t>2.1. 12.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</si>
  <si>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1.1.4.Организация трудоустройства несовершеннолетних детей в каникулярное время</t>
  </si>
  <si>
    <t>4.1.2. Капитальный ремонт МБОУДОД ДМШ № 2, МАУДОД ДХШ № 1.</t>
  </si>
  <si>
    <t xml:space="preserve">2.1. 11.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</si>
  <si>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2.</t>
  </si>
  <si>
    <t>6.</t>
  </si>
  <si>
    <t>7.</t>
  </si>
  <si>
    <t>9.</t>
  </si>
  <si>
    <t>8.</t>
  </si>
  <si>
    <t>10.</t>
  </si>
  <si>
    <t>проверка</t>
  </si>
  <si>
    <t xml:space="preserve">Приложение 3
к постановлению
администрации Города Томска от    №
</t>
  </si>
  <si>
    <t>к постановлению</t>
  </si>
  <si>
    <t>администрации Города Томска от  24.04.2015 № 357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</si>
</sst>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_-* #,##0_р_._-;\-* #,##0_р_._-;_-* &quot;-&quot;?_р_._-;_-@_-"/>
  </numFmts>
  <fonts count="27"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8"/>
      <name val="Times New Roman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3" fillId="0" borderId="16" xfId="0" applyFont="1" applyFill="1" applyBorder="1" applyAlignment="1">
      <alignment vertical="center" wrapText="1"/>
    </xf>
    <xf numFmtId="164" fontId="0" fillId="0" borderId="0" xfId="0" applyNumberFormat="1" applyFill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5\&#1044;&#1091;&#1084;&#1072;\&#1072;&#1087;&#1088;&#1077;&#1083;&#1100;\&#1087;&#1088;&#1080;&#1083;&#1086;&#1078;&#1077;&#1085;&#1080;&#1077;%202%20&#1082;%20&#1055;&#1055;%20&#8470;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5\&#1044;&#1091;&#1084;&#1072;\&#1084;&#1072;&#1088;&#1090;\&#1087;&#1088;&#1080;&#1083;&#1086;&#1078;&#1077;&#1085;&#1080;&#1077;%202%20&#1082;%20&#1055;&#1055;%20&#8470;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5\&#1044;&#1091;&#1084;&#1072;\&#1084;&#1072;&#1088;&#1090;\&#1087;&#1088;&#1080;&#1083;&#1086;&#1078;&#1077;&#1085;&#1080;&#1077;%202%20&#1082;%20&#1055;&#1055;%20&#8470;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5\&#1044;&#1091;&#1084;&#1072;\&#1084;&#1072;&#1088;&#1090;\&#1087;&#1088;&#1080;&#1083;&#1086;&#1078;&#1077;&#1085;&#1080;&#1077;%202%20&#1082;%20&#1055;&#1055;%20&#8470;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F20">
            <v>72128.4</v>
          </cell>
          <cell r="G20">
            <v>54258.4</v>
          </cell>
          <cell r="J20">
            <v>26179.5</v>
          </cell>
          <cell r="K20">
            <v>23800.5</v>
          </cell>
        </row>
        <row r="21">
          <cell r="F21">
            <v>72128.4</v>
          </cell>
          <cell r="G21">
            <v>51748.9</v>
          </cell>
          <cell r="J21">
            <v>43639.8</v>
          </cell>
          <cell r="K21">
            <v>41487.3</v>
          </cell>
        </row>
        <row r="22">
          <cell r="F22">
            <v>72128.4</v>
          </cell>
          <cell r="G22">
            <v>51748.9</v>
          </cell>
          <cell r="J22">
            <v>48003.780000000006</v>
          </cell>
          <cell r="K22">
            <v>64583.1</v>
          </cell>
        </row>
        <row r="23">
          <cell r="F23">
            <v>79505.54000000001</v>
          </cell>
          <cell r="J23">
            <v>52804.15800000002</v>
          </cell>
          <cell r="K23">
            <v>0</v>
          </cell>
        </row>
        <row r="24">
          <cell r="F24">
            <v>87661.55400000002</v>
          </cell>
          <cell r="J24">
            <v>58084.57380000002</v>
          </cell>
        </row>
        <row r="25">
          <cell r="F25">
            <v>96682.56140000002</v>
          </cell>
          <cell r="J25">
            <v>63893.03118000003</v>
          </cell>
        </row>
        <row r="62">
          <cell r="F62">
            <v>8693.804</v>
          </cell>
          <cell r="G62">
            <v>7893.304</v>
          </cell>
          <cell r="J62">
            <v>2265.6</v>
          </cell>
          <cell r="K62">
            <v>2065.6</v>
          </cell>
        </row>
        <row r="63">
          <cell r="F63">
            <v>8693.804</v>
          </cell>
          <cell r="G63">
            <v>7963.799999999999</v>
          </cell>
          <cell r="J63">
            <v>3803.5</v>
          </cell>
          <cell r="K63">
            <v>3603.5</v>
          </cell>
        </row>
        <row r="64">
          <cell r="F64">
            <v>8693.804</v>
          </cell>
          <cell r="G64">
            <v>7963.799999999999</v>
          </cell>
          <cell r="J64">
            <v>4183.85</v>
          </cell>
          <cell r="K64">
            <v>5614.7</v>
          </cell>
        </row>
        <row r="65">
          <cell r="F65">
            <v>9563.1844</v>
          </cell>
          <cell r="J65">
            <v>4602.235000000001</v>
          </cell>
          <cell r="K65">
            <v>0</v>
          </cell>
        </row>
        <row r="66">
          <cell r="F66">
            <v>10519.502840000001</v>
          </cell>
          <cell r="J66">
            <v>5062.458500000001</v>
          </cell>
          <cell r="K66">
            <v>0</v>
          </cell>
        </row>
        <row r="67">
          <cell r="F67">
            <v>11571.453124000001</v>
          </cell>
          <cell r="J67">
            <v>5568.704350000001</v>
          </cell>
          <cell r="K67">
            <v>0</v>
          </cell>
        </row>
        <row r="83">
          <cell r="F83">
            <v>119897.40000000001</v>
          </cell>
          <cell r="G83">
            <v>107595.5</v>
          </cell>
          <cell r="J83">
            <v>41774.5</v>
          </cell>
          <cell r="K83">
            <v>38259.5</v>
          </cell>
        </row>
        <row r="84">
          <cell r="F84">
            <v>119897.40000000001</v>
          </cell>
          <cell r="G84">
            <v>103566.29999999999</v>
          </cell>
          <cell r="J84">
            <v>55847.4</v>
          </cell>
          <cell r="K84">
            <v>52296.4</v>
          </cell>
        </row>
        <row r="85">
          <cell r="F85">
            <v>119897.40000000001</v>
          </cell>
          <cell r="G85">
            <v>103566.29999999999</v>
          </cell>
          <cell r="J85">
            <v>76963.8</v>
          </cell>
          <cell r="K85">
            <v>74978.7</v>
          </cell>
        </row>
        <row r="86">
          <cell r="F86">
            <v>135894.74000000002</v>
          </cell>
          <cell r="J86">
            <v>91054.56</v>
          </cell>
        </row>
        <row r="87">
          <cell r="F87">
            <v>149081.01400000002</v>
          </cell>
          <cell r="J87">
            <v>108725.47200000001</v>
          </cell>
        </row>
        <row r="88">
          <cell r="F88">
            <v>163779.59540000005</v>
          </cell>
          <cell r="J88">
            <v>129930.5664</v>
          </cell>
        </row>
        <row r="146">
          <cell r="F146">
            <v>94100.8</v>
          </cell>
          <cell r="G146">
            <v>79731.20000000001</v>
          </cell>
          <cell r="J146">
            <v>21831.300000000003</v>
          </cell>
          <cell r="K146">
            <v>21131.300000000003</v>
          </cell>
        </row>
        <row r="147">
          <cell r="F147">
            <v>94100.8</v>
          </cell>
          <cell r="G147">
            <v>77935.6</v>
          </cell>
          <cell r="J147">
            <v>36589.4</v>
          </cell>
          <cell r="K147">
            <v>35769.4</v>
          </cell>
        </row>
        <row r="148">
          <cell r="F148">
            <v>94100.8</v>
          </cell>
          <cell r="G148">
            <v>77935.6</v>
          </cell>
          <cell r="J148">
            <v>26024.1</v>
          </cell>
          <cell r="K148">
            <v>54884.2</v>
          </cell>
        </row>
        <row r="149">
          <cell r="F149">
            <v>113758.13999999998</v>
          </cell>
          <cell r="J149">
            <v>33764.93</v>
          </cell>
        </row>
        <row r="150">
          <cell r="F150">
            <v>136446.94799999997</v>
          </cell>
          <cell r="J150">
            <v>43745.72900000001</v>
          </cell>
        </row>
        <row r="151">
          <cell r="F151">
            <v>163673.51759999996</v>
          </cell>
          <cell r="J151">
            <v>56850.03170000001</v>
          </cell>
        </row>
        <row r="229">
          <cell r="D229">
            <v>3115707.6299440004</v>
          </cell>
          <cell r="E229">
            <v>1155044.804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6">
          <cell r="D156">
            <v>209740</v>
          </cell>
        </row>
        <row r="157">
          <cell r="E157">
            <v>250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7">
          <cell r="D57">
            <v>217759.8816</v>
          </cell>
          <cell r="E57">
            <v>89734.5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5">
          <cell r="D145">
            <v>6575836</v>
          </cell>
          <cell r="E145">
            <v>6650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0"/>
  <sheetViews>
    <sheetView tabSelected="1" view="pageBreakPreview" zoomScale="75" zoomScaleSheetLayoutView="75" zoomScalePageLayoutView="0" workbookViewId="0" topLeftCell="A1">
      <selection activeCell="P7" sqref="P7"/>
    </sheetView>
  </sheetViews>
  <sheetFormatPr defaultColWidth="9.00390625" defaultRowHeight="15.75"/>
  <cols>
    <col min="1" max="1" width="3.875" style="1" customWidth="1"/>
    <col min="2" max="2" width="20.50390625" style="2" customWidth="1"/>
    <col min="3" max="3" width="9.125" style="3" bestFit="1" customWidth="1"/>
    <col min="4" max="4" width="11.50390625" style="4" customWidth="1"/>
    <col min="5" max="5" width="10.50390625" style="4" customWidth="1"/>
    <col min="6" max="6" width="13.125" style="3" customWidth="1"/>
    <col min="7" max="7" width="10.00390625" style="3" bestFit="1" customWidth="1"/>
    <col min="8" max="8" width="9.375" style="3" customWidth="1"/>
    <col min="9" max="9" width="10.25390625" style="3" customWidth="1"/>
    <col min="10" max="10" width="12.375" style="3" customWidth="1"/>
    <col min="11" max="11" width="9.25390625" style="3" customWidth="1"/>
    <col min="12" max="12" width="8.875" style="3" customWidth="1"/>
    <col min="13" max="13" width="7.75390625" style="3" customWidth="1"/>
    <col min="14" max="14" width="11.25390625" style="5" customWidth="1"/>
    <col min="15" max="15" width="0.12890625" style="1" customWidth="1"/>
    <col min="16" max="16" width="13.50390625" style="1" bestFit="1" customWidth="1"/>
    <col min="17" max="16384" width="9.00390625" style="1" customWidth="1"/>
  </cols>
  <sheetData>
    <row r="1" spans="1:14" ht="15.75">
      <c r="A1" s="67" t="s">
        <v>132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43" t="s">
        <v>133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>
      <c r="A3" s="43" t="s">
        <v>134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5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>
      <c r="A5" s="65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ht="15.75">
      <c r="A6" s="39"/>
    </row>
    <row r="7" spans="1:14" ht="18.75">
      <c r="A7" s="66" t="s">
        <v>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ht="15.75">
      <c r="A8" s="39"/>
    </row>
    <row r="9" ht="15.75">
      <c r="A9" s="39"/>
    </row>
    <row r="10" spans="1:15" ht="33.75" customHeight="1">
      <c r="A10" s="64" t="s">
        <v>2</v>
      </c>
      <c r="B10" s="59" t="s">
        <v>3</v>
      </c>
      <c r="C10" s="64" t="s">
        <v>4</v>
      </c>
      <c r="D10" s="55" t="s">
        <v>58</v>
      </c>
      <c r="E10" s="55"/>
      <c r="F10" s="64" t="s">
        <v>5</v>
      </c>
      <c r="G10" s="64"/>
      <c r="H10" s="64"/>
      <c r="I10" s="64"/>
      <c r="J10" s="64"/>
      <c r="K10" s="64"/>
      <c r="L10" s="64"/>
      <c r="M10" s="64"/>
      <c r="N10" s="64" t="s">
        <v>6</v>
      </c>
      <c r="O10" s="6"/>
    </row>
    <row r="11" spans="1:15" ht="30.75" customHeight="1">
      <c r="A11" s="64"/>
      <c r="B11" s="57"/>
      <c r="C11" s="64"/>
      <c r="D11" s="55"/>
      <c r="E11" s="55"/>
      <c r="F11" s="64" t="s">
        <v>7</v>
      </c>
      <c r="G11" s="64"/>
      <c r="H11" s="64" t="s">
        <v>8</v>
      </c>
      <c r="I11" s="64"/>
      <c r="J11" s="64" t="s">
        <v>9</v>
      </c>
      <c r="K11" s="64"/>
      <c r="L11" s="64" t="s">
        <v>10</v>
      </c>
      <c r="M11" s="64"/>
      <c r="N11" s="64"/>
      <c r="O11" s="6"/>
    </row>
    <row r="12" spans="1:15" s="8" customFormat="1" ht="25.5">
      <c r="A12" s="64"/>
      <c r="B12" s="58"/>
      <c r="C12" s="64"/>
      <c r="D12" s="40" t="s">
        <v>11</v>
      </c>
      <c r="E12" s="40" t="s">
        <v>12</v>
      </c>
      <c r="F12" s="40" t="s">
        <v>11</v>
      </c>
      <c r="G12" s="40" t="s">
        <v>12</v>
      </c>
      <c r="H12" s="40" t="s">
        <v>11</v>
      </c>
      <c r="I12" s="40" t="s">
        <v>12</v>
      </c>
      <c r="J12" s="40" t="s">
        <v>11</v>
      </c>
      <c r="K12" s="40" t="s">
        <v>12</v>
      </c>
      <c r="L12" s="40" t="s">
        <v>11</v>
      </c>
      <c r="M12" s="40" t="s">
        <v>12</v>
      </c>
      <c r="N12" s="40"/>
      <c r="O12" s="7"/>
    </row>
    <row r="13" spans="1:15" s="3" customFormat="1" ht="15.75">
      <c r="A13" s="40">
        <v>1</v>
      </c>
      <c r="B13" s="40">
        <v>2</v>
      </c>
      <c r="C13" s="40">
        <v>3</v>
      </c>
      <c r="D13" s="37">
        <v>4</v>
      </c>
      <c r="E13" s="37">
        <v>5</v>
      </c>
      <c r="F13" s="40">
        <v>6</v>
      </c>
      <c r="G13" s="40">
        <v>7</v>
      </c>
      <c r="H13" s="40">
        <v>8</v>
      </c>
      <c r="I13" s="40">
        <v>9</v>
      </c>
      <c r="J13" s="40">
        <v>10</v>
      </c>
      <c r="K13" s="40">
        <v>11</v>
      </c>
      <c r="L13" s="40">
        <v>12</v>
      </c>
      <c r="M13" s="40">
        <v>13</v>
      </c>
      <c r="N13" s="40">
        <v>14</v>
      </c>
      <c r="O13" s="9"/>
    </row>
    <row r="14" spans="1:15" ht="29.25" customHeight="1">
      <c r="A14" s="63" t="s">
        <v>13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"/>
    </row>
    <row r="15" spans="1:15" ht="16.5" customHeight="1">
      <c r="A15" s="63" t="s">
        <v>14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"/>
    </row>
    <row r="16" spans="1:15" ht="16.5" customHeight="1">
      <c r="A16" s="63" t="s">
        <v>15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"/>
    </row>
    <row r="17" spans="1:16" s="12" customFormat="1" ht="15.75">
      <c r="A17" s="59" t="s">
        <v>44</v>
      </c>
      <c r="B17" s="38" t="s">
        <v>16</v>
      </c>
      <c r="C17" s="37" t="s">
        <v>18</v>
      </c>
      <c r="D17" s="10">
        <f>SUM(D18:D23)</f>
        <v>777934.3936300001</v>
      </c>
      <c r="E17" s="10">
        <f>SUM(E18:E23)</f>
        <v>288009.1</v>
      </c>
      <c r="F17" s="10">
        <f>SUM(F18:F23)</f>
        <v>480234.8554</v>
      </c>
      <c r="G17" s="10">
        <f aca="true" t="shared" si="0" ref="G17:M17">SUM(G18:G23)</f>
        <v>157756.2</v>
      </c>
      <c r="H17" s="10">
        <f t="shared" si="0"/>
        <v>4050.6952500000007</v>
      </c>
      <c r="I17" s="10">
        <f>SUM(I18:I23)</f>
        <v>0</v>
      </c>
      <c r="J17" s="10">
        <f>SUM(J18:J23)</f>
        <v>292604.8429800001</v>
      </c>
      <c r="K17" s="10">
        <f t="shared" si="0"/>
        <v>129870.9</v>
      </c>
      <c r="L17" s="10">
        <f t="shared" si="0"/>
        <v>1044</v>
      </c>
      <c r="M17" s="10">
        <f t="shared" si="0"/>
        <v>382</v>
      </c>
      <c r="N17" s="46" t="s">
        <v>95</v>
      </c>
      <c r="O17" s="41"/>
      <c r="P17" s="11"/>
    </row>
    <row r="18" spans="1:16" s="12" customFormat="1" ht="15.75">
      <c r="A18" s="57"/>
      <c r="B18" s="56" t="s">
        <v>17</v>
      </c>
      <c r="C18" s="37" t="s">
        <v>19</v>
      </c>
      <c r="D18" s="10">
        <f aca="true" t="shared" si="1" ref="D18:E23">F18+H18+J18+L18</f>
        <v>98932.9</v>
      </c>
      <c r="E18" s="10">
        <f t="shared" si="1"/>
        <v>78158.9</v>
      </c>
      <c r="F18" s="10">
        <f>'[1]Лист1'!$F$20</f>
        <v>72128.4</v>
      </c>
      <c r="G18" s="10">
        <f>'[1]Лист1'!$G$20</f>
        <v>54258.4</v>
      </c>
      <c r="H18" s="10">
        <f aca="true" t="shared" si="2" ref="H18:I23">H25+H32+H46</f>
        <v>525</v>
      </c>
      <c r="I18" s="10">
        <f t="shared" si="2"/>
        <v>0</v>
      </c>
      <c r="J18" s="10">
        <f>'[1]Лист1'!$J$20</f>
        <v>26179.5</v>
      </c>
      <c r="K18" s="10">
        <f>'[1]Лист1'!$K$20</f>
        <v>23800.5</v>
      </c>
      <c r="L18" s="10">
        <v>100</v>
      </c>
      <c r="M18" s="10">
        <v>100</v>
      </c>
      <c r="N18" s="47"/>
      <c r="O18" s="13"/>
      <c r="P18" s="11"/>
    </row>
    <row r="19" spans="1:16" s="12" customFormat="1" ht="15.75">
      <c r="A19" s="57"/>
      <c r="B19" s="56"/>
      <c r="C19" s="37" t="s">
        <v>20</v>
      </c>
      <c r="D19" s="10">
        <f t="shared" si="1"/>
        <v>116445.7</v>
      </c>
      <c r="E19" s="10">
        <f t="shared" si="1"/>
        <v>93336.20000000001</v>
      </c>
      <c r="F19" s="10">
        <f>'[1]Лист1'!$F$21</f>
        <v>72128.4</v>
      </c>
      <c r="G19" s="10">
        <f>'[1]Лист1'!$G$21</f>
        <v>51748.9</v>
      </c>
      <c r="H19" s="10">
        <f t="shared" si="2"/>
        <v>577.5</v>
      </c>
      <c r="I19" s="10">
        <f t="shared" si="2"/>
        <v>0</v>
      </c>
      <c r="J19" s="10">
        <f>'[1]Лист1'!$J$21</f>
        <v>43639.8</v>
      </c>
      <c r="K19" s="10">
        <f>'[1]Лист1'!$K$21</f>
        <v>41487.3</v>
      </c>
      <c r="L19" s="10">
        <v>100</v>
      </c>
      <c r="M19" s="10">
        <v>100</v>
      </c>
      <c r="N19" s="47"/>
      <c r="O19" s="13"/>
      <c r="P19" s="11"/>
    </row>
    <row r="20" spans="1:16" s="12" customFormat="1" ht="15.75">
      <c r="A20" s="57"/>
      <c r="B20" s="56"/>
      <c r="C20" s="37" t="s">
        <v>21</v>
      </c>
      <c r="D20" s="10">
        <f t="shared" si="1"/>
        <v>120949.43</v>
      </c>
      <c r="E20" s="10">
        <f t="shared" si="1"/>
        <v>116514</v>
      </c>
      <c r="F20" s="10">
        <f>'[1]Лист1'!$F$22</f>
        <v>72128.4</v>
      </c>
      <c r="G20" s="10">
        <f>'[1]Лист1'!$G$22</f>
        <v>51748.9</v>
      </c>
      <c r="H20" s="10">
        <f t="shared" si="2"/>
        <v>635.25</v>
      </c>
      <c r="I20" s="10">
        <f t="shared" si="2"/>
        <v>0</v>
      </c>
      <c r="J20" s="10">
        <f>'[1]Лист1'!$J$22</f>
        <v>48003.780000000006</v>
      </c>
      <c r="K20" s="10">
        <f>'[1]Лист1'!$K$22</f>
        <v>64583.1</v>
      </c>
      <c r="L20" s="10">
        <v>182</v>
      </c>
      <c r="M20" s="10">
        <v>182</v>
      </c>
      <c r="N20" s="47"/>
      <c r="O20" s="13"/>
      <c r="P20" s="11"/>
    </row>
    <row r="21" spans="1:16" s="12" customFormat="1" ht="15.75">
      <c r="A21" s="57"/>
      <c r="B21" s="56"/>
      <c r="C21" s="37" t="s">
        <v>22</v>
      </c>
      <c r="D21" s="10">
        <f t="shared" si="1"/>
        <v>133208.47300000003</v>
      </c>
      <c r="E21" s="10">
        <f t="shared" si="1"/>
        <v>0</v>
      </c>
      <c r="F21" s="10">
        <f>'[1]Лист1'!$F$23</f>
        <v>79505.54000000001</v>
      </c>
      <c r="G21" s="10">
        <f>G28+G35+G49+G56</f>
        <v>0</v>
      </c>
      <c r="H21" s="10">
        <f t="shared" si="2"/>
        <v>698.7750000000001</v>
      </c>
      <c r="I21" s="10">
        <f t="shared" si="2"/>
        <v>0</v>
      </c>
      <c r="J21" s="10">
        <f>'[1]Лист1'!$J$23</f>
        <v>52804.15800000002</v>
      </c>
      <c r="K21" s="10">
        <f>'[1]Лист1'!$K$23</f>
        <v>0</v>
      </c>
      <c r="L21" s="10">
        <v>200</v>
      </c>
      <c r="M21" s="10">
        <f>M28+M35+M49</f>
        <v>0</v>
      </c>
      <c r="N21" s="47"/>
      <c r="O21" s="13"/>
      <c r="P21" s="11"/>
    </row>
    <row r="22" spans="1:15" s="12" customFormat="1" ht="15.75">
      <c r="A22" s="57"/>
      <c r="B22" s="56"/>
      <c r="C22" s="37" t="s">
        <v>23</v>
      </c>
      <c r="D22" s="10">
        <f t="shared" si="1"/>
        <v>146734.78030000004</v>
      </c>
      <c r="E22" s="10">
        <f t="shared" si="1"/>
        <v>0</v>
      </c>
      <c r="F22" s="10">
        <f>'[1]Лист1'!$F$24</f>
        <v>87661.55400000002</v>
      </c>
      <c r="G22" s="10">
        <f>G29+G36+G50+G57</f>
        <v>0</v>
      </c>
      <c r="H22" s="10">
        <f t="shared" si="2"/>
        <v>768.6525000000001</v>
      </c>
      <c r="I22" s="10">
        <f t="shared" si="2"/>
        <v>0</v>
      </c>
      <c r="J22" s="10">
        <f>'[1]Лист1'!$J$24</f>
        <v>58084.57380000002</v>
      </c>
      <c r="K22" s="10">
        <f>K29+K36+K50</f>
        <v>0</v>
      </c>
      <c r="L22" s="10">
        <v>220</v>
      </c>
      <c r="M22" s="10">
        <f>M29+M36+M50</f>
        <v>0</v>
      </c>
      <c r="N22" s="47"/>
      <c r="O22" s="13"/>
    </row>
    <row r="23" spans="1:15" s="12" customFormat="1" ht="15.75">
      <c r="A23" s="58"/>
      <c r="B23" s="56"/>
      <c r="C23" s="37" t="s">
        <v>24</v>
      </c>
      <c r="D23" s="10">
        <f t="shared" si="1"/>
        <v>161663.11033000005</v>
      </c>
      <c r="E23" s="10">
        <f t="shared" si="1"/>
        <v>0</v>
      </c>
      <c r="F23" s="10">
        <f>'[1]Лист1'!$F$25</f>
        <v>96682.56140000002</v>
      </c>
      <c r="G23" s="10">
        <f>G30+G37+G51+G58</f>
        <v>0</v>
      </c>
      <c r="H23" s="10">
        <f t="shared" si="2"/>
        <v>845.5177500000002</v>
      </c>
      <c r="I23" s="10">
        <f t="shared" si="2"/>
        <v>0</v>
      </c>
      <c r="J23" s="10">
        <f>'[1]Лист1'!$J$25</f>
        <v>63893.03118000003</v>
      </c>
      <c r="K23" s="10">
        <f>K30+K37+K51</f>
        <v>0</v>
      </c>
      <c r="L23" s="10">
        <v>242</v>
      </c>
      <c r="M23" s="10">
        <f>M30+M37+M51</f>
        <v>0</v>
      </c>
      <c r="N23" s="47"/>
      <c r="O23" s="13"/>
    </row>
    <row r="24" spans="1:15" s="16" customFormat="1" ht="15.75" customHeight="1" hidden="1">
      <c r="A24" s="14"/>
      <c r="B24" s="49" t="s">
        <v>41</v>
      </c>
      <c r="C24" s="40" t="s">
        <v>18</v>
      </c>
      <c r="D24" s="10">
        <f>SUM(D25:D30)</f>
        <v>626114.9255600001</v>
      </c>
      <c r="E24" s="10">
        <f>SUM(E25:E30)</f>
        <v>195143.6</v>
      </c>
      <c r="F24" s="15">
        <f aca="true" t="shared" si="3" ref="F24:M24">SUM(F25:F30)</f>
        <v>455213.3219000001</v>
      </c>
      <c r="G24" s="15">
        <f t="shared" si="3"/>
        <v>155401.7</v>
      </c>
      <c r="H24" s="15">
        <f t="shared" si="3"/>
        <v>0</v>
      </c>
      <c r="I24" s="15">
        <f t="shared" si="3"/>
        <v>0</v>
      </c>
      <c r="J24" s="15">
        <f t="shared" si="3"/>
        <v>170901.60366000002</v>
      </c>
      <c r="K24" s="15">
        <f t="shared" si="3"/>
        <v>39741.899999999994</v>
      </c>
      <c r="L24" s="15">
        <f t="shared" si="3"/>
        <v>0</v>
      </c>
      <c r="M24" s="15">
        <f t="shared" si="3"/>
        <v>0</v>
      </c>
      <c r="N24" s="47"/>
      <c r="O24" s="13"/>
    </row>
    <row r="25" spans="1:15" ht="15.75" customHeight="1" hidden="1">
      <c r="A25" s="14"/>
      <c r="B25" s="49"/>
      <c r="C25" s="40" t="s">
        <v>19</v>
      </c>
      <c r="D25" s="10">
        <f aca="true" t="shared" si="4" ref="D25:E30">F25+H25+J25+L25</f>
        <v>86169.2</v>
      </c>
      <c r="E25" s="10">
        <f t="shared" si="4"/>
        <v>68713.2</v>
      </c>
      <c r="F25" s="15">
        <f>17212+G25-1400</f>
        <v>68545.9</v>
      </c>
      <c r="G25" s="15">
        <f>51333.9-G32-39:39+1400</f>
        <v>52733.9</v>
      </c>
      <c r="H25" s="15">
        <v>0</v>
      </c>
      <c r="I25" s="15">
        <v>0</v>
      </c>
      <c r="J25" s="15">
        <f>1644+K25</f>
        <v>17623.3</v>
      </c>
      <c r="K25" s="15">
        <f>15979.3</f>
        <v>15979.3</v>
      </c>
      <c r="L25" s="15">
        <f>M25</f>
        <v>0</v>
      </c>
      <c r="M25" s="15">
        <v>0</v>
      </c>
      <c r="N25" s="47"/>
      <c r="O25" s="13"/>
    </row>
    <row r="26" spans="1:15" ht="15.75" customHeight="1" hidden="1">
      <c r="A26" s="14"/>
      <c r="B26" s="49"/>
      <c r="C26" s="40" t="s">
        <v>20</v>
      </c>
      <c r="D26" s="10">
        <f t="shared" si="4"/>
        <v>93652.5</v>
      </c>
      <c r="E26" s="10">
        <f t="shared" si="4"/>
        <v>75096.5</v>
      </c>
      <c r="F26" s="15">
        <f>F25</f>
        <v>68545.9</v>
      </c>
      <c r="G26" s="15">
        <f>51333.9-G33-G40</f>
        <v>51333.9</v>
      </c>
      <c r="H26" s="15">
        <v>0</v>
      </c>
      <c r="I26" s="15">
        <v>0</v>
      </c>
      <c r="J26" s="15">
        <f>1344+K26</f>
        <v>25106.6</v>
      </c>
      <c r="K26" s="15">
        <f>23762.6</f>
        <v>23762.6</v>
      </c>
      <c r="L26" s="15">
        <f>M26</f>
        <v>0</v>
      </c>
      <c r="M26" s="15">
        <v>0</v>
      </c>
      <c r="N26" s="47"/>
      <c r="O26" s="13"/>
    </row>
    <row r="27" spans="1:15" ht="15.75" customHeight="1" hidden="1">
      <c r="A27" s="14"/>
      <c r="B27" s="49"/>
      <c r="C27" s="40" t="s">
        <v>21</v>
      </c>
      <c r="D27" s="10">
        <f t="shared" si="4"/>
        <v>96163.16</v>
      </c>
      <c r="E27" s="10">
        <f t="shared" si="4"/>
        <v>51333.9</v>
      </c>
      <c r="F27" s="15">
        <f>F26</f>
        <v>68545.9</v>
      </c>
      <c r="G27" s="15">
        <f>51333.9-G34-G41</f>
        <v>51333.9</v>
      </c>
      <c r="H27" s="15">
        <v>0</v>
      </c>
      <c r="I27" s="15">
        <v>0</v>
      </c>
      <c r="J27" s="15">
        <f>1.1*J26</f>
        <v>27617.260000000002</v>
      </c>
      <c r="K27" s="15">
        <v>0</v>
      </c>
      <c r="L27" s="15">
        <v>0</v>
      </c>
      <c r="M27" s="15">
        <v>0</v>
      </c>
      <c r="N27" s="47"/>
      <c r="O27" s="13"/>
    </row>
    <row r="28" spans="1:15" ht="15.75" customHeight="1" hidden="1">
      <c r="A28" s="14"/>
      <c r="B28" s="49"/>
      <c r="C28" s="40" t="s">
        <v>22</v>
      </c>
      <c r="D28" s="10">
        <f t="shared" si="4"/>
        <v>105779.47600000001</v>
      </c>
      <c r="E28" s="10">
        <f t="shared" si="4"/>
        <v>0</v>
      </c>
      <c r="F28" s="15">
        <f>1.1*F27</f>
        <v>75400.49</v>
      </c>
      <c r="G28" s="15">
        <v>0</v>
      </c>
      <c r="H28" s="15">
        <v>0</v>
      </c>
      <c r="I28" s="15">
        <v>0</v>
      </c>
      <c r="J28" s="15">
        <f>1.1*J27</f>
        <v>30378.986000000004</v>
      </c>
      <c r="K28" s="15">
        <v>0</v>
      </c>
      <c r="L28" s="15">
        <f>1.2*L27</f>
        <v>0</v>
      </c>
      <c r="M28" s="15"/>
      <c r="N28" s="47"/>
      <c r="O28" s="13"/>
    </row>
    <row r="29" spans="1:15" ht="15.75" customHeight="1" hidden="1">
      <c r="A29" s="14"/>
      <c r="B29" s="49"/>
      <c r="C29" s="40" t="s">
        <v>23</v>
      </c>
      <c r="D29" s="10">
        <f t="shared" si="4"/>
        <v>116357.42360000002</v>
      </c>
      <c r="E29" s="10">
        <f t="shared" si="4"/>
        <v>0</v>
      </c>
      <c r="F29" s="15">
        <f>1.1*F28</f>
        <v>82940.53900000002</v>
      </c>
      <c r="G29" s="15">
        <v>0</v>
      </c>
      <c r="H29" s="15">
        <v>0</v>
      </c>
      <c r="I29" s="15">
        <v>0</v>
      </c>
      <c r="J29" s="15">
        <f>1.1*J28</f>
        <v>33416.884600000005</v>
      </c>
      <c r="K29" s="15">
        <v>0</v>
      </c>
      <c r="L29" s="15">
        <f>1.2*L28</f>
        <v>0</v>
      </c>
      <c r="M29" s="15"/>
      <c r="N29" s="47"/>
      <c r="O29" s="13"/>
    </row>
    <row r="30" spans="1:15" ht="15.75" customHeight="1" hidden="1">
      <c r="A30" s="14"/>
      <c r="B30" s="49"/>
      <c r="C30" s="40" t="s">
        <v>24</v>
      </c>
      <c r="D30" s="10">
        <f t="shared" si="4"/>
        <v>127993.16596000004</v>
      </c>
      <c r="E30" s="10">
        <f t="shared" si="4"/>
        <v>0</v>
      </c>
      <c r="F30" s="15">
        <f>1.1*F29</f>
        <v>91234.59290000003</v>
      </c>
      <c r="G30" s="15">
        <v>0</v>
      </c>
      <c r="H30" s="15">
        <v>0</v>
      </c>
      <c r="I30" s="15">
        <v>0</v>
      </c>
      <c r="J30" s="15">
        <f>1.1*J29</f>
        <v>36758.57306000001</v>
      </c>
      <c r="K30" s="15">
        <v>0</v>
      </c>
      <c r="L30" s="15">
        <f>1.2*L29</f>
        <v>0</v>
      </c>
      <c r="M30" s="15"/>
      <c r="N30" s="47"/>
      <c r="O30" s="13"/>
    </row>
    <row r="31" spans="1:15" s="8" customFormat="1" ht="15.75" customHeight="1" hidden="1">
      <c r="A31" s="14"/>
      <c r="B31" s="49" t="s">
        <v>42</v>
      </c>
      <c r="C31" s="40" t="s">
        <v>18</v>
      </c>
      <c r="D31" s="10">
        <f>SUM(D32:D37)</f>
        <v>24885.012600000002</v>
      </c>
      <c r="E31" s="10">
        <f>SUM(E32:E37)</f>
        <v>0</v>
      </c>
      <c r="F31" s="15">
        <f aca="true" t="shared" si="5" ref="F31:K31">SUM(F32:F37)</f>
        <v>15163.344000000001</v>
      </c>
      <c r="G31" s="15">
        <f t="shared" si="5"/>
        <v>0</v>
      </c>
      <c r="H31" s="15">
        <f t="shared" si="5"/>
        <v>4050.6952500000007</v>
      </c>
      <c r="I31" s="15">
        <f t="shared" si="5"/>
        <v>0</v>
      </c>
      <c r="J31" s="15">
        <f t="shared" si="5"/>
        <v>5670.973350000002</v>
      </c>
      <c r="K31" s="15">
        <f t="shared" si="5"/>
        <v>0</v>
      </c>
      <c r="L31" s="15"/>
      <c r="M31" s="15"/>
      <c r="N31" s="47"/>
      <c r="O31" s="13"/>
    </row>
    <row r="32" spans="1:15" ht="15.75" customHeight="1" hidden="1">
      <c r="A32" s="14"/>
      <c r="B32" s="49"/>
      <c r="C32" s="40" t="s">
        <v>19</v>
      </c>
      <c r="D32" s="10">
        <f aca="true" t="shared" si="6" ref="D32:E37">F32+H32+J32+L32</f>
        <v>3318</v>
      </c>
      <c r="E32" s="10">
        <f t="shared" si="6"/>
        <v>0</v>
      </c>
      <c r="F32" s="15">
        <v>2058</v>
      </c>
      <c r="G32" s="15">
        <v>0</v>
      </c>
      <c r="H32" s="15">
        <v>525</v>
      </c>
      <c r="I32" s="15"/>
      <c r="J32" s="15">
        <f>735</f>
        <v>735</v>
      </c>
      <c r="K32" s="15">
        <v>0</v>
      </c>
      <c r="L32" s="15"/>
      <c r="M32" s="15"/>
      <c r="N32" s="47"/>
      <c r="O32" s="13"/>
    </row>
    <row r="33" spans="1:15" ht="15.75" customHeight="1" hidden="1">
      <c r="A33" s="14"/>
      <c r="B33" s="49"/>
      <c r="C33" s="40" t="s">
        <v>20</v>
      </c>
      <c r="D33" s="10">
        <f t="shared" si="6"/>
        <v>3444</v>
      </c>
      <c r="E33" s="10">
        <f t="shared" si="6"/>
        <v>0</v>
      </c>
      <c r="F33" s="15">
        <f>F32</f>
        <v>2058</v>
      </c>
      <c r="G33" s="15">
        <v>0</v>
      </c>
      <c r="H33" s="15">
        <f>1.1*H32</f>
        <v>577.5</v>
      </c>
      <c r="I33" s="15"/>
      <c r="J33" s="15">
        <f>1.1*J32</f>
        <v>808.5000000000001</v>
      </c>
      <c r="K33" s="15">
        <v>0</v>
      </c>
      <c r="L33" s="15"/>
      <c r="M33" s="15"/>
      <c r="N33" s="47"/>
      <c r="O33" s="13"/>
    </row>
    <row r="34" spans="1:15" ht="15.75" customHeight="1" hidden="1">
      <c r="A34" s="14"/>
      <c r="B34" s="49"/>
      <c r="C34" s="40" t="s">
        <v>21</v>
      </c>
      <c r="D34" s="10">
        <f t="shared" si="6"/>
        <v>3582.6000000000004</v>
      </c>
      <c r="E34" s="10">
        <f t="shared" si="6"/>
        <v>0</v>
      </c>
      <c r="F34" s="15">
        <f>F33</f>
        <v>2058</v>
      </c>
      <c r="G34" s="15">
        <v>0</v>
      </c>
      <c r="H34" s="15">
        <f>1.1*H33</f>
        <v>635.25</v>
      </c>
      <c r="I34" s="15">
        <v>0</v>
      </c>
      <c r="J34" s="15">
        <f>1.1*J33</f>
        <v>889.3500000000003</v>
      </c>
      <c r="K34" s="15">
        <v>0</v>
      </c>
      <c r="L34" s="15"/>
      <c r="M34" s="15"/>
      <c r="N34" s="47"/>
      <c r="O34" s="13"/>
    </row>
    <row r="35" spans="1:15" ht="15.75" customHeight="1" hidden="1">
      <c r="A35" s="14"/>
      <c r="B35" s="49"/>
      <c r="C35" s="40" t="s">
        <v>22</v>
      </c>
      <c r="D35" s="10">
        <f t="shared" si="6"/>
        <v>4146.66</v>
      </c>
      <c r="E35" s="10">
        <f t="shared" si="6"/>
        <v>0</v>
      </c>
      <c r="F35" s="15">
        <f>1.2*F34</f>
        <v>2469.6</v>
      </c>
      <c r="G35" s="15">
        <v>0</v>
      </c>
      <c r="H35" s="15">
        <f>1.1*H34</f>
        <v>698.7750000000001</v>
      </c>
      <c r="I35" s="15"/>
      <c r="J35" s="15">
        <f>1.1*J34</f>
        <v>978.2850000000003</v>
      </c>
      <c r="K35" s="15">
        <v>0</v>
      </c>
      <c r="L35" s="15"/>
      <c r="M35" s="15"/>
      <c r="N35" s="47"/>
      <c r="O35" s="13"/>
    </row>
    <row r="36" spans="1:15" ht="15.75" customHeight="1" hidden="1">
      <c r="A36" s="14"/>
      <c r="B36" s="49"/>
      <c r="C36" s="40" t="s">
        <v>23</v>
      </c>
      <c r="D36" s="10">
        <f t="shared" si="6"/>
        <v>4808.286</v>
      </c>
      <c r="E36" s="10">
        <f t="shared" si="6"/>
        <v>0</v>
      </c>
      <c r="F36" s="15">
        <f>1.2*F35</f>
        <v>2963.52</v>
      </c>
      <c r="G36" s="15">
        <v>0</v>
      </c>
      <c r="H36" s="15">
        <f>1.1*H35</f>
        <v>768.6525000000001</v>
      </c>
      <c r="I36" s="15">
        <v>0</v>
      </c>
      <c r="J36" s="15">
        <f>1.1*J35</f>
        <v>1076.1135000000004</v>
      </c>
      <c r="K36" s="15">
        <v>0</v>
      </c>
      <c r="L36" s="15"/>
      <c r="M36" s="15"/>
      <c r="N36" s="47"/>
      <c r="O36" s="13"/>
    </row>
    <row r="37" spans="1:15" ht="15.75" customHeight="1" hidden="1">
      <c r="A37" s="14"/>
      <c r="B37" s="49"/>
      <c r="C37" s="40" t="s">
        <v>24</v>
      </c>
      <c r="D37" s="10">
        <f t="shared" si="6"/>
        <v>5585.466600000001</v>
      </c>
      <c r="E37" s="10">
        <f t="shared" si="6"/>
        <v>0</v>
      </c>
      <c r="F37" s="15">
        <f>1.2*F36</f>
        <v>3556.2239999999997</v>
      </c>
      <c r="G37" s="15">
        <v>0</v>
      </c>
      <c r="H37" s="15">
        <f>1.1*H36</f>
        <v>845.5177500000002</v>
      </c>
      <c r="I37" s="15">
        <v>0</v>
      </c>
      <c r="J37" s="15">
        <f>1.1*J36</f>
        <v>1183.7248500000005</v>
      </c>
      <c r="K37" s="15">
        <v>0</v>
      </c>
      <c r="L37" s="15">
        <f>1.1*L36</f>
        <v>0</v>
      </c>
      <c r="M37" s="15"/>
      <c r="N37" s="47"/>
      <c r="O37" s="13"/>
    </row>
    <row r="38" spans="1:15" s="8" customFormat="1" ht="15.75" customHeight="1" hidden="1">
      <c r="A38" s="14"/>
      <c r="B38" s="49" t="s">
        <v>104</v>
      </c>
      <c r="C38" s="40" t="s">
        <v>18</v>
      </c>
      <c r="D38" s="10">
        <f>SUM(D39:D44)</f>
        <v>0</v>
      </c>
      <c r="E38" s="10">
        <f>SUM(E39:E44)</f>
        <v>0</v>
      </c>
      <c r="F38" s="15">
        <f aca="true" t="shared" si="7" ref="F38:M38">SUM(F39:F44)</f>
        <v>0</v>
      </c>
      <c r="G38" s="15">
        <f t="shared" si="7"/>
        <v>0</v>
      </c>
      <c r="H38" s="15">
        <f t="shared" si="7"/>
        <v>0</v>
      </c>
      <c r="I38" s="15">
        <f t="shared" si="7"/>
        <v>0</v>
      </c>
      <c r="J38" s="15">
        <f t="shared" si="7"/>
        <v>0</v>
      </c>
      <c r="K38" s="15">
        <f t="shared" si="7"/>
        <v>0</v>
      </c>
      <c r="L38" s="15">
        <f t="shared" si="7"/>
        <v>0</v>
      </c>
      <c r="M38" s="15">
        <f t="shared" si="7"/>
        <v>0</v>
      </c>
      <c r="N38" s="47"/>
      <c r="O38" s="13"/>
    </row>
    <row r="39" spans="1:15" ht="15.75" customHeight="1" hidden="1">
      <c r="A39" s="14"/>
      <c r="B39" s="49"/>
      <c r="C39" s="40" t="s">
        <v>19</v>
      </c>
      <c r="D39" s="10">
        <f aca="true" t="shared" si="8" ref="D39:E44">F39+H39+J39+L39</f>
        <v>0</v>
      </c>
      <c r="E39" s="10">
        <f t="shared" si="8"/>
        <v>0</v>
      </c>
      <c r="F39" s="15"/>
      <c r="G39" s="15"/>
      <c r="H39" s="15"/>
      <c r="I39" s="15"/>
      <c r="J39" s="15"/>
      <c r="K39" s="15"/>
      <c r="L39" s="15"/>
      <c r="M39" s="15"/>
      <c r="N39" s="47"/>
      <c r="O39" s="13"/>
    </row>
    <row r="40" spans="1:15" ht="15.75" customHeight="1" hidden="1">
      <c r="A40" s="14"/>
      <c r="B40" s="49"/>
      <c r="C40" s="40" t="s">
        <v>20</v>
      </c>
      <c r="D40" s="10">
        <f t="shared" si="8"/>
        <v>0</v>
      </c>
      <c r="E40" s="10">
        <f t="shared" si="8"/>
        <v>0</v>
      </c>
      <c r="F40" s="15"/>
      <c r="G40" s="15"/>
      <c r="H40" s="15"/>
      <c r="I40" s="15"/>
      <c r="J40" s="15"/>
      <c r="K40" s="15"/>
      <c r="L40" s="15"/>
      <c r="M40" s="15"/>
      <c r="N40" s="47"/>
      <c r="O40" s="13"/>
    </row>
    <row r="41" spans="1:15" ht="15.75" customHeight="1" hidden="1">
      <c r="A41" s="14"/>
      <c r="B41" s="49"/>
      <c r="C41" s="40" t="s">
        <v>21</v>
      </c>
      <c r="D41" s="10">
        <f t="shared" si="8"/>
        <v>0</v>
      </c>
      <c r="E41" s="10">
        <f t="shared" si="8"/>
        <v>0</v>
      </c>
      <c r="F41" s="15"/>
      <c r="G41" s="15"/>
      <c r="H41" s="15"/>
      <c r="I41" s="15"/>
      <c r="J41" s="15"/>
      <c r="K41" s="15"/>
      <c r="L41" s="15"/>
      <c r="M41" s="15"/>
      <c r="N41" s="47"/>
      <c r="O41" s="13"/>
    </row>
    <row r="42" spans="1:15" ht="15.75" customHeight="1" hidden="1">
      <c r="A42" s="14"/>
      <c r="B42" s="49"/>
      <c r="C42" s="40" t="s">
        <v>22</v>
      </c>
      <c r="D42" s="10">
        <f t="shared" si="8"/>
        <v>0</v>
      </c>
      <c r="E42" s="10">
        <f t="shared" si="8"/>
        <v>0</v>
      </c>
      <c r="F42" s="15"/>
      <c r="G42" s="15"/>
      <c r="H42" s="15"/>
      <c r="I42" s="15"/>
      <c r="J42" s="15"/>
      <c r="K42" s="15"/>
      <c r="L42" s="15"/>
      <c r="M42" s="15"/>
      <c r="N42" s="47"/>
      <c r="O42" s="13"/>
    </row>
    <row r="43" spans="1:15" ht="15.75" customHeight="1" hidden="1">
      <c r="A43" s="14"/>
      <c r="B43" s="49"/>
      <c r="C43" s="40" t="s">
        <v>23</v>
      </c>
      <c r="D43" s="10">
        <f t="shared" si="8"/>
        <v>0</v>
      </c>
      <c r="E43" s="10">
        <f t="shared" si="8"/>
        <v>0</v>
      </c>
      <c r="F43" s="15"/>
      <c r="G43" s="15"/>
      <c r="H43" s="15"/>
      <c r="I43" s="15"/>
      <c r="J43" s="15"/>
      <c r="K43" s="15"/>
      <c r="L43" s="15"/>
      <c r="M43" s="15"/>
      <c r="N43" s="47"/>
      <c r="O43" s="13"/>
    </row>
    <row r="44" spans="1:15" ht="15.75" customHeight="1" hidden="1">
      <c r="A44" s="14"/>
      <c r="B44" s="49"/>
      <c r="C44" s="40" t="s">
        <v>24</v>
      </c>
      <c r="D44" s="10">
        <f t="shared" si="8"/>
        <v>0</v>
      </c>
      <c r="E44" s="10">
        <f t="shared" si="8"/>
        <v>0</v>
      </c>
      <c r="F44" s="15"/>
      <c r="G44" s="15"/>
      <c r="H44" s="15"/>
      <c r="I44" s="15"/>
      <c r="J44" s="15"/>
      <c r="K44" s="15"/>
      <c r="L44" s="15"/>
      <c r="M44" s="15"/>
      <c r="N44" s="47"/>
      <c r="O44" s="13"/>
    </row>
    <row r="45" spans="1:15" s="8" customFormat="1" ht="15.75" customHeight="1" hidden="1">
      <c r="A45" s="14"/>
      <c r="B45" s="76" t="s">
        <v>107</v>
      </c>
      <c r="C45" s="40" t="s">
        <v>18</v>
      </c>
      <c r="D45" s="10">
        <f>SUM(D46:D51)</f>
        <v>1560</v>
      </c>
      <c r="E45" s="10">
        <f aca="true" t="shared" si="9" ref="E45:M45">SUM(E46:E51)</f>
        <v>780</v>
      </c>
      <c r="F45" s="10">
        <f t="shared" si="9"/>
        <v>1560</v>
      </c>
      <c r="G45" s="10">
        <f t="shared" si="9"/>
        <v>780</v>
      </c>
      <c r="H45" s="10">
        <f t="shared" si="9"/>
        <v>0</v>
      </c>
      <c r="I45" s="10">
        <f t="shared" si="9"/>
        <v>0</v>
      </c>
      <c r="J45" s="10">
        <f t="shared" si="9"/>
        <v>0</v>
      </c>
      <c r="K45" s="10">
        <f t="shared" si="9"/>
        <v>0</v>
      </c>
      <c r="L45" s="15">
        <f t="shared" si="9"/>
        <v>0</v>
      </c>
      <c r="M45" s="15">
        <f t="shared" si="9"/>
        <v>0</v>
      </c>
      <c r="N45" s="47"/>
      <c r="O45" s="13"/>
    </row>
    <row r="46" spans="1:16" ht="15.75" customHeight="1" hidden="1">
      <c r="A46" s="14"/>
      <c r="B46" s="77"/>
      <c r="C46" s="40" t="s">
        <v>19</v>
      </c>
      <c r="D46" s="10">
        <f aca="true" t="shared" si="10" ref="D46:D51">F46+H46+J46+L46</f>
        <v>260</v>
      </c>
      <c r="E46" s="10">
        <f aca="true" t="shared" si="11" ref="E46:E51">G46+I46+K46+M46</f>
        <v>260</v>
      </c>
      <c r="F46" s="15">
        <v>260</v>
      </c>
      <c r="G46" s="15">
        <v>260</v>
      </c>
      <c r="H46" s="15"/>
      <c r="I46" s="15"/>
      <c r="J46" s="15"/>
      <c r="K46" s="15"/>
      <c r="L46" s="15">
        <v>0</v>
      </c>
      <c r="M46" s="15">
        <v>0</v>
      </c>
      <c r="N46" s="47"/>
      <c r="O46" s="13"/>
      <c r="P46" s="17"/>
    </row>
    <row r="47" spans="1:15" ht="15.75" customHeight="1" hidden="1">
      <c r="A47" s="14"/>
      <c r="B47" s="77"/>
      <c r="C47" s="40" t="s">
        <v>20</v>
      </c>
      <c r="D47" s="10">
        <f t="shared" si="10"/>
        <v>260</v>
      </c>
      <c r="E47" s="10">
        <f t="shared" si="11"/>
        <v>260</v>
      </c>
      <c r="F47" s="15">
        <v>260</v>
      </c>
      <c r="G47" s="15">
        <v>260</v>
      </c>
      <c r="H47" s="15"/>
      <c r="I47" s="15"/>
      <c r="J47" s="15"/>
      <c r="K47" s="15"/>
      <c r="L47" s="15">
        <v>0</v>
      </c>
      <c r="M47" s="15">
        <v>0</v>
      </c>
      <c r="N47" s="47"/>
      <c r="O47" s="13"/>
    </row>
    <row r="48" spans="1:15" ht="15.75" customHeight="1" hidden="1">
      <c r="A48" s="14"/>
      <c r="B48" s="77"/>
      <c r="C48" s="40" t="s">
        <v>21</v>
      </c>
      <c r="D48" s="10">
        <f t="shared" si="10"/>
        <v>260</v>
      </c>
      <c r="E48" s="10">
        <f t="shared" si="11"/>
        <v>260</v>
      </c>
      <c r="F48" s="15">
        <v>260</v>
      </c>
      <c r="G48" s="15">
        <v>260</v>
      </c>
      <c r="H48" s="15"/>
      <c r="I48" s="15"/>
      <c r="J48" s="15"/>
      <c r="K48" s="15"/>
      <c r="L48" s="15">
        <v>0</v>
      </c>
      <c r="M48" s="15">
        <v>0</v>
      </c>
      <c r="N48" s="47"/>
      <c r="O48" s="13"/>
    </row>
    <row r="49" spans="1:15" ht="15.75" customHeight="1" hidden="1">
      <c r="A49" s="14"/>
      <c r="B49" s="77"/>
      <c r="C49" s="40" t="s">
        <v>22</v>
      </c>
      <c r="D49" s="10">
        <f t="shared" si="10"/>
        <v>260</v>
      </c>
      <c r="E49" s="10">
        <f t="shared" si="11"/>
        <v>0</v>
      </c>
      <c r="F49" s="15">
        <v>260</v>
      </c>
      <c r="G49" s="15">
        <v>0</v>
      </c>
      <c r="H49" s="15"/>
      <c r="I49" s="15"/>
      <c r="J49" s="15"/>
      <c r="K49" s="15"/>
      <c r="L49" s="15">
        <f>1.1*L48</f>
        <v>0</v>
      </c>
      <c r="M49" s="15">
        <v>0</v>
      </c>
      <c r="N49" s="47"/>
      <c r="O49" s="13"/>
    </row>
    <row r="50" spans="1:15" ht="15.75" customHeight="1" hidden="1">
      <c r="A50" s="14"/>
      <c r="B50" s="77"/>
      <c r="C50" s="40" t="s">
        <v>23</v>
      </c>
      <c r="D50" s="10">
        <f t="shared" si="10"/>
        <v>260</v>
      </c>
      <c r="E50" s="10">
        <f t="shared" si="11"/>
        <v>0</v>
      </c>
      <c r="F50" s="15">
        <v>260</v>
      </c>
      <c r="G50" s="15">
        <v>0</v>
      </c>
      <c r="H50" s="15"/>
      <c r="I50" s="15"/>
      <c r="J50" s="15"/>
      <c r="K50" s="15"/>
      <c r="L50" s="15">
        <f>1.1*L49</f>
        <v>0</v>
      </c>
      <c r="M50" s="15">
        <v>0</v>
      </c>
      <c r="N50" s="47"/>
      <c r="O50" s="13"/>
    </row>
    <row r="51" spans="1:15" ht="15.75" customHeight="1" hidden="1">
      <c r="A51" s="14"/>
      <c r="B51" s="78"/>
      <c r="C51" s="40" t="s">
        <v>24</v>
      </c>
      <c r="D51" s="10">
        <f t="shared" si="10"/>
        <v>260</v>
      </c>
      <c r="E51" s="10">
        <f t="shared" si="11"/>
        <v>0</v>
      </c>
      <c r="F51" s="15">
        <v>260</v>
      </c>
      <c r="G51" s="15">
        <v>0</v>
      </c>
      <c r="H51" s="15"/>
      <c r="I51" s="15"/>
      <c r="J51" s="15"/>
      <c r="K51" s="15"/>
      <c r="L51" s="15">
        <f>1.1*L50</f>
        <v>0</v>
      </c>
      <c r="M51" s="15">
        <v>0</v>
      </c>
      <c r="N51" s="48"/>
      <c r="O51" s="13"/>
    </row>
    <row r="52" spans="1:15" s="8" customFormat="1" ht="15.75" customHeight="1" hidden="1">
      <c r="A52" s="18"/>
      <c r="B52" s="76" t="s">
        <v>122</v>
      </c>
      <c r="C52" s="40" t="s">
        <v>18</v>
      </c>
      <c r="D52" s="10">
        <f>SUM(D53:D58)</f>
        <v>930</v>
      </c>
      <c r="E52" s="10">
        <f>SUM(E53:E58)</f>
        <v>465</v>
      </c>
      <c r="F52" s="15">
        <f aca="true" t="shared" si="12" ref="F52:K52">SUM(F53:F58)</f>
        <v>930</v>
      </c>
      <c r="G52" s="15">
        <f t="shared" si="12"/>
        <v>465</v>
      </c>
      <c r="H52" s="15">
        <f t="shared" si="12"/>
        <v>0</v>
      </c>
      <c r="I52" s="15">
        <f t="shared" si="12"/>
        <v>0</v>
      </c>
      <c r="J52" s="15">
        <f t="shared" si="12"/>
        <v>0</v>
      </c>
      <c r="K52" s="15">
        <f t="shared" si="12"/>
        <v>0</v>
      </c>
      <c r="L52" s="15"/>
      <c r="M52" s="15"/>
      <c r="N52" s="36"/>
      <c r="O52" s="13"/>
    </row>
    <row r="53" spans="1:15" ht="15.75" customHeight="1" hidden="1">
      <c r="A53" s="18"/>
      <c r="B53" s="77"/>
      <c r="C53" s="40" t="s">
        <v>19</v>
      </c>
      <c r="D53" s="10">
        <f aca="true" t="shared" si="13" ref="D53:D58">F53+H53+J53+L53</f>
        <v>155</v>
      </c>
      <c r="E53" s="10">
        <f aca="true" t="shared" si="14" ref="E53:E58">G53+I53+K53+M53</f>
        <v>155</v>
      </c>
      <c r="F53" s="15">
        <v>155</v>
      </c>
      <c r="G53" s="15">
        <v>155</v>
      </c>
      <c r="H53" s="15"/>
      <c r="I53" s="15"/>
      <c r="J53" s="15"/>
      <c r="K53" s="15"/>
      <c r="L53" s="15"/>
      <c r="M53" s="15"/>
      <c r="N53" s="36"/>
      <c r="O53" s="13"/>
    </row>
    <row r="54" spans="1:15" ht="15.75" customHeight="1" hidden="1">
      <c r="A54" s="18"/>
      <c r="B54" s="77"/>
      <c r="C54" s="40" t="s">
        <v>20</v>
      </c>
      <c r="D54" s="10">
        <f t="shared" si="13"/>
        <v>155</v>
      </c>
      <c r="E54" s="10">
        <f t="shared" si="14"/>
        <v>155</v>
      </c>
      <c r="F54" s="15">
        <v>155</v>
      </c>
      <c r="G54" s="15">
        <v>155</v>
      </c>
      <c r="H54" s="15"/>
      <c r="I54" s="15"/>
      <c r="J54" s="15"/>
      <c r="K54" s="15"/>
      <c r="L54" s="15"/>
      <c r="M54" s="15"/>
      <c r="N54" s="36"/>
      <c r="O54" s="13"/>
    </row>
    <row r="55" spans="1:15" ht="15.75" customHeight="1" hidden="1">
      <c r="A55" s="18"/>
      <c r="B55" s="77"/>
      <c r="C55" s="40" t="s">
        <v>21</v>
      </c>
      <c r="D55" s="10">
        <f t="shared" si="13"/>
        <v>155</v>
      </c>
      <c r="E55" s="10">
        <f t="shared" si="14"/>
        <v>155</v>
      </c>
      <c r="F55" s="15">
        <v>155</v>
      </c>
      <c r="G55" s="15">
        <v>155</v>
      </c>
      <c r="H55" s="15"/>
      <c r="I55" s="15"/>
      <c r="J55" s="15"/>
      <c r="K55" s="15"/>
      <c r="L55" s="15"/>
      <c r="M55" s="15"/>
      <c r="N55" s="36"/>
      <c r="O55" s="13"/>
    </row>
    <row r="56" spans="1:15" ht="15.75" customHeight="1" hidden="1">
      <c r="A56" s="18"/>
      <c r="B56" s="77"/>
      <c r="C56" s="40" t="s">
        <v>22</v>
      </c>
      <c r="D56" s="10">
        <f t="shared" si="13"/>
        <v>155</v>
      </c>
      <c r="E56" s="10">
        <f t="shared" si="14"/>
        <v>0</v>
      </c>
      <c r="F56" s="15">
        <v>155</v>
      </c>
      <c r="G56" s="15"/>
      <c r="H56" s="15"/>
      <c r="I56" s="15"/>
      <c r="J56" s="15"/>
      <c r="K56" s="15"/>
      <c r="L56" s="15"/>
      <c r="M56" s="15"/>
      <c r="N56" s="36"/>
      <c r="O56" s="13"/>
    </row>
    <row r="57" spans="1:15" ht="15.75" customHeight="1" hidden="1">
      <c r="A57" s="18"/>
      <c r="B57" s="77"/>
      <c r="C57" s="40" t="s">
        <v>23</v>
      </c>
      <c r="D57" s="10">
        <f t="shared" si="13"/>
        <v>155</v>
      </c>
      <c r="E57" s="10">
        <f t="shared" si="14"/>
        <v>0</v>
      </c>
      <c r="F57" s="15">
        <v>155</v>
      </c>
      <c r="G57" s="15"/>
      <c r="H57" s="15"/>
      <c r="I57" s="15"/>
      <c r="J57" s="15"/>
      <c r="K57" s="15"/>
      <c r="L57" s="15"/>
      <c r="M57" s="15"/>
      <c r="N57" s="36"/>
      <c r="O57" s="13"/>
    </row>
    <row r="58" spans="1:15" ht="15.75" customHeight="1" hidden="1">
      <c r="A58" s="18"/>
      <c r="B58" s="78"/>
      <c r="C58" s="40" t="s">
        <v>24</v>
      </c>
      <c r="D58" s="10">
        <f t="shared" si="13"/>
        <v>155</v>
      </c>
      <c r="E58" s="10">
        <f t="shared" si="14"/>
        <v>0</v>
      </c>
      <c r="F58" s="15">
        <v>155</v>
      </c>
      <c r="G58" s="15"/>
      <c r="H58" s="15"/>
      <c r="I58" s="15"/>
      <c r="J58" s="15"/>
      <c r="K58" s="15"/>
      <c r="L58" s="15"/>
      <c r="M58" s="15"/>
      <c r="N58" s="36"/>
      <c r="O58" s="13"/>
    </row>
    <row r="59" spans="1:15" s="12" customFormat="1" ht="15.75">
      <c r="A59" s="75" t="s">
        <v>125</v>
      </c>
      <c r="B59" s="38" t="s">
        <v>25</v>
      </c>
      <c r="C59" s="37" t="s">
        <v>18</v>
      </c>
      <c r="D59" s="10">
        <f>SUM(D60:D65)</f>
        <v>83982.90021400001</v>
      </c>
      <c r="E59" s="10">
        <f>SUM(E60:E65)</f>
        <v>35425.704</v>
      </c>
      <c r="F59" s="10">
        <f>SUM(F60:F65)</f>
        <v>57735.552364</v>
      </c>
      <c r="G59" s="10">
        <f>SUM(G60:G65)</f>
        <v>23820.904</v>
      </c>
      <c r="H59" s="10">
        <f aca="true" t="shared" si="15" ref="H59:M59">SUM(H60:H65)</f>
        <v>0</v>
      </c>
      <c r="I59" s="10">
        <f t="shared" si="15"/>
        <v>0</v>
      </c>
      <c r="J59" s="10">
        <f t="shared" si="15"/>
        <v>25486.347850000002</v>
      </c>
      <c r="K59" s="19">
        <f t="shared" si="15"/>
        <v>11283.8</v>
      </c>
      <c r="L59" s="10">
        <f t="shared" si="15"/>
        <v>761</v>
      </c>
      <c r="M59" s="10">
        <f t="shared" si="15"/>
        <v>321</v>
      </c>
      <c r="N59" s="46" t="s">
        <v>95</v>
      </c>
      <c r="O59" s="13"/>
    </row>
    <row r="60" spans="1:16" s="12" customFormat="1" ht="15.75" customHeight="1">
      <c r="A60" s="75"/>
      <c r="B60" s="45" t="s">
        <v>26</v>
      </c>
      <c r="C60" s="37" t="s">
        <v>19</v>
      </c>
      <c r="D60" s="10">
        <f>F60+H60+J60+L60</f>
        <v>11059.404</v>
      </c>
      <c r="E60" s="10">
        <f>G60+I60+K60+M60</f>
        <v>10058.904</v>
      </c>
      <c r="F60" s="10">
        <f>'[1]Лист1'!$F$62</f>
        <v>8693.804</v>
      </c>
      <c r="G60" s="10">
        <f>'[1]Лист1'!$G$62</f>
        <v>7893.304</v>
      </c>
      <c r="H60" s="10">
        <f aca="true" t="shared" si="16" ref="H60:I65">H67+H74</f>
        <v>0</v>
      </c>
      <c r="I60" s="10">
        <f t="shared" si="16"/>
        <v>0</v>
      </c>
      <c r="J60" s="10">
        <f>'[1]Лист1'!$J$62</f>
        <v>2265.6</v>
      </c>
      <c r="K60" s="19">
        <f>'[1]Лист1'!$K$62</f>
        <v>2065.6</v>
      </c>
      <c r="L60" s="10">
        <v>100</v>
      </c>
      <c r="M60" s="10">
        <v>100</v>
      </c>
      <c r="N60" s="47"/>
      <c r="O60" s="13"/>
      <c r="P60" s="42"/>
    </row>
    <row r="61" spans="1:16" s="12" customFormat="1" ht="15.75">
      <c r="A61" s="75"/>
      <c r="B61" s="68"/>
      <c r="C61" s="37" t="s">
        <v>20</v>
      </c>
      <c r="D61" s="10">
        <f aca="true" t="shared" si="17" ref="D61:E65">F61+H61+J61+L61</f>
        <v>12597.304</v>
      </c>
      <c r="E61" s="10">
        <f t="shared" si="17"/>
        <v>11667.3</v>
      </c>
      <c r="F61" s="10">
        <f>'[1]Лист1'!$F$63</f>
        <v>8693.804</v>
      </c>
      <c r="G61" s="10">
        <f>'[1]Лист1'!$G$63</f>
        <v>7963.799999999999</v>
      </c>
      <c r="H61" s="10">
        <f t="shared" si="16"/>
        <v>0</v>
      </c>
      <c r="I61" s="10">
        <f t="shared" si="16"/>
        <v>0</v>
      </c>
      <c r="J61" s="10">
        <f>'[1]Лист1'!$J$63</f>
        <v>3803.5</v>
      </c>
      <c r="K61" s="19">
        <f>'[1]Лист1'!$K$63</f>
        <v>3603.5</v>
      </c>
      <c r="L61" s="10">
        <v>100</v>
      </c>
      <c r="M61" s="10">
        <v>100</v>
      </c>
      <c r="N61" s="47"/>
      <c r="O61" s="13"/>
      <c r="P61" s="11"/>
    </row>
    <row r="62" spans="1:15" s="12" customFormat="1" ht="15.75">
      <c r="A62" s="75"/>
      <c r="B62" s="68"/>
      <c r="C62" s="37" t="s">
        <v>21</v>
      </c>
      <c r="D62" s="10">
        <f t="shared" si="17"/>
        <v>12998.654</v>
      </c>
      <c r="E62" s="10">
        <f t="shared" si="17"/>
        <v>13699.5</v>
      </c>
      <c r="F62" s="10">
        <f>'[1]Лист1'!$F$64</f>
        <v>8693.804</v>
      </c>
      <c r="G62" s="10">
        <f>'[1]Лист1'!$G$64</f>
        <v>7963.799999999999</v>
      </c>
      <c r="H62" s="10">
        <f t="shared" si="16"/>
        <v>0</v>
      </c>
      <c r="I62" s="10">
        <f t="shared" si="16"/>
        <v>0</v>
      </c>
      <c r="J62" s="10">
        <f>'[1]Лист1'!$J$64</f>
        <v>4183.85</v>
      </c>
      <c r="K62" s="19">
        <f>'[1]Лист1'!$K$64</f>
        <v>5614.7</v>
      </c>
      <c r="L62" s="10">
        <v>121</v>
      </c>
      <c r="M62" s="10">
        <v>121</v>
      </c>
      <c r="N62" s="47"/>
      <c r="O62" s="13"/>
    </row>
    <row r="63" spans="1:15" s="12" customFormat="1" ht="15.75">
      <c r="A63" s="75"/>
      <c r="B63" s="68"/>
      <c r="C63" s="37" t="s">
        <v>22</v>
      </c>
      <c r="D63" s="10">
        <f t="shared" si="17"/>
        <v>14298.4194</v>
      </c>
      <c r="E63" s="10">
        <f t="shared" si="17"/>
        <v>0</v>
      </c>
      <c r="F63" s="10">
        <f>'[1]Лист1'!$F$65</f>
        <v>9563.1844</v>
      </c>
      <c r="G63" s="10">
        <f>G70+G77</f>
        <v>0</v>
      </c>
      <c r="H63" s="10">
        <f t="shared" si="16"/>
        <v>0</v>
      </c>
      <c r="I63" s="10">
        <f t="shared" si="16"/>
        <v>0</v>
      </c>
      <c r="J63" s="10">
        <f>'[1]Лист1'!$J$65</f>
        <v>4602.235000000001</v>
      </c>
      <c r="K63" s="19">
        <f>'[1]Лист1'!$K$65</f>
        <v>0</v>
      </c>
      <c r="L63" s="10">
        <v>133</v>
      </c>
      <c r="M63" s="10">
        <f>M70+M77</f>
        <v>0</v>
      </c>
      <c r="N63" s="47"/>
      <c r="O63" s="13"/>
    </row>
    <row r="64" spans="1:15" s="12" customFormat="1" ht="15.75">
      <c r="A64" s="75"/>
      <c r="B64" s="68"/>
      <c r="C64" s="37" t="s">
        <v>23</v>
      </c>
      <c r="D64" s="10">
        <f t="shared" si="17"/>
        <v>15727.961340000002</v>
      </c>
      <c r="E64" s="10">
        <f t="shared" si="17"/>
        <v>0</v>
      </c>
      <c r="F64" s="10">
        <f>'[1]Лист1'!$F$66</f>
        <v>10519.502840000001</v>
      </c>
      <c r="G64" s="10">
        <f>G71+G78</f>
        <v>0</v>
      </c>
      <c r="H64" s="10">
        <f t="shared" si="16"/>
        <v>0</v>
      </c>
      <c r="I64" s="10">
        <f t="shared" si="16"/>
        <v>0</v>
      </c>
      <c r="J64" s="10">
        <f>'[1]Лист1'!$J$66</f>
        <v>5062.458500000001</v>
      </c>
      <c r="K64" s="19">
        <f>'[1]Лист1'!$K$66</f>
        <v>0</v>
      </c>
      <c r="L64" s="10">
        <v>146</v>
      </c>
      <c r="M64" s="10">
        <f>M71+M78</f>
        <v>0</v>
      </c>
      <c r="N64" s="47"/>
      <c r="O64" s="13"/>
    </row>
    <row r="65" spans="1:15" s="12" customFormat="1" ht="15.75">
      <c r="A65" s="75"/>
      <c r="B65" s="69"/>
      <c r="C65" s="37" t="s">
        <v>24</v>
      </c>
      <c r="D65" s="10">
        <f t="shared" si="17"/>
        <v>17301.157474000003</v>
      </c>
      <c r="E65" s="10">
        <f t="shared" si="17"/>
        <v>0</v>
      </c>
      <c r="F65" s="10">
        <f>'[1]Лист1'!$F$67</f>
        <v>11571.453124000001</v>
      </c>
      <c r="G65" s="10">
        <f>G72+G79</f>
        <v>0</v>
      </c>
      <c r="H65" s="10">
        <f t="shared" si="16"/>
        <v>0</v>
      </c>
      <c r="I65" s="10">
        <f t="shared" si="16"/>
        <v>0</v>
      </c>
      <c r="J65" s="10">
        <f>'[1]Лист1'!$J$67</f>
        <v>5568.704350000001</v>
      </c>
      <c r="K65" s="19">
        <f>'[1]Лист1'!$K$67</f>
        <v>0</v>
      </c>
      <c r="L65" s="10">
        <v>161</v>
      </c>
      <c r="M65" s="10">
        <f>M72+M79</f>
        <v>0</v>
      </c>
      <c r="N65" s="47"/>
      <c r="O65" s="13"/>
    </row>
    <row r="66" spans="1:15" s="8" customFormat="1" ht="15.75" customHeight="1" hidden="1">
      <c r="A66" s="18"/>
      <c r="B66" s="49" t="s">
        <v>43</v>
      </c>
      <c r="C66" s="40" t="s">
        <v>18</v>
      </c>
      <c r="D66" s="10">
        <f>SUM(D67:D72)</f>
        <v>71438.72729000001</v>
      </c>
      <c r="E66" s="10">
        <f>SUM(E67:E72)</f>
        <v>27375.2</v>
      </c>
      <c r="F66" s="15">
        <f aca="true" t="shared" si="18" ref="F66:M66">SUM(F67:F72)</f>
        <v>55150.1845</v>
      </c>
      <c r="G66" s="15">
        <f t="shared" si="18"/>
        <v>23651.6</v>
      </c>
      <c r="H66" s="15">
        <f t="shared" si="18"/>
        <v>0</v>
      </c>
      <c r="I66" s="15">
        <f t="shared" si="18"/>
        <v>0</v>
      </c>
      <c r="J66" s="15">
        <f t="shared" si="18"/>
        <v>16288.542790000005</v>
      </c>
      <c r="K66" s="15">
        <f t="shared" si="18"/>
        <v>3723.6000000000004</v>
      </c>
      <c r="L66" s="15">
        <f t="shared" si="18"/>
        <v>0</v>
      </c>
      <c r="M66" s="15">
        <f t="shared" si="18"/>
        <v>0</v>
      </c>
      <c r="N66" s="47"/>
      <c r="O66" s="13"/>
    </row>
    <row r="67" spans="1:15" ht="15.75" customHeight="1" hidden="1">
      <c r="A67" s="18"/>
      <c r="B67" s="49"/>
      <c r="C67" s="40" t="s">
        <v>19</v>
      </c>
      <c r="D67" s="10">
        <f aca="true" t="shared" si="19" ref="D67:E72">F67+H67+J67+L67</f>
        <v>10045.2</v>
      </c>
      <c r="E67" s="10">
        <f t="shared" si="19"/>
        <v>9264.7</v>
      </c>
      <c r="F67" s="15">
        <f>743.8+G67-163.3</f>
        <v>8304.5</v>
      </c>
      <c r="G67" s="15">
        <f>6351.7+1209+163.3</f>
        <v>7724</v>
      </c>
      <c r="H67" s="40"/>
      <c r="I67" s="15">
        <v>0</v>
      </c>
      <c r="J67" s="15">
        <f>200+K67</f>
        <v>1740.7</v>
      </c>
      <c r="K67" s="15">
        <v>1540.7</v>
      </c>
      <c r="L67" s="40"/>
      <c r="M67" s="40"/>
      <c r="N67" s="47"/>
      <c r="O67" s="13"/>
    </row>
    <row r="68" spans="1:15" ht="15.75" customHeight="1" hidden="1">
      <c r="A68" s="18"/>
      <c r="B68" s="49"/>
      <c r="C68" s="40" t="s">
        <v>20</v>
      </c>
      <c r="D68" s="10">
        <f t="shared" si="19"/>
        <v>10687.4</v>
      </c>
      <c r="E68" s="10">
        <f t="shared" si="19"/>
        <v>10146.699999999999</v>
      </c>
      <c r="F68" s="15">
        <f>F67</f>
        <v>8304.5</v>
      </c>
      <c r="G68" s="15">
        <f>6351.7+1612.1</f>
        <v>7963.799999999999</v>
      </c>
      <c r="H68" s="40"/>
      <c r="I68" s="15">
        <v>0</v>
      </c>
      <c r="J68" s="15">
        <f>200+K68</f>
        <v>2382.9</v>
      </c>
      <c r="K68" s="15">
        <v>2182.9</v>
      </c>
      <c r="L68" s="40"/>
      <c r="M68" s="40"/>
      <c r="N68" s="47"/>
      <c r="O68" s="13"/>
    </row>
    <row r="69" spans="1:15" ht="15.75" customHeight="1" hidden="1">
      <c r="A69" s="18"/>
      <c r="B69" s="49"/>
      <c r="C69" s="40" t="s">
        <v>21</v>
      </c>
      <c r="D69" s="10">
        <f t="shared" si="19"/>
        <v>10925.69</v>
      </c>
      <c r="E69" s="10">
        <f t="shared" si="19"/>
        <v>7963.799999999999</v>
      </c>
      <c r="F69" s="15">
        <f>F68</f>
        <v>8304.5</v>
      </c>
      <c r="G69" s="15">
        <f>6351.7+1612.1</f>
        <v>7963.799999999999</v>
      </c>
      <c r="H69" s="40"/>
      <c r="I69" s="15">
        <v>0</v>
      </c>
      <c r="J69" s="15">
        <f>1.1*J68</f>
        <v>2621.1900000000005</v>
      </c>
      <c r="K69" s="15">
        <v>0</v>
      </c>
      <c r="L69" s="40"/>
      <c r="M69" s="40"/>
      <c r="N69" s="47"/>
      <c r="O69" s="13"/>
    </row>
    <row r="70" spans="1:15" ht="15.75" customHeight="1" hidden="1">
      <c r="A70" s="18"/>
      <c r="B70" s="49"/>
      <c r="C70" s="40" t="s">
        <v>22</v>
      </c>
      <c r="D70" s="10">
        <f t="shared" si="19"/>
        <v>12018.259000000002</v>
      </c>
      <c r="E70" s="10">
        <f t="shared" si="19"/>
        <v>0</v>
      </c>
      <c r="F70" s="15">
        <f>1.1*F69</f>
        <v>9134.95</v>
      </c>
      <c r="G70" s="15">
        <v>0</v>
      </c>
      <c r="H70" s="40"/>
      <c r="I70" s="15">
        <v>0</v>
      </c>
      <c r="J70" s="15">
        <f>1.1*J69</f>
        <v>2883.3090000000007</v>
      </c>
      <c r="K70" s="15">
        <v>0</v>
      </c>
      <c r="L70" s="40"/>
      <c r="M70" s="40"/>
      <c r="N70" s="47"/>
      <c r="O70" s="13"/>
    </row>
    <row r="71" spans="1:15" ht="15.75" customHeight="1" hidden="1">
      <c r="A71" s="18"/>
      <c r="B71" s="49"/>
      <c r="C71" s="40" t="s">
        <v>23</v>
      </c>
      <c r="D71" s="10">
        <f t="shared" si="19"/>
        <v>13220.084900000002</v>
      </c>
      <c r="E71" s="10">
        <f t="shared" si="19"/>
        <v>0</v>
      </c>
      <c r="F71" s="15">
        <f>1.1*F70</f>
        <v>10048.445000000002</v>
      </c>
      <c r="G71" s="15">
        <v>0</v>
      </c>
      <c r="H71" s="40"/>
      <c r="I71" s="15">
        <v>0</v>
      </c>
      <c r="J71" s="15">
        <f>1.1*J70</f>
        <v>3171.639900000001</v>
      </c>
      <c r="K71" s="15">
        <v>0</v>
      </c>
      <c r="L71" s="40"/>
      <c r="M71" s="40"/>
      <c r="N71" s="47"/>
      <c r="O71" s="13"/>
    </row>
    <row r="72" spans="1:15" ht="15.75" customHeight="1" hidden="1">
      <c r="A72" s="18"/>
      <c r="B72" s="49"/>
      <c r="C72" s="40" t="s">
        <v>24</v>
      </c>
      <c r="D72" s="10">
        <f t="shared" si="19"/>
        <v>14542.093390000004</v>
      </c>
      <c r="E72" s="10">
        <f t="shared" si="19"/>
        <v>0</v>
      </c>
      <c r="F72" s="15">
        <f>1.1*F71</f>
        <v>11053.289500000003</v>
      </c>
      <c r="G72" s="15">
        <v>0</v>
      </c>
      <c r="H72" s="40"/>
      <c r="I72" s="15">
        <v>0</v>
      </c>
      <c r="J72" s="15">
        <f>1.1*J71</f>
        <v>3488.8038900000015</v>
      </c>
      <c r="K72" s="15">
        <v>0</v>
      </c>
      <c r="L72" s="40"/>
      <c r="M72" s="40"/>
      <c r="N72" s="47"/>
      <c r="O72" s="13"/>
    </row>
    <row r="73" spans="1:15" s="16" customFormat="1" ht="18.75" customHeight="1" hidden="1">
      <c r="A73" s="18"/>
      <c r="B73" s="70" t="s">
        <v>108</v>
      </c>
      <c r="C73" s="40" t="s">
        <v>18</v>
      </c>
      <c r="D73" s="10">
        <f>SUM(D74:D79)</f>
        <v>1461.02</v>
      </c>
      <c r="E73" s="10">
        <f>SUM(E74:E79)</f>
        <v>0</v>
      </c>
      <c r="F73" s="15">
        <f aca="true" t="shared" si="20" ref="F73:K73">SUM(F74:F79)</f>
        <v>1461.02</v>
      </c>
      <c r="G73" s="15">
        <f>SUM(G74:G79)</f>
        <v>0</v>
      </c>
      <c r="H73" s="15">
        <f t="shared" si="20"/>
        <v>0</v>
      </c>
      <c r="I73" s="15">
        <f t="shared" si="20"/>
        <v>0</v>
      </c>
      <c r="J73" s="15">
        <f t="shared" si="20"/>
        <v>0</v>
      </c>
      <c r="K73" s="15">
        <f t="shared" si="20"/>
        <v>0</v>
      </c>
      <c r="L73" s="15"/>
      <c r="M73" s="15"/>
      <c r="N73" s="47"/>
      <c r="O73" s="20"/>
    </row>
    <row r="74" spans="1:15" ht="18.75" customHeight="1" hidden="1">
      <c r="A74" s="18"/>
      <c r="B74" s="53"/>
      <c r="C74" s="40" t="s">
        <v>19</v>
      </c>
      <c r="D74" s="10">
        <f aca="true" t="shared" si="21" ref="D74:E79">F74+H74+J74+L74</f>
        <v>220</v>
      </c>
      <c r="E74" s="10">
        <f t="shared" si="21"/>
        <v>0</v>
      </c>
      <c r="F74" s="15">
        <v>220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/>
      <c r="M74" s="15"/>
      <c r="N74" s="47"/>
      <c r="O74" s="13"/>
    </row>
    <row r="75" spans="1:15" ht="18.75" customHeight="1" hidden="1">
      <c r="A75" s="18"/>
      <c r="B75" s="53"/>
      <c r="C75" s="40" t="s">
        <v>20</v>
      </c>
      <c r="D75" s="10">
        <f t="shared" si="21"/>
        <v>220</v>
      </c>
      <c r="E75" s="10">
        <f t="shared" si="21"/>
        <v>0</v>
      </c>
      <c r="F75" s="15">
        <f>F74</f>
        <v>220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/>
      <c r="M75" s="15"/>
      <c r="N75" s="47"/>
      <c r="O75" s="13"/>
    </row>
    <row r="76" spans="1:15" ht="18.75" customHeight="1" hidden="1">
      <c r="A76" s="18"/>
      <c r="B76" s="53"/>
      <c r="C76" s="40" t="s">
        <v>21</v>
      </c>
      <c r="D76" s="10">
        <f t="shared" si="21"/>
        <v>220</v>
      </c>
      <c r="E76" s="10">
        <f t="shared" si="21"/>
        <v>0</v>
      </c>
      <c r="F76" s="15">
        <f>F75</f>
        <v>220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/>
      <c r="M76" s="15"/>
      <c r="N76" s="47"/>
      <c r="O76" s="13"/>
    </row>
    <row r="77" spans="1:15" ht="18.75" customHeight="1" hidden="1">
      <c r="A77" s="18"/>
      <c r="B77" s="53"/>
      <c r="C77" s="40" t="s">
        <v>22</v>
      </c>
      <c r="D77" s="10">
        <f t="shared" si="21"/>
        <v>242.00000000000003</v>
      </c>
      <c r="E77" s="10">
        <f t="shared" si="21"/>
        <v>0</v>
      </c>
      <c r="F77" s="15">
        <f>1.1*F76</f>
        <v>242.00000000000003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/>
      <c r="M77" s="15"/>
      <c r="N77" s="47"/>
      <c r="O77" s="13"/>
    </row>
    <row r="78" spans="1:15" ht="18.75" customHeight="1" hidden="1">
      <c r="A78" s="18"/>
      <c r="B78" s="53"/>
      <c r="C78" s="40" t="s">
        <v>23</v>
      </c>
      <c r="D78" s="10">
        <f t="shared" si="21"/>
        <v>266.20000000000005</v>
      </c>
      <c r="E78" s="10">
        <f t="shared" si="21"/>
        <v>0</v>
      </c>
      <c r="F78" s="15">
        <f>1.1*F77</f>
        <v>266.20000000000005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f>1.1*L77</f>
        <v>0</v>
      </c>
      <c r="M78" s="15"/>
      <c r="N78" s="47"/>
      <c r="O78" s="13"/>
    </row>
    <row r="79" spans="1:15" ht="18.75" customHeight="1" hidden="1">
      <c r="A79" s="21"/>
      <c r="B79" s="54"/>
      <c r="C79" s="40" t="s">
        <v>24</v>
      </c>
      <c r="D79" s="10">
        <f t="shared" si="21"/>
        <v>292.82000000000005</v>
      </c>
      <c r="E79" s="10">
        <f t="shared" si="21"/>
        <v>0</v>
      </c>
      <c r="F79" s="15">
        <f>1.1*F78</f>
        <v>292.82000000000005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f>1.1*L78</f>
        <v>0</v>
      </c>
      <c r="M79" s="15"/>
      <c r="N79" s="48"/>
      <c r="O79" s="13"/>
    </row>
    <row r="80" spans="1:15" s="12" customFormat="1" ht="15.75">
      <c r="A80" s="59" t="s">
        <v>27</v>
      </c>
      <c r="B80" s="38" t="s">
        <v>28</v>
      </c>
      <c r="C80" s="37" t="s">
        <v>18</v>
      </c>
      <c r="D80" s="10">
        <f>SUM(D81:D86)</f>
        <v>1333995.8478000003</v>
      </c>
      <c r="E80" s="10">
        <f aca="true" t="shared" si="22" ref="E80:M80">SUM(E81:E86)</f>
        <v>482990.69999999995</v>
      </c>
      <c r="F80" s="10">
        <f>SUM(F81:F86)</f>
        <v>808447.5494000001</v>
      </c>
      <c r="G80" s="10">
        <f t="shared" si="22"/>
        <v>314728.1</v>
      </c>
      <c r="H80" s="10">
        <f t="shared" si="22"/>
        <v>15000</v>
      </c>
      <c r="I80" s="10">
        <f t="shared" si="22"/>
        <v>0</v>
      </c>
      <c r="J80" s="10">
        <f t="shared" si="22"/>
        <v>504296.2984</v>
      </c>
      <c r="K80" s="10">
        <f t="shared" si="22"/>
        <v>165534.59999999998</v>
      </c>
      <c r="L80" s="10">
        <f t="shared" si="22"/>
        <v>6252</v>
      </c>
      <c r="M80" s="10">
        <f t="shared" si="22"/>
        <v>2728</v>
      </c>
      <c r="N80" s="46" t="s">
        <v>95</v>
      </c>
      <c r="O80" s="13"/>
    </row>
    <row r="81" spans="1:16" s="12" customFormat="1" ht="15.75">
      <c r="A81" s="57"/>
      <c r="B81" s="56" t="s">
        <v>29</v>
      </c>
      <c r="C81" s="37" t="s">
        <v>19</v>
      </c>
      <c r="D81" s="10">
        <f aca="true" t="shared" si="23" ref="D81:E86">F81+H81+J81+L81</f>
        <v>165051.90000000002</v>
      </c>
      <c r="E81" s="10">
        <f>G81+I81+K81+M81</f>
        <v>146735</v>
      </c>
      <c r="F81" s="10">
        <f>'[1]Лист1'!$F$83</f>
        <v>119897.40000000001</v>
      </c>
      <c r="G81" s="10">
        <f>'[1]Лист1'!$G$83</f>
        <v>107595.5</v>
      </c>
      <c r="H81" s="10">
        <f aca="true" t="shared" si="24" ref="H81:I83">H88+H95+H102+H109+H116+H123+H130+H137</f>
        <v>2500</v>
      </c>
      <c r="I81" s="10">
        <f t="shared" si="24"/>
        <v>0</v>
      </c>
      <c r="J81" s="10">
        <f>'[1]Лист1'!$J$83</f>
        <v>41774.5</v>
      </c>
      <c r="K81" s="10">
        <f>'[1]Лист1'!$K$83</f>
        <v>38259.5</v>
      </c>
      <c r="L81" s="10">
        <v>880</v>
      </c>
      <c r="M81" s="10">
        <v>880</v>
      </c>
      <c r="N81" s="47"/>
      <c r="O81" s="13"/>
      <c r="P81" s="11"/>
    </row>
    <row r="82" spans="1:15" s="12" customFormat="1" ht="15.75">
      <c r="A82" s="57"/>
      <c r="B82" s="56"/>
      <c r="C82" s="37" t="s">
        <v>20</v>
      </c>
      <c r="D82" s="10">
        <f t="shared" si="23"/>
        <v>179124.80000000002</v>
      </c>
      <c r="E82" s="10">
        <f t="shared" si="23"/>
        <v>156742.69999999998</v>
      </c>
      <c r="F82" s="10">
        <f>'[1]Лист1'!$F$84</f>
        <v>119897.40000000001</v>
      </c>
      <c r="G82" s="10">
        <f>'[1]Лист1'!$G$84</f>
        <v>103566.29999999999</v>
      </c>
      <c r="H82" s="10">
        <f t="shared" si="24"/>
        <v>2500</v>
      </c>
      <c r="I82" s="10">
        <f t="shared" si="24"/>
        <v>0</v>
      </c>
      <c r="J82" s="10">
        <f>'[1]Лист1'!$J$84</f>
        <v>55847.4</v>
      </c>
      <c r="K82" s="10">
        <f>'[1]Лист1'!$K$84</f>
        <v>52296.4</v>
      </c>
      <c r="L82" s="10">
        <v>880</v>
      </c>
      <c r="M82" s="10">
        <v>880</v>
      </c>
      <c r="N82" s="47"/>
      <c r="O82" s="13"/>
    </row>
    <row r="83" spans="1:15" s="12" customFormat="1" ht="15.75">
      <c r="A83" s="57"/>
      <c r="B83" s="56"/>
      <c r="C83" s="37" t="s">
        <v>21</v>
      </c>
      <c r="D83" s="10">
        <f t="shared" si="23"/>
        <v>200329.2</v>
      </c>
      <c r="E83" s="10">
        <f t="shared" si="23"/>
        <v>179513</v>
      </c>
      <c r="F83" s="10">
        <f>'[1]Лист1'!$F$85</f>
        <v>119897.40000000001</v>
      </c>
      <c r="G83" s="10">
        <f>'[1]Лист1'!$G$85</f>
        <v>103566.29999999999</v>
      </c>
      <c r="H83" s="10">
        <f t="shared" si="24"/>
        <v>2500</v>
      </c>
      <c r="I83" s="10">
        <f t="shared" si="24"/>
        <v>0</v>
      </c>
      <c r="J83" s="10">
        <f>'[1]Лист1'!$J$85</f>
        <v>76963.8</v>
      </c>
      <c r="K83" s="10">
        <f>'[1]Лист1'!$K$85</f>
        <v>74978.7</v>
      </c>
      <c r="L83" s="10">
        <v>968</v>
      </c>
      <c r="M83" s="10">
        <v>968</v>
      </c>
      <c r="N83" s="47"/>
      <c r="O83" s="13"/>
    </row>
    <row r="84" spans="1:15" s="12" customFormat="1" ht="15.75">
      <c r="A84" s="57"/>
      <c r="B84" s="56"/>
      <c r="C84" s="37" t="s">
        <v>22</v>
      </c>
      <c r="D84" s="10">
        <f t="shared" si="23"/>
        <v>230514.30000000002</v>
      </c>
      <c r="E84" s="10">
        <f t="shared" si="23"/>
        <v>0</v>
      </c>
      <c r="F84" s="10">
        <f>'[1]Лист1'!$F$86</f>
        <v>135894.74000000002</v>
      </c>
      <c r="G84" s="10">
        <f aca="true" t="shared" si="25" ref="G84:M84">G91+G98+G105+G112+G119+G126+G133+G140</f>
        <v>0</v>
      </c>
      <c r="H84" s="10">
        <f t="shared" si="25"/>
        <v>2500</v>
      </c>
      <c r="I84" s="10">
        <f t="shared" si="25"/>
        <v>0</v>
      </c>
      <c r="J84" s="10">
        <f>'[1]Лист1'!$J$86</f>
        <v>91054.56</v>
      </c>
      <c r="K84" s="10">
        <f t="shared" si="25"/>
        <v>0</v>
      </c>
      <c r="L84" s="10">
        <v>1065</v>
      </c>
      <c r="M84" s="10">
        <f t="shared" si="25"/>
        <v>0</v>
      </c>
      <c r="N84" s="47"/>
      <c r="O84" s="13"/>
    </row>
    <row r="85" spans="1:15" s="12" customFormat="1" ht="15.75">
      <c r="A85" s="57"/>
      <c r="B85" s="56"/>
      <c r="C85" s="37" t="s">
        <v>23</v>
      </c>
      <c r="D85" s="10">
        <f t="shared" si="23"/>
        <v>261477.48600000003</v>
      </c>
      <c r="E85" s="10">
        <f t="shared" si="23"/>
        <v>0</v>
      </c>
      <c r="F85" s="10">
        <f>'[1]Лист1'!$F$87</f>
        <v>149081.01400000002</v>
      </c>
      <c r="G85" s="10">
        <f aca="true" t="shared" si="26" ref="G85:M85">G92+G99+G106+G113+G120+G127+G134+G141</f>
        <v>0</v>
      </c>
      <c r="H85" s="10">
        <f t="shared" si="26"/>
        <v>2500</v>
      </c>
      <c r="I85" s="10">
        <f t="shared" si="26"/>
        <v>0</v>
      </c>
      <c r="J85" s="10">
        <f>'[1]Лист1'!$J$87</f>
        <v>108725.47200000001</v>
      </c>
      <c r="K85" s="10">
        <f t="shared" si="26"/>
        <v>0</v>
      </c>
      <c r="L85" s="10">
        <v>1171</v>
      </c>
      <c r="M85" s="10">
        <f t="shared" si="26"/>
        <v>0</v>
      </c>
      <c r="N85" s="47"/>
      <c r="O85" s="13"/>
    </row>
    <row r="86" spans="1:15" s="12" customFormat="1" ht="15.75">
      <c r="A86" s="57"/>
      <c r="B86" s="56"/>
      <c r="C86" s="37" t="s">
        <v>24</v>
      </c>
      <c r="D86" s="10">
        <f t="shared" si="23"/>
        <v>297498.16180000006</v>
      </c>
      <c r="E86" s="10">
        <f t="shared" si="23"/>
        <v>0</v>
      </c>
      <c r="F86" s="10">
        <f>'[1]Лист1'!$F$88</f>
        <v>163779.59540000005</v>
      </c>
      <c r="G86" s="10">
        <f aca="true" t="shared" si="27" ref="G86:M86">G93+G100+G107+G114+G121+G128+G135+G142</f>
        <v>0</v>
      </c>
      <c r="H86" s="10">
        <f t="shared" si="27"/>
        <v>2500</v>
      </c>
      <c r="I86" s="10">
        <f t="shared" si="27"/>
        <v>0</v>
      </c>
      <c r="J86" s="10">
        <f>'[1]Лист1'!$J$88</f>
        <v>129930.5664</v>
      </c>
      <c r="K86" s="10">
        <f t="shared" si="27"/>
        <v>0</v>
      </c>
      <c r="L86" s="10">
        <v>1288</v>
      </c>
      <c r="M86" s="10">
        <f t="shared" si="27"/>
        <v>0</v>
      </c>
      <c r="N86" s="47"/>
      <c r="O86" s="13"/>
    </row>
    <row r="87" spans="1:15" s="8" customFormat="1" ht="15.75" hidden="1">
      <c r="A87" s="57"/>
      <c r="B87" s="49" t="s">
        <v>45</v>
      </c>
      <c r="C87" s="40" t="s">
        <v>18</v>
      </c>
      <c r="D87" s="10">
        <f aca="true" t="shared" si="28" ref="D87:M87">SUM(D88:D93)</f>
        <v>1222613.6382000002</v>
      </c>
      <c r="E87" s="10">
        <f t="shared" si="28"/>
        <v>418648.99999999994</v>
      </c>
      <c r="F87" s="15">
        <f t="shared" si="28"/>
        <v>719282.7254000001</v>
      </c>
      <c r="G87" s="15">
        <f t="shared" si="28"/>
        <v>309166.1</v>
      </c>
      <c r="H87" s="15">
        <f t="shared" si="28"/>
        <v>0</v>
      </c>
      <c r="I87" s="15">
        <f t="shared" si="28"/>
        <v>0</v>
      </c>
      <c r="J87" s="15">
        <f t="shared" si="28"/>
        <v>503330.9128</v>
      </c>
      <c r="K87" s="15">
        <f t="shared" si="28"/>
        <v>109482.9</v>
      </c>
      <c r="L87" s="15">
        <f t="shared" si="28"/>
        <v>0</v>
      </c>
      <c r="M87" s="15">
        <f t="shared" si="28"/>
        <v>0</v>
      </c>
      <c r="N87" s="47"/>
      <c r="O87" s="20"/>
    </row>
    <row r="88" spans="1:15" ht="15.75" hidden="1">
      <c r="A88" s="57"/>
      <c r="B88" s="49"/>
      <c r="C88" s="40" t="s">
        <v>19</v>
      </c>
      <c r="D88" s="10">
        <f aca="true" t="shared" si="29" ref="D88:E93">F88+H88+J88+L88</f>
        <v>154984.30000000002</v>
      </c>
      <c r="E88" s="10">
        <f t="shared" si="29"/>
        <v>150580.4</v>
      </c>
      <c r="F88" s="15">
        <f>7559.8-2100+G88-1400+344.1</f>
        <v>108309.40000000001</v>
      </c>
      <c r="G88" s="15">
        <f>101231.4+900+374.1+1400</f>
        <v>103905.5</v>
      </c>
      <c r="H88" s="15">
        <v>0</v>
      </c>
      <c r="I88" s="15">
        <v>0</v>
      </c>
      <c r="J88" s="15">
        <f>K88</f>
        <v>46674.9</v>
      </c>
      <c r="K88" s="15">
        <v>46674.9</v>
      </c>
      <c r="L88" s="15">
        <f>M88</f>
        <v>0</v>
      </c>
      <c r="M88" s="15">
        <v>0</v>
      </c>
      <c r="N88" s="47"/>
      <c r="O88" s="13"/>
    </row>
    <row r="89" spans="1:15" ht="15.75" hidden="1">
      <c r="A89" s="57"/>
      <c r="B89" s="49"/>
      <c r="C89" s="40" t="s">
        <v>20</v>
      </c>
      <c r="D89" s="10">
        <f t="shared" si="29"/>
        <v>171117.40000000002</v>
      </c>
      <c r="E89" s="10">
        <f t="shared" si="29"/>
        <v>165438.3</v>
      </c>
      <c r="F89" s="15">
        <f>F88</f>
        <v>108309.40000000001</v>
      </c>
      <c r="G89" s="15">
        <f>101231.4+900+498.9</f>
        <v>102630.29999999999</v>
      </c>
      <c r="H89" s="15">
        <v>0</v>
      </c>
      <c r="I89" s="15">
        <v>0</v>
      </c>
      <c r="J89" s="15">
        <f>K89</f>
        <v>62808</v>
      </c>
      <c r="K89" s="15">
        <v>62808</v>
      </c>
      <c r="L89" s="15">
        <f>M89</f>
        <v>0</v>
      </c>
      <c r="M89" s="15">
        <f>1.1*M88</f>
        <v>0</v>
      </c>
      <c r="N89" s="47"/>
      <c r="O89" s="13"/>
    </row>
    <row r="90" spans="1:15" ht="15.75" hidden="1">
      <c r="A90" s="57"/>
      <c r="B90" s="49"/>
      <c r="C90" s="40" t="s">
        <v>21</v>
      </c>
      <c r="D90" s="10">
        <f t="shared" si="29"/>
        <v>181679</v>
      </c>
      <c r="E90" s="10">
        <f t="shared" si="29"/>
        <v>102630.29999999999</v>
      </c>
      <c r="F90" s="15">
        <f>F89</f>
        <v>108309.40000000001</v>
      </c>
      <c r="G90" s="15">
        <f>101231.4+900+498.9</f>
        <v>102630.29999999999</v>
      </c>
      <c r="H90" s="15">
        <v>0</v>
      </c>
      <c r="I90" s="15">
        <v>0</v>
      </c>
      <c r="J90" s="15">
        <v>73369.6</v>
      </c>
      <c r="K90" s="15"/>
      <c r="L90" s="15">
        <f>1.1*L89</f>
        <v>0</v>
      </c>
      <c r="M90" s="15">
        <v>0</v>
      </c>
      <c r="N90" s="47"/>
      <c r="O90" s="13"/>
    </row>
    <row r="91" spans="1:15" ht="15.75" hidden="1">
      <c r="A91" s="57"/>
      <c r="B91" s="49"/>
      <c r="C91" s="40" t="s">
        <v>22</v>
      </c>
      <c r="D91" s="10">
        <f t="shared" si="29"/>
        <v>207183.86000000004</v>
      </c>
      <c r="E91" s="10">
        <f t="shared" si="29"/>
        <v>0</v>
      </c>
      <c r="F91" s="15">
        <f>1.1*F90</f>
        <v>119140.34000000003</v>
      </c>
      <c r="G91" s="15">
        <v>0</v>
      </c>
      <c r="H91" s="15">
        <v>0</v>
      </c>
      <c r="I91" s="15">
        <v>0</v>
      </c>
      <c r="J91" s="15">
        <f>1.2*J90</f>
        <v>88043.52</v>
      </c>
      <c r="K91" s="15">
        <v>0</v>
      </c>
      <c r="L91" s="15">
        <f>1.1*L90</f>
        <v>0</v>
      </c>
      <c r="M91" s="15">
        <f>1.1*M90</f>
        <v>0</v>
      </c>
      <c r="N91" s="47"/>
      <c r="O91" s="13"/>
    </row>
    <row r="92" spans="1:15" ht="15.75" hidden="1">
      <c r="A92" s="57"/>
      <c r="B92" s="49"/>
      <c r="C92" s="40" t="s">
        <v>23</v>
      </c>
      <c r="D92" s="10">
        <f t="shared" si="29"/>
        <v>236706.59800000006</v>
      </c>
      <c r="E92" s="10">
        <f t="shared" si="29"/>
        <v>0</v>
      </c>
      <c r="F92" s="15">
        <f>1.1*F91</f>
        <v>131054.37400000004</v>
      </c>
      <c r="G92" s="15">
        <v>0</v>
      </c>
      <c r="H92" s="15">
        <v>0</v>
      </c>
      <c r="I92" s="15">
        <v>0</v>
      </c>
      <c r="J92" s="15">
        <f>1.2*J91</f>
        <v>105652.224</v>
      </c>
      <c r="K92" s="15">
        <v>0</v>
      </c>
      <c r="L92" s="15">
        <f>1.1*L91</f>
        <v>0</v>
      </c>
      <c r="M92" s="15">
        <f>1.1*M91</f>
        <v>0</v>
      </c>
      <c r="N92" s="47"/>
      <c r="O92" s="13"/>
    </row>
    <row r="93" spans="1:15" ht="15.75" hidden="1">
      <c r="A93" s="57"/>
      <c r="B93" s="49"/>
      <c r="C93" s="40" t="s">
        <v>24</v>
      </c>
      <c r="D93" s="10">
        <f t="shared" si="29"/>
        <v>270942.48020000005</v>
      </c>
      <c r="E93" s="10">
        <f t="shared" si="29"/>
        <v>0</v>
      </c>
      <c r="F93" s="15">
        <f>1.1*F92</f>
        <v>144159.81140000006</v>
      </c>
      <c r="G93" s="15">
        <v>0</v>
      </c>
      <c r="H93" s="15">
        <v>0</v>
      </c>
      <c r="I93" s="15">
        <v>0</v>
      </c>
      <c r="J93" s="15">
        <f>1.2*J92</f>
        <v>126782.6688</v>
      </c>
      <c r="K93" s="15">
        <v>0</v>
      </c>
      <c r="L93" s="15">
        <f>1.1*L92</f>
        <v>0</v>
      </c>
      <c r="M93" s="15">
        <v>0</v>
      </c>
      <c r="N93" s="47"/>
      <c r="O93" s="13"/>
    </row>
    <row r="94" spans="1:15" s="8" customFormat="1" ht="15.75" hidden="1">
      <c r="A94" s="57"/>
      <c r="B94" s="49" t="s">
        <v>46</v>
      </c>
      <c r="C94" s="40" t="s">
        <v>18</v>
      </c>
      <c r="D94" s="10">
        <f aca="true" t="shared" si="30" ref="D94:K94">SUM(D95:D100)</f>
        <v>14942.25</v>
      </c>
      <c r="E94" s="10">
        <f t="shared" si="30"/>
        <v>0</v>
      </c>
      <c r="F94" s="15">
        <f t="shared" si="30"/>
        <v>14942.25</v>
      </c>
      <c r="G94" s="15">
        <f t="shared" si="30"/>
        <v>0</v>
      </c>
      <c r="H94" s="15">
        <f t="shared" si="30"/>
        <v>0</v>
      </c>
      <c r="I94" s="15">
        <f t="shared" si="30"/>
        <v>0</v>
      </c>
      <c r="J94" s="15">
        <f t="shared" si="30"/>
        <v>0</v>
      </c>
      <c r="K94" s="15">
        <f t="shared" si="30"/>
        <v>0</v>
      </c>
      <c r="L94" s="15"/>
      <c r="M94" s="15"/>
      <c r="N94" s="47"/>
      <c r="O94" s="20"/>
    </row>
    <row r="95" spans="1:15" ht="15.75" hidden="1">
      <c r="A95" s="57"/>
      <c r="B95" s="49"/>
      <c r="C95" s="40" t="s">
        <v>19</v>
      </c>
      <c r="D95" s="10">
        <f aca="true" t="shared" si="31" ref="D95:E100">F95+H95+J95+L95</f>
        <v>2250</v>
      </c>
      <c r="E95" s="10">
        <f t="shared" si="31"/>
        <v>0</v>
      </c>
      <c r="F95" s="15">
        <v>2250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/>
      <c r="M95" s="15"/>
      <c r="N95" s="47"/>
      <c r="O95" s="13"/>
    </row>
    <row r="96" spans="1:15" ht="15.75" hidden="1">
      <c r="A96" s="57"/>
      <c r="B96" s="49"/>
      <c r="C96" s="40" t="s">
        <v>20</v>
      </c>
      <c r="D96" s="10">
        <f t="shared" si="31"/>
        <v>2250</v>
      </c>
      <c r="E96" s="10">
        <f t="shared" si="31"/>
        <v>0</v>
      </c>
      <c r="F96" s="15">
        <f>F95</f>
        <v>2250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/>
      <c r="M96" s="15"/>
      <c r="N96" s="47"/>
      <c r="O96" s="13"/>
    </row>
    <row r="97" spans="1:15" ht="15.75" hidden="1">
      <c r="A97" s="57"/>
      <c r="B97" s="49"/>
      <c r="C97" s="40" t="s">
        <v>21</v>
      </c>
      <c r="D97" s="10">
        <f t="shared" si="31"/>
        <v>2250</v>
      </c>
      <c r="E97" s="10">
        <f t="shared" si="31"/>
        <v>0</v>
      </c>
      <c r="F97" s="15">
        <f>F96</f>
        <v>2250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/>
      <c r="M97" s="15"/>
      <c r="N97" s="47"/>
      <c r="O97" s="13"/>
    </row>
    <row r="98" spans="1:15" ht="15.75" hidden="1">
      <c r="A98" s="57"/>
      <c r="B98" s="49"/>
      <c r="C98" s="40" t="s">
        <v>22</v>
      </c>
      <c r="D98" s="10">
        <f t="shared" si="31"/>
        <v>2475</v>
      </c>
      <c r="E98" s="10">
        <f t="shared" si="31"/>
        <v>0</v>
      </c>
      <c r="F98" s="15">
        <f>1.1*F97</f>
        <v>2475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/>
      <c r="M98" s="15"/>
      <c r="N98" s="47"/>
      <c r="O98" s="13"/>
    </row>
    <row r="99" spans="1:15" ht="15.75" hidden="1">
      <c r="A99" s="57"/>
      <c r="B99" s="49"/>
      <c r="C99" s="40" t="s">
        <v>23</v>
      </c>
      <c r="D99" s="10">
        <f t="shared" si="31"/>
        <v>2722.5</v>
      </c>
      <c r="E99" s="10">
        <f t="shared" si="31"/>
        <v>0</v>
      </c>
      <c r="F99" s="15">
        <f>1.1*F98</f>
        <v>2722.5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/>
      <c r="M99" s="15"/>
      <c r="N99" s="47"/>
      <c r="O99" s="13"/>
    </row>
    <row r="100" spans="1:15" ht="15.75" hidden="1">
      <c r="A100" s="57"/>
      <c r="B100" s="49"/>
      <c r="C100" s="40" t="s">
        <v>24</v>
      </c>
      <c r="D100" s="10">
        <f t="shared" si="31"/>
        <v>2994.7500000000005</v>
      </c>
      <c r="E100" s="10">
        <f t="shared" si="31"/>
        <v>0</v>
      </c>
      <c r="F100" s="15">
        <f>1.1*F99</f>
        <v>2994.7500000000005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/>
      <c r="M100" s="15"/>
      <c r="N100" s="47"/>
      <c r="O100" s="13"/>
    </row>
    <row r="101" spans="1:15" s="8" customFormat="1" ht="15.75" hidden="1">
      <c r="A101" s="57"/>
      <c r="B101" s="49" t="s">
        <v>47</v>
      </c>
      <c r="C101" s="40" t="s">
        <v>18</v>
      </c>
      <c r="D101" s="10">
        <f aca="true" t="shared" si="32" ref="D101:K101">SUM(D102:D107)</f>
        <v>72009</v>
      </c>
      <c r="E101" s="10">
        <f t="shared" si="32"/>
        <v>300</v>
      </c>
      <c r="F101" s="15">
        <f t="shared" si="32"/>
        <v>40104</v>
      </c>
      <c r="G101" s="15">
        <f t="shared" si="32"/>
        <v>300</v>
      </c>
      <c r="H101" s="15">
        <f t="shared" si="32"/>
        <v>15000</v>
      </c>
      <c r="I101" s="15">
        <f t="shared" si="32"/>
        <v>0</v>
      </c>
      <c r="J101" s="15">
        <f t="shared" si="32"/>
        <v>16905</v>
      </c>
      <c r="K101" s="15">
        <f t="shared" si="32"/>
        <v>0</v>
      </c>
      <c r="L101" s="15"/>
      <c r="M101" s="15"/>
      <c r="N101" s="47"/>
      <c r="O101" s="20"/>
    </row>
    <row r="102" spans="1:15" ht="15.75" hidden="1">
      <c r="A102" s="57"/>
      <c r="B102" s="49"/>
      <c r="C102" s="40" t="s">
        <v>19</v>
      </c>
      <c r="D102" s="10">
        <f aca="true" t="shared" si="33" ref="D102:E107">F102+H102+J102+L102</f>
        <v>10253</v>
      </c>
      <c r="E102" s="10">
        <f t="shared" si="33"/>
        <v>100</v>
      </c>
      <c r="F102" s="15">
        <f>418+4100+G102</f>
        <v>4618</v>
      </c>
      <c r="G102" s="15">
        <v>100</v>
      </c>
      <c r="H102" s="15">
        <v>2500</v>
      </c>
      <c r="I102" s="15">
        <v>0</v>
      </c>
      <c r="J102" s="15">
        <v>3135</v>
      </c>
      <c r="K102" s="15">
        <v>0</v>
      </c>
      <c r="L102" s="15"/>
      <c r="M102" s="15"/>
      <c r="N102" s="47"/>
      <c r="O102" s="13"/>
    </row>
    <row r="103" spans="1:15" ht="15.75" hidden="1">
      <c r="A103" s="57"/>
      <c r="B103" s="49"/>
      <c r="C103" s="40" t="s">
        <v>20</v>
      </c>
      <c r="D103" s="10">
        <f t="shared" si="33"/>
        <v>10253</v>
      </c>
      <c r="E103" s="10">
        <f t="shared" si="33"/>
        <v>100</v>
      </c>
      <c r="F103" s="15">
        <f>F102</f>
        <v>4618</v>
      </c>
      <c r="G103" s="15">
        <v>100</v>
      </c>
      <c r="H103" s="15">
        <v>2500</v>
      </c>
      <c r="I103" s="15">
        <v>0</v>
      </c>
      <c r="J103" s="15">
        <v>3135</v>
      </c>
      <c r="K103" s="15">
        <v>0</v>
      </c>
      <c r="L103" s="15"/>
      <c r="M103" s="15"/>
      <c r="N103" s="47"/>
      <c r="O103" s="13"/>
    </row>
    <row r="104" spans="1:15" ht="15.75" hidden="1">
      <c r="A104" s="57"/>
      <c r="B104" s="49"/>
      <c r="C104" s="40" t="s">
        <v>21</v>
      </c>
      <c r="D104" s="10">
        <f t="shared" si="33"/>
        <v>10253</v>
      </c>
      <c r="E104" s="10">
        <f t="shared" si="33"/>
        <v>100</v>
      </c>
      <c r="F104" s="15">
        <f>F103</f>
        <v>4618</v>
      </c>
      <c r="G104" s="15">
        <v>100</v>
      </c>
      <c r="H104" s="15">
        <v>2500</v>
      </c>
      <c r="I104" s="15">
        <v>0</v>
      </c>
      <c r="J104" s="15">
        <v>3135</v>
      </c>
      <c r="K104" s="15">
        <v>0</v>
      </c>
      <c r="L104" s="15">
        <f>1.1*L103</f>
        <v>0</v>
      </c>
      <c r="M104" s="15"/>
      <c r="N104" s="47"/>
      <c r="O104" s="13"/>
    </row>
    <row r="105" spans="1:15" ht="15.75" hidden="1">
      <c r="A105" s="57"/>
      <c r="B105" s="49"/>
      <c r="C105" s="40" t="s">
        <v>22</v>
      </c>
      <c r="D105" s="10">
        <f t="shared" si="33"/>
        <v>13750</v>
      </c>
      <c r="E105" s="10">
        <f t="shared" si="33"/>
        <v>0</v>
      </c>
      <c r="F105" s="15">
        <v>8750</v>
      </c>
      <c r="G105" s="15">
        <v>0</v>
      </c>
      <c r="H105" s="15">
        <v>2500</v>
      </c>
      <c r="I105" s="15">
        <v>0</v>
      </c>
      <c r="J105" s="15">
        <v>2500</v>
      </c>
      <c r="K105" s="15">
        <v>0</v>
      </c>
      <c r="L105" s="15">
        <f>1.1*L104</f>
        <v>0</v>
      </c>
      <c r="M105" s="15"/>
      <c r="N105" s="47"/>
      <c r="O105" s="13"/>
    </row>
    <row r="106" spans="1:15" ht="15.75" hidden="1">
      <c r="A106" s="57"/>
      <c r="B106" s="49"/>
      <c r="C106" s="40" t="s">
        <v>23</v>
      </c>
      <c r="D106" s="10">
        <f t="shared" si="33"/>
        <v>13750</v>
      </c>
      <c r="E106" s="10">
        <f t="shared" si="33"/>
        <v>0</v>
      </c>
      <c r="F106" s="15">
        <v>8750</v>
      </c>
      <c r="G106" s="15">
        <v>0</v>
      </c>
      <c r="H106" s="15">
        <v>2500</v>
      </c>
      <c r="I106" s="15">
        <v>0</v>
      </c>
      <c r="J106" s="15">
        <v>2500</v>
      </c>
      <c r="K106" s="15">
        <v>0</v>
      </c>
      <c r="L106" s="15">
        <f>1.1*L105</f>
        <v>0</v>
      </c>
      <c r="M106" s="15"/>
      <c r="N106" s="47"/>
      <c r="O106" s="13"/>
    </row>
    <row r="107" spans="1:15" ht="15.75" hidden="1">
      <c r="A107" s="57"/>
      <c r="B107" s="49"/>
      <c r="C107" s="40" t="s">
        <v>24</v>
      </c>
      <c r="D107" s="10">
        <f t="shared" si="33"/>
        <v>13750</v>
      </c>
      <c r="E107" s="10">
        <f t="shared" si="33"/>
        <v>0</v>
      </c>
      <c r="F107" s="15">
        <v>8750</v>
      </c>
      <c r="G107" s="15">
        <v>0</v>
      </c>
      <c r="H107" s="15">
        <v>2500</v>
      </c>
      <c r="I107" s="15">
        <v>0</v>
      </c>
      <c r="J107" s="15">
        <v>2500</v>
      </c>
      <c r="K107" s="15">
        <v>0</v>
      </c>
      <c r="L107" s="15">
        <f>1.1*L106</f>
        <v>0</v>
      </c>
      <c r="M107" s="15"/>
      <c r="N107" s="47"/>
      <c r="O107" s="13"/>
    </row>
    <row r="108" spans="1:15" s="8" customFormat="1" ht="15.75" hidden="1">
      <c r="A108" s="57"/>
      <c r="B108" s="49" t="s">
        <v>48</v>
      </c>
      <c r="C108" s="40" t="s">
        <v>18</v>
      </c>
      <c r="D108" s="10">
        <f aca="true" t="shared" si="34" ref="D108:K108">SUM(D109:D114)</f>
        <v>5467.5</v>
      </c>
      <c r="E108" s="10">
        <f t="shared" si="34"/>
        <v>300</v>
      </c>
      <c r="F108" s="15">
        <f t="shared" si="34"/>
        <v>5467.5</v>
      </c>
      <c r="G108" s="15">
        <f t="shared" si="34"/>
        <v>300</v>
      </c>
      <c r="H108" s="15">
        <f t="shared" si="34"/>
        <v>0</v>
      </c>
      <c r="I108" s="15">
        <f t="shared" si="34"/>
        <v>0</v>
      </c>
      <c r="J108" s="15">
        <f t="shared" si="34"/>
        <v>0</v>
      </c>
      <c r="K108" s="15">
        <f t="shared" si="34"/>
        <v>0</v>
      </c>
      <c r="L108" s="15"/>
      <c r="M108" s="15"/>
      <c r="N108" s="47"/>
      <c r="O108" s="20"/>
    </row>
    <row r="109" spans="1:15" ht="15.75" hidden="1">
      <c r="A109" s="57"/>
      <c r="B109" s="49"/>
      <c r="C109" s="40" t="s">
        <v>19</v>
      </c>
      <c r="D109" s="10">
        <f aca="true" t="shared" si="35" ref="D109:E114">F109+H109+J109+L109</f>
        <v>540</v>
      </c>
      <c r="E109" s="10">
        <f t="shared" si="35"/>
        <v>100</v>
      </c>
      <c r="F109" s="15">
        <f>440+G109</f>
        <v>540</v>
      </c>
      <c r="G109" s="15">
        <v>100</v>
      </c>
      <c r="H109" s="15">
        <v>0</v>
      </c>
      <c r="I109" s="15">
        <v>0</v>
      </c>
      <c r="J109" s="15">
        <v>0</v>
      </c>
      <c r="K109" s="15">
        <v>0</v>
      </c>
      <c r="L109" s="15"/>
      <c r="M109" s="15"/>
      <c r="N109" s="47"/>
      <c r="O109" s="13"/>
    </row>
    <row r="110" spans="1:15" ht="15.75" hidden="1">
      <c r="A110" s="57"/>
      <c r="B110" s="49"/>
      <c r="C110" s="40" t="s">
        <v>20</v>
      </c>
      <c r="D110" s="10">
        <f t="shared" si="35"/>
        <v>540</v>
      </c>
      <c r="E110" s="10">
        <f t="shared" si="35"/>
        <v>100</v>
      </c>
      <c r="F110" s="15">
        <f>F109</f>
        <v>540</v>
      </c>
      <c r="G110" s="15">
        <v>100</v>
      </c>
      <c r="H110" s="15">
        <v>0</v>
      </c>
      <c r="I110" s="15">
        <v>0</v>
      </c>
      <c r="J110" s="15">
        <v>0</v>
      </c>
      <c r="K110" s="15">
        <v>0</v>
      </c>
      <c r="L110" s="15"/>
      <c r="M110" s="15"/>
      <c r="N110" s="47"/>
      <c r="O110" s="13"/>
    </row>
    <row r="111" spans="1:15" ht="15.75" hidden="1">
      <c r="A111" s="57"/>
      <c r="B111" s="49"/>
      <c r="C111" s="40" t="s">
        <v>21</v>
      </c>
      <c r="D111" s="10">
        <f t="shared" si="35"/>
        <v>540</v>
      </c>
      <c r="E111" s="10">
        <f t="shared" si="35"/>
        <v>100</v>
      </c>
      <c r="F111" s="15">
        <v>540</v>
      </c>
      <c r="G111" s="15">
        <v>100</v>
      </c>
      <c r="H111" s="15">
        <v>0</v>
      </c>
      <c r="I111" s="15">
        <v>0</v>
      </c>
      <c r="J111" s="15">
        <v>0</v>
      </c>
      <c r="K111" s="15">
        <v>0</v>
      </c>
      <c r="L111" s="15"/>
      <c r="M111" s="15"/>
      <c r="N111" s="47"/>
      <c r="O111" s="13"/>
    </row>
    <row r="112" spans="1:15" ht="15.75" hidden="1">
      <c r="A112" s="57"/>
      <c r="B112" s="49"/>
      <c r="C112" s="40" t="s">
        <v>22</v>
      </c>
      <c r="D112" s="10">
        <f t="shared" si="35"/>
        <v>810</v>
      </c>
      <c r="E112" s="10">
        <f t="shared" si="35"/>
        <v>0</v>
      </c>
      <c r="F112" s="15">
        <f>1.5*F111</f>
        <v>810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/>
      <c r="M112" s="15"/>
      <c r="N112" s="47"/>
      <c r="O112" s="13"/>
    </row>
    <row r="113" spans="1:15" ht="15.75" hidden="1">
      <c r="A113" s="57"/>
      <c r="B113" s="49"/>
      <c r="C113" s="40" t="s">
        <v>23</v>
      </c>
      <c r="D113" s="10">
        <f t="shared" si="35"/>
        <v>1215</v>
      </c>
      <c r="E113" s="10">
        <f t="shared" si="35"/>
        <v>0</v>
      </c>
      <c r="F113" s="15">
        <f>1.5*F112</f>
        <v>1215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f>1.1*L112</f>
        <v>0</v>
      </c>
      <c r="M113" s="15"/>
      <c r="N113" s="47"/>
      <c r="O113" s="13"/>
    </row>
    <row r="114" spans="1:15" ht="15.75" hidden="1">
      <c r="A114" s="57"/>
      <c r="B114" s="49"/>
      <c r="C114" s="40" t="s">
        <v>24</v>
      </c>
      <c r="D114" s="10">
        <f t="shared" si="35"/>
        <v>1822.5</v>
      </c>
      <c r="E114" s="10">
        <f t="shared" si="35"/>
        <v>0</v>
      </c>
      <c r="F114" s="15">
        <f>1.5*F113</f>
        <v>1822.5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f>1.1*L113</f>
        <v>0</v>
      </c>
      <c r="M114" s="15"/>
      <c r="N114" s="47"/>
      <c r="O114" s="13"/>
    </row>
    <row r="115" spans="1:15" s="8" customFormat="1" ht="15.75" hidden="1">
      <c r="A115" s="57"/>
      <c r="B115" s="49" t="s">
        <v>106</v>
      </c>
      <c r="C115" s="40" t="s">
        <v>18</v>
      </c>
      <c r="D115" s="10">
        <f aca="true" t="shared" si="36" ref="D115:K115">SUM(D116:D121)</f>
        <v>3408.3455999999996</v>
      </c>
      <c r="E115" s="10">
        <f t="shared" si="36"/>
        <v>90</v>
      </c>
      <c r="F115" s="15">
        <f t="shared" si="36"/>
        <v>1620.96</v>
      </c>
      <c r="G115" s="15">
        <f t="shared" si="36"/>
        <v>90</v>
      </c>
      <c r="H115" s="15">
        <f t="shared" si="36"/>
        <v>0</v>
      </c>
      <c r="I115" s="15">
        <f t="shared" si="36"/>
        <v>0</v>
      </c>
      <c r="J115" s="15">
        <f t="shared" si="36"/>
        <v>1787.3855999999996</v>
      </c>
      <c r="K115" s="15">
        <f t="shared" si="36"/>
        <v>0</v>
      </c>
      <c r="L115" s="15"/>
      <c r="M115" s="15"/>
      <c r="N115" s="47"/>
      <c r="O115" s="20"/>
    </row>
    <row r="116" spans="1:15" ht="15.75" hidden="1">
      <c r="A116" s="57"/>
      <c r="B116" s="49"/>
      <c r="C116" s="40" t="s">
        <v>19</v>
      </c>
      <c r="D116" s="10">
        <f aca="true" t="shared" si="37" ref="D116:E121">F116+H116+J116+L116</f>
        <v>400</v>
      </c>
      <c r="E116" s="10">
        <f t="shared" si="37"/>
        <v>30</v>
      </c>
      <c r="F116" s="15">
        <v>220</v>
      </c>
      <c r="G116" s="15">
        <v>30</v>
      </c>
      <c r="H116" s="15"/>
      <c r="I116" s="15"/>
      <c r="J116" s="15">
        <v>180</v>
      </c>
      <c r="K116" s="15"/>
      <c r="L116" s="15"/>
      <c r="M116" s="15"/>
      <c r="N116" s="47"/>
      <c r="O116" s="13"/>
    </row>
    <row r="117" spans="1:15" ht="15.75" hidden="1">
      <c r="A117" s="57"/>
      <c r="B117" s="49"/>
      <c r="C117" s="40" t="s">
        <v>20</v>
      </c>
      <c r="D117" s="10">
        <f t="shared" si="37"/>
        <v>436</v>
      </c>
      <c r="E117" s="10">
        <f t="shared" si="37"/>
        <v>30</v>
      </c>
      <c r="F117" s="15">
        <v>220</v>
      </c>
      <c r="G117" s="15">
        <v>30</v>
      </c>
      <c r="H117" s="15"/>
      <c r="I117" s="15"/>
      <c r="J117" s="15">
        <f>1.2*J116</f>
        <v>216</v>
      </c>
      <c r="K117" s="15"/>
      <c r="L117" s="15"/>
      <c r="M117" s="15"/>
      <c r="N117" s="47"/>
      <c r="O117" s="13"/>
    </row>
    <row r="118" spans="1:15" ht="15.75" hidden="1">
      <c r="A118" s="57"/>
      <c r="B118" s="49"/>
      <c r="C118" s="40" t="s">
        <v>21</v>
      </c>
      <c r="D118" s="10">
        <f t="shared" si="37"/>
        <v>479.2</v>
      </c>
      <c r="E118" s="10">
        <f t="shared" si="37"/>
        <v>30</v>
      </c>
      <c r="F118" s="15">
        <f>F117</f>
        <v>220</v>
      </c>
      <c r="G118" s="15">
        <v>30</v>
      </c>
      <c r="H118" s="15"/>
      <c r="I118" s="15"/>
      <c r="J118" s="15">
        <f>1.2*J117</f>
        <v>259.2</v>
      </c>
      <c r="K118" s="15"/>
      <c r="L118" s="15"/>
      <c r="M118" s="15"/>
      <c r="N118" s="47"/>
      <c r="O118" s="13"/>
    </row>
    <row r="119" spans="1:15" ht="15.75" hidden="1">
      <c r="A119" s="57"/>
      <c r="B119" s="49"/>
      <c r="C119" s="40" t="s">
        <v>22</v>
      </c>
      <c r="D119" s="10">
        <f t="shared" si="37"/>
        <v>575.04</v>
      </c>
      <c r="E119" s="10">
        <f t="shared" si="37"/>
        <v>0</v>
      </c>
      <c r="F119" s="15">
        <f>1.2*F118</f>
        <v>264</v>
      </c>
      <c r="G119" s="15">
        <v>0</v>
      </c>
      <c r="H119" s="15"/>
      <c r="I119" s="15"/>
      <c r="J119" s="15">
        <f>1.2*J118</f>
        <v>311.03999999999996</v>
      </c>
      <c r="K119" s="15"/>
      <c r="L119" s="15"/>
      <c r="M119" s="15"/>
      <c r="N119" s="47"/>
      <c r="O119" s="13"/>
    </row>
    <row r="120" spans="1:15" ht="15.75" hidden="1">
      <c r="A120" s="57"/>
      <c r="B120" s="49"/>
      <c r="C120" s="40" t="s">
        <v>23</v>
      </c>
      <c r="D120" s="10">
        <f t="shared" si="37"/>
        <v>690.048</v>
      </c>
      <c r="E120" s="10">
        <f t="shared" si="37"/>
        <v>0</v>
      </c>
      <c r="F120" s="15">
        <f>1.2*F119</f>
        <v>316.8</v>
      </c>
      <c r="G120" s="15">
        <v>0</v>
      </c>
      <c r="H120" s="15"/>
      <c r="I120" s="15"/>
      <c r="J120" s="15">
        <f>1.2*J119</f>
        <v>373.24799999999993</v>
      </c>
      <c r="K120" s="15"/>
      <c r="L120" s="15">
        <f>1.1*L119</f>
        <v>0</v>
      </c>
      <c r="M120" s="15"/>
      <c r="N120" s="47"/>
      <c r="O120" s="13"/>
    </row>
    <row r="121" spans="1:15" ht="15.75" hidden="1">
      <c r="A121" s="57"/>
      <c r="B121" s="49"/>
      <c r="C121" s="40" t="s">
        <v>24</v>
      </c>
      <c r="D121" s="10">
        <f t="shared" si="37"/>
        <v>828.0575999999999</v>
      </c>
      <c r="E121" s="10">
        <f t="shared" si="37"/>
        <v>0</v>
      </c>
      <c r="F121" s="15">
        <f>1.2*F120</f>
        <v>380.16</v>
      </c>
      <c r="G121" s="15">
        <v>0</v>
      </c>
      <c r="H121" s="15"/>
      <c r="I121" s="15"/>
      <c r="J121" s="15">
        <f>1.2*J120</f>
        <v>447.8975999999999</v>
      </c>
      <c r="K121" s="15"/>
      <c r="L121" s="15">
        <f>1.1*L120</f>
        <v>0</v>
      </c>
      <c r="M121" s="15"/>
      <c r="N121" s="47"/>
      <c r="O121" s="13"/>
    </row>
    <row r="122" spans="1:15" s="8" customFormat="1" ht="15.75" hidden="1">
      <c r="A122" s="57"/>
      <c r="B122" s="49" t="s">
        <v>109</v>
      </c>
      <c r="C122" s="40" t="s">
        <v>18</v>
      </c>
      <c r="D122" s="10">
        <f aca="true" t="shared" si="38" ref="D122:K122">SUM(D123:D128)</f>
        <v>9304.8</v>
      </c>
      <c r="E122" s="10">
        <f t="shared" si="38"/>
        <v>1800</v>
      </c>
      <c r="F122" s="15">
        <f t="shared" si="38"/>
        <v>8104.8</v>
      </c>
      <c r="G122" s="15">
        <f t="shared" si="38"/>
        <v>1800</v>
      </c>
      <c r="H122" s="15">
        <f t="shared" si="38"/>
        <v>0</v>
      </c>
      <c r="I122" s="15">
        <f t="shared" si="38"/>
        <v>0</v>
      </c>
      <c r="J122" s="15">
        <f t="shared" si="38"/>
        <v>1200</v>
      </c>
      <c r="K122" s="15">
        <f t="shared" si="38"/>
        <v>0</v>
      </c>
      <c r="L122" s="15"/>
      <c r="M122" s="15"/>
      <c r="N122" s="47"/>
      <c r="O122" s="20"/>
    </row>
    <row r="123" spans="1:15" ht="15.75" hidden="1">
      <c r="A123" s="57"/>
      <c r="B123" s="49"/>
      <c r="C123" s="40" t="s">
        <v>19</v>
      </c>
      <c r="D123" s="10">
        <f aca="true" t="shared" si="39" ref="D123:E128">F123+H123+J123+L123</f>
        <v>1300</v>
      </c>
      <c r="E123" s="10">
        <f t="shared" si="39"/>
        <v>600</v>
      </c>
      <c r="F123" s="15">
        <f>500+G123</f>
        <v>1100</v>
      </c>
      <c r="G123" s="15">
        <v>600</v>
      </c>
      <c r="H123" s="15"/>
      <c r="I123" s="15"/>
      <c r="J123" s="15">
        <v>200</v>
      </c>
      <c r="K123" s="15"/>
      <c r="L123" s="15"/>
      <c r="M123" s="15"/>
      <c r="N123" s="47"/>
      <c r="O123" s="13"/>
    </row>
    <row r="124" spans="1:15" ht="15.75" hidden="1">
      <c r="A124" s="57"/>
      <c r="B124" s="49"/>
      <c r="C124" s="40" t="s">
        <v>20</v>
      </c>
      <c r="D124" s="10">
        <f t="shared" si="39"/>
        <v>1300</v>
      </c>
      <c r="E124" s="10">
        <f t="shared" si="39"/>
        <v>600</v>
      </c>
      <c r="F124" s="15">
        <f>F123</f>
        <v>1100</v>
      </c>
      <c r="G124" s="15">
        <v>600</v>
      </c>
      <c r="H124" s="15"/>
      <c r="I124" s="15"/>
      <c r="J124" s="15">
        <v>200</v>
      </c>
      <c r="K124" s="15"/>
      <c r="L124" s="15"/>
      <c r="M124" s="15"/>
      <c r="N124" s="47"/>
      <c r="O124" s="13"/>
    </row>
    <row r="125" spans="1:15" ht="15.75" hidden="1">
      <c r="A125" s="57"/>
      <c r="B125" s="49"/>
      <c r="C125" s="40" t="s">
        <v>21</v>
      </c>
      <c r="D125" s="10">
        <f t="shared" si="39"/>
        <v>1300</v>
      </c>
      <c r="E125" s="10">
        <f t="shared" si="39"/>
        <v>600</v>
      </c>
      <c r="F125" s="15">
        <f>F124</f>
        <v>1100</v>
      </c>
      <c r="G125" s="15">
        <v>600</v>
      </c>
      <c r="H125" s="15"/>
      <c r="I125" s="15"/>
      <c r="J125" s="15">
        <v>200</v>
      </c>
      <c r="K125" s="15"/>
      <c r="L125" s="15"/>
      <c r="M125" s="15"/>
      <c r="N125" s="47"/>
      <c r="O125" s="13"/>
    </row>
    <row r="126" spans="1:15" ht="15.75" hidden="1">
      <c r="A126" s="57"/>
      <c r="B126" s="49"/>
      <c r="C126" s="40" t="s">
        <v>22</v>
      </c>
      <c r="D126" s="10">
        <f t="shared" si="39"/>
        <v>1520</v>
      </c>
      <c r="E126" s="10">
        <f t="shared" si="39"/>
        <v>0</v>
      </c>
      <c r="F126" s="15">
        <f>1.2*F125</f>
        <v>1320</v>
      </c>
      <c r="G126" s="15">
        <v>0</v>
      </c>
      <c r="H126" s="15"/>
      <c r="I126" s="15"/>
      <c r="J126" s="15">
        <v>200</v>
      </c>
      <c r="K126" s="15"/>
      <c r="L126" s="15">
        <f>1.1*L125</f>
        <v>0</v>
      </c>
      <c r="M126" s="15"/>
      <c r="N126" s="47"/>
      <c r="O126" s="13"/>
    </row>
    <row r="127" spans="1:15" ht="15.75" hidden="1">
      <c r="A127" s="57"/>
      <c r="B127" s="49"/>
      <c r="C127" s="40" t="s">
        <v>23</v>
      </c>
      <c r="D127" s="10">
        <f t="shared" si="39"/>
        <v>1784</v>
      </c>
      <c r="E127" s="10">
        <f t="shared" si="39"/>
        <v>0</v>
      </c>
      <c r="F127" s="15">
        <f>1.2*F126</f>
        <v>1584</v>
      </c>
      <c r="G127" s="15">
        <v>0</v>
      </c>
      <c r="H127" s="15"/>
      <c r="I127" s="15"/>
      <c r="J127" s="15">
        <v>200</v>
      </c>
      <c r="K127" s="15"/>
      <c r="L127" s="15">
        <f>1.1*L126</f>
        <v>0</v>
      </c>
      <c r="M127" s="15"/>
      <c r="N127" s="47"/>
      <c r="O127" s="13"/>
    </row>
    <row r="128" spans="1:15" ht="15.75" hidden="1">
      <c r="A128" s="57"/>
      <c r="B128" s="49"/>
      <c r="C128" s="40" t="s">
        <v>24</v>
      </c>
      <c r="D128" s="10">
        <f t="shared" si="39"/>
        <v>2100.8</v>
      </c>
      <c r="E128" s="10">
        <f t="shared" si="39"/>
        <v>0</v>
      </c>
      <c r="F128" s="15">
        <f>1.2*F127</f>
        <v>1900.8</v>
      </c>
      <c r="G128" s="15">
        <v>0</v>
      </c>
      <c r="H128" s="15"/>
      <c r="I128" s="15"/>
      <c r="J128" s="15">
        <v>200</v>
      </c>
      <c r="K128" s="15"/>
      <c r="L128" s="15">
        <f>1.1*L127</f>
        <v>0</v>
      </c>
      <c r="M128" s="15"/>
      <c r="N128" s="47"/>
      <c r="O128" s="13"/>
    </row>
    <row r="129" spans="1:15" s="16" customFormat="1" ht="15.75" hidden="1">
      <c r="A129" s="57"/>
      <c r="B129" s="49" t="s">
        <v>49</v>
      </c>
      <c r="C129" s="40" t="s">
        <v>18</v>
      </c>
      <c r="D129" s="10">
        <f aca="true" t="shared" si="40" ref="D129:M129">SUM(D130:D135)</f>
        <v>0</v>
      </c>
      <c r="E129" s="10">
        <f t="shared" si="40"/>
        <v>0</v>
      </c>
      <c r="F129" s="15">
        <f t="shared" si="40"/>
        <v>0</v>
      </c>
      <c r="G129" s="15">
        <f t="shared" si="40"/>
        <v>0</v>
      </c>
      <c r="H129" s="15">
        <f t="shared" si="40"/>
        <v>0</v>
      </c>
      <c r="I129" s="15">
        <f t="shared" si="40"/>
        <v>0</v>
      </c>
      <c r="J129" s="15">
        <f t="shared" si="40"/>
        <v>0</v>
      </c>
      <c r="K129" s="15">
        <f t="shared" si="40"/>
        <v>0</v>
      </c>
      <c r="L129" s="15">
        <f t="shared" si="40"/>
        <v>0</v>
      </c>
      <c r="M129" s="15">
        <f t="shared" si="40"/>
        <v>0</v>
      </c>
      <c r="N129" s="47"/>
      <c r="O129" s="20"/>
    </row>
    <row r="130" spans="1:15" s="22" customFormat="1" ht="15.75" hidden="1">
      <c r="A130" s="57"/>
      <c r="B130" s="49"/>
      <c r="C130" s="40" t="s">
        <v>19</v>
      </c>
      <c r="D130" s="10">
        <f aca="true" t="shared" si="41" ref="D130:E135">F130+H130+J130+L130</f>
        <v>0</v>
      </c>
      <c r="E130" s="10">
        <f t="shared" si="41"/>
        <v>0</v>
      </c>
      <c r="F130" s="15"/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f aca="true" t="shared" si="42" ref="L130:L135">M130</f>
        <v>0</v>
      </c>
      <c r="M130" s="15">
        <v>0</v>
      </c>
      <c r="N130" s="47"/>
      <c r="O130" s="13"/>
    </row>
    <row r="131" spans="1:15" s="22" customFormat="1" ht="15.75" hidden="1">
      <c r="A131" s="57"/>
      <c r="B131" s="49"/>
      <c r="C131" s="40" t="s">
        <v>20</v>
      </c>
      <c r="D131" s="10">
        <f t="shared" si="41"/>
        <v>0</v>
      </c>
      <c r="E131" s="10">
        <f t="shared" si="41"/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f t="shared" si="42"/>
        <v>0</v>
      </c>
      <c r="M131" s="15">
        <v>0</v>
      </c>
      <c r="N131" s="47"/>
      <c r="O131" s="13"/>
    </row>
    <row r="132" spans="1:15" s="22" customFormat="1" ht="15.75" hidden="1">
      <c r="A132" s="57"/>
      <c r="B132" s="49"/>
      <c r="C132" s="40" t="s">
        <v>21</v>
      </c>
      <c r="D132" s="10">
        <f t="shared" si="41"/>
        <v>0</v>
      </c>
      <c r="E132" s="10">
        <f t="shared" si="41"/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f t="shared" si="42"/>
        <v>0</v>
      </c>
      <c r="M132" s="15">
        <v>0</v>
      </c>
      <c r="N132" s="47"/>
      <c r="O132" s="13"/>
    </row>
    <row r="133" spans="1:15" s="22" customFormat="1" ht="15.75" hidden="1">
      <c r="A133" s="57"/>
      <c r="B133" s="49"/>
      <c r="C133" s="40" t="s">
        <v>22</v>
      </c>
      <c r="D133" s="10">
        <f t="shared" si="41"/>
        <v>0</v>
      </c>
      <c r="E133" s="10">
        <f t="shared" si="41"/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f t="shared" si="42"/>
        <v>0</v>
      </c>
      <c r="M133" s="15">
        <v>0</v>
      </c>
      <c r="N133" s="47"/>
      <c r="O133" s="13"/>
    </row>
    <row r="134" spans="1:15" s="22" customFormat="1" ht="15.75" hidden="1">
      <c r="A134" s="57"/>
      <c r="B134" s="49"/>
      <c r="C134" s="40" t="s">
        <v>23</v>
      </c>
      <c r="D134" s="10">
        <f t="shared" si="41"/>
        <v>0</v>
      </c>
      <c r="E134" s="10">
        <f t="shared" si="41"/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f t="shared" si="42"/>
        <v>0</v>
      </c>
      <c r="M134" s="15">
        <v>0</v>
      </c>
      <c r="N134" s="47"/>
      <c r="O134" s="13"/>
    </row>
    <row r="135" spans="1:15" s="22" customFormat="1" ht="15.75" hidden="1">
      <c r="A135" s="57"/>
      <c r="B135" s="49"/>
      <c r="C135" s="40" t="s">
        <v>24</v>
      </c>
      <c r="D135" s="10">
        <f t="shared" si="41"/>
        <v>0</v>
      </c>
      <c r="E135" s="10">
        <f t="shared" si="41"/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f t="shared" si="42"/>
        <v>0</v>
      </c>
      <c r="M135" s="15">
        <v>0</v>
      </c>
      <c r="N135" s="47"/>
      <c r="O135" s="13"/>
    </row>
    <row r="136" spans="1:15" s="8" customFormat="1" ht="15.75" hidden="1">
      <c r="A136" s="57"/>
      <c r="B136" s="71" t="s">
        <v>94</v>
      </c>
      <c r="C136" s="40" t="s">
        <v>18</v>
      </c>
      <c r="D136" s="10">
        <f>SUM(D137:D142)</f>
        <v>636</v>
      </c>
      <c r="E136" s="10">
        <f aca="true" t="shared" si="43" ref="E136:L136">SUM(E137:E142)</f>
        <v>318</v>
      </c>
      <c r="F136" s="10">
        <f t="shared" si="43"/>
        <v>636</v>
      </c>
      <c r="G136" s="10">
        <f t="shared" si="43"/>
        <v>318</v>
      </c>
      <c r="H136" s="15">
        <f t="shared" si="43"/>
        <v>0</v>
      </c>
      <c r="I136" s="15">
        <f t="shared" si="43"/>
        <v>0</v>
      </c>
      <c r="J136" s="15">
        <f t="shared" si="43"/>
        <v>0</v>
      </c>
      <c r="K136" s="15">
        <f t="shared" si="43"/>
        <v>0</v>
      </c>
      <c r="L136" s="15">
        <f t="shared" si="43"/>
        <v>0</v>
      </c>
      <c r="M136" s="15">
        <f>SUM(M137:M142)</f>
        <v>0</v>
      </c>
      <c r="N136" s="47"/>
      <c r="O136" s="20"/>
    </row>
    <row r="137" spans="1:15" ht="15.75" hidden="1">
      <c r="A137" s="57"/>
      <c r="B137" s="71"/>
      <c r="C137" s="40" t="s">
        <v>19</v>
      </c>
      <c r="D137" s="10">
        <f aca="true" t="shared" si="44" ref="D137:D142">F137+H137+J137+L137</f>
        <v>106</v>
      </c>
      <c r="E137" s="10">
        <f aca="true" t="shared" si="45" ref="E137:E142">G137+I137+K137+M137</f>
        <v>106</v>
      </c>
      <c r="F137" s="15">
        <v>106</v>
      </c>
      <c r="G137" s="15">
        <v>106</v>
      </c>
      <c r="H137" s="15"/>
      <c r="I137" s="15"/>
      <c r="J137" s="15">
        <v>0</v>
      </c>
      <c r="K137" s="15"/>
      <c r="L137" s="15">
        <v>0</v>
      </c>
      <c r="M137" s="15">
        <v>0</v>
      </c>
      <c r="N137" s="47"/>
      <c r="O137" s="13"/>
    </row>
    <row r="138" spans="1:15" ht="15.75" hidden="1">
      <c r="A138" s="57"/>
      <c r="B138" s="71"/>
      <c r="C138" s="40" t="s">
        <v>20</v>
      </c>
      <c r="D138" s="10">
        <f t="shared" si="44"/>
        <v>106</v>
      </c>
      <c r="E138" s="10">
        <f t="shared" si="45"/>
        <v>106</v>
      </c>
      <c r="F138" s="15">
        <v>106</v>
      </c>
      <c r="G138" s="15">
        <v>106</v>
      </c>
      <c r="H138" s="15"/>
      <c r="I138" s="15"/>
      <c r="J138" s="15">
        <v>0</v>
      </c>
      <c r="K138" s="15"/>
      <c r="L138" s="15">
        <v>0</v>
      </c>
      <c r="M138" s="15">
        <v>0</v>
      </c>
      <c r="N138" s="47"/>
      <c r="O138" s="13"/>
    </row>
    <row r="139" spans="1:15" ht="15.75" hidden="1">
      <c r="A139" s="57"/>
      <c r="B139" s="71"/>
      <c r="C139" s="40" t="s">
        <v>21</v>
      </c>
      <c r="D139" s="10">
        <f t="shared" si="44"/>
        <v>106</v>
      </c>
      <c r="E139" s="10">
        <f t="shared" si="45"/>
        <v>106</v>
      </c>
      <c r="F139" s="15">
        <v>106</v>
      </c>
      <c r="G139" s="15">
        <v>106</v>
      </c>
      <c r="H139" s="15"/>
      <c r="I139" s="15"/>
      <c r="J139" s="15">
        <v>0</v>
      </c>
      <c r="K139" s="15"/>
      <c r="L139" s="15">
        <v>0</v>
      </c>
      <c r="M139" s="15">
        <v>0</v>
      </c>
      <c r="N139" s="47"/>
      <c r="O139" s="13"/>
    </row>
    <row r="140" spans="1:15" ht="15.75" hidden="1">
      <c r="A140" s="57"/>
      <c r="B140" s="71"/>
      <c r="C140" s="40" t="s">
        <v>22</v>
      </c>
      <c r="D140" s="10">
        <f t="shared" si="44"/>
        <v>106</v>
      </c>
      <c r="E140" s="10">
        <f t="shared" si="45"/>
        <v>0</v>
      </c>
      <c r="F140" s="15">
        <v>106</v>
      </c>
      <c r="G140" s="15"/>
      <c r="H140" s="15"/>
      <c r="I140" s="15"/>
      <c r="J140" s="15">
        <v>0</v>
      </c>
      <c r="K140" s="15"/>
      <c r="L140" s="15">
        <v>0</v>
      </c>
      <c r="M140" s="15">
        <v>0</v>
      </c>
      <c r="N140" s="47"/>
      <c r="O140" s="13"/>
    </row>
    <row r="141" spans="1:15" ht="15.75" hidden="1">
      <c r="A141" s="57"/>
      <c r="B141" s="71"/>
      <c r="C141" s="40" t="s">
        <v>23</v>
      </c>
      <c r="D141" s="10">
        <f t="shared" si="44"/>
        <v>106</v>
      </c>
      <c r="E141" s="10">
        <f t="shared" si="45"/>
        <v>0</v>
      </c>
      <c r="F141" s="15">
        <v>106</v>
      </c>
      <c r="G141" s="15"/>
      <c r="H141" s="15"/>
      <c r="I141" s="15"/>
      <c r="J141" s="15">
        <v>0</v>
      </c>
      <c r="K141" s="15"/>
      <c r="L141" s="15">
        <v>0</v>
      </c>
      <c r="M141" s="15">
        <v>0</v>
      </c>
      <c r="N141" s="47"/>
      <c r="O141" s="13"/>
    </row>
    <row r="142" spans="1:15" ht="15.75" hidden="1">
      <c r="A142" s="58"/>
      <c r="B142" s="71"/>
      <c r="C142" s="40" t="s">
        <v>24</v>
      </c>
      <c r="D142" s="10">
        <f t="shared" si="44"/>
        <v>106</v>
      </c>
      <c r="E142" s="10">
        <f t="shared" si="45"/>
        <v>0</v>
      </c>
      <c r="F142" s="15">
        <v>106</v>
      </c>
      <c r="G142" s="15"/>
      <c r="H142" s="15"/>
      <c r="I142" s="15"/>
      <c r="J142" s="15">
        <v>0</v>
      </c>
      <c r="K142" s="15"/>
      <c r="L142" s="15">
        <v>0</v>
      </c>
      <c r="M142" s="15">
        <v>0</v>
      </c>
      <c r="N142" s="48"/>
      <c r="O142" s="13"/>
    </row>
    <row r="143" spans="1:15" s="12" customFormat="1" ht="15.75">
      <c r="A143" s="72" t="s">
        <v>30</v>
      </c>
      <c r="B143" s="38" t="s">
        <v>93</v>
      </c>
      <c r="C143" s="37" t="s">
        <v>18</v>
      </c>
      <c r="D143" s="10">
        <f>SUM(D144:D149)</f>
        <v>919794.4882999999</v>
      </c>
      <c r="E143" s="10">
        <f>SUM(E144:E149)</f>
        <v>348619.3</v>
      </c>
      <c r="F143" s="10">
        <f>SUM(F144:F149)</f>
        <v>696181.0056</v>
      </c>
      <c r="G143" s="10">
        <f aca="true" t="shared" si="46" ref="G143:M143">SUM(G144:G149)</f>
        <v>235602.40000000002</v>
      </c>
      <c r="H143" s="10">
        <f t="shared" si="46"/>
        <v>1892.9919999999997</v>
      </c>
      <c r="I143" s="10">
        <f t="shared" si="46"/>
        <v>0</v>
      </c>
      <c r="J143" s="10">
        <f t="shared" si="46"/>
        <v>218805.49070000002</v>
      </c>
      <c r="K143" s="10">
        <f t="shared" si="46"/>
        <v>111784.9</v>
      </c>
      <c r="L143" s="10">
        <f t="shared" si="46"/>
        <v>2915</v>
      </c>
      <c r="M143" s="10">
        <f t="shared" si="46"/>
        <v>1232</v>
      </c>
      <c r="N143" s="46" t="s">
        <v>95</v>
      </c>
      <c r="O143" s="13"/>
    </row>
    <row r="144" spans="1:16" s="12" customFormat="1" ht="15.75">
      <c r="A144" s="73"/>
      <c r="B144" s="56" t="s">
        <v>31</v>
      </c>
      <c r="C144" s="37" t="s">
        <v>19</v>
      </c>
      <c r="D144" s="10">
        <f>F144+H144+J144+L144</f>
        <v>116512.1</v>
      </c>
      <c r="E144" s="10">
        <f>G144+I144+K144+M144</f>
        <v>101242.50000000001</v>
      </c>
      <c r="F144" s="10">
        <f>'[1]Лист1'!$F$146</f>
        <v>94100.8</v>
      </c>
      <c r="G144" s="10">
        <f>'[1]Лист1'!$G$146</f>
        <v>79731.20000000001</v>
      </c>
      <c r="H144" s="10">
        <f aca="true" t="shared" si="47" ref="H144:I146">H151+H158+H165+H172+H179+H186+H193++H200+H207+H214+H221</f>
        <v>200</v>
      </c>
      <c r="I144" s="10">
        <f t="shared" si="47"/>
        <v>0</v>
      </c>
      <c r="J144" s="10">
        <f>'[1]Лист1'!$J$146</f>
        <v>21831.300000000003</v>
      </c>
      <c r="K144" s="10">
        <f>'[1]Лист1'!$K$146</f>
        <v>21131.300000000003</v>
      </c>
      <c r="L144" s="10">
        <v>380</v>
      </c>
      <c r="M144" s="10">
        <v>380</v>
      </c>
      <c r="N144" s="47"/>
      <c r="O144" s="13"/>
      <c r="P144" s="11"/>
    </row>
    <row r="145" spans="1:16" s="12" customFormat="1" ht="15.75">
      <c r="A145" s="73"/>
      <c r="B145" s="56"/>
      <c r="C145" s="37" t="s">
        <v>20</v>
      </c>
      <c r="D145" s="10">
        <f aca="true" t="shared" si="48" ref="D145:E149">F145+H145+J145+L145</f>
        <v>131300.2</v>
      </c>
      <c r="E145" s="10">
        <f>G145+I145+K145+M145</f>
        <v>114095</v>
      </c>
      <c r="F145" s="10">
        <f>'[1]Лист1'!$F$147</f>
        <v>94100.8</v>
      </c>
      <c r="G145" s="10">
        <f>'[1]Лист1'!$G$147</f>
        <v>77935.6</v>
      </c>
      <c r="H145" s="10">
        <f t="shared" si="47"/>
        <v>220</v>
      </c>
      <c r="I145" s="10">
        <f t="shared" si="47"/>
        <v>0</v>
      </c>
      <c r="J145" s="10">
        <f>'[1]Лист1'!$J$147</f>
        <v>36589.4</v>
      </c>
      <c r="K145" s="10">
        <f>'[1]Лист1'!$K$147</f>
        <v>35769.4</v>
      </c>
      <c r="L145" s="10">
        <v>390</v>
      </c>
      <c r="M145" s="10">
        <v>390</v>
      </c>
      <c r="N145" s="47"/>
      <c r="O145" s="13"/>
      <c r="P145" s="11"/>
    </row>
    <row r="146" spans="1:16" s="12" customFormat="1" ht="15.75">
      <c r="A146" s="73"/>
      <c r="B146" s="56"/>
      <c r="C146" s="37" t="s">
        <v>21</v>
      </c>
      <c r="D146" s="10">
        <f t="shared" si="48"/>
        <v>120830.9</v>
      </c>
      <c r="E146" s="10">
        <f t="shared" si="48"/>
        <v>133281.8</v>
      </c>
      <c r="F146" s="10">
        <f>'[1]Лист1'!$F$148</f>
        <v>94100.8</v>
      </c>
      <c r="G146" s="10">
        <f>'[1]Лист1'!$G$148</f>
        <v>77935.6</v>
      </c>
      <c r="H146" s="10">
        <f t="shared" si="47"/>
        <v>244</v>
      </c>
      <c r="I146" s="10">
        <f t="shared" si="47"/>
        <v>0</v>
      </c>
      <c r="J146" s="10">
        <f>'[1]Лист1'!$J$148</f>
        <v>26024.1</v>
      </c>
      <c r="K146" s="10">
        <f>'[1]Лист1'!$K$148</f>
        <v>54884.2</v>
      </c>
      <c r="L146" s="10">
        <v>462</v>
      </c>
      <c r="M146" s="10">
        <v>462</v>
      </c>
      <c r="N146" s="47"/>
      <c r="O146" s="13"/>
      <c r="P146" s="11"/>
    </row>
    <row r="147" spans="1:16" s="12" customFormat="1" ht="15.75">
      <c r="A147" s="73"/>
      <c r="B147" s="56"/>
      <c r="C147" s="37" t="s">
        <v>22</v>
      </c>
      <c r="D147" s="10">
        <f t="shared" si="48"/>
        <v>148354.87</v>
      </c>
      <c r="E147" s="10">
        <f t="shared" si="48"/>
        <v>0</v>
      </c>
      <c r="F147" s="10">
        <f>'[1]Лист1'!$F$149</f>
        <v>113758.13999999998</v>
      </c>
      <c r="G147" s="10">
        <f aca="true" t="shared" si="49" ref="G147:M147">G154+G161+G168+G175+G182+G189+G196++G203+G210+G217+G224</f>
        <v>0</v>
      </c>
      <c r="H147" s="10">
        <f t="shared" si="49"/>
        <v>322.79999999999995</v>
      </c>
      <c r="I147" s="10">
        <f t="shared" si="49"/>
        <v>0</v>
      </c>
      <c r="J147" s="10">
        <f>'[1]Лист1'!$J$149</f>
        <v>33764.93</v>
      </c>
      <c r="K147" s="10">
        <f t="shared" si="49"/>
        <v>0</v>
      </c>
      <c r="L147" s="10">
        <v>509</v>
      </c>
      <c r="M147" s="10">
        <f t="shared" si="49"/>
        <v>0</v>
      </c>
      <c r="N147" s="47"/>
      <c r="O147" s="13"/>
      <c r="P147" s="11"/>
    </row>
    <row r="148" spans="1:15" s="12" customFormat="1" ht="15.75">
      <c r="A148" s="73"/>
      <c r="B148" s="56"/>
      <c r="C148" s="37" t="s">
        <v>23</v>
      </c>
      <c r="D148" s="10">
        <f t="shared" si="48"/>
        <v>181109.03699999995</v>
      </c>
      <c r="E148" s="10">
        <f t="shared" si="48"/>
        <v>0</v>
      </c>
      <c r="F148" s="10">
        <f>'[1]Лист1'!$F$150</f>
        <v>136446.94799999997</v>
      </c>
      <c r="G148" s="10">
        <f aca="true" t="shared" si="50" ref="G148:M148">G155+G162+G169+G176+G183+G190+G197++G204+G211+G218+G225</f>
        <v>0</v>
      </c>
      <c r="H148" s="10">
        <f t="shared" si="50"/>
        <v>357.36</v>
      </c>
      <c r="I148" s="10">
        <f t="shared" si="50"/>
        <v>0</v>
      </c>
      <c r="J148" s="10">
        <f>'[1]Лист1'!$J$150</f>
        <v>43745.72900000001</v>
      </c>
      <c r="K148" s="10">
        <f t="shared" si="50"/>
        <v>0</v>
      </c>
      <c r="L148" s="10">
        <v>559</v>
      </c>
      <c r="M148" s="10">
        <f t="shared" si="50"/>
        <v>0</v>
      </c>
      <c r="N148" s="47"/>
      <c r="O148" s="13"/>
    </row>
    <row r="149" spans="1:15" s="12" customFormat="1" ht="15.75">
      <c r="A149" s="73"/>
      <c r="B149" s="56"/>
      <c r="C149" s="37" t="s">
        <v>24</v>
      </c>
      <c r="D149" s="10">
        <f t="shared" si="48"/>
        <v>221687.38129999995</v>
      </c>
      <c r="E149" s="10">
        <f t="shared" si="48"/>
        <v>0</v>
      </c>
      <c r="F149" s="10">
        <f>'[1]Лист1'!$F$151</f>
        <v>163673.51759999996</v>
      </c>
      <c r="G149" s="10">
        <f aca="true" t="shared" si="51" ref="G149:M149">G156+G163+G170+G177+G184+G191+G198++G205+G212+G219+G226</f>
        <v>0</v>
      </c>
      <c r="H149" s="10">
        <f t="shared" si="51"/>
        <v>548.832</v>
      </c>
      <c r="I149" s="10">
        <f t="shared" si="51"/>
        <v>0</v>
      </c>
      <c r="J149" s="10">
        <f>'[1]Лист1'!$J$151</f>
        <v>56850.03170000001</v>
      </c>
      <c r="K149" s="10">
        <f t="shared" si="51"/>
        <v>0</v>
      </c>
      <c r="L149" s="10">
        <v>615</v>
      </c>
      <c r="M149" s="10">
        <f t="shared" si="51"/>
        <v>0</v>
      </c>
      <c r="N149" s="47"/>
      <c r="O149" s="13"/>
    </row>
    <row r="150" spans="1:15" s="8" customFormat="1" ht="15.75" hidden="1">
      <c r="A150" s="73"/>
      <c r="B150" s="53" t="s">
        <v>50</v>
      </c>
      <c r="C150" s="40" t="s">
        <v>18</v>
      </c>
      <c r="D150" s="10">
        <f aca="true" t="shared" si="52" ref="D150:M150">SUM(D151:D156)</f>
        <v>759246.4875</v>
      </c>
      <c r="E150" s="10">
        <f t="shared" si="52"/>
        <v>257120.3</v>
      </c>
      <c r="F150" s="15">
        <f t="shared" si="52"/>
        <v>568876.6488</v>
      </c>
      <c r="G150" s="15">
        <f t="shared" si="52"/>
        <v>221797.3</v>
      </c>
      <c r="H150" s="15">
        <f t="shared" si="52"/>
        <v>0</v>
      </c>
      <c r="I150" s="15">
        <f t="shared" si="52"/>
        <v>0</v>
      </c>
      <c r="J150" s="15">
        <f t="shared" si="52"/>
        <v>190369.83870000002</v>
      </c>
      <c r="K150" s="15">
        <f t="shared" si="52"/>
        <v>35323</v>
      </c>
      <c r="L150" s="15">
        <f t="shared" si="52"/>
        <v>0</v>
      </c>
      <c r="M150" s="15">
        <f t="shared" si="52"/>
        <v>0</v>
      </c>
      <c r="N150" s="47"/>
      <c r="O150" s="20"/>
    </row>
    <row r="151" spans="1:15" ht="15.75" hidden="1">
      <c r="A151" s="73"/>
      <c r="B151" s="53"/>
      <c r="C151" s="40" t="s">
        <v>19</v>
      </c>
      <c r="D151" s="10">
        <f aca="true" t="shared" si="53" ref="D151:E156">F151+H151+J151+L151</f>
        <v>91648.7</v>
      </c>
      <c r="E151" s="10">
        <f t="shared" si="53"/>
        <v>88219.1</v>
      </c>
      <c r="F151" s="15">
        <f>8503.5+G151-559.8-4514.1</f>
        <v>77209.09999999999</v>
      </c>
      <c r="G151" s="15">
        <f>71752-900+2367.7+559.8</f>
        <v>73779.5</v>
      </c>
      <c r="H151" s="15">
        <v>0</v>
      </c>
      <c r="I151" s="15">
        <v>0</v>
      </c>
      <c r="J151" s="15">
        <f>K151</f>
        <v>14439.6</v>
      </c>
      <c r="K151" s="15">
        <v>14439.6</v>
      </c>
      <c r="L151" s="15">
        <f>M151</f>
        <v>0</v>
      </c>
      <c r="M151" s="15">
        <v>0</v>
      </c>
      <c r="N151" s="47"/>
      <c r="O151" s="13"/>
    </row>
    <row r="152" spans="1:15" ht="15.75" hidden="1">
      <c r="A152" s="73"/>
      <c r="B152" s="53"/>
      <c r="C152" s="40" t="s">
        <v>20</v>
      </c>
      <c r="D152" s="10">
        <f t="shared" si="53"/>
        <v>98092.5</v>
      </c>
      <c r="E152" s="10">
        <f t="shared" si="53"/>
        <v>94892.29999999999</v>
      </c>
      <c r="F152" s="15">
        <f>F151</f>
        <v>77209.09999999999</v>
      </c>
      <c r="G152" s="15">
        <f>71752-900+3156.9</f>
        <v>74008.9</v>
      </c>
      <c r="H152" s="15">
        <v>0</v>
      </c>
      <c r="I152" s="15">
        <v>0</v>
      </c>
      <c r="J152" s="15">
        <f>K152</f>
        <v>20883.4</v>
      </c>
      <c r="K152" s="15">
        <v>20883.4</v>
      </c>
      <c r="L152" s="15">
        <f>M152</f>
        <v>0</v>
      </c>
      <c r="M152" s="15">
        <v>0</v>
      </c>
      <c r="N152" s="47"/>
      <c r="O152" s="13"/>
    </row>
    <row r="153" spans="1:15" ht="15.75" hidden="1">
      <c r="A153" s="73"/>
      <c r="B153" s="53"/>
      <c r="C153" s="40" t="s">
        <v>21</v>
      </c>
      <c r="D153" s="10">
        <f t="shared" si="53"/>
        <v>102269.19999999998</v>
      </c>
      <c r="E153" s="10">
        <f t="shared" si="53"/>
        <v>74008.9</v>
      </c>
      <c r="F153" s="15">
        <f>F152</f>
        <v>77209.09999999999</v>
      </c>
      <c r="G153" s="15">
        <f>71752-900+3156.9</f>
        <v>74008.9</v>
      </c>
      <c r="H153" s="15">
        <v>0</v>
      </c>
      <c r="I153" s="15">
        <v>0</v>
      </c>
      <c r="J153" s="15">
        <v>25060.1</v>
      </c>
      <c r="K153" s="15">
        <v>0</v>
      </c>
      <c r="L153" s="15">
        <f>1.1*L152</f>
        <v>0</v>
      </c>
      <c r="M153" s="15"/>
      <c r="N153" s="47"/>
      <c r="O153" s="13"/>
    </row>
    <row r="154" spans="1:15" ht="15.75" hidden="1">
      <c r="A154" s="73"/>
      <c r="B154" s="53"/>
      <c r="C154" s="40" t="s">
        <v>22</v>
      </c>
      <c r="D154" s="10">
        <f t="shared" si="53"/>
        <v>125229.04999999999</v>
      </c>
      <c r="E154" s="10">
        <f t="shared" si="53"/>
        <v>0</v>
      </c>
      <c r="F154" s="15">
        <f>1.2*F153</f>
        <v>92650.91999999998</v>
      </c>
      <c r="G154" s="15">
        <v>0</v>
      </c>
      <c r="H154" s="15">
        <v>0</v>
      </c>
      <c r="I154" s="15">
        <v>0</v>
      </c>
      <c r="J154" s="15">
        <f>1.3*J153</f>
        <v>32578.13</v>
      </c>
      <c r="K154" s="15">
        <v>0</v>
      </c>
      <c r="L154" s="15">
        <f>1.1*L153</f>
        <v>0</v>
      </c>
      <c r="M154" s="15"/>
      <c r="N154" s="47"/>
      <c r="O154" s="13"/>
    </row>
    <row r="155" spans="1:15" ht="15.75" hidden="1">
      <c r="A155" s="73"/>
      <c r="B155" s="53"/>
      <c r="C155" s="40" t="s">
        <v>23</v>
      </c>
      <c r="D155" s="10">
        <f t="shared" si="53"/>
        <v>153532.67299999998</v>
      </c>
      <c r="E155" s="10">
        <f t="shared" si="53"/>
        <v>0</v>
      </c>
      <c r="F155" s="15">
        <f>1.2*F154</f>
        <v>111181.10399999998</v>
      </c>
      <c r="G155" s="15">
        <v>0</v>
      </c>
      <c r="H155" s="15">
        <v>0</v>
      </c>
      <c r="I155" s="15">
        <v>0</v>
      </c>
      <c r="J155" s="15">
        <f>1.3*J154</f>
        <v>42351.569</v>
      </c>
      <c r="K155" s="15">
        <v>0</v>
      </c>
      <c r="L155" s="15">
        <f>1.1*L154</f>
        <v>0</v>
      </c>
      <c r="M155" s="15"/>
      <c r="N155" s="47"/>
      <c r="O155" s="13"/>
    </row>
    <row r="156" spans="1:15" ht="15.75" hidden="1">
      <c r="A156" s="73"/>
      <c r="B156" s="54"/>
      <c r="C156" s="40" t="s">
        <v>24</v>
      </c>
      <c r="D156" s="10">
        <f t="shared" si="53"/>
        <v>188474.36449999997</v>
      </c>
      <c r="E156" s="10">
        <f t="shared" si="53"/>
        <v>0</v>
      </c>
      <c r="F156" s="15">
        <f>1.2*F155</f>
        <v>133417.32479999997</v>
      </c>
      <c r="G156" s="15">
        <v>0</v>
      </c>
      <c r="H156" s="15">
        <v>0</v>
      </c>
      <c r="I156" s="15">
        <v>0</v>
      </c>
      <c r="J156" s="15">
        <f>1.3*J155</f>
        <v>55057.03970000001</v>
      </c>
      <c r="K156" s="15">
        <v>0</v>
      </c>
      <c r="L156" s="15">
        <f>1.1*L155</f>
        <v>0</v>
      </c>
      <c r="M156" s="15"/>
      <c r="N156" s="47"/>
      <c r="O156" s="13"/>
    </row>
    <row r="157" spans="1:15" s="8" customFormat="1" ht="15.75" hidden="1">
      <c r="A157" s="73"/>
      <c r="B157" s="49" t="s">
        <v>51</v>
      </c>
      <c r="C157" s="40" t="s">
        <v>18</v>
      </c>
      <c r="D157" s="10">
        <f aca="true" t="shared" si="54" ref="D157:M157">SUM(D158:D163)</f>
        <v>13355.236799999999</v>
      </c>
      <c r="E157" s="10">
        <f t="shared" si="54"/>
        <v>3637.7999999999997</v>
      </c>
      <c r="F157" s="15">
        <f t="shared" si="54"/>
        <v>13355.236799999999</v>
      </c>
      <c r="G157" s="15">
        <f t="shared" si="54"/>
        <v>3637.7999999999997</v>
      </c>
      <c r="H157" s="15">
        <f t="shared" si="54"/>
        <v>0</v>
      </c>
      <c r="I157" s="15">
        <f t="shared" si="54"/>
        <v>0</v>
      </c>
      <c r="J157" s="15">
        <f t="shared" si="54"/>
        <v>0</v>
      </c>
      <c r="K157" s="15">
        <f t="shared" si="54"/>
        <v>0</v>
      </c>
      <c r="L157" s="15">
        <f t="shared" si="54"/>
        <v>0</v>
      </c>
      <c r="M157" s="15">
        <f t="shared" si="54"/>
        <v>0</v>
      </c>
      <c r="N157" s="47"/>
      <c r="O157" s="20"/>
    </row>
    <row r="158" spans="1:15" ht="15.75" hidden="1">
      <c r="A158" s="73"/>
      <c r="B158" s="49"/>
      <c r="C158" s="40" t="s">
        <v>19</v>
      </c>
      <c r="D158" s="10">
        <f aca="true" t="shared" si="55" ref="D158:E163">F158+H158+J158+L158</f>
        <v>1812.6</v>
      </c>
      <c r="E158" s="10">
        <f t="shared" si="55"/>
        <v>1212.6</v>
      </c>
      <c r="F158" s="15">
        <f>600+G158</f>
        <v>1812.6</v>
      </c>
      <c r="G158" s="15">
        <v>1212.6</v>
      </c>
      <c r="H158" s="15">
        <v>0</v>
      </c>
      <c r="I158" s="15">
        <v>0</v>
      </c>
      <c r="J158" s="15">
        <v>0</v>
      </c>
      <c r="K158" s="15">
        <v>0</v>
      </c>
      <c r="L158" s="15">
        <f>M158</f>
        <v>0</v>
      </c>
      <c r="M158" s="15">
        <v>0</v>
      </c>
      <c r="N158" s="47"/>
      <c r="O158" s="13"/>
    </row>
    <row r="159" spans="1:15" ht="15.75" hidden="1">
      <c r="A159" s="73"/>
      <c r="B159" s="49"/>
      <c r="C159" s="40" t="s">
        <v>20</v>
      </c>
      <c r="D159" s="10">
        <f t="shared" si="55"/>
        <v>1812.6</v>
      </c>
      <c r="E159" s="10">
        <f t="shared" si="55"/>
        <v>1212.6</v>
      </c>
      <c r="F159" s="15">
        <f>F158</f>
        <v>1812.6</v>
      </c>
      <c r="G159" s="15">
        <v>1212.6</v>
      </c>
      <c r="H159" s="15">
        <v>0</v>
      </c>
      <c r="I159" s="15">
        <v>0</v>
      </c>
      <c r="J159" s="15">
        <v>0</v>
      </c>
      <c r="K159" s="15">
        <v>0</v>
      </c>
      <c r="L159" s="15">
        <f>M159</f>
        <v>0</v>
      </c>
      <c r="M159" s="15">
        <v>0</v>
      </c>
      <c r="N159" s="47"/>
      <c r="O159" s="13"/>
    </row>
    <row r="160" spans="1:15" ht="15.75" hidden="1">
      <c r="A160" s="73"/>
      <c r="B160" s="49"/>
      <c r="C160" s="40" t="s">
        <v>21</v>
      </c>
      <c r="D160" s="10">
        <f t="shared" si="55"/>
        <v>1812.6</v>
      </c>
      <c r="E160" s="10">
        <f t="shared" si="55"/>
        <v>1212.6</v>
      </c>
      <c r="F160" s="15">
        <f>F159</f>
        <v>1812.6</v>
      </c>
      <c r="G160" s="15">
        <v>1212.6</v>
      </c>
      <c r="H160" s="15">
        <v>0</v>
      </c>
      <c r="I160" s="15">
        <v>0</v>
      </c>
      <c r="J160" s="15">
        <v>0</v>
      </c>
      <c r="K160" s="15">
        <v>0</v>
      </c>
      <c r="L160" s="15">
        <f>1.1*L159</f>
        <v>0</v>
      </c>
      <c r="M160" s="15"/>
      <c r="N160" s="47"/>
      <c r="O160" s="13"/>
    </row>
    <row r="161" spans="1:15" ht="15.75" hidden="1">
      <c r="A161" s="73"/>
      <c r="B161" s="49"/>
      <c r="C161" s="40" t="s">
        <v>22</v>
      </c>
      <c r="D161" s="10">
        <f t="shared" si="55"/>
        <v>2175.12</v>
      </c>
      <c r="E161" s="10">
        <f t="shared" si="55"/>
        <v>0</v>
      </c>
      <c r="F161" s="15">
        <f>1.2*F160</f>
        <v>2175.12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f>1.1*L160</f>
        <v>0</v>
      </c>
      <c r="M161" s="15"/>
      <c r="N161" s="47"/>
      <c r="O161" s="13"/>
    </row>
    <row r="162" spans="1:15" ht="15.75" hidden="1">
      <c r="A162" s="73"/>
      <c r="B162" s="49"/>
      <c r="C162" s="40" t="s">
        <v>23</v>
      </c>
      <c r="D162" s="10">
        <f t="shared" si="55"/>
        <v>2610.144</v>
      </c>
      <c r="E162" s="10">
        <f t="shared" si="55"/>
        <v>0</v>
      </c>
      <c r="F162" s="15">
        <f>1.2*F161</f>
        <v>2610.144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f>1.1*L161</f>
        <v>0</v>
      </c>
      <c r="M162" s="15"/>
      <c r="N162" s="47"/>
      <c r="O162" s="13"/>
    </row>
    <row r="163" spans="1:15" ht="15.75" hidden="1">
      <c r="A163" s="73"/>
      <c r="B163" s="49"/>
      <c r="C163" s="40" t="s">
        <v>24</v>
      </c>
      <c r="D163" s="10">
        <f t="shared" si="55"/>
        <v>3132.1728</v>
      </c>
      <c r="E163" s="10">
        <f t="shared" si="55"/>
        <v>0</v>
      </c>
      <c r="F163" s="15">
        <f>1.2*F162</f>
        <v>3132.1728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f>1.1*L162</f>
        <v>0</v>
      </c>
      <c r="M163" s="15"/>
      <c r="N163" s="47"/>
      <c r="O163" s="13"/>
    </row>
    <row r="164" spans="1:15" s="8" customFormat="1" ht="15.75" hidden="1">
      <c r="A164" s="73"/>
      <c r="B164" s="49" t="s">
        <v>52</v>
      </c>
      <c r="C164" s="40" t="s">
        <v>18</v>
      </c>
      <c r="D164" s="10">
        <f aca="true" t="shared" si="56" ref="D164:K164">SUM(D165:D170)</f>
        <v>14030.975999999999</v>
      </c>
      <c r="E164" s="10">
        <f t="shared" si="56"/>
        <v>0</v>
      </c>
      <c r="F164" s="15">
        <f t="shared" si="56"/>
        <v>11052</v>
      </c>
      <c r="G164" s="15">
        <f t="shared" si="56"/>
        <v>0</v>
      </c>
      <c r="H164" s="15">
        <f t="shared" si="56"/>
        <v>0</v>
      </c>
      <c r="I164" s="15">
        <f t="shared" si="56"/>
        <v>0</v>
      </c>
      <c r="J164" s="15">
        <f t="shared" si="56"/>
        <v>2978.9759999999997</v>
      </c>
      <c r="K164" s="15">
        <f t="shared" si="56"/>
        <v>0</v>
      </c>
      <c r="L164" s="15"/>
      <c r="M164" s="15"/>
      <c r="N164" s="47"/>
      <c r="O164" s="20"/>
    </row>
    <row r="165" spans="1:15" ht="15.75" hidden="1">
      <c r="A165" s="73"/>
      <c r="B165" s="49"/>
      <c r="C165" s="40" t="s">
        <v>19</v>
      </c>
      <c r="D165" s="10">
        <f aca="true" t="shared" si="57" ref="D165:E170">F165+H165+J165+L165</f>
        <v>1800</v>
      </c>
      <c r="E165" s="10">
        <f t="shared" si="57"/>
        <v>0</v>
      </c>
      <c r="F165" s="15">
        <v>1500</v>
      </c>
      <c r="G165" s="15">
        <v>0</v>
      </c>
      <c r="H165" s="15">
        <v>0</v>
      </c>
      <c r="I165" s="15">
        <v>0</v>
      </c>
      <c r="J165" s="15">
        <v>300</v>
      </c>
      <c r="K165" s="15">
        <v>0</v>
      </c>
      <c r="L165" s="15"/>
      <c r="M165" s="15"/>
      <c r="N165" s="47"/>
      <c r="O165" s="13"/>
    </row>
    <row r="166" spans="1:15" ht="15.75" hidden="1">
      <c r="A166" s="73"/>
      <c r="B166" s="49"/>
      <c r="C166" s="40" t="s">
        <v>20</v>
      </c>
      <c r="D166" s="10">
        <f t="shared" si="57"/>
        <v>1860</v>
      </c>
      <c r="E166" s="10">
        <f t="shared" si="57"/>
        <v>0</v>
      </c>
      <c r="F166" s="15">
        <f>F165</f>
        <v>1500</v>
      </c>
      <c r="G166" s="15">
        <v>0</v>
      </c>
      <c r="H166" s="15">
        <v>0</v>
      </c>
      <c r="I166" s="15">
        <v>0</v>
      </c>
      <c r="J166" s="15">
        <f>1.2*J165</f>
        <v>360</v>
      </c>
      <c r="K166" s="15">
        <v>0</v>
      </c>
      <c r="L166" s="15"/>
      <c r="M166" s="15"/>
      <c r="N166" s="47"/>
      <c r="O166" s="13"/>
    </row>
    <row r="167" spans="1:15" ht="15.75" hidden="1">
      <c r="A167" s="73"/>
      <c r="B167" s="49"/>
      <c r="C167" s="40" t="s">
        <v>21</v>
      </c>
      <c r="D167" s="10">
        <f t="shared" si="57"/>
        <v>1932</v>
      </c>
      <c r="E167" s="10">
        <f t="shared" si="57"/>
        <v>0</v>
      </c>
      <c r="F167" s="15">
        <f>F166</f>
        <v>1500</v>
      </c>
      <c r="G167" s="15">
        <v>0</v>
      </c>
      <c r="H167" s="15">
        <v>0</v>
      </c>
      <c r="I167" s="15">
        <v>0</v>
      </c>
      <c r="J167" s="15">
        <f>1.2*J166</f>
        <v>432</v>
      </c>
      <c r="K167" s="15">
        <v>0</v>
      </c>
      <c r="L167" s="15"/>
      <c r="M167" s="15"/>
      <c r="N167" s="47"/>
      <c r="O167" s="13"/>
    </row>
    <row r="168" spans="1:15" ht="15.75" hidden="1">
      <c r="A168" s="73"/>
      <c r="B168" s="49"/>
      <c r="C168" s="40" t="s">
        <v>22</v>
      </c>
      <c r="D168" s="10">
        <f t="shared" si="57"/>
        <v>2318.4</v>
      </c>
      <c r="E168" s="10">
        <f t="shared" si="57"/>
        <v>0</v>
      </c>
      <c r="F168" s="15">
        <f>1.2*F167</f>
        <v>1800</v>
      </c>
      <c r="G168" s="15">
        <v>0</v>
      </c>
      <c r="H168" s="15">
        <v>0</v>
      </c>
      <c r="I168" s="15">
        <v>0</v>
      </c>
      <c r="J168" s="15">
        <f>1.2*J167</f>
        <v>518.4</v>
      </c>
      <c r="K168" s="15">
        <v>0</v>
      </c>
      <c r="L168" s="15"/>
      <c r="M168" s="15"/>
      <c r="N168" s="47"/>
      <c r="O168" s="13"/>
    </row>
    <row r="169" spans="1:15" ht="15.75" hidden="1">
      <c r="A169" s="73"/>
      <c r="B169" s="49"/>
      <c r="C169" s="40" t="s">
        <v>23</v>
      </c>
      <c r="D169" s="10">
        <f t="shared" si="57"/>
        <v>2782.08</v>
      </c>
      <c r="E169" s="10">
        <f t="shared" si="57"/>
        <v>0</v>
      </c>
      <c r="F169" s="15">
        <f>1.2*F168</f>
        <v>2160</v>
      </c>
      <c r="G169" s="15">
        <v>0</v>
      </c>
      <c r="H169" s="15">
        <v>0</v>
      </c>
      <c r="I169" s="15">
        <v>0</v>
      </c>
      <c r="J169" s="15">
        <f>1.2*J168</f>
        <v>622.0799999999999</v>
      </c>
      <c r="K169" s="15">
        <v>0</v>
      </c>
      <c r="L169" s="15"/>
      <c r="M169" s="15"/>
      <c r="N169" s="47"/>
      <c r="O169" s="13"/>
    </row>
    <row r="170" spans="1:15" ht="15.75" hidden="1">
      <c r="A170" s="73"/>
      <c r="B170" s="49"/>
      <c r="C170" s="40" t="s">
        <v>24</v>
      </c>
      <c r="D170" s="10">
        <f t="shared" si="57"/>
        <v>3338.496</v>
      </c>
      <c r="E170" s="10">
        <f t="shared" si="57"/>
        <v>0</v>
      </c>
      <c r="F170" s="15">
        <f>1.2*F169</f>
        <v>2592</v>
      </c>
      <c r="G170" s="15">
        <v>0</v>
      </c>
      <c r="H170" s="15">
        <v>0</v>
      </c>
      <c r="I170" s="15">
        <v>0</v>
      </c>
      <c r="J170" s="15">
        <f>1.2*J169</f>
        <v>746.4959999999999</v>
      </c>
      <c r="K170" s="15">
        <v>0</v>
      </c>
      <c r="L170" s="15"/>
      <c r="M170" s="15"/>
      <c r="N170" s="47"/>
      <c r="O170" s="13"/>
    </row>
    <row r="171" spans="1:15" s="8" customFormat="1" ht="15.75" hidden="1">
      <c r="A171" s="73"/>
      <c r="B171" s="49" t="s">
        <v>53</v>
      </c>
      <c r="C171" s="40" t="s">
        <v>18</v>
      </c>
      <c r="D171" s="10">
        <f aca="true" t="shared" si="58" ref="D171:K171">SUM(D172:D177)</f>
        <v>47892</v>
      </c>
      <c r="E171" s="10">
        <f t="shared" si="58"/>
        <v>0</v>
      </c>
      <c r="F171" s="15">
        <f t="shared" si="58"/>
        <v>47892</v>
      </c>
      <c r="G171" s="15">
        <f t="shared" si="58"/>
        <v>0</v>
      </c>
      <c r="H171" s="15">
        <f t="shared" si="58"/>
        <v>0</v>
      </c>
      <c r="I171" s="15">
        <f t="shared" si="58"/>
        <v>0</v>
      </c>
      <c r="J171" s="15">
        <f t="shared" si="58"/>
        <v>0</v>
      </c>
      <c r="K171" s="15">
        <f t="shared" si="58"/>
        <v>0</v>
      </c>
      <c r="L171" s="15"/>
      <c r="M171" s="15"/>
      <c r="N171" s="47"/>
      <c r="O171" s="20"/>
    </row>
    <row r="172" spans="1:15" ht="15.75" hidden="1">
      <c r="A172" s="73"/>
      <c r="B172" s="49"/>
      <c r="C172" s="40" t="s">
        <v>19</v>
      </c>
      <c r="D172" s="10">
        <f aca="true" t="shared" si="59" ref="D172:E177">F172+H172+J172+L172</f>
        <v>6500</v>
      </c>
      <c r="E172" s="10">
        <f t="shared" si="59"/>
        <v>0</v>
      </c>
      <c r="F172" s="15">
        <f>6500</f>
        <v>6500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/>
      <c r="M172" s="15"/>
      <c r="N172" s="47"/>
      <c r="O172" s="13"/>
    </row>
    <row r="173" spans="1:15" ht="15.75" hidden="1">
      <c r="A173" s="73"/>
      <c r="B173" s="49"/>
      <c r="C173" s="40" t="s">
        <v>20</v>
      </c>
      <c r="D173" s="10">
        <f t="shared" si="59"/>
        <v>6500</v>
      </c>
      <c r="E173" s="10">
        <f t="shared" si="59"/>
        <v>0</v>
      </c>
      <c r="F173" s="15">
        <f>F172</f>
        <v>6500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/>
      <c r="M173" s="15"/>
      <c r="N173" s="47"/>
      <c r="O173" s="13"/>
    </row>
    <row r="174" spans="1:15" ht="15.75" hidden="1">
      <c r="A174" s="73"/>
      <c r="B174" s="49"/>
      <c r="C174" s="40" t="s">
        <v>21</v>
      </c>
      <c r="D174" s="10">
        <f t="shared" si="59"/>
        <v>6500</v>
      </c>
      <c r="E174" s="10">
        <f t="shared" si="59"/>
        <v>0</v>
      </c>
      <c r="F174" s="15">
        <f>F173</f>
        <v>6500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/>
      <c r="M174" s="15"/>
      <c r="N174" s="47"/>
      <c r="O174" s="13"/>
    </row>
    <row r="175" spans="1:15" ht="15.75" hidden="1">
      <c r="A175" s="73"/>
      <c r="B175" s="49"/>
      <c r="C175" s="40" t="s">
        <v>22</v>
      </c>
      <c r="D175" s="10">
        <f t="shared" si="59"/>
        <v>7800</v>
      </c>
      <c r="E175" s="10">
        <f t="shared" si="59"/>
        <v>0</v>
      </c>
      <c r="F175" s="15">
        <f>1.2*F174</f>
        <v>7800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/>
      <c r="M175" s="15"/>
      <c r="N175" s="47"/>
      <c r="O175" s="13"/>
    </row>
    <row r="176" spans="1:15" ht="15.75" hidden="1">
      <c r="A176" s="73"/>
      <c r="B176" s="49"/>
      <c r="C176" s="40" t="s">
        <v>23</v>
      </c>
      <c r="D176" s="10">
        <f t="shared" si="59"/>
        <v>9360</v>
      </c>
      <c r="E176" s="10">
        <f t="shared" si="59"/>
        <v>0</v>
      </c>
      <c r="F176" s="15">
        <f>1.2*F175</f>
        <v>9360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f>1.1*L175</f>
        <v>0</v>
      </c>
      <c r="M176" s="15"/>
      <c r="N176" s="47"/>
      <c r="O176" s="13"/>
    </row>
    <row r="177" spans="1:15" ht="15.75" hidden="1">
      <c r="A177" s="73"/>
      <c r="B177" s="49"/>
      <c r="C177" s="40" t="s">
        <v>24</v>
      </c>
      <c r="D177" s="10">
        <f t="shared" si="59"/>
        <v>11232</v>
      </c>
      <c r="E177" s="10">
        <f t="shared" si="59"/>
        <v>0</v>
      </c>
      <c r="F177" s="15">
        <f>1.2*F176</f>
        <v>11232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f>1.1*L176</f>
        <v>0</v>
      </c>
      <c r="M177" s="15"/>
      <c r="N177" s="47"/>
      <c r="O177" s="13"/>
    </row>
    <row r="178" spans="1:15" s="8" customFormat="1" ht="20.25" customHeight="1" hidden="1">
      <c r="A178" s="73"/>
      <c r="B178" s="49" t="s">
        <v>54</v>
      </c>
      <c r="C178" s="40" t="s">
        <v>18</v>
      </c>
      <c r="D178" s="10">
        <f aca="true" t="shared" si="60" ref="D178:M178">SUM(D179:D184)</f>
        <v>0</v>
      </c>
      <c r="E178" s="10">
        <f t="shared" si="60"/>
        <v>0</v>
      </c>
      <c r="F178" s="15">
        <f t="shared" si="60"/>
        <v>0</v>
      </c>
      <c r="G178" s="15">
        <f t="shared" si="60"/>
        <v>0</v>
      </c>
      <c r="H178" s="15">
        <f t="shared" si="60"/>
        <v>0</v>
      </c>
      <c r="I178" s="15">
        <f t="shared" si="60"/>
        <v>0</v>
      </c>
      <c r="J178" s="15">
        <f t="shared" si="60"/>
        <v>0</v>
      </c>
      <c r="K178" s="15">
        <f t="shared" si="60"/>
        <v>0</v>
      </c>
      <c r="L178" s="15">
        <f t="shared" si="60"/>
        <v>0</v>
      </c>
      <c r="M178" s="15">
        <f t="shared" si="60"/>
        <v>0</v>
      </c>
      <c r="N178" s="47"/>
      <c r="O178" s="20"/>
    </row>
    <row r="179" spans="1:15" ht="20.25" customHeight="1" hidden="1">
      <c r="A179" s="73"/>
      <c r="B179" s="49" t="s">
        <v>39</v>
      </c>
      <c r="C179" s="40" t="s">
        <v>19</v>
      </c>
      <c r="D179" s="10">
        <f aca="true" t="shared" si="61" ref="D179:E184">F179+H179+J179+L179</f>
        <v>0</v>
      </c>
      <c r="E179" s="10">
        <f t="shared" si="61"/>
        <v>0</v>
      </c>
      <c r="F179" s="15"/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f aca="true" t="shared" si="62" ref="L179:L184">M179</f>
        <v>0</v>
      </c>
      <c r="M179" s="15">
        <v>0</v>
      </c>
      <c r="N179" s="47"/>
      <c r="O179" s="13"/>
    </row>
    <row r="180" spans="1:15" ht="20.25" customHeight="1" hidden="1">
      <c r="A180" s="73"/>
      <c r="B180" s="49" t="s">
        <v>40</v>
      </c>
      <c r="C180" s="40" t="s">
        <v>20</v>
      </c>
      <c r="D180" s="10">
        <f t="shared" si="61"/>
        <v>0</v>
      </c>
      <c r="E180" s="10">
        <f t="shared" si="61"/>
        <v>0</v>
      </c>
      <c r="F180" s="15"/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f t="shared" si="62"/>
        <v>0</v>
      </c>
      <c r="M180" s="15">
        <v>0</v>
      </c>
      <c r="N180" s="47"/>
      <c r="O180" s="13"/>
    </row>
    <row r="181" spans="1:15" ht="20.25" customHeight="1" hidden="1">
      <c r="A181" s="73"/>
      <c r="B181" s="49"/>
      <c r="C181" s="40" t="s">
        <v>21</v>
      </c>
      <c r="D181" s="10">
        <f t="shared" si="61"/>
        <v>0</v>
      </c>
      <c r="E181" s="10">
        <f t="shared" si="61"/>
        <v>0</v>
      </c>
      <c r="F181" s="15"/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f t="shared" si="62"/>
        <v>0</v>
      </c>
      <c r="M181" s="15">
        <v>0</v>
      </c>
      <c r="N181" s="47"/>
      <c r="O181" s="13"/>
    </row>
    <row r="182" spans="1:15" ht="20.25" customHeight="1" hidden="1">
      <c r="A182" s="73"/>
      <c r="B182" s="49"/>
      <c r="C182" s="40" t="s">
        <v>22</v>
      </c>
      <c r="D182" s="10">
        <f t="shared" si="61"/>
        <v>0</v>
      </c>
      <c r="E182" s="10">
        <f t="shared" si="61"/>
        <v>0</v>
      </c>
      <c r="F182" s="15"/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f t="shared" si="62"/>
        <v>0</v>
      </c>
      <c r="M182" s="15">
        <v>0</v>
      </c>
      <c r="N182" s="47"/>
      <c r="O182" s="13"/>
    </row>
    <row r="183" spans="1:15" ht="20.25" customHeight="1" hidden="1">
      <c r="A183" s="73"/>
      <c r="B183" s="49"/>
      <c r="C183" s="40" t="s">
        <v>23</v>
      </c>
      <c r="D183" s="10">
        <f t="shared" si="61"/>
        <v>0</v>
      </c>
      <c r="E183" s="10">
        <f t="shared" si="61"/>
        <v>0</v>
      </c>
      <c r="F183" s="15"/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f t="shared" si="62"/>
        <v>0</v>
      </c>
      <c r="M183" s="15">
        <v>0</v>
      </c>
      <c r="N183" s="47"/>
      <c r="O183" s="13"/>
    </row>
    <row r="184" spans="1:15" ht="20.25" customHeight="1" hidden="1">
      <c r="A184" s="73"/>
      <c r="B184" s="49"/>
      <c r="C184" s="40" t="s">
        <v>24</v>
      </c>
      <c r="D184" s="10">
        <f t="shared" si="61"/>
        <v>0</v>
      </c>
      <c r="E184" s="10">
        <f t="shared" si="61"/>
        <v>0</v>
      </c>
      <c r="F184" s="15"/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f t="shared" si="62"/>
        <v>0</v>
      </c>
      <c r="M184" s="15">
        <v>0</v>
      </c>
      <c r="N184" s="47"/>
      <c r="O184" s="13"/>
    </row>
    <row r="185" spans="1:15" s="8" customFormat="1" ht="16.5" customHeight="1" hidden="1">
      <c r="A185" s="73"/>
      <c r="B185" s="49" t="s">
        <v>55</v>
      </c>
      <c r="C185" s="40" t="s">
        <v>18</v>
      </c>
      <c r="D185" s="10">
        <f aca="true" t="shared" si="63" ref="D185:M185">SUM(D186:D191)</f>
        <v>0</v>
      </c>
      <c r="E185" s="10">
        <f t="shared" si="63"/>
        <v>0</v>
      </c>
      <c r="F185" s="15">
        <f t="shared" si="63"/>
        <v>0</v>
      </c>
      <c r="G185" s="15">
        <f t="shared" si="63"/>
        <v>0</v>
      </c>
      <c r="H185" s="15">
        <f t="shared" si="63"/>
        <v>0</v>
      </c>
      <c r="I185" s="15">
        <f t="shared" si="63"/>
        <v>0</v>
      </c>
      <c r="J185" s="15">
        <f t="shared" si="63"/>
        <v>0</v>
      </c>
      <c r="K185" s="15">
        <f t="shared" si="63"/>
        <v>0</v>
      </c>
      <c r="L185" s="15">
        <f t="shared" si="63"/>
        <v>0</v>
      </c>
      <c r="M185" s="15">
        <f t="shared" si="63"/>
        <v>0</v>
      </c>
      <c r="N185" s="47"/>
      <c r="O185" s="20"/>
    </row>
    <row r="186" spans="1:15" ht="15.75" customHeight="1" hidden="1">
      <c r="A186" s="73"/>
      <c r="B186" s="49"/>
      <c r="C186" s="40" t="s">
        <v>19</v>
      </c>
      <c r="D186" s="10">
        <f aca="true" t="shared" si="64" ref="D186:E191">F186+H186+J186+L186</f>
        <v>0</v>
      </c>
      <c r="E186" s="10">
        <f t="shared" si="64"/>
        <v>0</v>
      </c>
      <c r="F186" s="15"/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f aca="true" t="shared" si="65" ref="L186:L191">M186</f>
        <v>0</v>
      </c>
      <c r="M186" s="15">
        <v>0</v>
      </c>
      <c r="N186" s="47"/>
      <c r="O186" s="13"/>
    </row>
    <row r="187" spans="1:15" ht="15.75" customHeight="1" hidden="1">
      <c r="A187" s="73"/>
      <c r="B187" s="49"/>
      <c r="C187" s="40" t="s">
        <v>20</v>
      </c>
      <c r="D187" s="10">
        <f t="shared" si="64"/>
        <v>0</v>
      </c>
      <c r="E187" s="10">
        <f t="shared" si="64"/>
        <v>0</v>
      </c>
      <c r="F187" s="15"/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f t="shared" si="65"/>
        <v>0</v>
      </c>
      <c r="M187" s="15">
        <v>0</v>
      </c>
      <c r="N187" s="47"/>
      <c r="O187" s="13"/>
    </row>
    <row r="188" spans="1:15" ht="15.75" customHeight="1" hidden="1">
      <c r="A188" s="73"/>
      <c r="B188" s="49"/>
      <c r="C188" s="40" t="s">
        <v>21</v>
      </c>
      <c r="D188" s="10">
        <f t="shared" si="64"/>
        <v>0</v>
      </c>
      <c r="E188" s="10">
        <f t="shared" si="64"/>
        <v>0</v>
      </c>
      <c r="F188" s="15"/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f t="shared" si="65"/>
        <v>0</v>
      </c>
      <c r="M188" s="15">
        <v>0</v>
      </c>
      <c r="N188" s="47"/>
      <c r="O188" s="13"/>
    </row>
    <row r="189" spans="1:15" ht="15.75" customHeight="1" hidden="1">
      <c r="A189" s="73"/>
      <c r="B189" s="49"/>
      <c r="C189" s="40" t="s">
        <v>22</v>
      </c>
      <c r="D189" s="10">
        <f t="shared" si="64"/>
        <v>0</v>
      </c>
      <c r="E189" s="10">
        <f t="shared" si="64"/>
        <v>0</v>
      </c>
      <c r="F189" s="15"/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f t="shared" si="65"/>
        <v>0</v>
      </c>
      <c r="M189" s="15">
        <v>0</v>
      </c>
      <c r="N189" s="47"/>
      <c r="O189" s="13"/>
    </row>
    <row r="190" spans="1:15" ht="15.75" customHeight="1" hidden="1">
      <c r="A190" s="73"/>
      <c r="B190" s="49"/>
      <c r="C190" s="40" t="s">
        <v>23</v>
      </c>
      <c r="D190" s="10">
        <f t="shared" si="64"/>
        <v>0</v>
      </c>
      <c r="E190" s="10">
        <f t="shared" si="64"/>
        <v>0</v>
      </c>
      <c r="F190" s="15"/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f t="shared" si="65"/>
        <v>0</v>
      </c>
      <c r="M190" s="15">
        <v>0</v>
      </c>
      <c r="N190" s="47"/>
      <c r="O190" s="13"/>
    </row>
    <row r="191" spans="1:15" ht="15.75" customHeight="1" hidden="1">
      <c r="A191" s="73"/>
      <c r="B191" s="49"/>
      <c r="C191" s="40" t="s">
        <v>24</v>
      </c>
      <c r="D191" s="10">
        <f t="shared" si="64"/>
        <v>0</v>
      </c>
      <c r="E191" s="10">
        <f t="shared" si="64"/>
        <v>0</v>
      </c>
      <c r="F191" s="15"/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f t="shared" si="65"/>
        <v>0</v>
      </c>
      <c r="M191" s="15">
        <v>0</v>
      </c>
      <c r="N191" s="47"/>
      <c r="O191" s="13"/>
    </row>
    <row r="192" spans="1:15" s="8" customFormat="1" ht="20.25" customHeight="1" hidden="1">
      <c r="A192" s="73"/>
      <c r="B192" s="49" t="s">
        <v>110</v>
      </c>
      <c r="C192" s="40" t="s">
        <v>18</v>
      </c>
      <c r="D192" s="10">
        <f aca="true" t="shared" si="66" ref="D192:K192">SUM(D193:D198)</f>
        <v>11378.4</v>
      </c>
      <c r="E192" s="10">
        <f t="shared" si="66"/>
        <v>2400</v>
      </c>
      <c r="F192" s="15">
        <f t="shared" si="66"/>
        <v>9578.4</v>
      </c>
      <c r="G192" s="15">
        <f t="shared" si="66"/>
        <v>2400</v>
      </c>
      <c r="H192" s="15">
        <f t="shared" si="66"/>
        <v>900</v>
      </c>
      <c r="I192" s="15">
        <f t="shared" si="66"/>
        <v>0</v>
      </c>
      <c r="J192" s="15">
        <f t="shared" si="66"/>
        <v>900</v>
      </c>
      <c r="K192" s="15">
        <f t="shared" si="66"/>
        <v>0</v>
      </c>
      <c r="L192" s="15"/>
      <c r="M192" s="15"/>
      <c r="N192" s="47"/>
      <c r="O192" s="20"/>
    </row>
    <row r="193" spans="1:15" ht="20.25" customHeight="1" hidden="1">
      <c r="A193" s="73"/>
      <c r="B193" s="49"/>
      <c r="C193" s="40" t="s">
        <v>19</v>
      </c>
      <c r="D193" s="10">
        <f aca="true" t="shared" si="67" ref="D193:E198">F193+H193+J193+L193</f>
        <v>1500</v>
      </c>
      <c r="E193" s="10">
        <f t="shared" si="67"/>
        <v>800</v>
      </c>
      <c r="F193" s="15">
        <f>500+G193</f>
        <v>1300</v>
      </c>
      <c r="G193" s="15">
        <v>800</v>
      </c>
      <c r="H193" s="15">
        <v>100</v>
      </c>
      <c r="I193" s="15">
        <v>0</v>
      </c>
      <c r="J193" s="15">
        <v>100</v>
      </c>
      <c r="K193" s="15">
        <v>0</v>
      </c>
      <c r="L193" s="15"/>
      <c r="M193" s="15"/>
      <c r="N193" s="47"/>
      <c r="O193" s="13"/>
    </row>
    <row r="194" spans="1:15" ht="20.25" customHeight="1" hidden="1">
      <c r="A194" s="73"/>
      <c r="B194" s="49"/>
      <c r="C194" s="40" t="s">
        <v>20</v>
      </c>
      <c r="D194" s="10">
        <f t="shared" si="67"/>
        <v>1500</v>
      </c>
      <c r="E194" s="10">
        <f t="shared" si="67"/>
        <v>800</v>
      </c>
      <c r="F194" s="15">
        <f>F193</f>
        <v>1300</v>
      </c>
      <c r="G194" s="15">
        <v>800</v>
      </c>
      <c r="H194" s="15">
        <v>100</v>
      </c>
      <c r="I194" s="15">
        <v>0</v>
      </c>
      <c r="J194" s="15">
        <v>100</v>
      </c>
      <c r="K194" s="15">
        <v>0</v>
      </c>
      <c r="L194" s="15"/>
      <c r="M194" s="15"/>
      <c r="N194" s="47"/>
      <c r="O194" s="13"/>
    </row>
    <row r="195" spans="1:15" ht="20.25" customHeight="1" hidden="1">
      <c r="A195" s="73"/>
      <c r="B195" s="49"/>
      <c r="C195" s="40" t="s">
        <v>21</v>
      </c>
      <c r="D195" s="10">
        <f t="shared" si="67"/>
        <v>1500</v>
      </c>
      <c r="E195" s="10">
        <f t="shared" si="67"/>
        <v>800</v>
      </c>
      <c r="F195" s="15">
        <f>F194</f>
        <v>1300</v>
      </c>
      <c r="G195" s="15">
        <v>800</v>
      </c>
      <c r="H195" s="15">
        <v>100</v>
      </c>
      <c r="I195" s="15">
        <v>0</v>
      </c>
      <c r="J195" s="15">
        <v>100</v>
      </c>
      <c r="K195" s="15">
        <v>0</v>
      </c>
      <c r="L195" s="15"/>
      <c r="M195" s="15"/>
      <c r="N195" s="47"/>
      <c r="O195" s="13"/>
    </row>
    <row r="196" spans="1:15" ht="20.25" customHeight="1" hidden="1">
      <c r="A196" s="73"/>
      <c r="B196" s="49"/>
      <c r="C196" s="40" t="s">
        <v>22</v>
      </c>
      <c r="D196" s="10">
        <f t="shared" si="67"/>
        <v>1860</v>
      </c>
      <c r="E196" s="10">
        <f t="shared" si="67"/>
        <v>0</v>
      </c>
      <c r="F196" s="15">
        <f>1.2*F195</f>
        <v>1560</v>
      </c>
      <c r="G196" s="15">
        <v>0</v>
      </c>
      <c r="H196" s="15">
        <v>150</v>
      </c>
      <c r="I196" s="15">
        <v>0</v>
      </c>
      <c r="J196" s="15">
        <v>150</v>
      </c>
      <c r="K196" s="15">
        <v>0</v>
      </c>
      <c r="L196" s="15">
        <f>1.1*L195</f>
        <v>0</v>
      </c>
      <c r="M196" s="15"/>
      <c r="N196" s="47"/>
      <c r="O196" s="13"/>
    </row>
    <row r="197" spans="1:15" ht="20.25" customHeight="1" hidden="1">
      <c r="A197" s="73"/>
      <c r="B197" s="49"/>
      <c r="C197" s="40" t="s">
        <v>23</v>
      </c>
      <c r="D197" s="10">
        <f t="shared" si="67"/>
        <v>2172</v>
      </c>
      <c r="E197" s="10">
        <f t="shared" si="67"/>
        <v>0</v>
      </c>
      <c r="F197" s="15">
        <f>1.2*F196</f>
        <v>1872</v>
      </c>
      <c r="G197" s="15">
        <v>0</v>
      </c>
      <c r="H197" s="15">
        <v>150</v>
      </c>
      <c r="I197" s="15">
        <v>0</v>
      </c>
      <c r="J197" s="15">
        <v>150</v>
      </c>
      <c r="K197" s="15">
        <v>0</v>
      </c>
      <c r="L197" s="15">
        <f>1.1*L196</f>
        <v>0</v>
      </c>
      <c r="M197" s="15"/>
      <c r="N197" s="47"/>
      <c r="O197" s="13"/>
    </row>
    <row r="198" spans="1:15" ht="20.25" customHeight="1" hidden="1">
      <c r="A198" s="73"/>
      <c r="B198" s="49"/>
      <c r="C198" s="40" t="s">
        <v>24</v>
      </c>
      <c r="D198" s="10">
        <f t="shared" si="67"/>
        <v>2846.4</v>
      </c>
      <c r="E198" s="10">
        <f t="shared" si="67"/>
        <v>0</v>
      </c>
      <c r="F198" s="15">
        <f>1.2*F197</f>
        <v>2246.4</v>
      </c>
      <c r="G198" s="15">
        <v>0</v>
      </c>
      <c r="H198" s="15">
        <v>300</v>
      </c>
      <c r="I198" s="15">
        <v>0</v>
      </c>
      <c r="J198" s="15">
        <v>300</v>
      </c>
      <c r="K198" s="15">
        <v>0</v>
      </c>
      <c r="L198" s="15">
        <f>1.1*L197</f>
        <v>0</v>
      </c>
      <c r="M198" s="15"/>
      <c r="N198" s="47"/>
      <c r="O198" s="13"/>
    </row>
    <row r="199" spans="1:15" s="8" customFormat="1" ht="15.75" hidden="1">
      <c r="A199" s="73"/>
      <c r="B199" s="49" t="s">
        <v>66</v>
      </c>
      <c r="C199" s="40" t="s">
        <v>18</v>
      </c>
      <c r="D199" s="10">
        <f aca="true" t="shared" si="68" ref="D199:M199">SUM(D200:D205)</f>
        <v>7736.4</v>
      </c>
      <c r="E199" s="10">
        <f t="shared" si="68"/>
        <v>1800</v>
      </c>
      <c r="F199" s="15">
        <f t="shared" si="68"/>
        <v>7736.4</v>
      </c>
      <c r="G199" s="15">
        <f t="shared" si="68"/>
        <v>1800</v>
      </c>
      <c r="H199" s="15">
        <f t="shared" si="68"/>
        <v>0</v>
      </c>
      <c r="I199" s="15">
        <f t="shared" si="68"/>
        <v>0</v>
      </c>
      <c r="J199" s="15">
        <f t="shared" si="68"/>
        <v>0</v>
      </c>
      <c r="K199" s="15">
        <f t="shared" si="68"/>
        <v>0</v>
      </c>
      <c r="L199" s="15">
        <f t="shared" si="68"/>
        <v>0</v>
      </c>
      <c r="M199" s="15">
        <f t="shared" si="68"/>
        <v>0</v>
      </c>
      <c r="N199" s="47"/>
      <c r="O199" s="20"/>
    </row>
    <row r="200" spans="1:15" ht="15.75" hidden="1">
      <c r="A200" s="73"/>
      <c r="B200" s="49"/>
      <c r="C200" s="40" t="s">
        <v>19</v>
      </c>
      <c r="D200" s="10">
        <f aca="true" t="shared" si="69" ref="D200:E205">F200+H200+J200+L200</f>
        <v>1050</v>
      </c>
      <c r="E200" s="10">
        <f t="shared" si="69"/>
        <v>600</v>
      </c>
      <c r="F200" s="15">
        <f>450+G200</f>
        <v>1050</v>
      </c>
      <c r="G200" s="15">
        <v>600</v>
      </c>
      <c r="H200" s="15">
        <v>0</v>
      </c>
      <c r="I200" s="15">
        <v>0</v>
      </c>
      <c r="J200" s="15">
        <v>0</v>
      </c>
      <c r="K200" s="15">
        <v>0</v>
      </c>
      <c r="L200" s="15">
        <f aca="true" t="shared" si="70" ref="L200:L205">M200</f>
        <v>0</v>
      </c>
      <c r="M200" s="15">
        <v>0</v>
      </c>
      <c r="N200" s="47"/>
      <c r="O200" s="13"/>
    </row>
    <row r="201" spans="1:15" ht="15.75" hidden="1">
      <c r="A201" s="73"/>
      <c r="B201" s="49"/>
      <c r="C201" s="40" t="s">
        <v>20</v>
      </c>
      <c r="D201" s="10">
        <f t="shared" si="69"/>
        <v>1050</v>
      </c>
      <c r="E201" s="10">
        <f t="shared" si="69"/>
        <v>600</v>
      </c>
      <c r="F201" s="15">
        <f>F200</f>
        <v>1050</v>
      </c>
      <c r="G201" s="15">
        <v>600</v>
      </c>
      <c r="H201" s="15">
        <v>0</v>
      </c>
      <c r="I201" s="15">
        <v>0</v>
      </c>
      <c r="J201" s="15">
        <v>0</v>
      </c>
      <c r="K201" s="15">
        <v>0</v>
      </c>
      <c r="L201" s="15">
        <f t="shared" si="70"/>
        <v>0</v>
      </c>
      <c r="M201" s="15">
        <v>0</v>
      </c>
      <c r="N201" s="47"/>
      <c r="O201" s="13"/>
    </row>
    <row r="202" spans="1:15" ht="15.75" hidden="1">
      <c r="A202" s="73"/>
      <c r="B202" s="49"/>
      <c r="C202" s="40" t="s">
        <v>21</v>
      </c>
      <c r="D202" s="10">
        <f t="shared" si="69"/>
        <v>1050</v>
      </c>
      <c r="E202" s="10">
        <f t="shared" si="69"/>
        <v>600</v>
      </c>
      <c r="F202" s="15">
        <f>F201</f>
        <v>1050</v>
      </c>
      <c r="G202" s="15">
        <v>600</v>
      </c>
      <c r="H202" s="15">
        <v>0</v>
      </c>
      <c r="I202" s="15">
        <v>0</v>
      </c>
      <c r="J202" s="15">
        <v>0</v>
      </c>
      <c r="K202" s="15">
        <v>0</v>
      </c>
      <c r="L202" s="15">
        <f t="shared" si="70"/>
        <v>0</v>
      </c>
      <c r="M202" s="15">
        <v>0</v>
      </c>
      <c r="N202" s="47"/>
      <c r="O202" s="13"/>
    </row>
    <row r="203" spans="1:15" ht="15.75" hidden="1">
      <c r="A203" s="73"/>
      <c r="B203" s="49"/>
      <c r="C203" s="40" t="s">
        <v>22</v>
      </c>
      <c r="D203" s="10">
        <f t="shared" si="69"/>
        <v>1260</v>
      </c>
      <c r="E203" s="10">
        <f t="shared" si="69"/>
        <v>0</v>
      </c>
      <c r="F203" s="15">
        <f>1.2*F202</f>
        <v>1260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f t="shared" si="70"/>
        <v>0</v>
      </c>
      <c r="M203" s="15">
        <v>0</v>
      </c>
      <c r="N203" s="47"/>
      <c r="O203" s="13"/>
    </row>
    <row r="204" spans="1:15" ht="15.75" hidden="1">
      <c r="A204" s="73"/>
      <c r="B204" s="49"/>
      <c r="C204" s="40" t="s">
        <v>23</v>
      </c>
      <c r="D204" s="10">
        <f t="shared" si="69"/>
        <v>1512</v>
      </c>
      <c r="E204" s="10">
        <f t="shared" si="69"/>
        <v>0</v>
      </c>
      <c r="F204" s="15">
        <f>1.2*F203</f>
        <v>1512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f t="shared" si="70"/>
        <v>0</v>
      </c>
      <c r="M204" s="15">
        <v>0</v>
      </c>
      <c r="N204" s="47"/>
      <c r="O204" s="13"/>
    </row>
    <row r="205" spans="1:15" ht="15.75" hidden="1">
      <c r="A205" s="73"/>
      <c r="B205" s="49"/>
      <c r="C205" s="40" t="s">
        <v>24</v>
      </c>
      <c r="D205" s="10">
        <f t="shared" si="69"/>
        <v>1814.3999999999999</v>
      </c>
      <c r="E205" s="10">
        <f t="shared" si="69"/>
        <v>0</v>
      </c>
      <c r="F205" s="15">
        <f>1.2*F204</f>
        <v>1814.3999999999999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f t="shared" si="70"/>
        <v>0</v>
      </c>
      <c r="M205" s="15">
        <v>0</v>
      </c>
      <c r="N205" s="47"/>
      <c r="O205" s="13"/>
    </row>
    <row r="206" spans="1:15" s="8" customFormat="1" ht="15.75" hidden="1">
      <c r="A206" s="73"/>
      <c r="B206" s="49" t="s">
        <v>67</v>
      </c>
      <c r="C206" s="40" t="s">
        <v>18</v>
      </c>
      <c r="D206" s="10">
        <f aca="true" t="shared" si="71" ref="D206:K206">SUM(D207:D212)</f>
        <v>11156.384</v>
      </c>
      <c r="E206" s="10">
        <f t="shared" si="71"/>
        <v>600</v>
      </c>
      <c r="F206" s="15">
        <f t="shared" si="71"/>
        <v>9170.4</v>
      </c>
      <c r="G206" s="15">
        <f t="shared" si="71"/>
        <v>600</v>
      </c>
      <c r="H206" s="15">
        <f t="shared" si="71"/>
        <v>992.992</v>
      </c>
      <c r="I206" s="15">
        <f t="shared" si="71"/>
        <v>0</v>
      </c>
      <c r="J206" s="15">
        <f t="shared" si="71"/>
        <v>992.992</v>
      </c>
      <c r="K206" s="15">
        <f t="shared" si="71"/>
        <v>0</v>
      </c>
      <c r="L206" s="15"/>
      <c r="M206" s="15"/>
      <c r="N206" s="47"/>
      <c r="O206" s="20"/>
    </row>
    <row r="207" spans="1:15" ht="15.75" hidden="1">
      <c r="A207" s="73"/>
      <c r="B207" s="49"/>
      <c r="C207" s="40" t="s">
        <v>19</v>
      </c>
      <c r="D207" s="10">
        <f aca="true" t="shared" si="72" ref="D207:E212">F207+H207+J207+L207</f>
        <v>1000</v>
      </c>
      <c r="E207" s="10">
        <f t="shared" si="72"/>
        <v>200</v>
      </c>
      <c r="F207" s="15">
        <f>600+G207</f>
        <v>800</v>
      </c>
      <c r="G207" s="15">
        <v>200</v>
      </c>
      <c r="H207" s="15">
        <v>100</v>
      </c>
      <c r="I207" s="15">
        <v>0</v>
      </c>
      <c r="J207" s="15">
        <v>100</v>
      </c>
      <c r="K207" s="15">
        <v>0</v>
      </c>
      <c r="L207" s="15"/>
      <c r="M207" s="15"/>
      <c r="N207" s="47"/>
      <c r="O207" s="13"/>
    </row>
    <row r="208" spans="1:15" ht="15.75" hidden="1">
      <c r="A208" s="73"/>
      <c r="B208" s="49"/>
      <c r="C208" s="40" t="s">
        <v>20</v>
      </c>
      <c r="D208" s="10">
        <f t="shared" si="72"/>
        <v>1040</v>
      </c>
      <c r="E208" s="10">
        <f t="shared" si="72"/>
        <v>200</v>
      </c>
      <c r="F208" s="15">
        <f>F207</f>
        <v>800</v>
      </c>
      <c r="G208" s="15">
        <v>200</v>
      </c>
      <c r="H208" s="15">
        <f>1.2*H207</f>
        <v>120</v>
      </c>
      <c r="I208" s="15">
        <v>0</v>
      </c>
      <c r="J208" s="15">
        <f>1.2*J207</f>
        <v>120</v>
      </c>
      <c r="K208" s="15">
        <v>0</v>
      </c>
      <c r="L208" s="15"/>
      <c r="M208" s="15"/>
      <c r="N208" s="47"/>
      <c r="O208" s="13"/>
    </row>
    <row r="209" spans="1:15" ht="15.75" hidden="1">
      <c r="A209" s="73"/>
      <c r="B209" s="49"/>
      <c r="C209" s="40" t="s">
        <v>21</v>
      </c>
      <c r="D209" s="10">
        <f t="shared" si="72"/>
        <v>1088</v>
      </c>
      <c r="E209" s="10">
        <f t="shared" si="72"/>
        <v>200</v>
      </c>
      <c r="F209" s="15">
        <f>F208</f>
        <v>800</v>
      </c>
      <c r="G209" s="15">
        <v>200</v>
      </c>
      <c r="H209" s="15">
        <f aca="true" t="shared" si="73" ref="H209:J212">1.2*H208</f>
        <v>144</v>
      </c>
      <c r="I209" s="15">
        <v>0</v>
      </c>
      <c r="J209" s="15">
        <f t="shared" si="73"/>
        <v>144</v>
      </c>
      <c r="K209" s="15">
        <v>0</v>
      </c>
      <c r="L209" s="15"/>
      <c r="M209" s="15"/>
      <c r="N209" s="47"/>
      <c r="O209" s="13"/>
    </row>
    <row r="210" spans="1:15" ht="15.75" hidden="1">
      <c r="A210" s="73"/>
      <c r="B210" s="49"/>
      <c r="C210" s="40" t="s">
        <v>22</v>
      </c>
      <c r="D210" s="10">
        <f t="shared" si="72"/>
        <v>2205.6</v>
      </c>
      <c r="E210" s="10">
        <f t="shared" si="72"/>
        <v>0</v>
      </c>
      <c r="F210" s="15">
        <f>1.2*F209+900</f>
        <v>1860</v>
      </c>
      <c r="G210" s="15">
        <v>0</v>
      </c>
      <c r="H210" s="15">
        <f t="shared" si="73"/>
        <v>172.79999999999998</v>
      </c>
      <c r="I210" s="15">
        <v>0</v>
      </c>
      <c r="J210" s="15">
        <f t="shared" si="73"/>
        <v>172.79999999999998</v>
      </c>
      <c r="K210" s="15">
        <v>0</v>
      </c>
      <c r="L210" s="15"/>
      <c r="M210" s="15"/>
      <c r="N210" s="47"/>
      <c r="O210" s="13"/>
    </row>
    <row r="211" spans="1:15" ht="15.75" hidden="1">
      <c r="A211" s="73"/>
      <c r="B211" s="49"/>
      <c r="C211" s="40" t="s">
        <v>23</v>
      </c>
      <c r="D211" s="10">
        <f t="shared" si="72"/>
        <v>2646.7200000000003</v>
      </c>
      <c r="E211" s="10">
        <f t="shared" si="72"/>
        <v>0</v>
      </c>
      <c r="F211" s="15">
        <f>1.2*F210</f>
        <v>2232</v>
      </c>
      <c r="G211" s="15">
        <v>0</v>
      </c>
      <c r="H211" s="15">
        <f t="shared" si="73"/>
        <v>207.35999999999999</v>
      </c>
      <c r="I211" s="15">
        <v>0</v>
      </c>
      <c r="J211" s="15">
        <f t="shared" si="73"/>
        <v>207.35999999999999</v>
      </c>
      <c r="K211" s="15">
        <v>0</v>
      </c>
      <c r="L211" s="15">
        <f>1.1*L210</f>
        <v>0</v>
      </c>
      <c r="M211" s="15"/>
      <c r="N211" s="47"/>
      <c r="O211" s="13"/>
    </row>
    <row r="212" spans="1:15" ht="15.75" hidden="1">
      <c r="A212" s="73"/>
      <c r="B212" s="49"/>
      <c r="C212" s="40" t="s">
        <v>24</v>
      </c>
      <c r="D212" s="10">
        <f t="shared" si="72"/>
        <v>3176.064</v>
      </c>
      <c r="E212" s="10">
        <f t="shared" si="72"/>
        <v>0</v>
      </c>
      <c r="F212" s="15">
        <f>1.2*F211</f>
        <v>2678.4</v>
      </c>
      <c r="G212" s="15">
        <v>0</v>
      </c>
      <c r="H212" s="15">
        <f t="shared" si="73"/>
        <v>248.83199999999997</v>
      </c>
      <c r="I212" s="15">
        <v>0</v>
      </c>
      <c r="J212" s="15">
        <f t="shared" si="73"/>
        <v>248.83199999999997</v>
      </c>
      <c r="K212" s="15">
        <v>0</v>
      </c>
      <c r="L212" s="15">
        <f>1.1*L211</f>
        <v>0</v>
      </c>
      <c r="M212" s="15"/>
      <c r="N212" s="47"/>
      <c r="O212" s="13"/>
    </row>
    <row r="213" spans="1:15" s="8" customFormat="1" ht="15.75" hidden="1">
      <c r="A213" s="73"/>
      <c r="B213" s="49" t="s">
        <v>68</v>
      </c>
      <c r="C213" s="40" t="s">
        <v>18</v>
      </c>
      <c r="D213" s="10">
        <f aca="true" t="shared" si="74" ref="D213:K213">SUM(D214:D219)</f>
        <v>13774.784</v>
      </c>
      <c r="E213" s="10">
        <f t="shared" si="74"/>
        <v>2400</v>
      </c>
      <c r="F213" s="15">
        <f t="shared" si="74"/>
        <v>11788.8</v>
      </c>
      <c r="G213" s="15">
        <f t="shared" si="74"/>
        <v>2400</v>
      </c>
      <c r="H213" s="15">
        <f t="shared" si="74"/>
        <v>0</v>
      </c>
      <c r="I213" s="15">
        <f t="shared" si="74"/>
        <v>0</v>
      </c>
      <c r="J213" s="15">
        <f t="shared" si="74"/>
        <v>1985.984</v>
      </c>
      <c r="K213" s="15">
        <f t="shared" si="74"/>
        <v>0</v>
      </c>
      <c r="L213" s="15"/>
      <c r="M213" s="15"/>
      <c r="N213" s="47"/>
      <c r="O213" s="20"/>
    </row>
    <row r="214" spans="1:15" ht="15.75" hidden="1">
      <c r="A214" s="73"/>
      <c r="B214" s="49"/>
      <c r="C214" s="40" t="s">
        <v>19</v>
      </c>
      <c r="D214" s="10">
        <f aca="true" t="shared" si="75" ref="D214:E219">F214+H214+J214+L214</f>
        <v>1800</v>
      </c>
      <c r="E214" s="10">
        <f t="shared" si="75"/>
        <v>800</v>
      </c>
      <c r="F214" s="15">
        <f>800+G214</f>
        <v>1600</v>
      </c>
      <c r="G214" s="15">
        <v>800</v>
      </c>
      <c r="H214" s="15">
        <v>0</v>
      </c>
      <c r="I214" s="15">
        <v>0</v>
      </c>
      <c r="J214" s="15">
        <v>200</v>
      </c>
      <c r="K214" s="15">
        <v>0</v>
      </c>
      <c r="L214" s="15"/>
      <c r="M214" s="15"/>
      <c r="N214" s="47"/>
      <c r="O214" s="13"/>
    </row>
    <row r="215" spans="1:15" ht="15.75" hidden="1">
      <c r="A215" s="73"/>
      <c r="B215" s="49"/>
      <c r="C215" s="40" t="s">
        <v>20</v>
      </c>
      <c r="D215" s="10">
        <f t="shared" si="75"/>
        <v>1840</v>
      </c>
      <c r="E215" s="10">
        <f t="shared" si="75"/>
        <v>800</v>
      </c>
      <c r="F215" s="15">
        <f>F214</f>
        <v>1600</v>
      </c>
      <c r="G215" s="15">
        <v>800</v>
      </c>
      <c r="H215" s="15">
        <v>0</v>
      </c>
      <c r="I215" s="15">
        <v>0</v>
      </c>
      <c r="J215" s="15">
        <f>1.2*J214</f>
        <v>240</v>
      </c>
      <c r="K215" s="15">
        <v>0</v>
      </c>
      <c r="L215" s="15"/>
      <c r="M215" s="15"/>
      <c r="N215" s="47"/>
      <c r="O215" s="13"/>
    </row>
    <row r="216" spans="1:15" ht="15.75" hidden="1">
      <c r="A216" s="73"/>
      <c r="B216" s="49"/>
      <c r="C216" s="40" t="s">
        <v>21</v>
      </c>
      <c r="D216" s="10">
        <f t="shared" si="75"/>
        <v>1888</v>
      </c>
      <c r="E216" s="10">
        <f t="shared" si="75"/>
        <v>800</v>
      </c>
      <c r="F216" s="15">
        <f>F215</f>
        <v>1600</v>
      </c>
      <c r="G216" s="15">
        <v>800</v>
      </c>
      <c r="H216" s="15">
        <v>0</v>
      </c>
      <c r="I216" s="15">
        <v>0</v>
      </c>
      <c r="J216" s="15">
        <f>1.2*J215</f>
        <v>288</v>
      </c>
      <c r="K216" s="15">
        <v>0</v>
      </c>
      <c r="L216" s="15"/>
      <c r="M216" s="15"/>
      <c r="N216" s="47"/>
      <c r="O216" s="13"/>
    </row>
    <row r="217" spans="1:15" ht="15.75" hidden="1">
      <c r="A217" s="73"/>
      <c r="B217" s="49"/>
      <c r="C217" s="40" t="s">
        <v>22</v>
      </c>
      <c r="D217" s="10">
        <f t="shared" si="75"/>
        <v>2265.6</v>
      </c>
      <c r="E217" s="10">
        <f t="shared" si="75"/>
        <v>0</v>
      </c>
      <c r="F217" s="15">
        <f>1.2*F216</f>
        <v>1920</v>
      </c>
      <c r="G217" s="15">
        <v>0</v>
      </c>
      <c r="H217" s="15">
        <v>0</v>
      </c>
      <c r="I217" s="15">
        <v>0</v>
      </c>
      <c r="J217" s="15">
        <f>1.2*J216</f>
        <v>345.59999999999997</v>
      </c>
      <c r="K217" s="15">
        <v>0</v>
      </c>
      <c r="L217" s="15"/>
      <c r="M217" s="15"/>
      <c r="N217" s="47"/>
      <c r="O217" s="13"/>
    </row>
    <row r="218" spans="1:15" ht="15.75" hidden="1">
      <c r="A218" s="73"/>
      <c r="B218" s="49"/>
      <c r="C218" s="40" t="s">
        <v>23</v>
      </c>
      <c r="D218" s="10">
        <f t="shared" si="75"/>
        <v>2718.72</v>
      </c>
      <c r="E218" s="10">
        <f t="shared" si="75"/>
        <v>0</v>
      </c>
      <c r="F218" s="15">
        <f>1.2*F217</f>
        <v>2304</v>
      </c>
      <c r="G218" s="15">
        <v>0</v>
      </c>
      <c r="H218" s="15">
        <v>0</v>
      </c>
      <c r="I218" s="15">
        <v>0</v>
      </c>
      <c r="J218" s="15">
        <f>1.2*J217</f>
        <v>414.71999999999997</v>
      </c>
      <c r="K218" s="15">
        <v>0</v>
      </c>
      <c r="L218" s="15">
        <f>1.1*L217</f>
        <v>0</v>
      </c>
      <c r="M218" s="15"/>
      <c r="N218" s="47"/>
      <c r="O218" s="13"/>
    </row>
    <row r="219" spans="1:15" ht="15.75" hidden="1">
      <c r="A219" s="73"/>
      <c r="B219" s="49"/>
      <c r="C219" s="40" t="s">
        <v>24</v>
      </c>
      <c r="D219" s="10">
        <f t="shared" si="75"/>
        <v>3262.4639999999995</v>
      </c>
      <c r="E219" s="10">
        <f t="shared" si="75"/>
        <v>0</v>
      </c>
      <c r="F219" s="15">
        <f>1.2*F218</f>
        <v>2764.7999999999997</v>
      </c>
      <c r="G219" s="15">
        <v>0</v>
      </c>
      <c r="H219" s="15">
        <v>0</v>
      </c>
      <c r="I219" s="15">
        <v>0</v>
      </c>
      <c r="J219" s="15">
        <f>1.2*J218</f>
        <v>497.66399999999993</v>
      </c>
      <c r="K219" s="15">
        <v>0</v>
      </c>
      <c r="L219" s="15">
        <f>1.1*L218</f>
        <v>0</v>
      </c>
      <c r="M219" s="15"/>
      <c r="N219" s="47"/>
      <c r="O219" s="13"/>
    </row>
    <row r="220" spans="1:16" s="8" customFormat="1" ht="15.75" hidden="1">
      <c r="A220" s="73"/>
      <c r="B220" s="71" t="s">
        <v>105</v>
      </c>
      <c r="C220" s="40" t="s">
        <v>18</v>
      </c>
      <c r="D220" s="10">
        <f>SUM(D221:D226)</f>
        <v>1884.6</v>
      </c>
      <c r="E220" s="10">
        <f>SUM(E221:E226)</f>
        <v>942.3000000000001</v>
      </c>
      <c r="F220" s="15"/>
      <c r="G220" s="15"/>
      <c r="H220" s="15">
        <f aca="true" t="shared" si="76" ref="H220:M220">SUM(H221:H226)</f>
        <v>0</v>
      </c>
      <c r="I220" s="15">
        <f t="shared" si="76"/>
        <v>0</v>
      </c>
      <c r="J220" s="15">
        <f t="shared" si="76"/>
        <v>0</v>
      </c>
      <c r="K220" s="15">
        <f t="shared" si="76"/>
        <v>0</v>
      </c>
      <c r="L220" s="15">
        <f t="shared" si="76"/>
        <v>0</v>
      </c>
      <c r="M220" s="15">
        <f t="shared" si="76"/>
        <v>0</v>
      </c>
      <c r="N220" s="47"/>
      <c r="O220" s="20"/>
      <c r="P220" s="1"/>
    </row>
    <row r="221" spans="1:15" ht="15.75" hidden="1">
      <c r="A221" s="73"/>
      <c r="B221" s="71"/>
      <c r="C221" s="40" t="s">
        <v>19</v>
      </c>
      <c r="D221" s="10">
        <f aca="true" t="shared" si="77" ref="D221:D226">F221+H221+J221+L221</f>
        <v>314.1</v>
      </c>
      <c r="E221" s="10">
        <f aca="true" t="shared" si="78" ref="E221:E226">G221+I221+K221+M221</f>
        <v>314.1</v>
      </c>
      <c r="F221" s="15">
        <v>314.1</v>
      </c>
      <c r="G221" s="15">
        <v>314.1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47"/>
      <c r="O221" s="23"/>
    </row>
    <row r="222" spans="1:15" ht="15.75" hidden="1">
      <c r="A222" s="73"/>
      <c r="B222" s="71"/>
      <c r="C222" s="40" t="s">
        <v>20</v>
      </c>
      <c r="D222" s="10">
        <f t="shared" si="77"/>
        <v>314.1</v>
      </c>
      <c r="E222" s="10">
        <f t="shared" si="78"/>
        <v>314.1</v>
      </c>
      <c r="F222" s="15">
        <v>314.1</v>
      </c>
      <c r="G222" s="15">
        <v>314.1</v>
      </c>
      <c r="H222" s="15">
        <v>0</v>
      </c>
      <c r="I222" s="15">
        <v>0</v>
      </c>
      <c r="J222" s="15">
        <f>1.2*J221</f>
        <v>0</v>
      </c>
      <c r="K222" s="15">
        <v>0</v>
      </c>
      <c r="L222" s="15">
        <v>0</v>
      </c>
      <c r="M222" s="15">
        <v>0</v>
      </c>
      <c r="N222" s="47"/>
      <c r="O222" s="13"/>
    </row>
    <row r="223" spans="1:15" ht="15.75" hidden="1">
      <c r="A223" s="73"/>
      <c r="B223" s="71"/>
      <c r="C223" s="40" t="s">
        <v>21</v>
      </c>
      <c r="D223" s="10">
        <f t="shared" si="77"/>
        <v>314.1</v>
      </c>
      <c r="E223" s="10">
        <f t="shared" si="78"/>
        <v>314.1</v>
      </c>
      <c r="F223" s="15">
        <v>314.1</v>
      </c>
      <c r="G223" s="15">
        <v>314.1</v>
      </c>
      <c r="H223" s="15">
        <v>0</v>
      </c>
      <c r="I223" s="15">
        <v>0</v>
      </c>
      <c r="J223" s="15">
        <f>1.2*J222</f>
        <v>0</v>
      </c>
      <c r="K223" s="15">
        <v>0</v>
      </c>
      <c r="L223" s="15">
        <v>0</v>
      </c>
      <c r="M223" s="15">
        <v>0</v>
      </c>
      <c r="N223" s="47"/>
      <c r="O223" s="13"/>
    </row>
    <row r="224" spans="1:15" ht="15.75" hidden="1">
      <c r="A224" s="73"/>
      <c r="B224" s="71"/>
      <c r="C224" s="40" t="s">
        <v>22</v>
      </c>
      <c r="D224" s="10">
        <f t="shared" si="77"/>
        <v>314.1</v>
      </c>
      <c r="E224" s="10">
        <f t="shared" si="78"/>
        <v>0</v>
      </c>
      <c r="F224" s="15">
        <v>314.1</v>
      </c>
      <c r="G224" s="15"/>
      <c r="H224" s="15">
        <v>0</v>
      </c>
      <c r="I224" s="15">
        <v>0</v>
      </c>
      <c r="J224" s="15">
        <f>1.2*J223</f>
        <v>0</v>
      </c>
      <c r="K224" s="15">
        <v>0</v>
      </c>
      <c r="L224" s="15">
        <v>0</v>
      </c>
      <c r="M224" s="15">
        <v>0</v>
      </c>
      <c r="N224" s="47"/>
      <c r="O224" s="13"/>
    </row>
    <row r="225" spans="1:15" ht="15.75" hidden="1">
      <c r="A225" s="73"/>
      <c r="B225" s="71"/>
      <c r="C225" s="40" t="s">
        <v>23</v>
      </c>
      <c r="D225" s="10">
        <f t="shared" si="77"/>
        <v>314.1</v>
      </c>
      <c r="E225" s="10">
        <f t="shared" si="78"/>
        <v>0</v>
      </c>
      <c r="F225" s="15">
        <v>314.1</v>
      </c>
      <c r="G225" s="15"/>
      <c r="H225" s="15">
        <v>0</v>
      </c>
      <c r="I225" s="15">
        <v>0</v>
      </c>
      <c r="J225" s="15">
        <f>1.2*J224</f>
        <v>0</v>
      </c>
      <c r="K225" s="15">
        <v>0</v>
      </c>
      <c r="L225" s="15">
        <v>0</v>
      </c>
      <c r="M225" s="15">
        <v>0</v>
      </c>
      <c r="N225" s="47"/>
      <c r="O225" s="13"/>
    </row>
    <row r="226" spans="1:15" ht="15.75" hidden="1">
      <c r="A226" s="74"/>
      <c r="B226" s="71"/>
      <c r="C226" s="40" t="s">
        <v>24</v>
      </c>
      <c r="D226" s="10">
        <f t="shared" si="77"/>
        <v>314.1</v>
      </c>
      <c r="E226" s="10">
        <f t="shared" si="78"/>
        <v>0</v>
      </c>
      <c r="F226" s="15">
        <v>314.1</v>
      </c>
      <c r="G226" s="15"/>
      <c r="H226" s="15">
        <v>0</v>
      </c>
      <c r="I226" s="15">
        <v>0</v>
      </c>
      <c r="J226" s="15">
        <f>1.2*J225</f>
        <v>0</v>
      </c>
      <c r="K226" s="15">
        <v>0</v>
      </c>
      <c r="L226" s="15">
        <v>0</v>
      </c>
      <c r="M226" s="15">
        <v>0</v>
      </c>
      <c r="N226" s="47"/>
      <c r="O226" s="13"/>
    </row>
    <row r="227" spans="1:16" s="12" customFormat="1" ht="15.75">
      <c r="A227" s="55"/>
      <c r="B227" s="56" t="s">
        <v>32</v>
      </c>
      <c r="C227" s="37" t="s">
        <v>18</v>
      </c>
      <c r="D227" s="10">
        <f>SUM(D228:D233)</f>
        <v>3115707.6299440004</v>
      </c>
      <c r="E227" s="10">
        <f aca="true" t="shared" si="79" ref="E227:M227">SUM(E228:E233)</f>
        <v>1155044.804</v>
      </c>
      <c r="F227" s="10">
        <f t="shared" si="79"/>
        <v>2042598.962764</v>
      </c>
      <c r="G227" s="10">
        <f t="shared" si="79"/>
        <v>731907.604</v>
      </c>
      <c r="H227" s="10">
        <f t="shared" si="79"/>
        <v>20943.687250000003</v>
      </c>
      <c r="I227" s="10">
        <f t="shared" si="79"/>
        <v>0</v>
      </c>
      <c r="J227" s="10">
        <f t="shared" si="79"/>
        <v>1041192.9799300001</v>
      </c>
      <c r="K227" s="10">
        <f t="shared" si="79"/>
        <v>418474.2</v>
      </c>
      <c r="L227" s="10">
        <f t="shared" si="79"/>
        <v>10972</v>
      </c>
      <c r="M227" s="10">
        <f t="shared" si="79"/>
        <v>4663</v>
      </c>
      <c r="N227" s="47"/>
      <c r="O227" s="13"/>
      <c r="P227" s="11"/>
    </row>
    <row r="228" spans="1:16" s="12" customFormat="1" ht="15.75">
      <c r="A228" s="55"/>
      <c r="B228" s="56"/>
      <c r="C228" s="37" t="s">
        <v>19</v>
      </c>
      <c r="D228" s="10">
        <f aca="true" t="shared" si="80" ref="D228:E233">F228+H228+J228+L228</f>
        <v>391556.304</v>
      </c>
      <c r="E228" s="10">
        <f t="shared" si="80"/>
        <v>336195.304</v>
      </c>
      <c r="F228" s="10">
        <f aca="true" t="shared" si="81" ref="F228:M228">F18+F60+F81+F144</f>
        <v>294820.404</v>
      </c>
      <c r="G228" s="10">
        <f t="shared" si="81"/>
        <v>249478.404</v>
      </c>
      <c r="H228" s="10">
        <f t="shared" si="81"/>
        <v>3225</v>
      </c>
      <c r="I228" s="10">
        <f t="shared" si="81"/>
        <v>0</v>
      </c>
      <c r="J228" s="10">
        <f t="shared" si="81"/>
        <v>92050.90000000001</v>
      </c>
      <c r="K228" s="10">
        <f t="shared" si="81"/>
        <v>85256.9</v>
      </c>
      <c r="L228" s="10">
        <f>L18+L60+L81+L144</f>
        <v>1460</v>
      </c>
      <c r="M228" s="10">
        <f t="shared" si="81"/>
        <v>1460</v>
      </c>
      <c r="N228" s="47"/>
      <c r="O228" s="13"/>
      <c r="P228" s="11"/>
    </row>
    <row r="229" spans="1:16" s="12" customFormat="1" ht="15.75">
      <c r="A229" s="55"/>
      <c r="B229" s="56"/>
      <c r="C229" s="37" t="s">
        <v>20</v>
      </c>
      <c r="D229" s="10">
        <f t="shared" si="80"/>
        <v>439468.00399999996</v>
      </c>
      <c r="E229" s="10">
        <f>G229+I229+K229+M229</f>
        <v>375841.2</v>
      </c>
      <c r="F229" s="10">
        <f aca="true" t="shared" si="82" ref="F229:H233">F19+F61+F82+F145</f>
        <v>294820.404</v>
      </c>
      <c r="G229" s="10">
        <f t="shared" si="82"/>
        <v>241214.6</v>
      </c>
      <c r="H229" s="10">
        <f t="shared" si="82"/>
        <v>3297.5</v>
      </c>
      <c r="I229" s="10">
        <v>0</v>
      </c>
      <c r="J229" s="10">
        <f aca="true" t="shared" si="83" ref="J229:M233">J19+J61+J82+J145</f>
        <v>139880.1</v>
      </c>
      <c r="K229" s="10">
        <f t="shared" si="83"/>
        <v>133156.6</v>
      </c>
      <c r="L229" s="10">
        <f t="shared" si="83"/>
        <v>1470</v>
      </c>
      <c r="M229" s="10">
        <f t="shared" si="83"/>
        <v>1470</v>
      </c>
      <c r="N229" s="47"/>
      <c r="O229" s="13"/>
      <c r="P229" s="11"/>
    </row>
    <row r="230" spans="1:16" s="12" customFormat="1" ht="15.75">
      <c r="A230" s="55"/>
      <c r="B230" s="56"/>
      <c r="C230" s="37" t="s">
        <v>21</v>
      </c>
      <c r="D230" s="10">
        <f t="shared" si="80"/>
        <v>455108.184</v>
      </c>
      <c r="E230" s="10">
        <f t="shared" si="80"/>
        <v>443008.30000000005</v>
      </c>
      <c r="F230" s="10">
        <f t="shared" si="82"/>
        <v>294820.404</v>
      </c>
      <c r="G230" s="10">
        <f t="shared" si="82"/>
        <v>241214.6</v>
      </c>
      <c r="H230" s="10">
        <f t="shared" si="82"/>
        <v>3379.25</v>
      </c>
      <c r="I230" s="10">
        <f>I20+I62+I83+I146</f>
        <v>0</v>
      </c>
      <c r="J230" s="10">
        <f t="shared" si="83"/>
        <v>155175.53</v>
      </c>
      <c r="K230" s="10">
        <f t="shared" si="83"/>
        <v>200060.7</v>
      </c>
      <c r="L230" s="10">
        <f t="shared" si="83"/>
        <v>1733</v>
      </c>
      <c r="M230" s="10">
        <f t="shared" si="83"/>
        <v>1733</v>
      </c>
      <c r="N230" s="47"/>
      <c r="O230" s="13"/>
      <c r="P230" s="11"/>
    </row>
    <row r="231" spans="1:15" s="12" customFormat="1" ht="15.75">
      <c r="A231" s="55"/>
      <c r="B231" s="56"/>
      <c r="C231" s="37" t="s">
        <v>22</v>
      </c>
      <c r="D231" s="10">
        <f t="shared" si="80"/>
        <v>526376.0624</v>
      </c>
      <c r="E231" s="10">
        <f t="shared" si="80"/>
        <v>0</v>
      </c>
      <c r="F231" s="10">
        <f t="shared" si="82"/>
        <v>338721.6044</v>
      </c>
      <c r="G231" s="10">
        <f t="shared" si="82"/>
        <v>0</v>
      </c>
      <c r="H231" s="10">
        <f t="shared" si="82"/>
        <v>3521.575</v>
      </c>
      <c r="I231" s="10">
        <f>I21+I63+I84+I147</f>
        <v>0</v>
      </c>
      <c r="J231" s="10">
        <f t="shared" si="83"/>
        <v>182225.883</v>
      </c>
      <c r="K231" s="10">
        <f t="shared" si="83"/>
        <v>0</v>
      </c>
      <c r="L231" s="10">
        <f t="shared" si="83"/>
        <v>1907</v>
      </c>
      <c r="M231" s="10">
        <f t="shared" si="83"/>
        <v>0</v>
      </c>
      <c r="N231" s="47"/>
      <c r="O231" s="13"/>
    </row>
    <row r="232" spans="1:16" s="12" customFormat="1" ht="15.75">
      <c r="A232" s="55"/>
      <c r="B232" s="56"/>
      <c r="C232" s="37" t="s">
        <v>23</v>
      </c>
      <c r="D232" s="10">
        <f t="shared" si="80"/>
        <v>605049.2646400001</v>
      </c>
      <c r="E232" s="10">
        <f t="shared" si="80"/>
        <v>0</v>
      </c>
      <c r="F232" s="10">
        <f t="shared" si="82"/>
        <v>383709.01884000003</v>
      </c>
      <c r="G232" s="10">
        <f t="shared" si="82"/>
        <v>0</v>
      </c>
      <c r="H232" s="10">
        <f t="shared" si="82"/>
        <v>3626.0125000000003</v>
      </c>
      <c r="I232" s="10">
        <f>I22+I64+I85+I148</f>
        <v>0</v>
      </c>
      <c r="J232" s="10">
        <f t="shared" si="83"/>
        <v>215618.23330000002</v>
      </c>
      <c r="K232" s="10">
        <f t="shared" si="83"/>
        <v>0</v>
      </c>
      <c r="L232" s="10">
        <f t="shared" si="83"/>
        <v>2096</v>
      </c>
      <c r="M232" s="10">
        <f t="shared" si="83"/>
        <v>0</v>
      </c>
      <c r="N232" s="47"/>
      <c r="O232" s="13"/>
      <c r="P232" s="11"/>
    </row>
    <row r="233" spans="1:15" s="12" customFormat="1" ht="15.75">
      <c r="A233" s="55"/>
      <c r="B233" s="56"/>
      <c r="C233" s="37" t="s">
        <v>24</v>
      </c>
      <c r="D233" s="10">
        <f t="shared" si="80"/>
        <v>698149.8109040001</v>
      </c>
      <c r="E233" s="10">
        <f t="shared" si="80"/>
        <v>0</v>
      </c>
      <c r="F233" s="10">
        <f t="shared" si="82"/>
        <v>435707.12752400007</v>
      </c>
      <c r="G233" s="10">
        <f t="shared" si="82"/>
        <v>0</v>
      </c>
      <c r="H233" s="10">
        <f t="shared" si="82"/>
        <v>3894.34975</v>
      </c>
      <c r="I233" s="10">
        <f>I23+I65+I86+I149</f>
        <v>0</v>
      </c>
      <c r="J233" s="10">
        <f t="shared" si="83"/>
        <v>256242.33363</v>
      </c>
      <c r="K233" s="10">
        <f t="shared" si="83"/>
        <v>0</v>
      </c>
      <c r="L233" s="10">
        <f t="shared" si="83"/>
        <v>2306</v>
      </c>
      <c r="M233" s="10">
        <f t="shared" si="83"/>
        <v>0</v>
      </c>
      <c r="N233" s="48"/>
      <c r="O233" s="13"/>
    </row>
    <row r="234" spans="1:15" ht="15.75">
      <c r="A234" s="50" t="s">
        <v>33</v>
      </c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2"/>
      <c r="O234" s="13"/>
    </row>
    <row r="235" spans="1:15" ht="15.75">
      <c r="A235" s="50" t="s">
        <v>34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2"/>
      <c r="O235" s="13"/>
    </row>
    <row r="236" spans="1:15" s="12" customFormat="1" ht="15.75">
      <c r="A236" s="60" t="s">
        <v>56</v>
      </c>
      <c r="B236" s="56" t="s">
        <v>65</v>
      </c>
      <c r="C236" s="37" t="s">
        <v>18</v>
      </c>
      <c r="D236" s="10">
        <f>SUM(D237:D242)</f>
        <v>22990</v>
      </c>
      <c r="E236" s="10">
        <f>SUM(E237:E242)</f>
        <v>250</v>
      </c>
      <c r="F236" s="10">
        <f>SUM(F237:F242)</f>
        <v>19490</v>
      </c>
      <c r="G236" s="10">
        <f aca="true" t="shared" si="84" ref="G236:M236">SUM(G237:G242)</f>
        <v>250</v>
      </c>
      <c r="H236" s="10">
        <f t="shared" si="84"/>
        <v>0</v>
      </c>
      <c r="I236" s="10">
        <f t="shared" si="84"/>
        <v>0</v>
      </c>
      <c r="J236" s="10">
        <f t="shared" si="84"/>
        <v>3500</v>
      </c>
      <c r="K236" s="10">
        <f t="shared" si="84"/>
        <v>0</v>
      </c>
      <c r="L236" s="10">
        <f t="shared" si="84"/>
        <v>0</v>
      </c>
      <c r="M236" s="10">
        <f t="shared" si="84"/>
        <v>0</v>
      </c>
      <c r="N236" s="46" t="s">
        <v>95</v>
      </c>
      <c r="O236" s="13"/>
    </row>
    <row r="237" spans="1:15" s="12" customFormat="1" ht="15.75">
      <c r="A237" s="61"/>
      <c r="B237" s="56"/>
      <c r="C237" s="37" t="s">
        <v>19</v>
      </c>
      <c r="D237" s="10">
        <f aca="true" t="shared" si="85" ref="D237:E242">F237+H237+J237+L237</f>
        <v>6040</v>
      </c>
      <c r="E237" s="10">
        <f t="shared" si="85"/>
        <v>250</v>
      </c>
      <c r="F237" s="10">
        <f>F244+F321+F328</f>
        <v>4540</v>
      </c>
      <c r="G237" s="10">
        <f>G244+G321+G328+250</f>
        <v>250</v>
      </c>
      <c r="H237" s="10">
        <f aca="true" t="shared" si="86" ref="H237:M237">H244+H321+H328</f>
        <v>0</v>
      </c>
      <c r="I237" s="10">
        <f t="shared" si="86"/>
        <v>0</v>
      </c>
      <c r="J237" s="10">
        <f t="shared" si="86"/>
        <v>1500</v>
      </c>
      <c r="K237" s="10">
        <f t="shared" si="86"/>
        <v>0</v>
      </c>
      <c r="L237" s="10">
        <f t="shared" si="86"/>
        <v>0</v>
      </c>
      <c r="M237" s="10">
        <f t="shared" si="86"/>
        <v>0</v>
      </c>
      <c r="N237" s="47"/>
      <c r="O237" s="13"/>
    </row>
    <row r="238" spans="1:15" s="12" customFormat="1" ht="15.75">
      <c r="A238" s="61"/>
      <c r="B238" s="56"/>
      <c r="C238" s="37" t="s">
        <v>20</v>
      </c>
      <c r="D238" s="10">
        <f t="shared" si="85"/>
        <v>6400</v>
      </c>
      <c r="E238" s="10">
        <f t="shared" si="85"/>
        <v>0</v>
      </c>
      <c r="F238" s="10">
        <f aca="true" t="shared" si="87" ref="F238:M238">F245+F322+F329</f>
        <v>4900</v>
      </c>
      <c r="G238" s="10">
        <f t="shared" si="87"/>
        <v>0</v>
      </c>
      <c r="H238" s="10">
        <f t="shared" si="87"/>
        <v>0</v>
      </c>
      <c r="I238" s="10">
        <f t="shared" si="87"/>
        <v>0</v>
      </c>
      <c r="J238" s="10">
        <f t="shared" si="87"/>
        <v>1500</v>
      </c>
      <c r="K238" s="10">
        <f t="shared" si="87"/>
        <v>0</v>
      </c>
      <c r="L238" s="10">
        <f t="shared" si="87"/>
        <v>0</v>
      </c>
      <c r="M238" s="10">
        <f t="shared" si="87"/>
        <v>0</v>
      </c>
      <c r="N238" s="47"/>
      <c r="O238" s="13"/>
    </row>
    <row r="239" spans="1:15" s="12" customFormat="1" ht="15.75">
      <c r="A239" s="61"/>
      <c r="B239" s="56"/>
      <c r="C239" s="37" t="s">
        <v>21</v>
      </c>
      <c r="D239" s="10">
        <f t="shared" si="85"/>
        <v>3050</v>
      </c>
      <c r="E239" s="10">
        <f t="shared" si="85"/>
        <v>0</v>
      </c>
      <c r="F239" s="10">
        <f aca="true" t="shared" si="88" ref="F239:M239">F246+F323+F330</f>
        <v>2550</v>
      </c>
      <c r="G239" s="10">
        <f t="shared" si="88"/>
        <v>0</v>
      </c>
      <c r="H239" s="10">
        <f t="shared" si="88"/>
        <v>0</v>
      </c>
      <c r="I239" s="10">
        <f t="shared" si="88"/>
        <v>0</v>
      </c>
      <c r="J239" s="10">
        <f t="shared" si="88"/>
        <v>500</v>
      </c>
      <c r="K239" s="10">
        <f t="shared" si="88"/>
        <v>0</v>
      </c>
      <c r="L239" s="10">
        <f t="shared" si="88"/>
        <v>0</v>
      </c>
      <c r="M239" s="10">
        <f t="shared" si="88"/>
        <v>0</v>
      </c>
      <c r="N239" s="47"/>
      <c r="O239" s="13"/>
    </row>
    <row r="240" spans="1:15" s="12" customFormat="1" ht="15.75">
      <c r="A240" s="61"/>
      <c r="B240" s="56"/>
      <c r="C240" s="37" t="s">
        <v>22</v>
      </c>
      <c r="D240" s="10">
        <f t="shared" si="85"/>
        <v>2500</v>
      </c>
      <c r="E240" s="10">
        <f t="shared" si="85"/>
        <v>0</v>
      </c>
      <c r="F240" s="10">
        <f aca="true" t="shared" si="89" ref="F240:M240">F247+F324+F331</f>
        <v>2500</v>
      </c>
      <c r="G240" s="10">
        <f t="shared" si="89"/>
        <v>0</v>
      </c>
      <c r="H240" s="10">
        <f t="shared" si="89"/>
        <v>0</v>
      </c>
      <c r="I240" s="10">
        <f t="shared" si="89"/>
        <v>0</v>
      </c>
      <c r="J240" s="10">
        <f t="shared" si="89"/>
        <v>0</v>
      </c>
      <c r="K240" s="10">
        <f t="shared" si="89"/>
        <v>0</v>
      </c>
      <c r="L240" s="10">
        <f t="shared" si="89"/>
        <v>0</v>
      </c>
      <c r="M240" s="10">
        <f t="shared" si="89"/>
        <v>0</v>
      </c>
      <c r="N240" s="47"/>
      <c r="O240" s="13"/>
    </row>
    <row r="241" spans="1:15" s="12" customFormat="1" ht="15.75">
      <c r="A241" s="61"/>
      <c r="B241" s="56"/>
      <c r="C241" s="37" t="s">
        <v>23</v>
      </c>
      <c r="D241" s="10">
        <f t="shared" si="85"/>
        <v>2550</v>
      </c>
      <c r="E241" s="10">
        <f t="shared" si="85"/>
        <v>0</v>
      </c>
      <c r="F241" s="10">
        <f aca="true" t="shared" si="90" ref="F241:M241">F248+F325+F332</f>
        <v>2550</v>
      </c>
      <c r="G241" s="10">
        <f t="shared" si="90"/>
        <v>0</v>
      </c>
      <c r="H241" s="10">
        <f t="shared" si="90"/>
        <v>0</v>
      </c>
      <c r="I241" s="10">
        <f t="shared" si="90"/>
        <v>0</v>
      </c>
      <c r="J241" s="10">
        <f t="shared" si="90"/>
        <v>0</v>
      </c>
      <c r="K241" s="10">
        <f t="shared" si="90"/>
        <v>0</v>
      </c>
      <c r="L241" s="10">
        <f t="shared" si="90"/>
        <v>0</v>
      </c>
      <c r="M241" s="10">
        <f t="shared" si="90"/>
        <v>0</v>
      </c>
      <c r="N241" s="47"/>
      <c r="O241" s="13"/>
    </row>
    <row r="242" spans="1:15" s="12" customFormat="1" ht="15.75">
      <c r="A242" s="61"/>
      <c r="B242" s="56"/>
      <c r="C242" s="37" t="s">
        <v>24</v>
      </c>
      <c r="D242" s="10">
        <f t="shared" si="85"/>
        <v>2450</v>
      </c>
      <c r="E242" s="10">
        <f t="shared" si="85"/>
        <v>0</v>
      </c>
      <c r="F242" s="10">
        <f aca="true" t="shared" si="91" ref="F242:M242">F249+F326+F333</f>
        <v>2450</v>
      </c>
      <c r="G242" s="10">
        <f t="shared" si="91"/>
        <v>0</v>
      </c>
      <c r="H242" s="10">
        <f t="shared" si="91"/>
        <v>0</v>
      </c>
      <c r="I242" s="10">
        <f t="shared" si="91"/>
        <v>0</v>
      </c>
      <c r="J242" s="10">
        <f t="shared" si="91"/>
        <v>0</v>
      </c>
      <c r="K242" s="10">
        <f t="shared" si="91"/>
        <v>0</v>
      </c>
      <c r="L242" s="10">
        <f t="shared" si="91"/>
        <v>0</v>
      </c>
      <c r="M242" s="10">
        <f t="shared" si="91"/>
        <v>0</v>
      </c>
      <c r="N242" s="47"/>
      <c r="O242" s="13"/>
    </row>
    <row r="243" spans="1:15" s="12" customFormat="1" ht="15.75" hidden="1">
      <c r="A243" s="61"/>
      <c r="B243" s="56" t="s">
        <v>57</v>
      </c>
      <c r="C243" s="37" t="s">
        <v>18</v>
      </c>
      <c r="D243" s="10">
        <f>SUM(D244:D249)</f>
        <v>15940</v>
      </c>
      <c r="E243" s="10">
        <f>SUM(E244:E249)</f>
        <v>0</v>
      </c>
      <c r="F243" s="10">
        <f>SUM(F244:F249)</f>
        <v>13940</v>
      </c>
      <c r="G243" s="10">
        <f aca="true" t="shared" si="92" ref="G243:M243">SUM(G244:G249)</f>
        <v>0</v>
      </c>
      <c r="H243" s="10">
        <f t="shared" si="92"/>
        <v>0</v>
      </c>
      <c r="I243" s="10">
        <f t="shared" si="92"/>
        <v>0</v>
      </c>
      <c r="J243" s="10">
        <f t="shared" si="92"/>
        <v>2000</v>
      </c>
      <c r="K243" s="10">
        <f t="shared" si="92"/>
        <v>0</v>
      </c>
      <c r="L243" s="10">
        <f t="shared" si="92"/>
        <v>0</v>
      </c>
      <c r="M243" s="10">
        <f t="shared" si="92"/>
        <v>0</v>
      </c>
      <c r="N243" s="47"/>
      <c r="O243" s="13"/>
    </row>
    <row r="244" spans="1:15" s="12" customFormat="1" ht="15.75" hidden="1">
      <c r="A244" s="61"/>
      <c r="B244" s="56"/>
      <c r="C244" s="37" t="s">
        <v>19</v>
      </c>
      <c r="D244" s="10">
        <f aca="true" t="shared" si="93" ref="D244:E249">F244+H244+J244+L244</f>
        <v>4740</v>
      </c>
      <c r="E244" s="10">
        <f t="shared" si="93"/>
        <v>0</v>
      </c>
      <c r="F244" s="10">
        <f>F251+F258+F265+F272+F279+F286+F293+F300+F307+F314</f>
        <v>3740</v>
      </c>
      <c r="G244" s="10">
        <f aca="true" t="shared" si="94" ref="G244:M244">G251+G258+G265+G272+G279+G286+G293+G300+G307+G314</f>
        <v>0</v>
      </c>
      <c r="H244" s="10">
        <f t="shared" si="94"/>
        <v>0</v>
      </c>
      <c r="I244" s="10">
        <f t="shared" si="94"/>
        <v>0</v>
      </c>
      <c r="J244" s="10">
        <f t="shared" si="94"/>
        <v>1000</v>
      </c>
      <c r="K244" s="10">
        <f t="shared" si="94"/>
        <v>0</v>
      </c>
      <c r="L244" s="10">
        <f t="shared" si="94"/>
        <v>0</v>
      </c>
      <c r="M244" s="10">
        <f t="shared" si="94"/>
        <v>0</v>
      </c>
      <c r="N244" s="47"/>
      <c r="O244" s="13"/>
    </row>
    <row r="245" spans="1:15" s="12" customFormat="1" ht="15.75" hidden="1">
      <c r="A245" s="61"/>
      <c r="B245" s="56"/>
      <c r="C245" s="37" t="s">
        <v>20</v>
      </c>
      <c r="D245" s="10">
        <f t="shared" si="93"/>
        <v>4950</v>
      </c>
      <c r="E245" s="10">
        <f t="shared" si="93"/>
        <v>0</v>
      </c>
      <c r="F245" s="10">
        <f aca="true" t="shared" si="95" ref="F245:M245">F252+F259+F266+F273+F280+F287+F294+F301+F308+F315</f>
        <v>3950</v>
      </c>
      <c r="G245" s="10">
        <f t="shared" si="95"/>
        <v>0</v>
      </c>
      <c r="H245" s="10">
        <f t="shared" si="95"/>
        <v>0</v>
      </c>
      <c r="I245" s="10">
        <f t="shared" si="95"/>
        <v>0</v>
      </c>
      <c r="J245" s="10">
        <f t="shared" si="95"/>
        <v>1000</v>
      </c>
      <c r="K245" s="10">
        <f t="shared" si="95"/>
        <v>0</v>
      </c>
      <c r="L245" s="10">
        <f t="shared" si="95"/>
        <v>0</v>
      </c>
      <c r="M245" s="10">
        <f t="shared" si="95"/>
        <v>0</v>
      </c>
      <c r="N245" s="47"/>
      <c r="O245" s="13"/>
    </row>
    <row r="246" spans="1:15" s="12" customFormat="1" ht="15.75" hidden="1">
      <c r="A246" s="61"/>
      <c r="B246" s="56"/>
      <c r="C246" s="37" t="s">
        <v>21</v>
      </c>
      <c r="D246" s="10">
        <f t="shared" si="93"/>
        <v>1600</v>
      </c>
      <c r="E246" s="10">
        <f t="shared" si="93"/>
        <v>0</v>
      </c>
      <c r="F246" s="10">
        <f aca="true" t="shared" si="96" ref="F246:M246">F253+F260+F267+F274+F281+F288+F295+F302+F309+F316</f>
        <v>1600</v>
      </c>
      <c r="G246" s="10">
        <f t="shared" si="96"/>
        <v>0</v>
      </c>
      <c r="H246" s="10">
        <f t="shared" si="96"/>
        <v>0</v>
      </c>
      <c r="I246" s="10">
        <f t="shared" si="96"/>
        <v>0</v>
      </c>
      <c r="J246" s="10">
        <f t="shared" si="96"/>
        <v>0</v>
      </c>
      <c r="K246" s="10">
        <f t="shared" si="96"/>
        <v>0</v>
      </c>
      <c r="L246" s="10">
        <f t="shared" si="96"/>
        <v>0</v>
      </c>
      <c r="M246" s="10">
        <f t="shared" si="96"/>
        <v>0</v>
      </c>
      <c r="N246" s="47"/>
      <c r="O246" s="13"/>
    </row>
    <row r="247" spans="1:15" s="12" customFormat="1" ht="15.75" hidden="1">
      <c r="A247" s="61"/>
      <c r="B247" s="56"/>
      <c r="C247" s="37" t="s">
        <v>22</v>
      </c>
      <c r="D247" s="10">
        <f t="shared" si="93"/>
        <v>1550</v>
      </c>
      <c r="E247" s="10">
        <f t="shared" si="93"/>
        <v>0</v>
      </c>
      <c r="F247" s="10">
        <f aca="true" t="shared" si="97" ref="F247:M247">F254+F261+F268+F275+F282+F289+F296+F303+F310+F317</f>
        <v>1550</v>
      </c>
      <c r="G247" s="10">
        <f t="shared" si="97"/>
        <v>0</v>
      </c>
      <c r="H247" s="10">
        <f t="shared" si="97"/>
        <v>0</v>
      </c>
      <c r="I247" s="10">
        <f t="shared" si="97"/>
        <v>0</v>
      </c>
      <c r="J247" s="10">
        <f t="shared" si="97"/>
        <v>0</v>
      </c>
      <c r="K247" s="10">
        <f t="shared" si="97"/>
        <v>0</v>
      </c>
      <c r="L247" s="10">
        <f t="shared" si="97"/>
        <v>0</v>
      </c>
      <c r="M247" s="10">
        <f t="shared" si="97"/>
        <v>0</v>
      </c>
      <c r="N247" s="47"/>
      <c r="O247" s="13"/>
    </row>
    <row r="248" spans="1:15" s="12" customFormat="1" ht="15.75" hidden="1">
      <c r="A248" s="61"/>
      <c r="B248" s="56"/>
      <c r="C248" s="37" t="s">
        <v>23</v>
      </c>
      <c r="D248" s="10">
        <f t="shared" si="93"/>
        <v>1600</v>
      </c>
      <c r="E248" s="10">
        <f t="shared" si="93"/>
        <v>0</v>
      </c>
      <c r="F248" s="10">
        <f aca="true" t="shared" si="98" ref="F248:M248">F255+F262+F269+F276+F283+F290+F297+F304+F311+F318</f>
        <v>1600</v>
      </c>
      <c r="G248" s="10">
        <f t="shared" si="98"/>
        <v>0</v>
      </c>
      <c r="H248" s="10">
        <f t="shared" si="98"/>
        <v>0</v>
      </c>
      <c r="I248" s="10">
        <f t="shared" si="98"/>
        <v>0</v>
      </c>
      <c r="J248" s="10">
        <f t="shared" si="98"/>
        <v>0</v>
      </c>
      <c r="K248" s="10">
        <f t="shared" si="98"/>
        <v>0</v>
      </c>
      <c r="L248" s="10">
        <f t="shared" si="98"/>
        <v>0</v>
      </c>
      <c r="M248" s="10">
        <f t="shared" si="98"/>
        <v>0</v>
      </c>
      <c r="N248" s="47"/>
      <c r="O248" s="13"/>
    </row>
    <row r="249" spans="1:15" s="12" customFormat="1" ht="15.75" hidden="1">
      <c r="A249" s="61"/>
      <c r="B249" s="56"/>
      <c r="C249" s="37" t="s">
        <v>24</v>
      </c>
      <c r="D249" s="10">
        <f t="shared" si="93"/>
        <v>1500</v>
      </c>
      <c r="E249" s="10">
        <f t="shared" si="93"/>
        <v>0</v>
      </c>
      <c r="F249" s="10">
        <f aca="true" t="shared" si="99" ref="F249:M249">F256+F263+F270+F277+F284+F291+F298+F305+F312+F319</f>
        <v>1500</v>
      </c>
      <c r="G249" s="10">
        <f t="shared" si="99"/>
        <v>0</v>
      </c>
      <c r="H249" s="10">
        <f t="shared" si="99"/>
        <v>0</v>
      </c>
      <c r="I249" s="10">
        <f t="shared" si="99"/>
        <v>0</v>
      </c>
      <c r="J249" s="10">
        <f t="shared" si="99"/>
        <v>0</v>
      </c>
      <c r="K249" s="10">
        <f t="shared" si="99"/>
        <v>0</v>
      </c>
      <c r="L249" s="10">
        <f t="shared" si="99"/>
        <v>0</v>
      </c>
      <c r="M249" s="10">
        <f t="shared" si="99"/>
        <v>0</v>
      </c>
      <c r="N249" s="47"/>
      <c r="O249" s="13"/>
    </row>
    <row r="250" spans="1:15" ht="15.75" hidden="1">
      <c r="A250" s="61"/>
      <c r="B250" s="49" t="s">
        <v>120</v>
      </c>
      <c r="C250" s="40" t="s">
        <v>18</v>
      </c>
      <c r="D250" s="10">
        <f>SUM(D251:D256)</f>
        <v>90</v>
      </c>
      <c r="E250" s="24">
        <f>SUM(E251:E256)</f>
        <v>0</v>
      </c>
      <c r="F250" s="15">
        <f>SUM(F251:F256)</f>
        <v>90</v>
      </c>
      <c r="G250" s="25">
        <f aca="true" t="shared" si="100" ref="G250:M250">SUM(G251:G256)</f>
        <v>0</v>
      </c>
      <c r="H250" s="10">
        <f t="shared" si="100"/>
        <v>0</v>
      </c>
      <c r="I250" s="10">
        <f t="shared" si="100"/>
        <v>0</v>
      </c>
      <c r="J250" s="10">
        <f t="shared" si="100"/>
        <v>0</v>
      </c>
      <c r="K250" s="10">
        <f t="shared" si="100"/>
        <v>0</v>
      </c>
      <c r="L250" s="10">
        <f t="shared" si="100"/>
        <v>0</v>
      </c>
      <c r="M250" s="10">
        <f t="shared" si="100"/>
        <v>0</v>
      </c>
      <c r="N250" s="47"/>
      <c r="O250" s="13"/>
    </row>
    <row r="251" spans="1:15" ht="15.75" hidden="1">
      <c r="A251" s="61"/>
      <c r="B251" s="49"/>
      <c r="C251" s="40" t="s">
        <v>19</v>
      </c>
      <c r="D251" s="10">
        <f aca="true" t="shared" si="101" ref="D251:E256">F251+H251+J251+L251</f>
        <v>90</v>
      </c>
      <c r="E251" s="24">
        <f t="shared" si="101"/>
        <v>0</v>
      </c>
      <c r="F251" s="26">
        <v>90</v>
      </c>
      <c r="G251" s="27"/>
      <c r="H251" s="15"/>
      <c r="I251" s="15"/>
      <c r="J251" s="15"/>
      <c r="K251" s="15"/>
      <c r="L251" s="15"/>
      <c r="M251" s="15"/>
      <c r="N251" s="47"/>
      <c r="O251" s="13"/>
    </row>
    <row r="252" spans="1:15" ht="15.75" hidden="1">
      <c r="A252" s="61"/>
      <c r="B252" s="49"/>
      <c r="C252" s="40" t="s">
        <v>20</v>
      </c>
      <c r="D252" s="10">
        <f t="shared" si="101"/>
        <v>0</v>
      </c>
      <c r="E252" s="24">
        <f t="shared" si="101"/>
        <v>0</v>
      </c>
      <c r="F252" s="15"/>
      <c r="G252" s="27"/>
      <c r="H252" s="15"/>
      <c r="I252" s="15"/>
      <c r="J252" s="15"/>
      <c r="K252" s="15"/>
      <c r="L252" s="15"/>
      <c r="M252" s="15"/>
      <c r="N252" s="47"/>
      <c r="O252" s="13"/>
    </row>
    <row r="253" spans="1:15" ht="15.75" hidden="1">
      <c r="A253" s="61"/>
      <c r="B253" s="49"/>
      <c r="C253" s="40" t="s">
        <v>21</v>
      </c>
      <c r="D253" s="10">
        <f t="shared" si="101"/>
        <v>0</v>
      </c>
      <c r="E253" s="24">
        <f t="shared" si="101"/>
        <v>0</v>
      </c>
      <c r="F253" s="15"/>
      <c r="G253" s="27"/>
      <c r="H253" s="15"/>
      <c r="I253" s="15"/>
      <c r="J253" s="15"/>
      <c r="K253" s="15"/>
      <c r="L253" s="15"/>
      <c r="M253" s="15"/>
      <c r="N253" s="47"/>
      <c r="O253" s="13"/>
    </row>
    <row r="254" spans="1:15" ht="15.75" hidden="1">
      <c r="A254" s="61"/>
      <c r="B254" s="49"/>
      <c r="C254" s="40" t="s">
        <v>22</v>
      </c>
      <c r="D254" s="10">
        <f t="shared" si="101"/>
        <v>0</v>
      </c>
      <c r="E254" s="24">
        <f t="shared" si="101"/>
        <v>0</v>
      </c>
      <c r="F254" s="15"/>
      <c r="G254" s="27"/>
      <c r="H254" s="15"/>
      <c r="I254" s="15"/>
      <c r="J254" s="15"/>
      <c r="K254" s="15"/>
      <c r="L254" s="15"/>
      <c r="M254" s="15"/>
      <c r="N254" s="47"/>
      <c r="O254" s="13"/>
    </row>
    <row r="255" spans="1:15" ht="15.75" hidden="1">
      <c r="A255" s="61"/>
      <c r="B255" s="49"/>
      <c r="C255" s="40" t="s">
        <v>23</v>
      </c>
      <c r="D255" s="10">
        <f t="shared" si="101"/>
        <v>0</v>
      </c>
      <c r="E255" s="24">
        <f t="shared" si="101"/>
        <v>0</v>
      </c>
      <c r="F255" s="15"/>
      <c r="G255" s="27"/>
      <c r="H255" s="15"/>
      <c r="I255" s="15"/>
      <c r="J255" s="15"/>
      <c r="K255" s="15"/>
      <c r="L255" s="15"/>
      <c r="M255" s="15"/>
      <c r="N255" s="47"/>
      <c r="O255" s="13"/>
    </row>
    <row r="256" spans="1:15" ht="15.75" hidden="1">
      <c r="A256" s="61"/>
      <c r="B256" s="49"/>
      <c r="C256" s="40" t="s">
        <v>24</v>
      </c>
      <c r="D256" s="10">
        <f t="shared" si="101"/>
        <v>0</v>
      </c>
      <c r="E256" s="24">
        <f t="shared" si="101"/>
        <v>0</v>
      </c>
      <c r="F256" s="15"/>
      <c r="G256" s="27"/>
      <c r="H256" s="15"/>
      <c r="I256" s="15"/>
      <c r="J256" s="15"/>
      <c r="K256" s="15"/>
      <c r="L256" s="15"/>
      <c r="M256" s="15"/>
      <c r="N256" s="47"/>
      <c r="O256" s="13"/>
    </row>
    <row r="257" spans="1:15" ht="15.75" hidden="1">
      <c r="A257" s="61"/>
      <c r="B257" s="49" t="s">
        <v>111</v>
      </c>
      <c r="C257" s="40" t="s">
        <v>18</v>
      </c>
      <c r="D257" s="10">
        <f>SUM(D258:D263)</f>
        <v>70</v>
      </c>
      <c r="E257" s="24">
        <f>SUM(E258:E263)</f>
        <v>0</v>
      </c>
      <c r="F257" s="15">
        <f>SUM(F258:F263)</f>
        <v>70</v>
      </c>
      <c r="G257" s="25">
        <f aca="true" t="shared" si="102" ref="G257:M257">SUM(G258:G263)</f>
        <v>0</v>
      </c>
      <c r="H257" s="10">
        <f t="shared" si="102"/>
        <v>0</v>
      </c>
      <c r="I257" s="10">
        <f t="shared" si="102"/>
        <v>0</v>
      </c>
      <c r="J257" s="10">
        <f t="shared" si="102"/>
        <v>0</v>
      </c>
      <c r="K257" s="10">
        <f t="shared" si="102"/>
        <v>0</v>
      </c>
      <c r="L257" s="10">
        <f t="shared" si="102"/>
        <v>0</v>
      </c>
      <c r="M257" s="10">
        <f t="shared" si="102"/>
        <v>0</v>
      </c>
      <c r="N257" s="47"/>
      <c r="O257" s="13"/>
    </row>
    <row r="258" spans="1:15" ht="15.75" hidden="1">
      <c r="A258" s="61"/>
      <c r="B258" s="49"/>
      <c r="C258" s="40" t="s">
        <v>19</v>
      </c>
      <c r="D258" s="10">
        <f aca="true" t="shared" si="103" ref="D258:E263">F258+H258+J258+L258</f>
        <v>70</v>
      </c>
      <c r="E258" s="24">
        <f t="shared" si="103"/>
        <v>0</v>
      </c>
      <c r="F258" s="26">
        <v>70</v>
      </c>
      <c r="G258" s="27"/>
      <c r="H258" s="15"/>
      <c r="I258" s="15"/>
      <c r="J258" s="15"/>
      <c r="K258" s="15"/>
      <c r="L258" s="15"/>
      <c r="M258" s="15"/>
      <c r="N258" s="47"/>
      <c r="O258" s="13"/>
    </row>
    <row r="259" spans="1:15" ht="15.75" hidden="1">
      <c r="A259" s="61"/>
      <c r="B259" s="49"/>
      <c r="C259" s="40" t="s">
        <v>20</v>
      </c>
      <c r="D259" s="10">
        <f t="shared" si="103"/>
        <v>0</v>
      </c>
      <c r="E259" s="24">
        <f t="shared" si="103"/>
        <v>0</v>
      </c>
      <c r="F259" s="15"/>
      <c r="G259" s="27"/>
      <c r="H259" s="15"/>
      <c r="I259" s="15"/>
      <c r="J259" s="15"/>
      <c r="K259" s="15"/>
      <c r="L259" s="15"/>
      <c r="M259" s="15"/>
      <c r="N259" s="47"/>
      <c r="O259" s="13"/>
    </row>
    <row r="260" spans="1:15" ht="15.75" hidden="1">
      <c r="A260" s="61"/>
      <c r="B260" s="49"/>
      <c r="C260" s="40" t="s">
        <v>21</v>
      </c>
      <c r="D260" s="10">
        <f t="shared" si="103"/>
        <v>0</v>
      </c>
      <c r="E260" s="24">
        <f t="shared" si="103"/>
        <v>0</v>
      </c>
      <c r="F260" s="15"/>
      <c r="G260" s="27"/>
      <c r="H260" s="15"/>
      <c r="I260" s="15"/>
      <c r="J260" s="15"/>
      <c r="K260" s="15"/>
      <c r="L260" s="15"/>
      <c r="M260" s="15"/>
      <c r="N260" s="47"/>
      <c r="O260" s="13"/>
    </row>
    <row r="261" spans="1:15" ht="15.75" hidden="1">
      <c r="A261" s="61"/>
      <c r="B261" s="49"/>
      <c r="C261" s="40" t="s">
        <v>22</v>
      </c>
      <c r="D261" s="10">
        <f t="shared" si="103"/>
        <v>0</v>
      </c>
      <c r="E261" s="24">
        <f t="shared" si="103"/>
        <v>0</v>
      </c>
      <c r="F261" s="15"/>
      <c r="G261" s="27"/>
      <c r="H261" s="15"/>
      <c r="I261" s="15"/>
      <c r="J261" s="15"/>
      <c r="K261" s="15"/>
      <c r="L261" s="15"/>
      <c r="M261" s="15"/>
      <c r="N261" s="47"/>
      <c r="O261" s="13"/>
    </row>
    <row r="262" spans="1:15" ht="15.75" hidden="1">
      <c r="A262" s="61"/>
      <c r="B262" s="49"/>
      <c r="C262" s="40" t="s">
        <v>23</v>
      </c>
      <c r="D262" s="10">
        <f t="shared" si="103"/>
        <v>0</v>
      </c>
      <c r="E262" s="24">
        <f t="shared" si="103"/>
        <v>0</v>
      </c>
      <c r="F262" s="15"/>
      <c r="G262" s="27"/>
      <c r="H262" s="15"/>
      <c r="I262" s="15"/>
      <c r="J262" s="15"/>
      <c r="K262" s="15"/>
      <c r="L262" s="15"/>
      <c r="M262" s="15"/>
      <c r="N262" s="47"/>
      <c r="O262" s="13"/>
    </row>
    <row r="263" spans="1:15" ht="15.75" hidden="1">
      <c r="A263" s="61"/>
      <c r="B263" s="49"/>
      <c r="C263" s="40" t="s">
        <v>24</v>
      </c>
      <c r="D263" s="10">
        <f t="shared" si="103"/>
        <v>0</v>
      </c>
      <c r="E263" s="24">
        <f t="shared" si="103"/>
        <v>0</v>
      </c>
      <c r="F263" s="15"/>
      <c r="G263" s="27"/>
      <c r="H263" s="15"/>
      <c r="I263" s="15"/>
      <c r="J263" s="15"/>
      <c r="K263" s="15"/>
      <c r="L263" s="15"/>
      <c r="M263" s="15"/>
      <c r="N263" s="47"/>
      <c r="O263" s="13"/>
    </row>
    <row r="264" spans="1:15" ht="15.75" hidden="1">
      <c r="A264" s="61"/>
      <c r="B264" s="49" t="s">
        <v>100</v>
      </c>
      <c r="C264" s="40" t="s">
        <v>18</v>
      </c>
      <c r="D264" s="10">
        <f>SUM(D265:D270)</f>
        <v>230</v>
      </c>
      <c r="E264" s="24">
        <f>SUM(E265:E270)</f>
        <v>0</v>
      </c>
      <c r="F264" s="15">
        <f>SUM(F265:F270)</f>
        <v>230</v>
      </c>
      <c r="G264" s="25">
        <f aca="true" t="shared" si="104" ref="G264:M264">SUM(G265:G270)</f>
        <v>0</v>
      </c>
      <c r="H264" s="10">
        <f t="shared" si="104"/>
        <v>0</v>
      </c>
      <c r="I264" s="10">
        <f t="shared" si="104"/>
        <v>0</v>
      </c>
      <c r="J264" s="10">
        <f t="shared" si="104"/>
        <v>0</v>
      </c>
      <c r="K264" s="10">
        <f t="shared" si="104"/>
        <v>0</v>
      </c>
      <c r="L264" s="10">
        <f t="shared" si="104"/>
        <v>0</v>
      </c>
      <c r="M264" s="10">
        <f t="shared" si="104"/>
        <v>0</v>
      </c>
      <c r="N264" s="47"/>
      <c r="O264" s="13"/>
    </row>
    <row r="265" spans="1:15" ht="15.75" hidden="1">
      <c r="A265" s="61"/>
      <c r="B265" s="49"/>
      <c r="C265" s="40" t="s">
        <v>19</v>
      </c>
      <c r="D265" s="10">
        <f aca="true" t="shared" si="105" ref="D265:E270">F265+H265+J265+L265</f>
        <v>230</v>
      </c>
      <c r="E265" s="24">
        <f t="shared" si="105"/>
        <v>0</v>
      </c>
      <c r="F265" s="26">
        <v>230</v>
      </c>
      <c r="G265" s="27"/>
      <c r="H265" s="15"/>
      <c r="I265" s="15"/>
      <c r="J265" s="15"/>
      <c r="K265" s="15"/>
      <c r="L265" s="15"/>
      <c r="M265" s="15"/>
      <c r="N265" s="47"/>
      <c r="O265" s="13"/>
    </row>
    <row r="266" spans="1:15" ht="15.75" hidden="1">
      <c r="A266" s="61"/>
      <c r="B266" s="49"/>
      <c r="C266" s="40" t="s">
        <v>20</v>
      </c>
      <c r="D266" s="10">
        <f t="shared" si="105"/>
        <v>0</v>
      </c>
      <c r="E266" s="24">
        <f t="shared" si="105"/>
        <v>0</v>
      </c>
      <c r="F266" s="15"/>
      <c r="G266" s="27"/>
      <c r="H266" s="15"/>
      <c r="I266" s="15"/>
      <c r="J266" s="15"/>
      <c r="K266" s="15"/>
      <c r="L266" s="15"/>
      <c r="M266" s="15"/>
      <c r="N266" s="47"/>
      <c r="O266" s="13"/>
    </row>
    <row r="267" spans="1:15" ht="15.75" hidden="1">
      <c r="A267" s="61"/>
      <c r="B267" s="49"/>
      <c r="C267" s="40" t="s">
        <v>21</v>
      </c>
      <c r="D267" s="10">
        <f t="shared" si="105"/>
        <v>0</v>
      </c>
      <c r="E267" s="24">
        <f t="shared" si="105"/>
        <v>0</v>
      </c>
      <c r="F267" s="15"/>
      <c r="G267" s="27"/>
      <c r="H267" s="15"/>
      <c r="I267" s="15"/>
      <c r="J267" s="15"/>
      <c r="K267" s="15"/>
      <c r="L267" s="15"/>
      <c r="M267" s="15"/>
      <c r="N267" s="47"/>
      <c r="O267" s="13"/>
    </row>
    <row r="268" spans="1:15" ht="15.75" hidden="1">
      <c r="A268" s="61"/>
      <c r="B268" s="49"/>
      <c r="C268" s="40" t="s">
        <v>22</v>
      </c>
      <c r="D268" s="10">
        <f t="shared" si="105"/>
        <v>0</v>
      </c>
      <c r="E268" s="24">
        <f t="shared" si="105"/>
        <v>0</v>
      </c>
      <c r="F268" s="15"/>
      <c r="G268" s="27"/>
      <c r="H268" s="15"/>
      <c r="I268" s="15"/>
      <c r="J268" s="15"/>
      <c r="K268" s="15"/>
      <c r="L268" s="15"/>
      <c r="M268" s="15"/>
      <c r="N268" s="47"/>
      <c r="O268" s="13"/>
    </row>
    <row r="269" spans="1:15" ht="15.75" hidden="1">
      <c r="A269" s="61"/>
      <c r="B269" s="49"/>
      <c r="C269" s="40" t="s">
        <v>23</v>
      </c>
      <c r="D269" s="10">
        <f t="shared" si="105"/>
        <v>0</v>
      </c>
      <c r="E269" s="24">
        <f t="shared" si="105"/>
        <v>0</v>
      </c>
      <c r="F269" s="15"/>
      <c r="G269" s="27"/>
      <c r="H269" s="15"/>
      <c r="I269" s="15"/>
      <c r="J269" s="15"/>
      <c r="K269" s="15"/>
      <c r="L269" s="15"/>
      <c r="M269" s="15"/>
      <c r="N269" s="47"/>
      <c r="O269" s="13"/>
    </row>
    <row r="270" spans="1:15" ht="15.75" hidden="1">
      <c r="A270" s="61"/>
      <c r="B270" s="49"/>
      <c r="C270" s="40" t="s">
        <v>24</v>
      </c>
      <c r="D270" s="10">
        <f t="shared" si="105"/>
        <v>0</v>
      </c>
      <c r="E270" s="24">
        <f t="shared" si="105"/>
        <v>0</v>
      </c>
      <c r="F270" s="15"/>
      <c r="G270" s="27"/>
      <c r="H270" s="15"/>
      <c r="I270" s="15"/>
      <c r="J270" s="15"/>
      <c r="K270" s="15"/>
      <c r="L270" s="15"/>
      <c r="M270" s="15"/>
      <c r="N270" s="47"/>
      <c r="O270" s="13"/>
    </row>
    <row r="271" spans="1:15" ht="15.75" hidden="1">
      <c r="A271" s="61"/>
      <c r="B271" s="49" t="s">
        <v>59</v>
      </c>
      <c r="C271" s="40" t="s">
        <v>18</v>
      </c>
      <c r="D271" s="10">
        <f>SUM(D272:D277)</f>
        <v>1400</v>
      </c>
      <c r="E271" s="24">
        <f>SUM(E272:E277)</f>
        <v>0</v>
      </c>
      <c r="F271" s="15">
        <f>SUM(F272:F277)</f>
        <v>1400</v>
      </c>
      <c r="G271" s="25">
        <f aca="true" t="shared" si="106" ref="G271:M271">SUM(G272:G277)</f>
        <v>0</v>
      </c>
      <c r="H271" s="10">
        <f t="shared" si="106"/>
        <v>0</v>
      </c>
      <c r="I271" s="10">
        <f t="shared" si="106"/>
        <v>0</v>
      </c>
      <c r="J271" s="10">
        <f t="shared" si="106"/>
        <v>0</v>
      </c>
      <c r="K271" s="10">
        <f t="shared" si="106"/>
        <v>0</v>
      </c>
      <c r="L271" s="10">
        <f t="shared" si="106"/>
        <v>0</v>
      </c>
      <c r="M271" s="10">
        <f t="shared" si="106"/>
        <v>0</v>
      </c>
      <c r="N271" s="47"/>
      <c r="O271" s="13"/>
    </row>
    <row r="272" spans="1:15" ht="15.75" hidden="1">
      <c r="A272" s="61"/>
      <c r="B272" s="49"/>
      <c r="C272" s="40" t="s">
        <v>19</v>
      </c>
      <c r="D272" s="10">
        <f aca="true" t="shared" si="107" ref="D272:E277">F272+H272+J272+L272</f>
        <v>300</v>
      </c>
      <c r="E272" s="24">
        <f t="shared" si="107"/>
        <v>0</v>
      </c>
      <c r="F272" s="26">
        <v>300</v>
      </c>
      <c r="G272" s="27"/>
      <c r="H272" s="15"/>
      <c r="I272" s="15"/>
      <c r="J272" s="15"/>
      <c r="K272" s="15"/>
      <c r="L272" s="15"/>
      <c r="M272" s="15"/>
      <c r="N272" s="47"/>
      <c r="O272" s="13"/>
    </row>
    <row r="273" spans="1:15" ht="15.75" hidden="1">
      <c r="A273" s="61"/>
      <c r="B273" s="49"/>
      <c r="C273" s="40" t="s">
        <v>20</v>
      </c>
      <c r="D273" s="10">
        <f t="shared" si="107"/>
        <v>250</v>
      </c>
      <c r="E273" s="24">
        <f t="shared" si="107"/>
        <v>0</v>
      </c>
      <c r="F273" s="15">
        <v>250</v>
      </c>
      <c r="G273" s="27"/>
      <c r="H273" s="15"/>
      <c r="I273" s="15"/>
      <c r="J273" s="15"/>
      <c r="K273" s="15"/>
      <c r="L273" s="15"/>
      <c r="M273" s="15"/>
      <c r="N273" s="47"/>
      <c r="O273" s="13"/>
    </row>
    <row r="274" spans="1:15" ht="15.75" hidden="1">
      <c r="A274" s="61"/>
      <c r="B274" s="49"/>
      <c r="C274" s="40" t="s">
        <v>21</v>
      </c>
      <c r="D274" s="10">
        <f t="shared" si="107"/>
        <v>200</v>
      </c>
      <c r="E274" s="24">
        <f t="shared" si="107"/>
        <v>0</v>
      </c>
      <c r="F274" s="15">
        <v>200</v>
      </c>
      <c r="G274" s="27"/>
      <c r="H274" s="15"/>
      <c r="I274" s="15"/>
      <c r="J274" s="15"/>
      <c r="K274" s="15"/>
      <c r="L274" s="15"/>
      <c r="M274" s="15"/>
      <c r="N274" s="47"/>
      <c r="O274" s="13"/>
    </row>
    <row r="275" spans="1:15" ht="15.75" hidden="1">
      <c r="A275" s="61"/>
      <c r="B275" s="49"/>
      <c r="C275" s="40" t="s">
        <v>22</v>
      </c>
      <c r="D275" s="10">
        <f t="shared" si="107"/>
        <v>150</v>
      </c>
      <c r="E275" s="24">
        <f t="shared" si="107"/>
        <v>0</v>
      </c>
      <c r="F275" s="15">
        <v>150</v>
      </c>
      <c r="G275" s="27"/>
      <c r="H275" s="15"/>
      <c r="I275" s="15"/>
      <c r="J275" s="15"/>
      <c r="K275" s="15"/>
      <c r="L275" s="15"/>
      <c r="M275" s="15"/>
      <c r="N275" s="47"/>
      <c r="O275" s="13"/>
    </row>
    <row r="276" spans="1:15" ht="15.75" hidden="1">
      <c r="A276" s="61"/>
      <c r="B276" s="49"/>
      <c r="C276" s="40" t="s">
        <v>23</v>
      </c>
      <c r="D276" s="10">
        <f t="shared" si="107"/>
        <v>300</v>
      </c>
      <c r="E276" s="24">
        <f t="shared" si="107"/>
        <v>0</v>
      </c>
      <c r="F276" s="15">
        <v>300</v>
      </c>
      <c r="G276" s="27"/>
      <c r="H276" s="15"/>
      <c r="I276" s="15"/>
      <c r="J276" s="15"/>
      <c r="K276" s="15"/>
      <c r="L276" s="15"/>
      <c r="M276" s="15"/>
      <c r="N276" s="47"/>
      <c r="O276" s="13"/>
    </row>
    <row r="277" spans="1:15" ht="15.75" hidden="1">
      <c r="A277" s="61"/>
      <c r="B277" s="49"/>
      <c r="C277" s="40" t="s">
        <v>24</v>
      </c>
      <c r="D277" s="10">
        <f t="shared" si="107"/>
        <v>200</v>
      </c>
      <c r="E277" s="24">
        <f t="shared" si="107"/>
        <v>0</v>
      </c>
      <c r="F277" s="15">
        <v>200</v>
      </c>
      <c r="G277" s="27"/>
      <c r="H277" s="15"/>
      <c r="I277" s="15"/>
      <c r="J277" s="15"/>
      <c r="K277" s="15"/>
      <c r="L277" s="15"/>
      <c r="M277" s="15"/>
      <c r="N277" s="47"/>
      <c r="O277" s="13"/>
    </row>
    <row r="278" spans="1:15" ht="21.75" customHeight="1" hidden="1">
      <c r="A278" s="61"/>
      <c r="B278" s="49" t="s">
        <v>60</v>
      </c>
      <c r="C278" s="40" t="s">
        <v>18</v>
      </c>
      <c r="D278" s="10">
        <f>SUM(D279:D284)</f>
        <v>1350</v>
      </c>
      <c r="E278" s="24">
        <f>SUM(E279:E284)</f>
        <v>0</v>
      </c>
      <c r="F278" s="15">
        <f>SUM(F279:F284)</f>
        <v>1350</v>
      </c>
      <c r="G278" s="25">
        <f aca="true" t="shared" si="108" ref="G278:M278">SUM(G279:G284)</f>
        <v>0</v>
      </c>
      <c r="H278" s="10">
        <f t="shared" si="108"/>
        <v>0</v>
      </c>
      <c r="I278" s="10">
        <f t="shared" si="108"/>
        <v>0</v>
      </c>
      <c r="J278" s="10">
        <f t="shared" si="108"/>
        <v>0</v>
      </c>
      <c r="K278" s="10">
        <f t="shared" si="108"/>
        <v>0</v>
      </c>
      <c r="L278" s="10">
        <f t="shared" si="108"/>
        <v>0</v>
      </c>
      <c r="M278" s="10">
        <f t="shared" si="108"/>
        <v>0</v>
      </c>
      <c r="N278" s="47"/>
      <c r="O278" s="13"/>
    </row>
    <row r="279" spans="1:15" ht="21.75" customHeight="1" hidden="1">
      <c r="A279" s="61"/>
      <c r="B279" s="49"/>
      <c r="C279" s="40" t="s">
        <v>19</v>
      </c>
      <c r="D279" s="10">
        <f aca="true" t="shared" si="109" ref="D279:E284">F279+H279+J279+L279</f>
        <v>350</v>
      </c>
      <c r="E279" s="24">
        <f t="shared" si="109"/>
        <v>0</v>
      </c>
      <c r="F279" s="26">
        <v>350</v>
      </c>
      <c r="G279" s="27"/>
      <c r="H279" s="15"/>
      <c r="I279" s="15"/>
      <c r="J279" s="15"/>
      <c r="K279" s="15"/>
      <c r="L279" s="15"/>
      <c r="M279" s="15"/>
      <c r="N279" s="47"/>
      <c r="O279" s="13"/>
    </row>
    <row r="280" spans="1:15" ht="21.75" customHeight="1" hidden="1">
      <c r="A280" s="61"/>
      <c r="B280" s="49"/>
      <c r="C280" s="40" t="s">
        <v>20</v>
      </c>
      <c r="D280" s="10">
        <f t="shared" si="109"/>
        <v>200</v>
      </c>
      <c r="E280" s="24">
        <f t="shared" si="109"/>
        <v>0</v>
      </c>
      <c r="F280" s="15">
        <v>200</v>
      </c>
      <c r="G280" s="27"/>
      <c r="H280" s="15"/>
      <c r="I280" s="15"/>
      <c r="J280" s="15"/>
      <c r="K280" s="15"/>
      <c r="L280" s="15"/>
      <c r="M280" s="15"/>
      <c r="N280" s="47"/>
      <c r="O280" s="13"/>
    </row>
    <row r="281" spans="1:15" ht="21.75" customHeight="1" hidden="1">
      <c r="A281" s="61"/>
      <c r="B281" s="49"/>
      <c r="C281" s="40" t="s">
        <v>21</v>
      </c>
      <c r="D281" s="10">
        <f t="shared" si="109"/>
        <v>200</v>
      </c>
      <c r="E281" s="24">
        <f t="shared" si="109"/>
        <v>0</v>
      </c>
      <c r="F281" s="15">
        <v>200</v>
      </c>
      <c r="G281" s="27"/>
      <c r="H281" s="15"/>
      <c r="I281" s="15"/>
      <c r="J281" s="15"/>
      <c r="K281" s="15"/>
      <c r="L281" s="15"/>
      <c r="M281" s="15"/>
      <c r="N281" s="47"/>
      <c r="O281" s="13"/>
    </row>
    <row r="282" spans="1:15" ht="21.75" customHeight="1" hidden="1">
      <c r="A282" s="61"/>
      <c r="B282" s="49"/>
      <c r="C282" s="40" t="s">
        <v>22</v>
      </c>
      <c r="D282" s="10">
        <f t="shared" si="109"/>
        <v>200</v>
      </c>
      <c r="E282" s="24">
        <f t="shared" si="109"/>
        <v>0</v>
      </c>
      <c r="F282" s="15">
        <v>200</v>
      </c>
      <c r="G282" s="27"/>
      <c r="H282" s="15"/>
      <c r="I282" s="15"/>
      <c r="J282" s="15"/>
      <c r="K282" s="15"/>
      <c r="L282" s="15"/>
      <c r="M282" s="15"/>
      <c r="N282" s="47"/>
      <c r="O282" s="13"/>
    </row>
    <row r="283" spans="1:15" ht="21.75" customHeight="1" hidden="1">
      <c r="A283" s="61"/>
      <c r="B283" s="49"/>
      <c r="C283" s="40" t="s">
        <v>23</v>
      </c>
      <c r="D283" s="10">
        <f t="shared" si="109"/>
        <v>200</v>
      </c>
      <c r="E283" s="24">
        <f t="shared" si="109"/>
        <v>0</v>
      </c>
      <c r="F283" s="15">
        <v>200</v>
      </c>
      <c r="G283" s="27"/>
      <c r="H283" s="15"/>
      <c r="I283" s="15"/>
      <c r="J283" s="15"/>
      <c r="K283" s="15"/>
      <c r="L283" s="15"/>
      <c r="M283" s="15"/>
      <c r="N283" s="47"/>
      <c r="O283" s="13"/>
    </row>
    <row r="284" spans="1:15" ht="21.75" customHeight="1" hidden="1">
      <c r="A284" s="61"/>
      <c r="B284" s="49"/>
      <c r="C284" s="40" t="s">
        <v>24</v>
      </c>
      <c r="D284" s="10">
        <f t="shared" si="109"/>
        <v>200</v>
      </c>
      <c r="E284" s="24">
        <f t="shared" si="109"/>
        <v>0</v>
      </c>
      <c r="F284" s="15">
        <v>200</v>
      </c>
      <c r="G284" s="27"/>
      <c r="H284" s="15"/>
      <c r="I284" s="15"/>
      <c r="J284" s="15"/>
      <c r="K284" s="15"/>
      <c r="L284" s="15"/>
      <c r="M284" s="15"/>
      <c r="N284" s="47"/>
      <c r="O284" s="13"/>
    </row>
    <row r="285" spans="1:15" ht="20.25" customHeight="1" hidden="1">
      <c r="A285" s="61"/>
      <c r="B285" s="49" t="s">
        <v>61</v>
      </c>
      <c r="C285" s="40" t="s">
        <v>18</v>
      </c>
      <c r="D285" s="10">
        <f>SUM(D286:D291)</f>
        <v>1650</v>
      </c>
      <c r="E285" s="24">
        <f>SUM(E286:E291)</f>
        <v>0</v>
      </c>
      <c r="F285" s="15">
        <f>SUM(F286:F291)</f>
        <v>1650</v>
      </c>
      <c r="G285" s="25">
        <f aca="true" t="shared" si="110" ref="G285:M285">SUM(G286:G291)</f>
        <v>0</v>
      </c>
      <c r="H285" s="10">
        <f t="shared" si="110"/>
        <v>0</v>
      </c>
      <c r="I285" s="10">
        <f t="shared" si="110"/>
        <v>0</v>
      </c>
      <c r="J285" s="10">
        <f t="shared" si="110"/>
        <v>0</v>
      </c>
      <c r="K285" s="10">
        <f t="shared" si="110"/>
        <v>0</v>
      </c>
      <c r="L285" s="10">
        <f t="shared" si="110"/>
        <v>0</v>
      </c>
      <c r="M285" s="10">
        <f t="shared" si="110"/>
        <v>0</v>
      </c>
      <c r="N285" s="47"/>
      <c r="O285" s="13"/>
    </row>
    <row r="286" spans="1:15" ht="20.25" customHeight="1" hidden="1">
      <c r="A286" s="61"/>
      <c r="B286" s="49"/>
      <c r="C286" s="40" t="s">
        <v>19</v>
      </c>
      <c r="D286" s="10">
        <f aca="true" t="shared" si="111" ref="D286:E291">F286+H286+J286+L286</f>
        <v>350</v>
      </c>
      <c r="E286" s="24">
        <f t="shared" si="111"/>
        <v>0</v>
      </c>
      <c r="F286" s="26">
        <v>350</v>
      </c>
      <c r="G286" s="27"/>
      <c r="H286" s="15"/>
      <c r="I286" s="15"/>
      <c r="J286" s="15"/>
      <c r="K286" s="15"/>
      <c r="L286" s="15"/>
      <c r="M286" s="15"/>
      <c r="N286" s="47"/>
      <c r="O286" s="13"/>
    </row>
    <row r="287" spans="1:15" ht="20.25" customHeight="1" hidden="1">
      <c r="A287" s="61"/>
      <c r="B287" s="49"/>
      <c r="C287" s="40" t="s">
        <v>20</v>
      </c>
      <c r="D287" s="10">
        <f t="shared" si="111"/>
        <v>250</v>
      </c>
      <c r="E287" s="24">
        <f t="shared" si="111"/>
        <v>0</v>
      </c>
      <c r="F287" s="15">
        <v>250</v>
      </c>
      <c r="G287" s="27"/>
      <c r="H287" s="15"/>
      <c r="I287" s="15"/>
      <c r="J287" s="15"/>
      <c r="K287" s="15"/>
      <c r="L287" s="15"/>
      <c r="M287" s="15"/>
      <c r="N287" s="47"/>
      <c r="O287" s="13"/>
    </row>
    <row r="288" spans="1:15" ht="20.25" customHeight="1" hidden="1">
      <c r="A288" s="61"/>
      <c r="B288" s="49"/>
      <c r="C288" s="40" t="s">
        <v>21</v>
      </c>
      <c r="D288" s="10">
        <f t="shared" si="111"/>
        <v>250</v>
      </c>
      <c r="E288" s="24">
        <f t="shared" si="111"/>
        <v>0</v>
      </c>
      <c r="F288" s="15">
        <v>250</v>
      </c>
      <c r="G288" s="27"/>
      <c r="H288" s="15"/>
      <c r="I288" s="15"/>
      <c r="J288" s="15"/>
      <c r="K288" s="15"/>
      <c r="L288" s="15"/>
      <c r="M288" s="15"/>
      <c r="N288" s="47"/>
      <c r="O288" s="13"/>
    </row>
    <row r="289" spans="1:15" ht="20.25" customHeight="1" hidden="1">
      <c r="A289" s="61"/>
      <c r="B289" s="49"/>
      <c r="C289" s="40" t="s">
        <v>22</v>
      </c>
      <c r="D289" s="10">
        <f t="shared" si="111"/>
        <v>350</v>
      </c>
      <c r="E289" s="24">
        <f t="shared" si="111"/>
        <v>0</v>
      </c>
      <c r="F289" s="15">
        <v>350</v>
      </c>
      <c r="G289" s="27"/>
      <c r="H289" s="15"/>
      <c r="I289" s="15"/>
      <c r="J289" s="15"/>
      <c r="K289" s="15"/>
      <c r="L289" s="15"/>
      <c r="M289" s="15"/>
      <c r="N289" s="47"/>
      <c r="O289" s="13"/>
    </row>
    <row r="290" spans="1:15" ht="20.25" customHeight="1" hidden="1">
      <c r="A290" s="61"/>
      <c r="B290" s="49"/>
      <c r="C290" s="40" t="s">
        <v>23</v>
      </c>
      <c r="D290" s="10">
        <f t="shared" si="111"/>
        <v>250</v>
      </c>
      <c r="E290" s="24">
        <f t="shared" si="111"/>
        <v>0</v>
      </c>
      <c r="F290" s="15">
        <v>250</v>
      </c>
      <c r="G290" s="27"/>
      <c r="H290" s="15"/>
      <c r="I290" s="15"/>
      <c r="J290" s="15"/>
      <c r="K290" s="15"/>
      <c r="L290" s="15"/>
      <c r="M290" s="15"/>
      <c r="N290" s="47"/>
      <c r="O290" s="13"/>
    </row>
    <row r="291" spans="1:15" ht="20.25" customHeight="1" hidden="1">
      <c r="A291" s="61"/>
      <c r="B291" s="49"/>
      <c r="C291" s="40" t="s">
        <v>24</v>
      </c>
      <c r="D291" s="10">
        <f t="shared" si="111"/>
        <v>200</v>
      </c>
      <c r="E291" s="24">
        <f t="shared" si="111"/>
        <v>0</v>
      </c>
      <c r="F291" s="15">
        <v>200</v>
      </c>
      <c r="G291" s="27"/>
      <c r="H291" s="15"/>
      <c r="I291" s="15"/>
      <c r="J291" s="15"/>
      <c r="K291" s="15"/>
      <c r="L291" s="15"/>
      <c r="M291" s="15"/>
      <c r="N291" s="47"/>
      <c r="O291" s="13"/>
    </row>
    <row r="292" spans="1:15" ht="15.75" hidden="1">
      <c r="A292" s="61"/>
      <c r="B292" s="49" t="s">
        <v>62</v>
      </c>
      <c r="C292" s="40" t="s">
        <v>18</v>
      </c>
      <c r="D292" s="10">
        <f>SUM(D293:D298)</f>
        <v>1200</v>
      </c>
      <c r="E292" s="24">
        <f>SUM(E293:E298)</f>
        <v>0</v>
      </c>
      <c r="F292" s="15">
        <f>SUM(F293:F298)</f>
        <v>1200</v>
      </c>
      <c r="G292" s="25">
        <f aca="true" t="shared" si="112" ref="G292:M292">SUM(G293:G298)</f>
        <v>0</v>
      </c>
      <c r="H292" s="10">
        <f t="shared" si="112"/>
        <v>0</v>
      </c>
      <c r="I292" s="10">
        <f t="shared" si="112"/>
        <v>0</v>
      </c>
      <c r="J292" s="10">
        <f t="shared" si="112"/>
        <v>0</v>
      </c>
      <c r="K292" s="10">
        <f t="shared" si="112"/>
        <v>0</v>
      </c>
      <c r="L292" s="10">
        <f t="shared" si="112"/>
        <v>0</v>
      </c>
      <c r="M292" s="10">
        <f t="shared" si="112"/>
        <v>0</v>
      </c>
      <c r="N292" s="47"/>
      <c r="O292" s="13"/>
    </row>
    <row r="293" spans="1:15" ht="15.75" hidden="1">
      <c r="A293" s="61"/>
      <c r="B293" s="49"/>
      <c r="C293" s="40" t="s">
        <v>19</v>
      </c>
      <c r="D293" s="10">
        <f aca="true" t="shared" si="113" ref="D293:E298">F293+H293+J293+L293</f>
        <v>200</v>
      </c>
      <c r="E293" s="24">
        <f t="shared" si="113"/>
        <v>0</v>
      </c>
      <c r="F293" s="26">
        <v>200</v>
      </c>
      <c r="G293" s="27"/>
      <c r="H293" s="15"/>
      <c r="I293" s="15"/>
      <c r="J293" s="15"/>
      <c r="K293" s="15"/>
      <c r="L293" s="15"/>
      <c r="M293" s="15"/>
      <c r="N293" s="47"/>
      <c r="O293" s="13"/>
    </row>
    <row r="294" spans="1:15" ht="15.75" hidden="1">
      <c r="A294" s="61"/>
      <c r="B294" s="49"/>
      <c r="C294" s="40" t="s">
        <v>20</v>
      </c>
      <c r="D294" s="10">
        <f t="shared" si="113"/>
        <v>200</v>
      </c>
      <c r="E294" s="24">
        <f t="shared" si="113"/>
        <v>0</v>
      </c>
      <c r="F294" s="15">
        <v>200</v>
      </c>
      <c r="G294" s="27"/>
      <c r="H294" s="15"/>
      <c r="I294" s="15"/>
      <c r="J294" s="15"/>
      <c r="K294" s="15"/>
      <c r="L294" s="15"/>
      <c r="M294" s="15"/>
      <c r="N294" s="47"/>
      <c r="O294" s="13"/>
    </row>
    <row r="295" spans="1:15" ht="15.75" hidden="1">
      <c r="A295" s="61"/>
      <c r="B295" s="49"/>
      <c r="C295" s="40" t="s">
        <v>21</v>
      </c>
      <c r="D295" s="10">
        <f t="shared" si="113"/>
        <v>200</v>
      </c>
      <c r="E295" s="24">
        <f t="shared" si="113"/>
        <v>0</v>
      </c>
      <c r="F295" s="15">
        <v>200</v>
      </c>
      <c r="G295" s="27"/>
      <c r="H295" s="15"/>
      <c r="I295" s="15"/>
      <c r="J295" s="15"/>
      <c r="K295" s="15"/>
      <c r="L295" s="15"/>
      <c r="M295" s="15"/>
      <c r="N295" s="47"/>
      <c r="O295" s="13"/>
    </row>
    <row r="296" spans="1:15" ht="15.75" hidden="1">
      <c r="A296" s="61"/>
      <c r="B296" s="49"/>
      <c r="C296" s="40" t="s">
        <v>22</v>
      </c>
      <c r="D296" s="10">
        <f t="shared" si="113"/>
        <v>200</v>
      </c>
      <c r="E296" s="24">
        <f t="shared" si="113"/>
        <v>0</v>
      </c>
      <c r="F296" s="15">
        <v>200</v>
      </c>
      <c r="G296" s="27"/>
      <c r="H296" s="15"/>
      <c r="I296" s="15"/>
      <c r="J296" s="15"/>
      <c r="K296" s="15"/>
      <c r="L296" s="15"/>
      <c r="M296" s="15"/>
      <c r="N296" s="47"/>
      <c r="O296" s="13"/>
    </row>
    <row r="297" spans="1:15" ht="15.75" hidden="1">
      <c r="A297" s="61"/>
      <c r="B297" s="49"/>
      <c r="C297" s="40" t="s">
        <v>23</v>
      </c>
      <c r="D297" s="10">
        <f t="shared" si="113"/>
        <v>200</v>
      </c>
      <c r="E297" s="24">
        <f t="shared" si="113"/>
        <v>0</v>
      </c>
      <c r="F297" s="15">
        <v>200</v>
      </c>
      <c r="G297" s="27"/>
      <c r="H297" s="15"/>
      <c r="I297" s="15"/>
      <c r="J297" s="15"/>
      <c r="K297" s="15"/>
      <c r="L297" s="15"/>
      <c r="M297" s="15"/>
      <c r="N297" s="47"/>
      <c r="O297" s="13"/>
    </row>
    <row r="298" spans="1:15" ht="15.75" hidden="1">
      <c r="A298" s="61"/>
      <c r="B298" s="49"/>
      <c r="C298" s="40" t="s">
        <v>24</v>
      </c>
      <c r="D298" s="10">
        <f t="shared" si="113"/>
        <v>200</v>
      </c>
      <c r="E298" s="24">
        <f t="shared" si="113"/>
        <v>0</v>
      </c>
      <c r="F298" s="15">
        <v>200</v>
      </c>
      <c r="G298" s="27"/>
      <c r="H298" s="15"/>
      <c r="I298" s="15"/>
      <c r="J298" s="15"/>
      <c r="K298" s="15"/>
      <c r="L298" s="15"/>
      <c r="M298" s="15"/>
      <c r="N298" s="47"/>
      <c r="O298" s="13"/>
    </row>
    <row r="299" spans="1:15" ht="19.5" customHeight="1" hidden="1">
      <c r="A299" s="61"/>
      <c r="B299" s="49" t="s">
        <v>63</v>
      </c>
      <c r="C299" s="40" t="s">
        <v>18</v>
      </c>
      <c r="D299" s="10">
        <f>SUM(D300:D305)</f>
        <v>1850</v>
      </c>
      <c r="E299" s="24">
        <f>SUM(E300:E305)</f>
        <v>0</v>
      </c>
      <c r="F299" s="15">
        <f>SUM(F300:F305)</f>
        <v>1850</v>
      </c>
      <c r="G299" s="25">
        <f aca="true" t="shared" si="114" ref="G299:M299">SUM(G300:G305)</f>
        <v>0</v>
      </c>
      <c r="H299" s="10">
        <f t="shared" si="114"/>
        <v>0</v>
      </c>
      <c r="I299" s="10">
        <f t="shared" si="114"/>
        <v>0</v>
      </c>
      <c r="J299" s="10">
        <f t="shared" si="114"/>
        <v>0</v>
      </c>
      <c r="K299" s="10">
        <f t="shared" si="114"/>
        <v>0</v>
      </c>
      <c r="L299" s="10">
        <f t="shared" si="114"/>
        <v>0</v>
      </c>
      <c r="M299" s="10">
        <f t="shared" si="114"/>
        <v>0</v>
      </c>
      <c r="N299" s="47"/>
      <c r="O299" s="13"/>
    </row>
    <row r="300" spans="1:15" ht="19.5" customHeight="1" hidden="1">
      <c r="A300" s="61"/>
      <c r="B300" s="49"/>
      <c r="C300" s="40" t="s">
        <v>19</v>
      </c>
      <c r="D300" s="10">
        <f aca="true" t="shared" si="115" ref="D300:E305">F300+H300+J300+L300</f>
        <v>350</v>
      </c>
      <c r="E300" s="24">
        <f t="shared" si="115"/>
        <v>0</v>
      </c>
      <c r="F300" s="26">
        <v>350</v>
      </c>
      <c r="G300" s="27"/>
      <c r="H300" s="15"/>
      <c r="I300" s="15"/>
      <c r="J300" s="15"/>
      <c r="K300" s="15"/>
      <c r="L300" s="15"/>
      <c r="M300" s="15"/>
      <c r="N300" s="47"/>
      <c r="O300" s="13"/>
    </row>
    <row r="301" spans="1:15" ht="19.5" customHeight="1" hidden="1">
      <c r="A301" s="61"/>
      <c r="B301" s="49"/>
      <c r="C301" s="40" t="s">
        <v>20</v>
      </c>
      <c r="D301" s="10">
        <f t="shared" si="115"/>
        <v>350</v>
      </c>
      <c r="E301" s="24">
        <f t="shared" si="115"/>
        <v>0</v>
      </c>
      <c r="F301" s="15">
        <v>350</v>
      </c>
      <c r="G301" s="27"/>
      <c r="H301" s="15"/>
      <c r="I301" s="15"/>
      <c r="J301" s="15"/>
      <c r="K301" s="15"/>
      <c r="L301" s="15"/>
      <c r="M301" s="15"/>
      <c r="N301" s="47"/>
      <c r="O301" s="13"/>
    </row>
    <row r="302" spans="1:15" ht="19.5" customHeight="1" hidden="1">
      <c r="A302" s="61"/>
      <c r="B302" s="49"/>
      <c r="C302" s="40" t="s">
        <v>21</v>
      </c>
      <c r="D302" s="10">
        <f t="shared" si="115"/>
        <v>350</v>
      </c>
      <c r="E302" s="24">
        <f t="shared" si="115"/>
        <v>0</v>
      </c>
      <c r="F302" s="15">
        <v>350</v>
      </c>
      <c r="G302" s="27"/>
      <c r="H302" s="15"/>
      <c r="I302" s="15"/>
      <c r="J302" s="15"/>
      <c r="K302" s="15"/>
      <c r="L302" s="15"/>
      <c r="M302" s="15"/>
      <c r="N302" s="47"/>
      <c r="O302" s="13"/>
    </row>
    <row r="303" spans="1:15" ht="19.5" customHeight="1" hidden="1">
      <c r="A303" s="61"/>
      <c r="B303" s="49"/>
      <c r="C303" s="40" t="s">
        <v>22</v>
      </c>
      <c r="D303" s="10">
        <f t="shared" si="115"/>
        <v>250</v>
      </c>
      <c r="E303" s="24">
        <f t="shared" si="115"/>
        <v>0</v>
      </c>
      <c r="F303" s="15">
        <v>250</v>
      </c>
      <c r="G303" s="27"/>
      <c r="H303" s="15"/>
      <c r="I303" s="15"/>
      <c r="J303" s="15"/>
      <c r="K303" s="15"/>
      <c r="L303" s="15"/>
      <c r="M303" s="15"/>
      <c r="N303" s="47"/>
      <c r="O303" s="13"/>
    </row>
    <row r="304" spans="1:15" ht="19.5" customHeight="1" hidden="1">
      <c r="A304" s="61"/>
      <c r="B304" s="49"/>
      <c r="C304" s="40" t="s">
        <v>23</v>
      </c>
      <c r="D304" s="10">
        <f t="shared" si="115"/>
        <v>250</v>
      </c>
      <c r="E304" s="24">
        <f t="shared" si="115"/>
        <v>0</v>
      </c>
      <c r="F304" s="15">
        <v>250</v>
      </c>
      <c r="G304" s="27"/>
      <c r="H304" s="15"/>
      <c r="I304" s="15"/>
      <c r="J304" s="15"/>
      <c r="K304" s="15"/>
      <c r="L304" s="15"/>
      <c r="M304" s="15"/>
      <c r="N304" s="47"/>
      <c r="O304" s="13"/>
    </row>
    <row r="305" spans="1:15" ht="19.5" customHeight="1" hidden="1">
      <c r="A305" s="61"/>
      <c r="B305" s="49"/>
      <c r="C305" s="40" t="s">
        <v>24</v>
      </c>
      <c r="D305" s="10">
        <f t="shared" si="115"/>
        <v>300</v>
      </c>
      <c r="E305" s="24">
        <f t="shared" si="115"/>
        <v>0</v>
      </c>
      <c r="F305" s="15">
        <v>300</v>
      </c>
      <c r="G305" s="27"/>
      <c r="H305" s="15"/>
      <c r="I305" s="15"/>
      <c r="J305" s="15"/>
      <c r="K305" s="15"/>
      <c r="L305" s="15"/>
      <c r="M305" s="15"/>
      <c r="N305" s="47"/>
      <c r="O305" s="13"/>
    </row>
    <row r="306" spans="1:15" s="8" customFormat="1" ht="15.75" hidden="1">
      <c r="A306" s="61"/>
      <c r="B306" s="49" t="s">
        <v>64</v>
      </c>
      <c r="C306" s="40" t="s">
        <v>18</v>
      </c>
      <c r="D306" s="10">
        <f>SUM(D307:D312)</f>
        <v>5000</v>
      </c>
      <c r="E306" s="28">
        <f>SUM(E307:E312)</f>
        <v>0</v>
      </c>
      <c r="F306" s="15">
        <f>SUM(F307:F312)</f>
        <v>3000</v>
      </c>
      <c r="G306" s="27">
        <f aca="true" t="shared" si="116" ref="G306:M306">SUM(G307:G312)</f>
        <v>0</v>
      </c>
      <c r="H306" s="15">
        <f t="shared" si="116"/>
        <v>0</v>
      </c>
      <c r="I306" s="15">
        <f t="shared" si="116"/>
        <v>0</v>
      </c>
      <c r="J306" s="15">
        <f t="shared" si="116"/>
        <v>2000</v>
      </c>
      <c r="K306" s="15">
        <f t="shared" si="116"/>
        <v>0</v>
      </c>
      <c r="L306" s="15">
        <f t="shared" si="116"/>
        <v>0</v>
      </c>
      <c r="M306" s="15">
        <f t="shared" si="116"/>
        <v>0</v>
      </c>
      <c r="N306" s="47"/>
      <c r="O306" s="20"/>
    </row>
    <row r="307" spans="1:15" ht="15.75" hidden="1">
      <c r="A307" s="61"/>
      <c r="B307" s="49"/>
      <c r="C307" s="40" t="s">
        <v>19</v>
      </c>
      <c r="D307" s="10">
        <f aca="true" t="shared" si="117" ref="D307:E312">F307+H307+J307+L307</f>
        <v>2500</v>
      </c>
      <c r="E307" s="24">
        <f t="shared" si="117"/>
        <v>0</v>
      </c>
      <c r="F307" s="26">
        <v>1500</v>
      </c>
      <c r="G307" s="27"/>
      <c r="H307" s="15"/>
      <c r="I307" s="15"/>
      <c r="J307" s="15">
        <v>1000</v>
      </c>
      <c r="K307" s="15"/>
      <c r="L307" s="15"/>
      <c r="M307" s="15"/>
      <c r="N307" s="47"/>
      <c r="O307" s="13"/>
    </row>
    <row r="308" spans="1:15" ht="15.75" hidden="1">
      <c r="A308" s="61"/>
      <c r="B308" s="49"/>
      <c r="C308" s="40" t="s">
        <v>20</v>
      </c>
      <c r="D308" s="10">
        <f t="shared" si="117"/>
        <v>2500</v>
      </c>
      <c r="E308" s="24">
        <f t="shared" si="117"/>
        <v>0</v>
      </c>
      <c r="F308" s="15">
        <v>1500</v>
      </c>
      <c r="G308" s="27"/>
      <c r="H308" s="15"/>
      <c r="I308" s="15"/>
      <c r="J308" s="15">
        <v>1000</v>
      </c>
      <c r="K308" s="15"/>
      <c r="L308" s="15"/>
      <c r="M308" s="15"/>
      <c r="N308" s="47"/>
      <c r="O308" s="13"/>
    </row>
    <row r="309" spans="1:15" ht="15.75" hidden="1">
      <c r="A309" s="61"/>
      <c r="B309" s="49"/>
      <c r="C309" s="40" t="s">
        <v>21</v>
      </c>
      <c r="D309" s="10">
        <f t="shared" si="117"/>
        <v>0</v>
      </c>
      <c r="E309" s="24">
        <f t="shared" si="117"/>
        <v>0</v>
      </c>
      <c r="F309" s="15"/>
      <c r="G309" s="27"/>
      <c r="H309" s="15"/>
      <c r="I309" s="15"/>
      <c r="J309" s="15"/>
      <c r="K309" s="15"/>
      <c r="L309" s="15"/>
      <c r="M309" s="15"/>
      <c r="N309" s="47"/>
      <c r="O309" s="13"/>
    </row>
    <row r="310" spans="1:15" ht="15.75" hidden="1">
      <c r="A310" s="61"/>
      <c r="B310" s="49"/>
      <c r="C310" s="40" t="s">
        <v>22</v>
      </c>
      <c r="D310" s="10">
        <f t="shared" si="117"/>
        <v>0</v>
      </c>
      <c r="E310" s="24">
        <f t="shared" si="117"/>
        <v>0</v>
      </c>
      <c r="F310" s="15"/>
      <c r="G310" s="27"/>
      <c r="H310" s="15"/>
      <c r="I310" s="15"/>
      <c r="J310" s="15"/>
      <c r="K310" s="15"/>
      <c r="L310" s="15"/>
      <c r="M310" s="15"/>
      <c r="N310" s="47"/>
      <c r="O310" s="13"/>
    </row>
    <row r="311" spans="1:15" ht="15.75" hidden="1">
      <c r="A311" s="61"/>
      <c r="B311" s="49"/>
      <c r="C311" s="40" t="s">
        <v>23</v>
      </c>
      <c r="D311" s="10">
        <f t="shared" si="117"/>
        <v>0</v>
      </c>
      <c r="E311" s="24">
        <f t="shared" si="117"/>
        <v>0</v>
      </c>
      <c r="F311" s="15"/>
      <c r="G311" s="27"/>
      <c r="H311" s="15"/>
      <c r="I311" s="15"/>
      <c r="J311" s="15"/>
      <c r="K311" s="15"/>
      <c r="L311" s="15"/>
      <c r="M311" s="15"/>
      <c r="N311" s="47"/>
      <c r="O311" s="13"/>
    </row>
    <row r="312" spans="1:15" ht="30" customHeight="1" hidden="1">
      <c r="A312" s="61"/>
      <c r="B312" s="49"/>
      <c r="C312" s="40" t="s">
        <v>24</v>
      </c>
      <c r="D312" s="10">
        <f t="shared" si="117"/>
        <v>0</v>
      </c>
      <c r="E312" s="24">
        <f t="shared" si="117"/>
        <v>0</v>
      </c>
      <c r="F312" s="15"/>
      <c r="G312" s="27"/>
      <c r="H312" s="15"/>
      <c r="I312" s="15"/>
      <c r="J312" s="15"/>
      <c r="K312" s="15"/>
      <c r="L312" s="15"/>
      <c r="M312" s="15"/>
      <c r="N312" s="47"/>
      <c r="O312" s="13"/>
    </row>
    <row r="313" spans="1:15" ht="15.75" hidden="1">
      <c r="A313" s="61"/>
      <c r="B313" s="49" t="s">
        <v>101</v>
      </c>
      <c r="C313" s="40" t="s">
        <v>18</v>
      </c>
      <c r="D313" s="10">
        <f>SUM(D314:D319)</f>
        <v>3100</v>
      </c>
      <c r="E313" s="24">
        <f>SUM(E314:E319)</f>
        <v>0</v>
      </c>
      <c r="F313" s="15">
        <f>SUM(F314:F319)</f>
        <v>3100</v>
      </c>
      <c r="G313" s="25">
        <f aca="true" t="shared" si="118" ref="G313:M313">SUM(G314:G319)</f>
        <v>0</v>
      </c>
      <c r="H313" s="10">
        <f t="shared" si="118"/>
        <v>0</v>
      </c>
      <c r="I313" s="10">
        <f t="shared" si="118"/>
        <v>0</v>
      </c>
      <c r="J313" s="10">
        <f t="shared" si="118"/>
        <v>0</v>
      </c>
      <c r="K313" s="10">
        <f t="shared" si="118"/>
        <v>0</v>
      </c>
      <c r="L313" s="10">
        <f t="shared" si="118"/>
        <v>0</v>
      </c>
      <c r="M313" s="10">
        <f t="shared" si="118"/>
        <v>0</v>
      </c>
      <c r="N313" s="47"/>
      <c r="O313" s="13"/>
    </row>
    <row r="314" spans="1:15" ht="15.75" hidden="1">
      <c r="A314" s="61"/>
      <c r="B314" s="49"/>
      <c r="C314" s="40" t="s">
        <v>19</v>
      </c>
      <c r="D314" s="10">
        <f aca="true" t="shared" si="119" ref="D314:E319">F314+H314+J314+L314</f>
        <v>300</v>
      </c>
      <c r="E314" s="24">
        <f t="shared" si="119"/>
        <v>0</v>
      </c>
      <c r="F314" s="26">
        <v>300</v>
      </c>
      <c r="G314" s="27"/>
      <c r="H314" s="15"/>
      <c r="I314" s="15"/>
      <c r="J314" s="15"/>
      <c r="K314" s="15"/>
      <c r="L314" s="15"/>
      <c r="M314" s="15"/>
      <c r="N314" s="47"/>
      <c r="O314" s="13"/>
    </row>
    <row r="315" spans="1:15" ht="15.75" hidden="1">
      <c r="A315" s="61"/>
      <c r="B315" s="49"/>
      <c r="C315" s="40" t="s">
        <v>20</v>
      </c>
      <c r="D315" s="10">
        <f t="shared" si="119"/>
        <v>1200</v>
      </c>
      <c r="E315" s="24">
        <f t="shared" si="119"/>
        <v>0</v>
      </c>
      <c r="F315" s="15">
        <v>1200</v>
      </c>
      <c r="G315" s="27"/>
      <c r="H315" s="15"/>
      <c r="I315" s="15"/>
      <c r="J315" s="15"/>
      <c r="K315" s="15"/>
      <c r="L315" s="15"/>
      <c r="M315" s="15"/>
      <c r="N315" s="47"/>
      <c r="O315" s="13"/>
    </row>
    <row r="316" spans="1:15" ht="15.75" hidden="1">
      <c r="A316" s="61"/>
      <c r="B316" s="49"/>
      <c r="C316" s="40" t="s">
        <v>21</v>
      </c>
      <c r="D316" s="10">
        <f t="shared" si="119"/>
        <v>400</v>
      </c>
      <c r="E316" s="24">
        <f t="shared" si="119"/>
        <v>0</v>
      </c>
      <c r="F316" s="15">
        <v>400</v>
      </c>
      <c r="G316" s="27"/>
      <c r="H316" s="15"/>
      <c r="I316" s="15"/>
      <c r="J316" s="15"/>
      <c r="K316" s="15"/>
      <c r="L316" s="15"/>
      <c r="M316" s="15"/>
      <c r="N316" s="47"/>
      <c r="O316" s="13"/>
    </row>
    <row r="317" spans="1:15" ht="15.75" hidden="1">
      <c r="A317" s="61"/>
      <c r="B317" s="49"/>
      <c r="C317" s="40" t="s">
        <v>22</v>
      </c>
      <c r="D317" s="10">
        <f t="shared" si="119"/>
        <v>400</v>
      </c>
      <c r="E317" s="24">
        <f t="shared" si="119"/>
        <v>0</v>
      </c>
      <c r="F317" s="15">
        <v>400</v>
      </c>
      <c r="G317" s="27"/>
      <c r="H317" s="15"/>
      <c r="I317" s="15"/>
      <c r="J317" s="15"/>
      <c r="K317" s="15"/>
      <c r="L317" s="15"/>
      <c r="M317" s="15"/>
      <c r="N317" s="47"/>
      <c r="O317" s="13"/>
    </row>
    <row r="318" spans="1:15" ht="15.75" hidden="1">
      <c r="A318" s="61"/>
      <c r="B318" s="49"/>
      <c r="C318" s="40" t="s">
        <v>23</v>
      </c>
      <c r="D318" s="10">
        <f t="shared" si="119"/>
        <v>400</v>
      </c>
      <c r="E318" s="24">
        <f t="shared" si="119"/>
        <v>0</v>
      </c>
      <c r="F318" s="15">
        <v>400</v>
      </c>
      <c r="G318" s="27"/>
      <c r="H318" s="15"/>
      <c r="I318" s="15"/>
      <c r="J318" s="15"/>
      <c r="K318" s="15"/>
      <c r="L318" s="15"/>
      <c r="M318" s="15"/>
      <c r="N318" s="47"/>
      <c r="O318" s="13"/>
    </row>
    <row r="319" spans="1:15" ht="15.75" hidden="1">
      <c r="A319" s="61"/>
      <c r="B319" s="49"/>
      <c r="C319" s="40" t="s">
        <v>24</v>
      </c>
      <c r="D319" s="10">
        <f t="shared" si="119"/>
        <v>400</v>
      </c>
      <c r="E319" s="24">
        <f t="shared" si="119"/>
        <v>0</v>
      </c>
      <c r="F319" s="15">
        <v>400</v>
      </c>
      <c r="G319" s="27"/>
      <c r="H319" s="15"/>
      <c r="I319" s="15"/>
      <c r="J319" s="15"/>
      <c r="K319" s="15"/>
      <c r="L319" s="15"/>
      <c r="M319" s="15"/>
      <c r="N319" s="48"/>
      <c r="O319" s="13"/>
    </row>
    <row r="320" spans="1:15" s="12" customFormat="1" ht="21" customHeight="1" hidden="1">
      <c r="A320" s="61"/>
      <c r="B320" s="49" t="s">
        <v>124</v>
      </c>
      <c r="C320" s="37" t="s">
        <v>18</v>
      </c>
      <c r="D320" s="10">
        <f>SUM(D321:D326)</f>
        <v>1300</v>
      </c>
      <c r="E320" s="24">
        <f>SUM(E321:E326)</f>
        <v>0</v>
      </c>
      <c r="F320" s="10">
        <f>SUM(F321:F326)</f>
        <v>1300</v>
      </c>
      <c r="G320" s="25">
        <f aca="true" t="shared" si="120" ref="G320:M320">SUM(G321:G326)</f>
        <v>0</v>
      </c>
      <c r="H320" s="10">
        <f t="shared" si="120"/>
        <v>0</v>
      </c>
      <c r="I320" s="10">
        <f t="shared" si="120"/>
        <v>0</v>
      </c>
      <c r="J320" s="10">
        <f t="shared" si="120"/>
        <v>0</v>
      </c>
      <c r="K320" s="10">
        <f t="shared" si="120"/>
        <v>0</v>
      </c>
      <c r="L320" s="10">
        <f t="shared" si="120"/>
        <v>0</v>
      </c>
      <c r="M320" s="10">
        <f t="shared" si="120"/>
        <v>0</v>
      </c>
      <c r="N320" s="46" t="s">
        <v>95</v>
      </c>
      <c r="O320" s="13"/>
    </row>
    <row r="321" spans="1:15" s="12" customFormat="1" ht="21" customHeight="1" hidden="1">
      <c r="A321" s="61"/>
      <c r="B321" s="49"/>
      <c r="C321" s="37" t="s">
        <v>19</v>
      </c>
      <c r="D321" s="10">
        <f aca="true" t="shared" si="121" ref="D321:E326">F321+H321+J321+L321</f>
        <v>550</v>
      </c>
      <c r="E321" s="24">
        <f t="shared" si="121"/>
        <v>0</v>
      </c>
      <c r="F321" s="29">
        <v>550</v>
      </c>
      <c r="G321" s="25"/>
      <c r="H321" s="10"/>
      <c r="I321" s="10"/>
      <c r="J321" s="10"/>
      <c r="K321" s="10"/>
      <c r="L321" s="10"/>
      <c r="M321" s="10"/>
      <c r="N321" s="47"/>
      <c r="O321" s="13"/>
    </row>
    <row r="322" spans="1:15" s="12" customFormat="1" ht="21" customHeight="1" hidden="1">
      <c r="A322" s="61"/>
      <c r="B322" s="49"/>
      <c r="C322" s="37" t="s">
        <v>20</v>
      </c>
      <c r="D322" s="10">
        <f t="shared" si="121"/>
        <v>150</v>
      </c>
      <c r="E322" s="24">
        <f t="shared" si="121"/>
        <v>0</v>
      </c>
      <c r="F322" s="10">
        <v>150</v>
      </c>
      <c r="G322" s="25"/>
      <c r="H322" s="10"/>
      <c r="I322" s="10"/>
      <c r="J322" s="10"/>
      <c r="K322" s="10"/>
      <c r="L322" s="10"/>
      <c r="M322" s="10"/>
      <c r="N322" s="47"/>
      <c r="O322" s="13"/>
    </row>
    <row r="323" spans="1:15" s="12" customFormat="1" ht="21" customHeight="1" hidden="1">
      <c r="A323" s="61"/>
      <c r="B323" s="49"/>
      <c r="C323" s="37" t="s">
        <v>21</v>
      </c>
      <c r="D323" s="10">
        <f t="shared" si="121"/>
        <v>150</v>
      </c>
      <c r="E323" s="24">
        <f t="shared" si="121"/>
        <v>0</v>
      </c>
      <c r="F323" s="10">
        <v>150</v>
      </c>
      <c r="G323" s="25"/>
      <c r="H323" s="10"/>
      <c r="I323" s="10"/>
      <c r="J323" s="10"/>
      <c r="K323" s="10"/>
      <c r="L323" s="10"/>
      <c r="M323" s="10"/>
      <c r="N323" s="47"/>
      <c r="O323" s="13"/>
    </row>
    <row r="324" spans="1:15" s="12" customFormat="1" ht="21" customHeight="1" hidden="1">
      <c r="A324" s="61"/>
      <c r="B324" s="49"/>
      <c r="C324" s="37" t="s">
        <v>22</v>
      </c>
      <c r="D324" s="10">
        <f t="shared" si="121"/>
        <v>150</v>
      </c>
      <c r="E324" s="24">
        <f t="shared" si="121"/>
        <v>0</v>
      </c>
      <c r="F324" s="10">
        <v>150</v>
      </c>
      <c r="G324" s="25"/>
      <c r="H324" s="10"/>
      <c r="I324" s="10"/>
      <c r="J324" s="10"/>
      <c r="K324" s="10"/>
      <c r="L324" s="10"/>
      <c r="M324" s="10"/>
      <c r="N324" s="47"/>
      <c r="O324" s="13"/>
    </row>
    <row r="325" spans="1:15" s="12" customFormat="1" ht="21" customHeight="1" hidden="1">
      <c r="A325" s="61"/>
      <c r="B325" s="49"/>
      <c r="C325" s="37" t="s">
        <v>23</v>
      </c>
      <c r="D325" s="10">
        <f t="shared" si="121"/>
        <v>150</v>
      </c>
      <c r="E325" s="24">
        <f t="shared" si="121"/>
        <v>0</v>
      </c>
      <c r="F325" s="10">
        <v>150</v>
      </c>
      <c r="G325" s="25"/>
      <c r="H325" s="10"/>
      <c r="I325" s="10"/>
      <c r="J325" s="10"/>
      <c r="K325" s="10"/>
      <c r="L325" s="10"/>
      <c r="M325" s="10"/>
      <c r="N325" s="47"/>
      <c r="O325" s="13"/>
    </row>
    <row r="326" spans="1:15" s="12" customFormat="1" ht="21" customHeight="1" hidden="1">
      <c r="A326" s="61"/>
      <c r="B326" s="49"/>
      <c r="C326" s="37" t="s">
        <v>24</v>
      </c>
      <c r="D326" s="10">
        <f t="shared" si="121"/>
        <v>150</v>
      </c>
      <c r="E326" s="24">
        <f t="shared" si="121"/>
        <v>0</v>
      </c>
      <c r="F326" s="10">
        <v>150</v>
      </c>
      <c r="G326" s="25"/>
      <c r="H326" s="10"/>
      <c r="I326" s="10"/>
      <c r="J326" s="10"/>
      <c r="K326" s="10"/>
      <c r="L326" s="10"/>
      <c r="M326" s="10"/>
      <c r="N326" s="47"/>
      <c r="O326" s="13"/>
    </row>
    <row r="327" spans="1:15" s="12" customFormat="1" ht="22.5" customHeight="1" hidden="1">
      <c r="A327" s="61"/>
      <c r="B327" s="49" t="s">
        <v>121</v>
      </c>
      <c r="C327" s="37" t="s">
        <v>18</v>
      </c>
      <c r="D327" s="10">
        <f>SUM(D328:D333)</f>
        <v>5750</v>
      </c>
      <c r="E327" s="24">
        <f aca="true" t="shared" si="122" ref="E327:M327">SUM(E328:E333)</f>
        <v>0</v>
      </c>
      <c r="F327" s="10">
        <f t="shared" si="122"/>
        <v>4250</v>
      </c>
      <c r="G327" s="25">
        <f t="shared" si="122"/>
        <v>0</v>
      </c>
      <c r="H327" s="10">
        <f t="shared" si="122"/>
        <v>0</v>
      </c>
      <c r="I327" s="10">
        <f t="shared" si="122"/>
        <v>0</v>
      </c>
      <c r="J327" s="10">
        <f t="shared" si="122"/>
        <v>1500</v>
      </c>
      <c r="K327" s="10">
        <f t="shared" si="122"/>
        <v>0</v>
      </c>
      <c r="L327" s="10">
        <f t="shared" si="122"/>
        <v>0</v>
      </c>
      <c r="M327" s="10">
        <f t="shared" si="122"/>
        <v>0</v>
      </c>
      <c r="N327" s="47"/>
      <c r="O327" s="13"/>
    </row>
    <row r="328" spans="1:15" s="12" customFormat="1" ht="22.5" customHeight="1" hidden="1">
      <c r="A328" s="61"/>
      <c r="B328" s="49"/>
      <c r="C328" s="37" t="s">
        <v>19</v>
      </c>
      <c r="D328" s="10">
        <f aca="true" t="shared" si="123" ref="D328:E333">F328+H328+J328+L328</f>
        <v>750</v>
      </c>
      <c r="E328" s="24">
        <f t="shared" si="123"/>
        <v>0</v>
      </c>
      <c r="F328" s="29">
        <v>250</v>
      </c>
      <c r="G328" s="25"/>
      <c r="H328" s="10"/>
      <c r="I328" s="10"/>
      <c r="J328" s="10">
        <v>500</v>
      </c>
      <c r="K328" s="10"/>
      <c r="L328" s="10"/>
      <c r="M328" s="10"/>
      <c r="N328" s="47"/>
      <c r="O328" s="13"/>
    </row>
    <row r="329" spans="1:15" s="12" customFormat="1" ht="22.5" customHeight="1" hidden="1">
      <c r="A329" s="61"/>
      <c r="B329" s="49"/>
      <c r="C329" s="37" t="s">
        <v>20</v>
      </c>
      <c r="D329" s="10">
        <f t="shared" si="123"/>
        <v>1300</v>
      </c>
      <c r="E329" s="24">
        <f t="shared" si="123"/>
        <v>0</v>
      </c>
      <c r="F329" s="10">
        <v>800</v>
      </c>
      <c r="G329" s="25"/>
      <c r="H329" s="10"/>
      <c r="I329" s="10"/>
      <c r="J329" s="10">
        <v>500</v>
      </c>
      <c r="K329" s="10"/>
      <c r="L329" s="10"/>
      <c r="M329" s="10"/>
      <c r="N329" s="47"/>
      <c r="O329" s="13"/>
    </row>
    <row r="330" spans="1:15" s="12" customFormat="1" ht="22.5" customHeight="1" hidden="1">
      <c r="A330" s="61"/>
      <c r="B330" s="49"/>
      <c r="C330" s="37" t="s">
        <v>21</v>
      </c>
      <c r="D330" s="10">
        <f t="shared" si="123"/>
        <v>1300</v>
      </c>
      <c r="E330" s="24">
        <f t="shared" si="123"/>
        <v>0</v>
      </c>
      <c r="F330" s="10">
        <v>800</v>
      </c>
      <c r="G330" s="25"/>
      <c r="H330" s="10"/>
      <c r="I330" s="10"/>
      <c r="J330" s="10">
        <v>500</v>
      </c>
      <c r="K330" s="10"/>
      <c r="L330" s="10"/>
      <c r="M330" s="10"/>
      <c r="N330" s="47"/>
      <c r="O330" s="13"/>
    </row>
    <row r="331" spans="1:15" s="12" customFormat="1" ht="22.5" customHeight="1" hidden="1">
      <c r="A331" s="61"/>
      <c r="B331" s="49"/>
      <c r="C331" s="37" t="s">
        <v>22</v>
      </c>
      <c r="D331" s="10">
        <f t="shared" si="123"/>
        <v>800</v>
      </c>
      <c r="E331" s="24">
        <f t="shared" si="123"/>
        <v>0</v>
      </c>
      <c r="F331" s="10">
        <v>800</v>
      </c>
      <c r="G331" s="25"/>
      <c r="H331" s="10"/>
      <c r="I331" s="10"/>
      <c r="J331" s="10"/>
      <c r="K331" s="10"/>
      <c r="L331" s="10"/>
      <c r="M331" s="10"/>
      <c r="N331" s="47"/>
      <c r="O331" s="13"/>
    </row>
    <row r="332" spans="1:15" s="12" customFormat="1" ht="22.5" customHeight="1" hidden="1">
      <c r="A332" s="61"/>
      <c r="B332" s="49"/>
      <c r="C332" s="37" t="s">
        <v>23</v>
      </c>
      <c r="D332" s="10">
        <f t="shared" si="123"/>
        <v>800</v>
      </c>
      <c r="E332" s="24">
        <f t="shared" si="123"/>
        <v>0</v>
      </c>
      <c r="F332" s="10">
        <v>800</v>
      </c>
      <c r="G332" s="25"/>
      <c r="H332" s="10"/>
      <c r="I332" s="10"/>
      <c r="J332" s="10"/>
      <c r="K332" s="10"/>
      <c r="L332" s="10"/>
      <c r="M332" s="10"/>
      <c r="N332" s="47"/>
      <c r="O332" s="13"/>
    </row>
    <row r="333" spans="1:15" s="12" customFormat="1" ht="22.5" customHeight="1" hidden="1">
      <c r="A333" s="62"/>
      <c r="B333" s="49"/>
      <c r="C333" s="37" t="s">
        <v>24</v>
      </c>
      <c r="D333" s="10">
        <f t="shared" si="123"/>
        <v>800</v>
      </c>
      <c r="E333" s="24">
        <f t="shared" si="123"/>
        <v>0</v>
      </c>
      <c r="F333" s="10">
        <v>800</v>
      </c>
      <c r="G333" s="25"/>
      <c r="H333" s="10"/>
      <c r="I333" s="10"/>
      <c r="J333" s="10"/>
      <c r="K333" s="10"/>
      <c r="L333" s="10"/>
      <c r="M333" s="10"/>
      <c r="N333" s="47"/>
      <c r="O333" s="13"/>
    </row>
    <row r="334" spans="1:15" s="12" customFormat="1" ht="15.75">
      <c r="A334" s="61" t="s">
        <v>126</v>
      </c>
      <c r="B334" s="56" t="s">
        <v>112</v>
      </c>
      <c r="C334" s="37" t="s">
        <v>18</v>
      </c>
      <c r="D334" s="10">
        <f aca="true" t="shared" si="124" ref="D334:M334">SUM(D335:D340)</f>
        <v>186750</v>
      </c>
      <c r="E334" s="24">
        <f t="shared" si="124"/>
        <v>0</v>
      </c>
      <c r="F334" s="10">
        <f t="shared" si="124"/>
        <v>41750</v>
      </c>
      <c r="G334" s="25">
        <f t="shared" si="124"/>
        <v>0</v>
      </c>
      <c r="H334" s="10">
        <f t="shared" si="124"/>
        <v>125000</v>
      </c>
      <c r="I334" s="10">
        <f t="shared" si="124"/>
        <v>0</v>
      </c>
      <c r="J334" s="10">
        <f t="shared" si="124"/>
        <v>20000</v>
      </c>
      <c r="K334" s="10">
        <f t="shared" si="124"/>
        <v>0</v>
      </c>
      <c r="L334" s="10">
        <f t="shared" si="124"/>
        <v>0</v>
      </c>
      <c r="M334" s="10">
        <f t="shared" si="124"/>
        <v>0</v>
      </c>
      <c r="N334" s="47"/>
      <c r="O334" s="13"/>
    </row>
    <row r="335" spans="1:15" s="12" customFormat="1" ht="15.75">
      <c r="A335" s="61"/>
      <c r="B335" s="56"/>
      <c r="C335" s="37" t="s">
        <v>19</v>
      </c>
      <c r="D335" s="10">
        <f aca="true" t="shared" si="125" ref="D335:E340">F335+H335+J335+L335</f>
        <v>2000</v>
      </c>
      <c r="E335" s="24">
        <f t="shared" si="125"/>
        <v>0</v>
      </c>
      <c r="F335" s="29">
        <v>2000</v>
      </c>
      <c r="G335" s="25">
        <f aca="true" t="shared" si="126" ref="G335:K339">G342+G349+G356</f>
        <v>0</v>
      </c>
      <c r="H335" s="10">
        <f t="shared" si="126"/>
        <v>0</v>
      </c>
      <c r="I335" s="10">
        <f t="shared" si="126"/>
        <v>0</v>
      </c>
      <c r="J335" s="10">
        <f t="shared" si="126"/>
        <v>0</v>
      </c>
      <c r="K335" s="10">
        <f t="shared" si="126"/>
        <v>0</v>
      </c>
      <c r="L335" s="30"/>
      <c r="M335" s="10"/>
      <c r="N335" s="47"/>
      <c r="O335" s="13"/>
    </row>
    <row r="336" spans="1:15" s="12" customFormat="1" ht="15.75">
      <c r="A336" s="61"/>
      <c r="B336" s="56"/>
      <c r="C336" s="37" t="s">
        <v>20</v>
      </c>
      <c r="D336" s="10">
        <f t="shared" si="125"/>
        <v>1500</v>
      </c>
      <c r="E336" s="24">
        <f t="shared" si="125"/>
        <v>0</v>
      </c>
      <c r="F336" s="10">
        <v>1500</v>
      </c>
      <c r="G336" s="25">
        <f t="shared" si="126"/>
        <v>0</v>
      </c>
      <c r="H336" s="10">
        <f t="shared" si="126"/>
        <v>0</v>
      </c>
      <c r="I336" s="10">
        <f t="shared" si="126"/>
        <v>0</v>
      </c>
      <c r="J336" s="10">
        <f t="shared" si="126"/>
        <v>0</v>
      </c>
      <c r="K336" s="10">
        <f t="shared" si="126"/>
        <v>0</v>
      </c>
      <c r="L336" s="30"/>
      <c r="M336" s="10"/>
      <c r="N336" s="47"/>
      <c r="O336" s="13"/>
    </row>
    <row r="337" spans="1:15" s="12" customFormat="1" ht="15.75">
      <c r="A337" s="61"/>
      <c r="B337" s="56"/>
      <c r="C337" s="37" t="s">
        <v>21</v>
      </c>
      <c r="D337" s="10">
        <f t="shared" si="125"/>
        <v>78250</v>
      </c>
      <c r="E337" s="24">
        <f t="shared" si="125"/>
        <v>0</v>
      </c>
      <c r="F337" s="10">
        <v>17750</v>
      </c>
      <c r="G337" s="25">
        <f t="shared" si="126"/>
        <v>0</v>
      </c>
      <c r="H337" s="10">
        <f t="shared" si="126"/>
        <v>50000</v>
      </c>
      <c r="I337" s="10">
        <f t="shared" si="126"/>
        <v>0</v>
      </c>
      <c r="J337" s="10">
        <f t="shared" si="126"/>
        <v>10500</v>
      </c>
      <c r="K337" s="10">
        <f t="shared" si="126"/>
        <v>0</v>
      </c>
      <c r="L337" s="30"/>
      <c r="M337" s="10"/>
      <c r="N337" s="47"/>
      <c r="O337" s="13"/>
    </row>
    <row r="338" spans="1:15" s="12" customFormat="1" ht="15.75">
      <c r="A338" s="61"/>
      <c r="B338" s="56"/>
      <c r="C338" s="37" t="s">
        <v>22</v>
      </c>
      <c r="D338" s="10">
        <f t="shared" si="125"/>
        <v>105000</v>
      </c>
      <c r="E338" s="24">
        <f t="shared" si="125"/>
        <v>0</v>
      </c>
      <c r="F338" s="10">
        <v>20500</v>
      </c>
      <c r="G338" s="25">
        <f t="shared" si="126"/>
        <v>0</v>
      </c>
      <c r="H338" s="10">
        <f t="shared" si="126"/>
        <v>75000</v>
      </c>
      <c r="I338" s="10">
        <f t="shared" si="126"/>
        <v>0</v>
      </c>
      <c r="J338" s="10">
        <f t="shared" si="126"/>
        <v>9500</v>
      </c>
      <c r="K338" s="10">
        <f t="shared" si="126"/>
        <v>0</v>
      </c>
      <c r="L338" s="30"/>
      <c r="M338" s="10"/>
      <c r="N338" s="47"/>
      <c r="O338" s="13"/>
    </row>
    <row r="339" spans="1:15" s="12" customFormat="1" ht="15.75">
      <c r="A339" s="61"/>
      <c r="B339" s="56"/>
      <c r="C339" s="37" t="s">
        <v>23</v>
      </c>
      <c r="D339" s="10">
        <f>F339+H339+J339+L339</f>
        <v>0</v>
      </c>
      <c r="E339" s="24">
        <f t="shared" si="125"/>
        <v>0</v>
      </c>
      <c r="F339" s="10">
        <v>0</v>
      </c>
      <c r="G339" s="25">
        <f t="shared" si="126"/>
        <v>0</v>
      </c>
      <c r="H339" s="10">
        <f t="shared" si="126"/>
        <v>0</v>
      </c>
      <c r="I339" s="10">
        <f t="shared" si="126"/>
        <v>0</v>
      </c>
      <c r="J339" s="10">
        <f t="shared" si="126"/>
        <v>0</v>
      </c>
      <c r="K339" s="10">
        <f t="shared" si="126"/>
        <v>0</v>
      </c>
      <c r="L339" s="30"/>
      <c r="M339" s="10"/>
      <c r="N339" s="47"/>
      <c r="O339" s="13"/>
    </row>
    <row r="340" spans="1:15" s="12" customFormat="1" ht="15.75">
      <c r="A340" s="61"/>
      <c r="B340" s="56"/>
      <c r="C340" s="37" t="s">
        <v>24</v>
      </c>
      <c r="D340" s="10">
        <f t="shared" si="125"/>
        <v>0</v>
      </c>
      <c r="E340" s="24">
        <f t="shared" si="125"/>
        <v>0</v>
      </c>
      <c r="F340" s="10">
        <v>0</v>
      </c>
      <c r="G340" s="25">
        <f aca="true" t="shared" si="127" ref="G340:M340">G347+G354+G361</f>
        <v>0</v>
      </c>
      <c r="H340" s="10">
        <f t="shared" si="127"/>
        <v>0</v>
      </c>
      <c r="I340" s="10">
        <f t="shared" si="127"/>
        <v>0</v>
      </c>
      <c r="J340" s="10">
        <f t="shared" si="127"/>
        <v>0</v>
      </c>
      <c r="K340" s="10">
        <f t="shared" si="127"/>
        <v>0</v>
      </c>
      <c r="L340" s="10">
        <f t="shared" si="127"/>
        <v>0</v>
      </c>
      <c r="M340" s="10">
        <f t="shared" si="127"/>
        <v>0</v>
      </c>
      <c r="N340" s="47"/>
      <c r="O340" s="13"/>
    </row>
    <row r="341" spans="1:15" s="12" customFormat="1" ht="20.25" customHeight="1" hidden="1">
      <c r="A341" s="61"/>
      <c r="B341" s="56" t="s">
        <v>119</v>
      </c>
      <c r="C341" s="37" t="s">
        <v>18</v>
      </c>
      <c r="D341" s="10">
        <f>SUM(D342:D347)</f>
        <v>3500</v>
      </c>
      <c r="E341" s="24">
        <f>SUM(E342:E347)</f>
        <v>0</v>
      </c>
      <c r="F341" s="10">
        <f>SUM(F342:F347)</f>
        <v>3500</v>
      </c>
      <c r="G341" s="25">
        <f aca="true" t="shared" si="128" ref="G341:M341">SUM(G342:G347)</f>
        <v>0</v>
      </c>
      <c r="H341" s="10">
        <f t="shared" si="128"/>
        <v>0</v>
      </c>
      <c r="I341" s="10">
        <f t="shared" si="128"/>
        <v>0</v>
      </c>
      <c r="J341" s="10">
        <f t="shared" si="128"/>
        <v>0</v>
      </c>
      <c r="K341" s="10">
        <f t="shared" si="128"/>
        <v>0</v>
      </c>
      <c r="L341" s="10">
        <f t="shared" si="128"/>
        <v>0</v>
      </c>
      <c r="M341" s="10">
        <f t="shared" si="128"/>
        <v>0</v>
      </c>
      <c r="N341" s="47"/>
      <c r="O341" s="13"/>
    </row>
    <row r="342" spans="1:15" s="12" customFormat="1" ht="20.25" customHeight="1" hidden="1">
      <c r="A342" s="61"/>
      <c r="B342" s="56"/>
      <c r="C342" s="37" t="s">
        <v>19</v>
      </c>
      <c r="D342" s="10">
        <f aca="true" t="shared" si="129" ref="D342:E347">F342+H342+J342+L342</f>
        <v>2000</v>
      </c>
      <c r="E342" s="24">
        <f t="shared" si="129"/>
        <v>0</v>
      </c>
      <c r="F342" s="29">
        <v>2000</v>
      </c>
      <c r="G342" s="25"/>
      <c r="H342" s="10"/>
      <c r="I342" s="10"/>
      <c r="J342" s="10"/>
      <c r="K342" s="10"/>
      <c r="L342" s="10"/>
      <c r="M342" s="10"/>
      <c r="N342" s="47"/>
      <c r="O342" s="13"/>
    </row>
    <row r="343" spans="1:15" s="12" customFormat="1" ht="20.25" customHeight="1" hidden="1">
      <c r="A343" s="61"/>
      <c r="B343" s="56"/>
      <c r="C343" s="37" t="s">
        <v>20</v>
      </c>
      <c r="D343" s="10">
        <f t="shared" si="129"/>
        <v>1500</v>
      </c>
      <c r="E343" s="24">
        <f t="shared" si="129"/>
        <v>0</v>
      </c>
      <c r="F343" s="10">
        <v>1500</v>
      </c>
      <c r="G343" s="25"/>
      <c r="H343" s="10"/>
      <c r="I343" s="10"/>
      <c r="J343" s="10"/>
      <c r="K343" s="10"/>
      <c r="L343" s="10"/>
      <c r="M343" s="10"/>
      <c r="N343" s="47"/>
      <c r="O343" s="13"/>
    </row>
    <row r="344" spans="1:15" s="12" customFormat="1" ht="20.25" customHeight="1" hidden="1">
      <c r="A344" s="61"/>
      <c r="B344" s="56"/>
      <c r="C344" s="37" t="s">
        <v>21</v>
      </c>
      <c r="D344" s="10">
        <f t="shared" si="129"/>
        <v>0</v>
      </c>
      <c r="E344" s="24">
        <f t="shared" si="129"/>
        <v>0</v>
      </c>
      <c r="F344" s="10"/>
      <c r="G344" s="25"/>
      <c r="H344" s="10"/>
      <c r="I344" s="10"/>
      <c r="J344" s="10"/>
      <c r="K344" s="10"/>
      <c r="L344" s="10"/>
      <c r="M344" s="10"/>
      <c r="N344" s="47"/>
      <c r="O344" s="13"/>
    </row>
    <row r="345" spans="1:15" s="12" customFormat="1" ht="20.25" customHeight="1" hidden="1">
      <c r="A345" s="61"/>
      <c r="B345" s="56"/>
      <c r="C345" s="37" t="s">
        <v>22</v>
      </c>
      <c r="D345" s="10">
        <f t="shared" si="129"/>
        <v>0</v>
      </c>
      <c r="E345" s="24">
        <f t="shared" si="129"/>
        <v>0</v>
      </c>
      <c r="F345" s="10"/>
      <c r="G345" s="25"/>
      <c r="H345" s="10"/>
      <c r="I345" s="10"/>
      <c r="J345" s="10"/>
      <c r="K345" s="10"/>
      <c r="L345" s="10"/>
      <c r="M345" s="10"/>
      <c r="N345" s="47"/>
      <c r="O345" s="13"/>
    </row>
    <row r="346" spans="1:15" s="12" customFormat="1" ht="20.25" customHeight="1" hidden="1">
      <c r="A346" s="61"/>
      <c r="B346" s="56"/>
      <c r="C346" s="37" t="s">
        <v>23</v>
      </c>
      <c r="D346" s="10">
        <f t="shared" si="129"/>
        <v>0</v>
      </c>
      <c r="E346" s="24">
        <f t="shared" si="129"/>
        <v>0</v>
      </c>
      <c r="F346" s="10"/>
      <c r="G346" s="25"/>
      <c r="H346" s="10"/>
      <c r="I346" s="10"/>
      <c r="J346" s="10"/>
      <c r="K346" s="10"/>
      <c r="L346" s="10"/>
      <c r="M346" s="10"/>
      <c r="N346" s="47"/>
      <c r="O346" s="13"/>
    </row>
    <row r="347" spans="1:15" s="12" customFormat="1" ht="20.25" customHeight="1" hidden="1">
      <c r="A347" s="61"/>
      <c r="B347" s="56"/>
      <c r="C347" s="37" t="s">
        <v>24</v>
      </c>
      <c r="D347" s="10">
        <f t="shared" si="129"/>
        <v>0</v>
      </c>
      <c r="E347" s="24">
        <f t="shared" si="129"/>
        <v>0</v>
      </c>
      <c r="F347" s="10"/>
      <c r="G347" s="25"/>
      <c r="H347" s="10"/>
      <c r="I347" s="10"/>
      <c r="J347" s="10"/>
      <c r="K347" s="10"/>
      <c r="L347" s="10"/>
      <c r="M347" s="10"/>
      <c r="N347" s="47"/>
      <c r="O347" s="13"/>
    </row>
    <row r="348" spans="1:15" s="12" customFormat="1" ht="15.75" hidden="1">
      <c r="A348" s="61"/>
      <c r="B348" s="56" t="s">
        <v>102</v>
      </c>
      <c r="C348" s="37" t="s">
        <v>18</v>
      </c>
      <c r="D348" s="10">
        <f>SUM(D349:D354)</f>
        <v>1700</v>
      </c>
      <c r="E348" s="24">
        <f>SUM(E349:E354)</f>
        <v>0</v>
      </c>
      <c r="F348" s="10">
        <f>SUM(F349:F354)</f>
        <v>1700</v>
      </c>
      <c r="G348" s="25">
        <f aca="true" t="shared" si="130" ref="G348:M348">SUM(G349:G354)</f>
        <v>0</v>
      </c>
      <c r="H348" s="10">
        <f t="shared" si="130"/>
        <v>0</v>
      </c>
      <c r="I348" s="10">
        <f t="shared" si="130"/>
        <v>0</v>
      </c>
      <c r="J348" s="10">
        <f t="shared" si="130"/>
        <v>0</v>
      </c>
      <c r="K348" s="10">
        <f t="shared" si="130"/>
        <v>0</v>
      </c>
      <c r="L348" s="10">
        <f t="shared" si="130"/>
        <v>0</v>
      </c>
      <c r="M348" s="10">
        <f t="shared" si="130"/>
        <v>0</v>
      </c>
      <c r="N348" s="47"/>
      <c r="O348" s="13"/>
    </row>
    <row r="349" spans="1:15" s="12" customFormat="1" ht="15.75" hidden="1">
      <c r="A349" s="61"/>
      <c r="B349" s="56"/>
      <c r="C349" s="37" t="s">
        <v>19</v>
      </c>
      <c r="D349" s="10">
        <f aca="true" t="shared" si="131" ref="D349:E354">F349+H349+J349+L349</f>
        <v>300</v>
      </c>
      <c r="E349" s="24">
        <f t="shared" si="131"/>
        <v>0</v>
      </c>
      <c r="F349" s="29">
        <v>300</v>
      </c>
      <c r="G349" s="25"/>
      <c r="H349" s="10"/>
      <c r="I349" s="10"/>
      <c r="J349" s="10"/>
      <c r="K349" s="10"/>
      <c r="L349" s="10"/>
      <c r="M349" s="10"/>
      <c r="N349" s="47"/>
      <c r="O349" s="13"/>
    </row>
    <row r="350" spans="1:15" s="12" customFormat="1" ht="15.75" hidden="1">
      <c r="A350" s="61"/>
      <c r="B350" s="56"/>
      <c r="C350" s="37" t="s">
        <v>20</v>
      </c>
      <c r="D350" s="10">
        <f t="shared" si="131"/>
        <v>300</v>
      </c>
      <c r="E350" s="24">
        <f t="shared" si="131"/>
        <v>0</v>
      </c>
      <c r="F350" s="10">
        <v>300</v>
      </c>
      <c r="G350" s="25"/>
      <c r="H350" s="10"/>
      <c r="I350" s="10"/>
      <c r="J350" s="10"/>
      <c r="K350" s="10"/>
      <c r="L350" s="10"/>
      <c r="M350" s="10"/>
      <c r="N350" s="47"/>
      <c r="O350" s="13"/>
    </row>
    <row r="351" spans="1:15" s="12" customFormat="1" ht="15.75" hidden="1">
      <c r="A351" s="61"/>
      <c r="B351" s="56"/>
      <c r="C351" s="37" t="s">
        <v>21</v>
      </c>
      <c r="D351" s="10">
        <f t="shared" si="131"/>
        <v>300</v>
      </c>
      <c r="E351" s="24">
        <f t="shared" si="131"/>
        <v>0</v>
      </c>
      <c r="F351" s="10">
        <v>300</v>
      </c>
      <c r="G351" s="25"/>
      <c r="H351" s="10"/>
      <c r="I351" s="10"/>
      <c r="J351" s="10"/>
      <c r="K351" s="10"/>
      <c r="L351" s="10"/>
      <c r="M351" s="10"/>
      <c r="N351" s="47"/>
      <c r="O351" s="13"/>
    </row>
    <row r="352" spans="1:15" s="12" customFormat="1" ht="15.75" hidden="1">
      <c r="A352" s="61"/>
      <c r="B352" s="56"/>
      <c r="C352" s="37" t="s">
        <v>22</v>
      </c>
      <c r="D352" s="10">
        <f t="shared" si="131"/>
        <v>300</v>
      </c>
      <c r="E352" s="24">
        <f t="shared" si="131"/>
        <v>0</v>
      </c>
      <c r="F352" s="10">
        <v>300</v>
      </c>
      <c r="G352" s="25"/>
      <c r="H352" s="10"/>
      <c r="I352" s="10"/>
      <c r="J352" s="10"/>
      <c r="K352" s="10"/>
      <c r="L352" s="10"/>
      <c r="M352" s="10"/>
      <c r="N352" s="47"/>
      <c r="O352" s="13"/>
    </row>
    <row r="353" spans="1:15" s="12" customFormat="1" ht="15.75" hidden="1">
      <c r="A353" s="61"/>
      <c r="B353" s="56"/>
      <c r="C353" s="37" t="s">
        <v>23</v>
      </c>
      <c r="D353" s="10">
        <f t="shared" si="131"/>
        <v>200</v>
      </c>
      <c r="E353" s="24">
        <f t="shared" si="131"/>
        <v>0</v>
      </c>
      <c r="F353" s="10">
        <v>200</v>
      </c>
      <c r="G353" s="25"/>
      <c r="H353" s="10"/>
      <c r="I353" s="10"/>
      <c r="J353" s="10"/>
      <c r="K353" s="10"/>
      <c r="L353" s="10"/>
      <c r="M353" s="10"/>
      <c r="N353" s="47"/>
      <c r="O353" s="13"/>
    </row>
    <row r="354" spans="1:15" s="12" customFormat="1" ht="15.75" hidden="1">
      <c r="A354" s="61"/>
      <c r="B354" s="56"/>
      <c r="C354" s="37" t="s">
        <v>24</v>
      </c>
      <c r="D354" s="10">
        <f t="shared" si="131"/>
        <v>300</v>
      </c>
      <c r="E354" s="24">
        <f t="shared" si="131"/>
        <v>0</v>
      </c>
      <c r="F354" s="10">
        <v>300</v>
      </c>
      <c r="G354" s="25"/>
      <c r="H354" s="10"/>
      <c r="I354" s="10"/>
      <c r="J354" s="10"/>
      <c r="K354" s="10"/>
      <c r="L354" s="10"/>
      <c r="M354" s="10"/>
      <c r="N354" s="47"/>
      <c r="O354" s="13"/>
    </row>
    <row r="355" spans="1:15" s="12" customFormat="1" ht="15.75" hidden="1">
      <c r="A355" s="61"/>
      <c r="B355" s="56" t="s">
        <v>113</v>
      </c>
      <c r="C355" s="37" t="s">
        <v>18</v>
      </c>
      <c r="D355" s="10">
        <f>SUM(D356:D361)</f>
        <v>181000</v>
      </c>
      <c r="E355" s="24">
        <f>SUM(E356:E361)</f>
        <v>0</v>
      </c>
      <c r="F355" s="10">
        <f>SUM(F356:F361)</f>
        <v>36000</v>
      </c>
      <c r="G355" s="25">
        <f aca="true" t="shared" si="132" ref="G355:M355">SUM(G356:G361)</f>
        <v>0</v>
      </c>
      <c r="H355" s="10">
        <f t="shared" si="132"/>
        <v>125000</v>
      </c>
      <c r="I355" s="10">
        <f t="shared" si="132"/>
        <v>0</v>
      </c>
      <c r="J355" s="10">
        <f t="shared" si="132"/>
        <v>20000</v>
      </c>
      <c r="K355" s="10">
        <f t="shared" si="132"/>
        <v>0</v>
      </c>
      <c r="L355" s="10">
        <f t="shared" si="132"/>
        <v>0</v>
      </c>
      <c r="M355" s="10">
        <f t="shared" si="132"/>
        <v>0</v>
      </c>
      <c r="N355" s="47"/>
      <c r="O355" s="13"/>
    </row>
    <row r="356" spans="1:15" s="12" customFormat="1" ht="15.75" hidden="1">
      <c r="A356" s="61"/>
      <c r="B356" s="56"/>
      <c r="C356" s="37" t="s">
        <v>19</v>
      </c>
      <c r="D356" s="10">
        <f aca="true" t="shared" si="133" ref="D356:E361">F356+H356+J356+L356</f>
        <v>0</v>
      </c>
      <c r="E356" s="24">
        <f t="shared" si="133"/>
        <v>0</v>
      </c>
      <c r="F356" s="29">
        <f>F363+F370</f>
        <v>0</v>
      </c>
      <c r="G356" s="25">
        <f aca="true" t="shared" si="134" ref="G356:M356">G363+G370</f>
        <v>0</v>
      </c>
      <c r="H356" s="10">
        <f t="shared" si="134"/>
        <v>0</v>
      </c>
      <c r="I356" s="10">
        <f t="shared" si="134"/>
        <v>0</v>
      </c>
      <c r="J356" s="10">
        <f t="shared" si="134"/>
        <v>0</v>
      </c>
      <c r="K356" s="10">
        <f t="shared" si="134"/>
        <v>0</v>
      </c>
      <c r="L356" s="10">
        <f t="shared" si="134"/>
        <v>0</v>
      </c>
      <c r="M356" s="10">
        <f t="shared" si="134"/>
        <v>0</v>
      </c>
      <c r="N356" s="47"/>
      <c r="O356" s="13"/>
    </row>
    <row r="357" spans="1:15" s="12" customFormat="1" ht="15.75" hidden="1">
      <c r="A357" s="61"/>
      <c r="B357" s="56"/>
      <c r="C357" s="37" t="s">
        <v>20</v>
      </c>
      <c r="D357" s="10">
        <f t="shared" si="133"/>
        <v>0</v>
      </c>
      <c r="E357" s="24">
        <f t="shared" si="133"/>
        <v>0</v>
      </c>
      <c r="F357" s="10">
        <f aca="true" t="shared" si="135" ref="F357:M357">F364+F371</f>
        <v>0</v>
      </c>
      <c r="G357" s="25">
        <f t="shared" si="135"/>
        <v>0</v>
      </c>
      <c r="H357" s="10">
        <f t="shared" si="135"/>
        <v>0</v>
      </c>
      <c r="I357" s="10">
        <f t="shared" si="135"/>
        <v>0</v>
      </c>
      <c r="J357" s="10">
        <f t="shared" si="135"/>
        <v>0</v>
      </c>
      <c r="K357" s="10">
        <f t="shared" si="135"/>
        <v>0</v>
      </c>
      <c r="L357" s="10">
        <f t="shared" si="135"/>
        <v>0</v>
      </c>
      <c r="M357" s="10">
        <f t="shared" si="135"/>
        <v>0</v>
      </c>
      <c r="N357" s="47"/>
      <c r="O357" s="13"/>
    </row>
    <row r="358" spans="1:15" s="12" customFormat="1" ht="15.75" hidden="1">
      <c r="A358" s="61"/>
      <c r="B358" s="56"/>
      <c r="C358" s="37" t="s">
        <v>21</v>
      </c>
      <c r="D358" s="10">
        <f t="shared" si="133"/>
        <v>76000</v>
      </c>
      <c r="E358" s="24">
        <f t="shared" si="133"/>
        <v>0</v>
      </c>
      <c r="F358" s="10">
        <f aca="true" t="shared" si="136" ref="F358:M358">F365+F372</f>
        <v>15500</v>
      </c>
      <c r="G358" s="25">
        <f t="shared" si="136"/>
        <v>0</v>
      </c>
      <c r="H358" s="10">
        <f t="shared" si="136"/>
        <v>50000</v>
      </c>
      <c r="I358" s="10">
        <f t="shared" si="136"/>
        <v>0</v>
      </c>
      <c r="J358" s="10">
        <f t="shared" si="136"/>
        <v>10500</v>
      </c>
      <c r="K358" s="10">
        <f t="shared" si="136"/>
        <v>0</v>
      </c>
      <c r="L358" s="10">
        <f t="shared" si="136"/>
        <v>0</v>
      </c>
      <c r="M358" s="10">
        <f t="shared" si="136"/>
        <v>0</v>
      </c>
      <c r="N358" s="47"/>
      <c r="O358" s="13"/>
    </row>
    <row r="359" spans="1:15" s="12" customFormat="1" ht="15.75" hidden="1">
      <c r="A359" s="61"/>
      <c r="B359" s="56"/>
      <c r="C359" s="37" t="s">
        <v>22</v>
      </c>
      <c r="D359" s="10">
        <f t="shared" si="133"/>
        <v>105000</v>
      </c>
      <c r="E359" s="24">
        <f t="shared" si="133"/>
        <v>0</v>
      </c>
      <c r="F359" s="10">
        <f aca="true" t="shared" si="137" ref="F359:M359">F366+F373</f>
        <v>20500</v>
      </c>
      <c r="G359" s="25">
        <f t="shared" si="137"/>
        <v>0</v>
      </c>
      <c r="H359" s="10">
        <f t="shared" si="137"/>
        <v>75000</v>
      </c>
      <c r="I359" s="10">
        <f t="shared" si="137"/>
        <v>0</v>
      </c>
      <c r="J359" s="10">
        <f t="shared" si="137"/>
        <v>9500</v>
      </c>
      <c r="K359" s="10">
        <f t="shared" si="137"/>
        <v>0</v>
      </c>
      <c r="L359" s="10">
        <f t="shared" si="137"/>
        <v>0</v>
      </c>
      <c r="M359" s="10">
        <f t="shared" si="137"/>
        <v>0</v>
      </c>
      <c r="N359" s="47"/>
      <c r="O359" s="13"/>
    </row>
    <row r="360" spans="1:15" s="12" customFormat="1" ht="15.75" hidden="1">
      <c r="A360" s="61"/>
      <c r="B360" s="56"/>
      <c r="C360" s="37" t="s">
        <v>23</v>
      </c>
      <c r="D360" s="10">
        <f t="shared" si="133"/>
        <v>0</v>
      </c>
      <c r="E360" s="24">
        <f t="shared" si="133"/>
        <v>0</v>
      </c>
      <c r="F360" s="10">
        <f aca="true" t="shared" si="138" ref="F360:M360">F367+F374</f>
        <v>0</v>
      </c>
      <c r="G360" s="25">
        <f t="shared" si="138"/>
        <v>0</v>
      </c>
      <c r="H360" s="10">
        <f t="shared" si="138"/>
        <v>0</v>
      </c>
      <c r="I360" s="10">
        <f t="shared" si="138"/>
        <v>0</v>
      </c>
      <c r="J360" s="10">
        <f t="shared" si="138"/>
        <v>0</v>
      </c>
      <c r="K360" s="10">
        <f t="shared" si="138"/>
        <v>0</v>
      </c>
      <c r="L360" s="10">
        <f t="shared" si="138"/>
        <v>0</v>
      </c>
      <c r="M360" s="10">
        <f t="shared" si="138"/>
        <v>0</v>
      </c>
      <c r="N360" s="47"/>
      <c r="O360" s="13"/>
    </row>
    <row r="361" spans="1:15" s="12" customFormat="1" ht="15.75" hidden="1">
      <c r="A361" s="61"/>
      <c r="B361" s="56"/>
      <c r="C361" s="37" t="s">
        <v>24</v>
      </c>
      <c r="D361" s="10">
        <f t="shared" si="133"/>
        <v>0</v>
      </c>
      <c r="E361" s="24">
        <f t="shared" si="133"/>
        <v>0</v>
      </c>
      <c r="F361" s="10">
        <f aca="true" t="shared" si="139" ref="F361:M361">F368+F375</f>
        <v>0</v>
      </c>
      <c r="G361" s="25">
        <f t="shared" si="139"/>
        <v>0</v>
      </c>
      <c r="H361" s="10">
        <f t="shared" si="139"/>
        <v>0</v>
      </c>
      <c r="I361" s="10">
        <f t="shared" si="139"/>
        <v>0</v>
      </c>
      <c r="J361" s="10">
        <f t="shared" si="139"/>
        <v>0</v>
      </c>
      <c r="K361" s="10">
        <f t="shared" si="139"/>
        <v>0</v>
      </c>
      <c r="L361" s="10">
        <f t="shared" si="139"/>
        <v>0</v>
      </c>
      <c r="M361" s="10">
        <f t="shared" si="139"/>
        <v>0</v>
      </c>
      <c r="N361" s="48"/>
      <c r="O361" s="13"/>
    </row>
    <row r="362" spans="1:15" ht="23.25" customHeight="1" hidden="1">
      <c r="A362" s="61"/>
      <c r="B362" s="49" t="s">
        <v>114</v>
      </c>
      <c r="C362" s="40" t="s">
        <v>18</v>
      </c>
      <c r="D362" s="10">
        <f>SUM(D363:D368)</f>
        <v>55000</v>
      </c>
      <c r="E362" s="24">
        <f>SUM(E363:E368)</f>
        <v>0</v>
      </c>
      <c r="F362" s="10">
        <f>SUM(F363:F368)</f>
        <v>0</v>
      </c>
      <c r="G362" s="27">
        <f aca="true" t="shared" si="140" ref="G362:M362">SUM(G363:G368)</f>
        <v>0</v>
      </c>
      <c r="H362" s="15">
        <f t="shared" si="140"/>
        <v>35000</v>
      </c>
      <c r="I362" s="15">
        <f t="shared" si="140"/>
        <v>0</v>
      </c>
      <c r="J362" s="15">
        <f t="shared" si="140"/>
        <v>20000</v>
      </c>
      <c r="K362" s="10">
        <f t="shared" si="140"/>
        <v>0</v>
      </c>
      <c r="L362" s="10">
        <f t="shared" si="140"/>
        <v>0</v>
      </c>
      <c r="M362" s="10">
        <f t="shared" si="140"/>
        <v>0</v>
      </c>
      <c r="N362" s="46" t="s">
        <v>95</v>
      </c>
      <c r="O362" s="13"/>
    </row>
    <row r="363" spans="1:15" ht="23.25" customHeight="1" hidden="1">
      <c r="A363" s="61"/>
      <c r="B363" s="49"/>
      <c r="C363" s="40" t="s">
        <v>19</v>
      </c>
      <c r="D363" s="10">
        <f aca="true" t="shared" si="141" ref="D363:E368">F363+H363+J363+L363</f>
        <v>0</v>
      </c>
      <c r="E363" s="24">
        <f t="shared" si="141"/>
        <v>0</v>
      </c>
      <c r="F363" s="26"/>
      <c r="G363" s="27"/>
      <c r="H363" s="15"/>
      <c r="I363" s="15"/>
      <c r="J363" s="15"/>
      <c r="K363" s="15"/>
      <c r="L363" s="15"/>
      <c r="M363" s="15"/>
      <c r="N363" s="47"/>
      <c r="O363" s="13"/>
    </row>
    <row r="364" spans="1:15" ht="23.25" customHeight="1" hidden="1">
      <c r="A364" s="61"/>
      <c r="B364" s="49"/>
      <c r="C364" s="40" t="s">
        <v>20</v>
      </c>
      <c r="D364" s="10">
        <f t="shared" si="141"/>
        <v>0</v>
      </c>
      <c r="E364" s="24">
        <f t="shared" si="141"/>
        <v>0</v>
      </c>
      <c r="F364" s="15"/>
      <c r="G364" s="27"/>
      <c r="H364" s="15"/>
      <c r="I364" s="15"/>
      <c r="J364" s="15"/>
      <c r="K364" s="15"/>
      <c r="L364" s="15"/>
      <c r="M364" s="15"/>
      <c r="N364" s="47"/>
      <c r="O364" s="13"/>
    </row>
    <row r="365" spans="1:15" ht="23.25" customHeight="1" hidden="1">
      <c r="A365" s="61"/>
      <c r="B365" s="49"/>
      <c r="C365" s="40" t="s">
        <v>21</v>
      </c>
      <c r="D365" s="10">
        <f t="shared" si="141"/>
        <v>25500</v>
      </c>
      <c r="E365" s="24">
        <f t="shared" si="141"/>
        <v>0</v>
      </c>
      <c r="F365" s="15"/>
      <c r="G365" s="27"/>
      <c r="H365" s="15">
        <v>15000</v>
      </c>
      <c r="I365" s="15"/>
      <c r="J365" s="15">
        <v>10500</v>
      </c>
      <c r="K365" s="15"/>
      <c r="L365" s="15"/>
      <c r="M365" s="15"/>
      <c r="N365" s="47"/>
      <c r="O365" s="13"/>
    </row>
    <row r="366" spans="1:15" ht="23.25" customHeight="1" hidden="1">
      <c r="A366" s="61"/>
      <c r="B366" s="49"/>
      <c r="C366" s="40" t="s">
        <v>22</v>
      </c>
      <c r="D366" s="10">
        <f t="shared" si="141"/>
        <v>29500</v>
      </c>
      <c r="E366" s="24">
        <f t="shared" si="141"/>
        <v>0</v>
      </c>
      <c r="F366" s="15"/>
      <c r="G366" s="27"/>
      <c r="H366" s="15">
        <v>20000</v>
      </c>
      <c r="I366" s="15"/>
      <c r="J366" s="15">
        <v>9500</v>
      </c>
      <c r="K366" s="15"/>
      <c r="L366" s="15"/>
      <c r="M366" s="15"/>
      <c r="N366" s="47"/>
      <c r="O366" s="13"/>
    </row>
    <row r="367" spans="1:15" ht="23.25" customHeight="1" hidden="1">
      <c r="A367" s="61"/>
      <c r="B367" s="49"/>
      <c r="C367" s="40" t="s">
        <v>23</v>
      </c>
      <c r="D367" s="10">
        <f t="shared" si="141"/>
        <v>0</v>
      </c>
      <c r="E367" s="24">
        <f t="shared" si="141"/>
        <v>0</v>
      </c>
      <c r="F367" s="15"/>
      <c r="G367" s="27"/>
      <c r="H367" s="15"/>
      <c r="I367" s="15"/>
      <c r="J367" s="15"/>
      <c r="K367" s="15"/>
      <c r="L367" s="15"/>
      <c r="M367" s="15"/>
      <c r="N367" s="47"/>
      <c r="O367" s="13"/>
    </row>
    <row r="368" spans="1:15" s="22" customFormat="1" ht="23.25" customHeight="1" hidden="1">
      <c r="A368" s="61"/>
      <c r="B368" s="49"/>
      <c r="C368" s="40" t="s">
        <v>24</v>
      </c>
      <c r="D368" s="10">
        <f t="shared" si="141"/>
        <v>0</v>
      </c>
      <c r="E368" s="24">
        <f t="shared" si="141"/>
        <v>0</v>
      </c>
      <c r="F368" s="15"/>
      <c r="G368" s="27"/>
      <c r="H368" s="15">
        <v>0</v>
      </c>
      <c r="I368" s="15"/>
      <c r="J368" s="15"/>
      <c r="K368" s="15"/>
      <c r="L368" s="15"/>
      <c r="M368" s="15"/>
      <c r="N368" s="47"/>
      <c r="O368" s="13"/>
    </row>
    <row r="369" spans="1:15" ht="23.25" customHeight="1" hidden="1">
      <c r="A369" s="61"/>
      <c r="B369" s="49" t="s">
        <v>115</v>
      </c>
      <c r="C369" s="40" t="s">
        <v>18</v>
      </c>
      <c r="D369" s="10">
        <f>SUM(D370:D375)</f>
        <v>126000</v>
      </c>
      <c r="E369" s="24">
        <f aca="true" t="shared" si="142" ref="E369:M369">SUM(E370:E375)</f>
        <v>0</v>
      </c>
      <c r="F369" s="15">
        <f t="shared" si="142"/>
        <v>36000</v>
      </c>
      <c r="G369" s="27">
        <f t="shared" si="142"/>
        <v>0</v>
      </c>
      <c r="H369" s="15">
        <f t="shared" si="142"/>
        <v>90000</v>
      </c>
      <c r="I369" s="10">
        <f t="shared" si="142"/>
        <v>0</v>
      </c>
      <c r="J369" s="10">
        <f t="shared" si="142"/>
        <v>0</v>
      </c>
      <c r="K369" s="10">
        <f t="shared" si="142"/>
        <v>0</v>
      </c>
      <c r="L369" s="10">
        <f t="shared" si="142"/>
        <v>0</v>
      </c>
      <c r="M369" s="10">
        <f t="shared" si="142"/>
        <v>0</v>
      </c>
      <c r="N369" s="47"/>
      <c r="O369" s="13"/>
    </row>
    <row r="370" spans="1:15" ht="23.25" customHeight="1" hidden="1">
      <c r="A370" s="61"/>
      <c r="B370" s="49"/>
      <c r="C370" s="40" t="s">
        <v>19</v>
      </c>
      <c r="D370" s="10">
        <f aca="true" t="shared" si="143" ref="D370:E375">F370+H370+J370+L370</f>
        <v>0</v>
      </c>
      <c r="E370" s="24">
        <f t="shared" si="143"/>
        <v>0</v>
      </c>
      <c r="F370" s="26"/>
      <c r="G370" s="27"/>
      <c r="H370" s="15"/>
      <c r="I370" s="15"/>
      <c r="J370" s="15"/>
      <c r="K370" s="15"/>
      <c r="L370" s="15"/>
      <c r="M370" s="15"/>
      <c r="N370" s="47"/>
      <c r="O370" s="13"/>
    </row>
    <row r="371" spans="1:15" ht="23.25" customHeight="1" hidden="1">
      <c r="A371" s="61"/>
      <c r="B371" s="49"/>
      <c r="C371" s="40" t="s">
        <v>20</v>
      </c>
      <c r="D371" s="10">
        <f t="shared" si="143"/>
        <v>0</v>
      </c>
      <c r="E371" s="24">
        <f t="shared" si="143"/>
        <v>0</v>
      </c>
      <c r="F371" s="15"/>
      <c r="G371" s="27"/>
      <c r="H371" s="15"/>
      <c r="I371" s="15"/>
      <c r="J371" s="15"/>
      <c r="K371" s="15"/>
      <c r="L371" s="15"/>
      <c r="M371" s="15"/>
      <c r="N371" s="47"/>
      <c r="O371" s="13"/>
    </row>
    <row r="372" spans="1:15" ht="23.25" customHeight="1" hidden="1">
      <c r="A372" s="61"/>
      <c r="B372" s="49"/>
      <c r="C372" s="40" t="s">
        <v>21</v>
      </c>
      <c r="D372" s="10">
        <f t="shared" si="143"/>
        <v>50500</v>
      </c>
      <c r="E372" s="24">
        <f t="shared" si="143"/>
        <v>0</v>
      </c>
      <c r="F372" s="15">
        <v>15500</v>
      </c>
      <c r="G372" s="27"/>
      <c r="H372" s="15">
        <v>35000</v>
      </c>
      <c r="I372" s="15"/>
      <c r="J372" s="15"/>
      <c r="K372" s="15"/>
      <c r="L372" s="15"/>
      <c r="M372" s="15"/>
      <c r="N372" s="47"/>
      <c r="O372" s="13"/>
    </row>
    <row r="373" spans="1:15" ht="23.25" customHeight="1" hidden="1">
      <c r="A373" s="61"/>
      <c r="B373" s="49"/>
      <c r="C373" s="40" t="s">
        <v>22</v>
      </c>
      <c r="D373" s="10">
        <f t="shared" si="143"/>
        <v>75500</v>
      </c>
      <c r="E373" s="24">
        <f t="shared" si="143"/>
        <v>0</v>
      </c>
      <c r="F373" s="15">
        <v>20500</v>
      </c>
      <c r="G373" s="27"/>
      <c r="H373" s="15">
        <v>55000</v>
      </c>
      <c r="I373" s="15"/>
      <c r="J373" s="15"/>
      <c r="K373" s="15"/>
      <c r="L373" s="15"/>
      <c r="M373" s="15"/>
      <c r="N373" s="47"/>
      <c r="O373" s="13"/>
    </row>
    <row r="374" spans="1:15" ht="23.25" customHeight="1" hidden="1">
      <c r="A374" s="61"/>
      <c r="B374" s="49"/>
      <c r="C374" s="40" t="s">
        <v>23</v>
      </c>
      <c r="D374" s="10">
        <f t="shared" si="143"/>
        <v>0</v>
      </c>
      <c r="E374" s="24">
        <f t="shared" si="143"/>
        <v>0</v>
      </c>
      <c r="F374" s="15"/>
      <c r="G374" s="27"/>
      <c r="H374" s="15"/>
      <c r="I374" s="15"/>
      <c r="J374" s="15"/>
      <c r="K374" s="15"/>
      <c r="L374" s="15"/>
      <c r="M374" s="15"/>
      <c r="N374" s="47"/>
      <c r="O374" s="13"/>
    </row>
    <row r="375" spans="1:15" s="22" customFormat="1" ht="23.25" customHeight="1" hidden="1">
      <c r="A375" s="62"/>
      <c r="B375" s="49"/>
      <c r="C375" s="40" t="s">
        <v>24</v>
      </c>
      <c r="D375" s="10">
        <f t="shared" si="143"/>
        <v>0</v>
      </c>
      <c r="E375" s="10">
        <f t="shared" si="143"/>
        <v>0</v>
      </c>
      <c r="F375" s="15"/>
      <c r="G375" s="15"/>
      <c r="H375" s="15"/>
      <c r="I375" s="15"/>
      <c r="J375" s="15"/>
      <c r="K375" s="15"/>
      <c r="L375" s="15"/>
      <c r="M375" s="15"/>
      <c r="N375" s="47"/>
      <c r="O375" s="13"/>
    </row>
    <row r="376" spans="1:16" ht="15.75">
      <c r="A376" s="55"/>
      <c r="B376" s="56" t="s">
        <v>38</v>
      </c>
      <c r="C376" s="37" t="s">
        <v>18</v>
      </c>
      <c r="D376" s="10">
        <f aca="true" t="shared" si="144" ref="D376:M376">SUM(D377:D382)</f>
        <v>209740</v>
      </c>
      <c r="E376" s="10">
        <f t="shared" si="144"/>
        <v>250</v>
      </c>
      <c r="F376" s="10">
        <f t="shared" si="144"/>
        <v>61240</v>
      </c>
      <c r="G376" s="10">
        <f t="shared" si="144"/>
        <v>250</v>
      </c>
      <c r="H376" s="10">
        <f t="shared" si="144"/>
        <v>125000</v>
      </c>
      <c r="I376" s="10">
        <f t="shared" si="144"/>
        <v>0</v>
      </c>
      <c r="J376" s="10">
        <f t="shared" si="144"/>
        <v>23500</v>
      </c>
      <c r="K376" s="10">
        <f t="shared" si="144"/>
        <v>0</v>
      </c>
      <c r="L376" s="10">
        <f t="shared" si="144"/>
        <v>0</v>
      </c>
      <c r="M376" s="10">
        <f t="shared" si="144"/>
        <v>0</v>
      </c>
      <c r="N376" s="47"/>
      <c r="O376" s="13"/>
      <c r="P376" s="31"/>
    </row>
    <row r="377" spans="1:15" ht="15.75">
      <c r="A377" s="55"/>
      <c r="B377" s="56"/>
      <c r="C377" s="37" t="s">
        <v>19</v>
      </c>
      <c r="D377" s="10">
        <f>F377+H377+J377+L377</f>
        <v>8040</v>
      </c>
      <c r="E377" s="10">
        <f aca="true" t="shared" si="145" ref="D377:E382">G377+I377+K377+M377</f>
        <v>250</v>
      </c>
      <c r="F377" s="10">
        <f>F335+F237</f>
        <v>6540</v>
      </c>
      <c r="G377" s="10">
        <f aca="true" t="shared" si="146" ref="G377:L377">G335+G237</f>
        <v>250</v>
      </c>
      <c r="H377" s="10">
        <f t="shared" si="146"/>
        <v>0</v>
      </c>
      <c r="I377" s="10">
        <f t="shared" si="146"/>
        <v>0</v>
      </c>
      <c r="J377" s="10">
        <f t="shared" si="146"/>
        <v>1500</v>
      </c>
      <c r="K377" s="10">
        <f t="shared" si="146"/>
        <v>0</v>
      </c>
      <c r="L377" s="10">
        <f t="shared" si="146"/>
        <v>0</v>
      </c>
      <c r="M377" s="10">
        <f>M335+M237</f>
        <v>0</v>
      </c>
      <c r="N377" s="47"/>
      <c r="O377" s="13"/>
    </row>
    <row r="378" spans="1:15" ht="15.75">
      <c r="A378" s="55"/>
      <c r="B378" s="56"/>
      <c r="C378" s="37" t="s">
        <v>20</v>
      </c>
      <c r="D378" s="10">
        <f>F378+H378+J378+L378</f>
        <v>7900</v>
      </c>
      <c r="E378" s="10">
        <f t="shared" si="145"/>
        <v>0</v>
      </c>
      <c r="F378" s="10">
        <f aca="true" t="shared" si="147" ref="F378:L378">F336+F238</f>
        <v>6400</v>
      </c>
      <c r="G378" s="10">
        <f t="shared" si="147"/>
        <v>0</v>
      </c>
      <c r="H378" s="10">
        <f t="shared" si="147"/>
        <v>0</v>
      </c>
      <c r="I378" s="10">
        <f t="shared" si="147"/>
        <v>0</v>
      </c>
      <c r="J378" s="10">
        <f t="shared" si="147"/>
        <v>1500</v>
      </c>
      <c r="K378" s="10">
        <f t="shared" si="147"/>
        <v>0</v>
      </c>
      <c r="L378" s="10">
        <f t="shared" si="147"/>
        <v>0</v>
      </c>
      <c r="M378" s="10">
        <f>M336+M238</f>
        <v>0</v>
      </c>
      <c r="N378" s="47"/>
      <c r="O378" s="13"/>
    </row>
    <row r="379" spans="1:15" ht="15.75">
      <c r="A379" s="55"/>
      <c r="B379" s="56"/>
      <c r="C379" s="37" t="s">
        <v>21</v>
      </c>
      <c r="D379" s="10">
        <f t="shared" si="145"/>
        <v>81300</v>
      </c>
      <c r="E379" s="10">
        <f t="shared" si="145"/>
        <v>0</v>
      </c>
      <c r="F379" s="10">
        <f aca="true" t="shared" si="148" ref="F379:L379">F337+F239</f>
        <v>20300</v>
      </c>
      <c r="G379" s="10">
        <f t="shared" si="148"/>
        <v>0</v>
      </c>
      <c r="H379" s="10">
        <f t="shared" si="148"/>
        <v>50000</v>
      </c>
      <c r="I379" s="10">
        <f t="shared" si="148"/>
        <v>0</v>
      </c>
      <c r="J379" s="10">
        <f t="shared" si="148"/>
        <v>11000</v>
      </c>
      <c r="K379" s="10">
        <f t="shared" si="148"/>
        <v>0</v>
      </c>
      <c r="L379" s="10">
        <f t="shared" si="148"/>
        <v>0</v>
      </c>
      <c r="M379" s="10">
        <f>M337+M239</f>
        <v>0</v>
      </c>
      <c r="N379" s="47"/>
      <c r="O379" s="13"/>
    </row>
    <row r="380" spans="1:15" ht="15.75">
      <c r="A380" s="55"/>
      <c r="B380" s="56"/>
      <c r="C380" s="37" t="s">
        <v>22</v>
      </c>
      <c r="D380" s="10">
        <f t="shared" si="145"/>
        <v>107500</v>
      </c>
      <c r="E380" s="10">
        <f t="shared" si="145"/>
        <v>0</v>
      </c>
      <c r="F380" s="10">
        <f aca="true" t="shared" si="149" ref="F380:L380">F338+F240</f>
        <v>23000</v>
      </c>
      <c r="G380" s="10">
        <f t="shared" si="149"/>
        <v>0</v>
      </c>
      <c r="H380" s="10">
        <f t="shared" si="149"/>
        <v>75000</v>
      </c>
      <c r="I380" s="10">
        <f t="shared" si="149"/>
        <v>0</v>
      </c>
      <c r="J380" s="10">
        <f t="shared" si="149"/>
        <v>9500</v>
      </c>
      <c r="K380" s="10">
        <f>K338+K240</f>
        <v>0</v>
      </c>
      <c r="L380" s="10">
        <f t="shared" si="149"/>
        <v>0</v>
      </c>
      <c r="M380" s="10">
        <f>M338+M240</f>
        <v>0</v>
      </c>
      <c r="N380" s="47"/>
      <c r="O380" s="13"/>
    </row>
    <row r="381" spans="1:15" ht="15.75">
      <c r="A381" s="55"/>
      <c r="B381" s="56"/>
      <c r="C381" s="37" t="s">
        <v>23</v>
      </c>
      <c r="D381" s="10">
        <f t="shared" si="145"/>
        <v>2550</v>
      </c>
      <c r="E381" s="10">
        <f t="shared" si="145"/>
        <v>0</v>
      </c>
      <c r="F381" s="10">
        <f aca="true" t="shared" si="150" ref="F381:L381">F339+F241</f>
        <v>2550</v>
      </c>
      <c r="G381" s="10">
        <f t="shared" si="150"/>
        <v>0</v>
      </c>
      <c r="H381" s="10">
        <f t="shared" si="150"/>
        <v>0</v>
      </c>
      <c r="I381" s="10">
        <f t="shared" si="150"/>
        <v>0</v>
      </c>
      <c r="J381" s="10">
        <f t="shared" si="150"/>
        <v>0</v>
      </c>
      <c r="K381" s="10">
        <f t="shared" si="150"/>
        <v>0</v>
      </c>
      <c r="L381" s="10">
        <f t="shared" si="150"/>
        <v>0</v>
      </c>
      <c r="M381" s="10">
        <f>M339+M241</f>
        <v>0</v>
      </c>
      <c r="N381" s="47"/>
      <c r="O381" s="13"/>
    </row>
    <row r="382" spans="1:15" ht="15.75">
      <c r="A382" s="55"/>
      <c r="B382" s="56"/>
      <c r="C382" s="37" t="s">
        <v>24</v>
      </c>
      <c r="D382" s="10">
        <f t="shared" si="145"/>
        <v>2450</v>
      </c>
      <c r="E382" s="10">
        <f t="shared" si="145"/>
        <v>0</v>
      </c>
      <c r="F382" s="10">
        <f aca="true" t="shared" si="151" ref="F382:M382">F340+F242</f>
        <v>2450</v>
      </c>
      <c r="G382" s="10">
        <f t="shared" si="151"/>
        <v>0</v>
      </c>
      <c r="H382" s="10">
        <f t="shared" si="151"/>
        <v>0</v>
      </c>
      <c r="I382" s="10">
        <f t="shared" si="151"/>
        <v>0</v>
      </c>
      <c r="J382" s="10">
        <f t="shared" si="151"/>
        <v>0</v>
      </c>
      <c r="K382" s="10">
        <f t="shared" si="151"/>
        <v>0</v>
      </c>
      <c r="L382" s="10">
        <f t="shared" si="151"/>
        <v>0</v>
      </c>
      <c r="M382" s="10">
        <f t="shared" si="151"/>
        <v>0</v>
      </c>
      <c r="N382" s="48"/>
      <c r="O382" s="13"/>
    </row>
    <row r="383" spans="1:15" ht="15.75">
      <c r="A383" s="50" t="s">
        <v>97</v>
      </c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2"/>
      <c r="N383" s="40"/>
      <c r="O383" s="13"/>
    </row>
    <row r="384" spans="1:15" ht="15.75">
      <c r="A384" s="50" t="s">
        <v>98</v>
      </c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2"/>
      <c r="N384" s="40"/>
      <c r="O384" s="13"/>
    </row>
    <row r="385" spans="1:15" s="12" customFormat="1" ht="15.75">
      <c r="A385" s="59" t="s">
        <v>127</v>
      </c>
      <c r="B385" s="38" t="s">
        <v>35</v>
      </c>
      <c r="C385" s="37" t="s">
        <v>18</v>
      </c>
      <c r="D385" s="10">
        <f>SUM(D386:D391)</f>
        <v>124122.19459999999</v>
      </c>
      <c r="E385" s="10">
        <f aca="true" t="shared" si="152" ref="E385:K385">SUM(E386:E391)</f>
        <v>51991.799999999996</v>
      </c>
      <c r="F385" s="10">
        <f t="shared" si="152"/>
        <v>124122.19459999999</v>
      </c>
      <c r="G385" s="10">
        <f t="shared" si="152"/>
        <v>51991.799999999996</v>
      </c>
      <c r="H385" s="10">
        <f t="shared" si="152"/>
        <v>0</v>
      </c>
      <c r="I385" s="10">
        <f t="shared" si="152"/>
        <v>0</v>
      </c>
      <c r="J385" s="10">
        <f t="shared" si="152"/>
        <v>0</v>
      </c>
      <c r="K385" s="10">
        <f t="shared" si="152"/>
        <v>0</v>
      </c>
      <c r="L385" s="10">
        <f>SUM(L386:L391)</f>
        <v>0</v>
      </c>
      <c r="M385" s="10">
        <f>SUM(M386:M391)</f>
        <v>0</v>
      </c>
      <c r="N385" s="46" t="s">
        <v>95</v>
      </c>
      <c r="O385" s="13"/>
    </row>
    <row r="386" spans="1:16" s="12" customFormat="1" ht="15.75">
      <c r="A386" s="57"/>
      <c r="B386" s="56" t="s">
        <v>92</v>
      </c>
      <c r="C386" s="37" t="s">
        <v>19</v>
      </c>
      <c r="D386" s="10">
        <f>F386+H386+J386+L386</f>
        <v>17330.6</v>
      </c>
      <c r="E386" s="10">
        <f>G386+I386+K386+M386</f>
        <v>17330.6</v>
      </c>
      <c r="F386" s="10">
        <f>F393-2480</f>
        <v>17330.6</v>
      </c>
      <c r="G386" s="10">
        <f aca="true" t="shared" si="153" ref="G386:M386">G393</f>
        <v>17330.6</v>
      </c>
      <c r="H386" s="10">
        <f t="shared" si="153"/>
        <v>0</v>
      </c>
      <c r="I386" s="10">
        <f t="shared" si="153"/>
        <v>0</v>
      </c>
      <c r="J386" s="10">
        <f t="shared" si="153"/>
        <v>0</v>
      </c>
      <c r="K386" s="10">
        <f t="shared" si="153"/>
        <v>0</v>
      </c>
      <c r="L386" s="10">
        <f t="shared" si="153"/>
        <v>0</v>
      </c>
      <c r="M386" s="10">
        <f t="shared" si="153"/>
        <v>0</v>
      </c>
      <c r="N386" s="47"/>
      <c r="O386" s="13"/>
      <c r="P386" s="11"/>
    </row>
    <row r="387" spans="1:15" s="12" customFormat="1" ht="15.75">
      <c r="A387" s="57"/>
      <c r="B387" s="56"/>
      <c r="C387" s="37" t="s">
        <v>20</v>
      </c>
      <c r="D387" s="10">
        <f aca="true" t="shared" si="154" ref="D387:E391">F387+H387+J387+L387</f>
        <v>17330.6</v>
      </c>
      <c r="E387" s="10">
        <f t="shared" si="154"/>
        <v>17330.6</v>
      </c>
      <c r="F387" s="10">
        <f>F394-2480</f>
        <v>17330.6</v>
      </c>
      <c r="G387" s="10">
        <f aca="true" t="shared" si="155" ref="G387:M388">G394</f>
        <v>17330.6</v>
      </c>
      <c r="H387" s="10">
        <f t="shared" si="155"/>
        <v>0</v>
      </c>
      <c r="I387" s="10">
        <f t="shared" si="155"/>
        <v>0</v>
      </c>
      <c r="J387" s="10">
        <f t="shared" si="155"/>
        <v>0</v>
      </c>
      <c r="K387" s="10">
        <f t="shared" si="155"/>
        <v>0</v>
      </c>
      <c r="L387" s="10">
        <f t="shared" si="155"/>
        <v>0</v>
      </c>
      <c r="M387" s="10">
        <f t="shared" si="155"/>
        <v>0</v>
      </c>
      <c r="N387" s="47"/>
      <c r="O387" s="13"/>
    </row>
    <row r="388" spans="1:15" s="12" customFormat="1" ht="15.75">
      <c r="A388" s="57"/>
      <c r="B388" s="56"/>
      <c r="C388" s="37" t="s">
        <v>21</v>
      </c>
      <c r="D388" s="10">
        <f t="shared" si="154"/>
        <v>17330.6</v>
      </c>
      <c r="E388" s="10">
        <f t="shared" si="154"/>
        <v>17330.6</v>
      </c>
      <c r="F388" s="10">
        <f>F395-2480</f>
        <v>17330.6</v>
      </c>
      <c r="G388" s="10">
        <f t="shared" si="155"/>
        <v>17330.6</v>
      </c>
      <c r="H388" s="10">
        <f aca="true" t="shared" si="156" ref="H388:M388">H395</f>
        <v>0</v>
      </c>
      <c r="I388" s="10">
        <f t="shared" si="156"/>
        <v>0</v>
      </c>
      <c r="J388" s="10">
        <f t="shared" si="156"/>
        <v>0</v>
      </c>
      <c r="K388" s="10">
        <f t="shared" si="156"/>
        <v>0</v>
      </c>
      <c r="L388" s="10">
        <f t="shared" si="156"/>
        <v>0</v>
      </c>
      <c r="M388" s="10">
        <f t="shared" si="156"/>
        <v>0</v>
      </c>
      <c r="N388" s="47"/>
      <c r="O388" s="13"/>
    </row>
    <row r="389" spans="1:15" s="12" customFormat="1" ht="15.75">
      <c r="A389" s="57"/>
      <c r="B389" s="56"/>
      <c r="C389" s="37" t="s">
        <v>22</v>
      </c>
      <c r="D389" s="10">
        <f t="shared" si="154"/>
        <v>21791.66</v>
      </c>
      <c r="E389" s="10">
        <f t="shared" si="154"/>
        <v>0</v>
      </c>
      <c r="F389" s="10">
        <f aca="true" t="shared" si="157" ref="F389:M389">F396</f>
        <v>21791.66</v>
      </c>
      <c r="G389" s="10">
        <f t="shared" si="157"/>
        <v>0</v>
      </c>
      <c r="H389" s="10">
        <f t="shared" si="157"/>
        <v>0</v>
      </c>
      <c r="I389" s="10">
        <f t="shared" si="157"/>
        <v>0</v>
      </c>
      <c r="J389" s="10">
        <f t="shared" si="157"/>
        <v>0</v>
      </c>
      <c r="K389" s="10">
        <f t="shared" si="157"/>
        <v>0</v>
      </c>
      <c r="L389" s="10">
        <f t="shared" si="157"/>
        <v>0</v>
      </c>
      <c r="M389" s="10">
        <f t="shared" si="157"/>
        <v>0</v>
      </c>
      <c r="N389" s="47"/>
      <c r="O389" s="13"/>
    </row>
    <row r="390" spans="1:15" s="12" customFormat="1" ht="15.75">
      <c r="A390" s="57"/>
      <c r="B390" s="56"/>
      <c r="C390" s="37" t="s">
        <v>23</v>
      </c>
      <c r="D390" s="10">
        <f t="shared" si="154"/>
        <v>23970.826</v>
      </c>
      <c r="E390" s="10">
        <f t="shared" si="154"/>
        <v>0</v>
      </c>
      <c r="F390" s="10">
        <f aca="true" t="shared" si="158" ref="F390:M390">F397</f>
        <v>23970.826</v>
      </c>
      <c r="G390" s="10">
        <f t="shared" si="158"/>
        <v>0</v>
      </c>
      <c r="H390" s="10">
        <f t="shared" si="158"/>
        <v>0</v>
      </c>
      <c r="I390" s="10">
        <f t="shared" si="158"/>
        <v>0</v>
      </c>
      <c r="J390" s="10">
        <f t="shared" si="158"/>
        <v>0</v>
      </c>
      <c r="K390" s="10">
        <f t="shared" si="158"/>
        <v>0</v>
      </c>
      <c r="L390" s="10">
        <f t="shared" si="158"/>
        <v>0</v>
      </c>
      <c r="M390" s="10">
        <f t="shared" si="158"/>
        <v>0</v>
      </c>
      <c r="N390" s="47"/>
      <c r="O390" s="13"/>
    </row>
    <row r="391" spans="1:15" s="12" customFormat="1" ht="15.75">
      <c r="A391" s="57"/>
      <c r="B391" s="56"/>
      <c r="C391" s="37" t="s">
        <v>24</v>
      </c>
      <c r="D391" s="10">
        <f t="shared" si="154"/>
        <v>26367.908600000002</v>
      </c>
      <c r="E391" s="10">
        <f t="shared" si="154"/>
        <v>0</v>
      </c>
      <c r="F391" s="10">
        <f aca="true" t="shared" si="159" ref="F391:M391">F398</f>
        <v>26367.908600000002</v>
      </c>
      <c r="G391" s="10">
        <f t="shared" si="159"/>
        <v>0</v>
      </c>
      <c r="H391" s="10">
        <f t="shared" si="159"/>
        <v>0</v>
      </c>
      <c r="I391" s="10">
        <f t="shared" si="159"/>
        <v>0</v>
      </c>
      <c r="J391" s="10">
        <f t="shared" si="159"/>
        <v>0</v>
      </c>
      <c r="K391" s="10">
        <f t="shared" si="159"/>
        <v>0</v>
      </c>
      <c r="L391" s="10">
        <f t="shared" si="159"/>
        <v>0</v>
      </c>
      <c r="M391" s="10">
        <f t="shared" si="159"/>
        <v>0</v>
      </c>
      <c r="N391" s="47"/>
      <c r="O391" s="13"/>
    </row>
    <row r="392" spans="1:15" s="8" customFormat="1" ht="15.75" hidden="1">
      <c r="A392" s="57"/>
      <c r="B392" s="49" t="s">
        <v>116</v>
      </c>
      <c r="C392" s="40" t="s">
        <v>18</v>
      </c>
      <c r="D392" s="10">
        <f>SUM(D393:D398)</f>
        <v>131562.1946</v>
      </c>
      <c r="E392" s="10">
        <f>SUM(E393:E398)</f>
        <v>51991.799999999996</v>
      </c>
      <c r="F392" s="15">
        <f aca="true" t="shared" si="160" ref="F392:M392">SUM(F393:F398)</f>
        <v>131562.1946</v>
      </c>
      <c r="G392" s="15">
        <f t="shared" si="160"/>
        <v>51991.799999999996</v>
      </c>
      <c r="H392" s="15">
        <f t="shared" si="160"/>
        <v>0</v>
      </c>
      <c r="I392" s="15">
        <f t="shared" si="160"/>
        <v>0</v>
      </c>
      <c r="J392" s="15">
        <f t="shared" si="160"/>
        <v>0</v>
      </c>
      <c r="K392" s="15">
        <f t="shared" si="160"/>
        <v>0</v>
      </c>
      <c r="L392" s="15">
        <f t="shared" si="160"/>
        <v>0</v>
      </c>
      <c r="M392" s="15">
        <f t="shared" si="160"/>
        <v>0</v>
      </c>
      <c r="N392" s="47"/>
      <c r="O392" s="13"/>
    </row>
    <row r="393" spans="1:15" ht="15.75" hidden="1">
      <c r="A393" s="57"/>
      <c r="B393" s="49"/>
      <c r="C393" s="40" t="s">
        <v>19</v>
      </c>
      <c r="D393" s="10">
        <f aca="true" t="shared" si="161" ref="D393:E398">F393+H393+J393+L393</f>
        <v>19810.6</v>
      </c>
      <c r="E393" s="10">
        <f t="shared" si="161"/>
        <v>17330.6</v>
      </c>
      <c r="F393" s="15">
        <f>G393+2480</f>
        <v>19810.6</v>
      </c>
      <c r="G393" s="15">
        <f>14850.6+2480</f>
        <v>17330.6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47"/>
      <c r="O393" s="13"/>
    </row>
    <row r="394" spans="1:15" ht="15.75" hidden="1">
      <c r="A394" s="57"/>
      <c r="B394" s="49"/>
      <c r="C394" s="40" t="s">
        <v>20</v>
      </c>
      <c r="D394" s="10">
        <f t="shared" si="161"/>
        <v>19810.6</v>
      </c>
      <c r="E394" s="10">
        <f t="shared" si="161"/>
        <v>17330.6</v>
      </c>
      <c r="F394" s="15">
        <f>F393</f>
        <v>19810.6</v>
      </c>
      <c r="G394" s="15">
        <v>17330.6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47"/>
      <c r="O394" s="13"/>
    </row>
    <row r="395" spans="1:15" ht="15.75" hidden="1">
      <c r="A395" s="57"/>
      <c r="B395" s="49"/>
      <c r="C395" s="40" t="s">
        <v>21</v>
      </c>
      <c r="D395" s="10">
        <f t="shared" si="161"/>
        <v>19810.6</v>
      </c>
      <c r="E395" s="10">
        <f t="shared" si="161"/>
        <v>17330.6</v>
      </c>
      <c r="F395" s="15">
        <f>F394</f>
        <v>19810.6</v>
      </c>
      <c r="G395" s="15">
        <v>17330.6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47"/>
      <c r="O395" s="13"/>
    </row>
    <row r="396" spans="1:15" ht="15.75" hidden="1">
      <c r="A396" s="57"/>
      <c r="B396" s="49"/>
      <c r="C396" s="40" t="s">
        <v>22</v>
      </c>
      <c r="D396" s="10">
        <f t="shared" si="161"/>
        <v>21791.66</v>
      </c>
      <c r="E396" s="10">
        <f t="shared" si="161"/>
        <v>0</v>
      </c>
      <c r="F396" s="15">
        <f>1.1*F395</f>
        <v>21791.66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47"/>
      <c r="O396" s="13"/>
    </row>
    <row r="397" spans="1:15" ht="15.75" hidden="1">
      <c r="A397" s="57"/>
      <c r="B397" s="49"/>
      <c r="C397" s="40" t="s">
        <v>23</v>
      </c>
      <c r="D397" s="10">
        <f t="shared" si="161"/>
        <v>23970.826</v>
      </c>
      <c r="E397" s="10">
        <f t="shared" si="161"/>
        <v>0</v>
      </c>
      <c r="F397" s="15">
        <f>1.1*F396</f>
        <v>23970.826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47"/>
      <c r="O397" s="13"/>
    </row>
    <row r="398" spans="1:15" ht="15.75" hidden="1">
      <c r="A398" s="58"/>
      <c r="B398" s="49"/>
      <c r="C398" s="40" t="s">
        <v>24</v>
      </c>
      <c r="D398" s="10">
        <f t="shared" si="161"/>
        <v>26367.908600000002</v>
      </c>
      <c r="E398" s="10">
        <f t="shared" si="161"/>
        <v>0</v>
      </c>
      <c r="F398" s="15">
        <f>1.1*F397</f>
        <v>26367.908600000002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48"/>
      <c r="O398" s="13"/>
    </row>
    <row r="399" spans="1:15" s="12" customFormat="1" ht="15.75">
      <c r="A399" s="57" t="s">
        <v>129</v>
      </c>
      <c r="B399" s="38" t="s">
        <v>91</v>
      </c>
      <c r="C399" s="37" t="s">
        <v>18</v>
      </c>
      <c r="D399" s="10">
        <f>SUM(D400:D405)</f>
        <v>93637.7016</v>
      </c>
      <c r="E399" s="10">
        <f aca="true" t="shared" si="162" ref="E399:M399">SUM(E400:E405)</f>
        <v>37742.7</v>
      </c>
      <c r="F399" s="10">
        <f t="shared" si="162"/>
        <v>93637.7016</v>
      </c>
      <c r="G399" s="10">
        <f t="shared" si="162"/>
        <v>37742.7</v>
      </c>
      <c r="H399" s="10">
        <f t="shared" si="162"/>
        <v>0</v>
      </c>
      <c r="I399" s="10">
        <f t="shared" si="162"/>
        <v>0</v>
      </c>
      <c r="J399" s="10">
        <f t="shared" si="162"/>
        <v>0</v>
      </c>
      <c r="K399" s="10">
        <f t="shared" si="162"/>
        <v>0</v>
      </c>
      <c r="L399" s="10">
        <f t="shared" si="162"/>
        <v>0</v>
      </c>
      <c r="M399" s="10">
        <f t="shared" si="162"/>
        <v>0</v>
      </c>
      <c r="N399" s="46" t="s">
        <v>95</v>
      </c>
      <c r="O399" s="13"/>
    </row>
    <row r="400" spans="1:15" s="12" customFormat="1" ht="15.75">
      <c r="A400" s="57"/>
      <c r="B400" s="56" t="s">
        <v>99</v>
      </c>
      <c r="C400" s="37" t="s">
        <v>19</v>
      </c>
      <c r="D400" s="10">
        <f aca="true" t="shared" si="163" ref="D400:D405">F400+H400+J400+L400</f>
        <v>12708.7</v>
      </c>
      <c r="E400" s="10">
        <f aca="true" t="shared" si="164" ref="E400:E405">G400+I400+K400+M400</f>
        <v>12568.7</v>
      </c>
      <c r="F400" s="10">
        <f>F407+F414+F421</f>
        <v>12708.7</v>
      </c>
      <c r="G400" s="10">
        <f aca="true" t="shared" si="165" ref="G400:M400">G407+G414+G421</f>
        <v>12568.7</v>
      </c>
      <c r="H400" s="10">
        <f t="shared" si="165"/>
        <v>0</v>
      </c>
      <c r="I400" s="10">
        <f t="shared" si="165"/>
        <v>0</v>
      </c>
      <c r="J400" s="10">
        <f t="shared" si="165"/>
        <v>0</v>
      </c>
      <c r="K400" s="10">
        <f t="shared" si="165"/>
        <v>0</v>
      </c>
      <c r="L400" s="10">
        <f t="shared" si="165"/>
        <v>0</v>
      </c>
      <c r="M400" s="10">
        <f t="shared" si="165"/>
        <v>0</v>
      </c>
      <c r="N400" s="47"/>
      <c r="O400" s="13"/>
    </row>
    <row r="401" spans="1:15" s="12" customFormat="1" ht="15.75">
      <c r="A401" s="57"/>
      <c r="B401" s="56"/>
      <c r="C401" s="37" t="s">
        <v>20</v>
      </c>
      <c r="D401" s="10">
        <f>F401+H401+J401+L401</f>
        <v>12708.7</v>
      </c>
      <c r="E401" s="10">
        <f t="shared" si="164"/>
        <v>12587</v>
      </c>
      <c r="F401" s="10">
        <f>F408+F415+F422</f>
        <v>12708.7</v>
      </c>
      <c r="G401" s="10">
        <f aca="true" t="shared" si="166" ref="G401:M401">G408+G415+G422</f>
        <v>12587</v>
      </c>
      <c r="H401" s="10">
        <f t="shared" si="166"/>
        <v>0</v>
      </c>
      <c r="I401" s="10">
        <f t="shared" si="166"/>
        <v>0</v>
      </c>
      <c r="J401" s="10">
        <f t="shared" si="166"/>
        <v>0</v>
      </c>
      <c r="K401" s="10">
        <f t="shared" si="166"/>
        <v>0</v>
      </c>
      <c r="L401" s="10">
        <f t="shared" si="166"/>
        <v>0</v>
      </c>
      <c r="M401" s="10">
        <f t="shared" si="166"/>
        <v>0</v>
      </c>
      <c r="N401" s="47"/>
      <c r="O401" s="13"/>
    </row>
    <row r="402" spans="1:15" s="12" customFormat="1" ht="15.75">
      <c r="A402" s="57"/>
      <c r="B402" s="56"/>
      <c r="C402" s="37" t="s">
        <v>21</v>
      </c>
      <c r="D402" s="10">
        <f t="shared" si="163"/>
        <v>12708.7</v>
      </c>
      <c r="E402" s="10">
        <f t="shared" si="164"/>
        <v>12587</v>
      </c>
      <c r="F402" s="10">
        <f aca="true" t="shared" si="167" ref="F402:M402">F409+F416+F423</f>
        <v>12708.7</v>
      </c>
      <c r="G402" s="10">
        <f t="shared" si="167"/>
        <v>12587</v>
      </c>
      <c r="H402" s="10">
        <f t="shared" si="167"/>
        <v>0</v>
      </c>
      <c r="I402" s="10">
        <f t="shared" si="167"/>
        <v>0</v>
      </c>
      <c r="J402" s="10">
        <f t="shared" si="167"/>
        <v>0</v>
      </c>
      <c r="K402" s="10">
        <f t="shared" si="167"/>
        <v>0</v>
      </c>
      <c r="L402" s="10">
        <f t="shared" si="167"/>
        <v>0</v>
      </c>
      <c r="M402" s="10">
        <f t="shared" si="167"/>
        <v>0</v>
      </c>
      <c r="N402" s="47"/>
      <c r="O402" s="13"/>
    </row>
    <row r="403" spans="1:15" s="12" customFormat="1" ht="15.75">
      <c r="A403" s="57"/>
      <c r="B403" s="56"/>
      <c r="C403" s="37" t="s">
        <v>22</v>
      </c>
      <c r="D403" s="10">
        <f t="shared" si="163"/>
        <v>15250.44</v>
      </c>
      <c r="E403" s="10">
        <f t="shared" si="164"/>
        <v>0</v>
      </c>
      <c r="F403" s="10">
        <f aca="true" t="shared" si="168" ref="F403:M403">F410+F417+F424</f>
        <v>15250.44</v>
      </c>
      <c r="G403" s="10">
        <f t="shared" si="168"/>
        <v>0</v>
      </c>
      <c r="H403" s="10">
        <f t="shared" si="168"/>
        <v>0</v>
      </c>
      <c r="I403" s="10">
        <f t="shared" si="168"/>
        <v>0</v>
      </c>
      <c r="J403" s="10">
        <f t="shared" si="168"/>
        <v>0</v>
      </c>
      <c r="K403" s="10">
        <f t="shared" si="168"/>
        <v>0</v>
      </c>
      <c r="L403" s="10">
        <f t="shared" si="168"/>
        <v>0</v>
      </c>
      <c r="M403" s="10">
        <f t="shared" si="168"/>
        <v>0</v>
      </c>
      <c r="N403" s="47"/>
      <c r="O403" s="13"/>
    </row>
    <row r="404" spans="1:15" s="12" customFormat="1" ht="15.75">
      <c r="A404" s="57"/>
      <c r="B404" s="56"/>
      <c r="C404" s="37" t="s">
        <v>23</v>
      </c>
      <c r="D404" s="10">
        <f t="shared" si="163"/>
        <v>18300.528</v>
      </c>
      <c r="E404" s="10">
        <f t="shared" si="164"/>
        <v>0</v>
      </c>
      <c r="F404" s="10">
        <f aca="true" t="shared" si="169" ref="F404:M404">F411+F418+F425</f>
        <v>18300.528</v>
      </c>
      <c r="G404" s="10">
        <f t="shared" si="169"/>
        <v>0</v>
      </c>
      <c r="H404" s="10">
        <f t="shared" si="169"/>
        <v>0</v>
      </c>
      <c r="I404" s="10">
        <f t="shared" si="169"/>
        <v>0</v>
      </c>
      <c r="J404" s="10">
        <f t="shared" si="169"/>
        <v>0</v>
      </c>
      <c r="K404" s="10">
        <f t="shared" si="169"/>
        <v>0</v>
      </c>
      <c r="L404" s="10">
        <f t="shared" si="169"/>
        <v>0</v>
      </c>
      <c r="M404" s="10">
        <f t="shared" si="169"/>
        <v>0</v>
      </c>
      <c r="N404" s="47"/>
      <c r="O404" s="13"/>
    </row>
    <row r="405" spans="1:15" s="12" customFormat="1" ht="15.75">
      <c r="A405" s="57"/>
      <c r="B405" s="56"/>
      <c r="C405" s="37" t="s">
        <v>24</v>
      </c>
      <c r="D405" s="10">
        <f t="shared" si="163"/>
        <v>21960.633599999997</v>
      </c>
      <c r="E405" s="10">
        <f t="shared" si="164"/>
        <v>0</v>
      </c>
      <c r="F405" s="10">
        <f aca="true" t="shared" si="170" ref="F405:M405">F412+F419+F426</f>
        <v>21960.633599999997</v>
      </c>
      <c r="G405" s="10">
        <f t="shared" si="170"/>
        <v>0</v>
      </c>
      <c r="H405" s="10">
        <f t="shared" si="170"/>
        <v>0</v>
      </c>
      <c r="I405" s="10">
        <f t="shared" si="170"/>
        <v>0</v>
      </c>
      <c r="J405" s="10">
        <f t="shared" si="170"/>
        <v>0</v>
      </c>
      <c r="K405" s="10">
        <f t="shared" si="170"/>
        <v>0</v>
      </c>
      <c r="L405" s="10">
        <f t="shared" si="170"/>
        <v>0</v>
      </c>
      <c r="M405" s="10">
        <f t="shared" si="170"/>
        <v>0</v>
      </c>
      <c r="N405" s="47"/>
      <c r="O405" s="13"/>
    </row>
    <row r="406" spans="1:15" s="8" customFormat="1" ht="15.75" hidden="1">
      <c r="A406" s="57"/>
      <c r="B406" s="49" t="s">
        <v>118</v>
      </c>
      <c r="C406" s="40" t="s">
        <v>18</v>
      </c>
      <c r="D406" s="10">
        <f>SUM(D407:D412)</f>
        <v>84980.3016</v>
      </c>
      <c r="E406" s="10">
        <f>SUM(E407:E412)</f>
        <v>34217.7</v>
      </c>
      <c r="F406" s="15">
        <f>SUM(F407:F412)</f>
        <v>84980.3016</v>
      </c>
      <c r="G406" s="15">
        <f>SUM(G407:G412)</f>
        <v>34217.7</v>
      </c>
      <c r="H406" s="15"/>
      <c r="I406" s="15"/>
      <c r="J406" s="15"/>
      <c r="K406" s="15"/>
      <c r="L406" s="15"/>
      <c r="M406" s="15"/>
      <c r="N406" s="47"/>
      <c r="O406" s="13"/>
    </row>
    <row r="407" spans="1:16" ht="15.75" hidden="1">
      <c r="A407" s="57"/>
      <c r="B407" s="49"/>
      <c r="C407" s="40" t="s">
        <v>19</v>
      </c>
      <c r="D407" s="10">
        <f aca="true" t="shared" si="171" ref="D407:D412">F407+H407+J407+L407</f>
        <v>11533.7</v>
      </c>
      <c r="E407" s="10">
        <f aca="true" t="shared" si="172" ref="E407:E412">G407+I407+K407+M407</f>
        <v>11393.7</v>
      </c>
      <c r="F407" s="15">
        <f>1198.1+G407-530+15-543.1</f>
        <v>11533.7</v>
      </c>
      <c r="G407" s="15">
        <f>10265.9+530+54.7+543.1</f>
        <v>11393.7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47"/>
      <c r="O407" s="13"/>
      <c r="P407" s="31"/>
    </row>
    <row r="408" spans="1:16" ht="15.75" hidden="1">
      <c r="A408" s="57"/>
      <c r="B408" s="49"/>
      <c r="C408" s="40" t="s">
        <v>20</v>
      </c>
      <c r="D408" s="10">
        <f t="shared" si="171"/>
        <v>11533.7</v>
      </c>
      <c r="E408" s="10">
        <f t="shared" si="172"/>
        <v>11412</v>
      </c>
      <c r="F408" s="15">
        <f>F407</f>
        <v>11533.7</v>
      </c>
      <c r="G408" s="15">
        <v>11412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47"/>
      <c r="O408" s="13"/>
      <c r="P408" s="31"/>
    </row>
    <row r="409" spans="1:16" ht="15.75" hidden="1">
      <c r="A409" s="57"/>
      <c r="B409" s="49"/>
      <c r="C409" s="40" t="s">
        <v>21</v>
      </c>
      <c r="D409" s="10">
        <f t="shared" si="171"/>
        <v>11533.7</v>
      </c>
      <c r="E409" s="10">
        <f t="shared" si="172"/>
        <v>11412</v>
      </c>
      <c r="F409" s="15">
        <f>F408</f>
        <v>11533.7</v>
      </c>
      <c r="G409" s="15">
        <v>11412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47"/>
      <c r="O409" s="13"/>
      <c r="P409" s="31"/>
    </row>
    <row r="410" spans="1:15" ht="15.75" hidden="1">
      <c r="A410" s="57"/>
      <c r="B410" s="49"/>
      <c r="C410" s="40" t="s">
        <v>22</v>
      </c>
      <c r="D410" s="10">
        <f t="shared" si="171"/>
        <v>13840.44</v>
      </c>
      <c r="E410" s="10">
        <f t="shared" si="172"/>
        <v>0</v>
      </c>
      <c r="F410" s="15">
        <f>1.2*F409</f>
        <v>13840.44</v>
      </c>
      <c r="G410" s="15">
        <v>0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47"/>
      <c r="O410" s="13"/>
    </row>
    <row r="411" spans="1:15" ht="15.75" hidden="1">
      <c r="A411" s="57"/>
      <c r="B411" s="49"/>
      <c r="C411" s="40" t="s">
        <v>23</v>
      </c>
      <c r="D411" s="10">
        <f t="shared" si="171"/>
        <v>16608.528</v>
      </c>
      <c r="E411" s="10">
        <f t="shared" si="172"/>
        <v>0</v>
      </c>
      <c r="F411" s="15">
        <f>1.2*F410</f>
        <v>16608.528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47"/>
      <c r="O411" s="13"/>
    </row>
    <row r="412" spans="1:15" ht="15.75" hidden="1">
      <c r="A412" s="57"/>
      <c r="B412" s="49"/>
      <c r="C412" s="40" t="s">
        <v>24</v>
      </c>
      <c r="D412" s="10">
        <f t="shared" si="171"/>
        <v>19930.233599999996</v>
      </c>
      <c r="E412" s="10">
        <f t="shared" si="172"/>
        <v>0</v>
      </c>
      <c r="F412" s="15">
        <f>1.2*F411</f>
        <v>19930.233599999996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  <c r="N412" s="47"/>
      <c r="O412" s="13"/>
    </row>
    <row r="413" spans="1:15" s="8" customFormat="1" ht="21" customHeight="1" hidden="1">
      <c r="A413" s="57"/>
      <c r="B413" s="49" t="s">
        <v>117</v>
      </c>
      <c r="C413" s="40" t="s">
        <v>18</v>
      </c>
      <c r="D413" s="10">
        <f>SUM(D414:D419)</f>
        <v>8657.4</v>
      </c>
      <c r="E413" s="10">
        <f>SUM(E414:E419)</f>
        <v>3525</v>
      </c>
      <c r="F413" s="15">
        <f aca="true" t="shared" si="173" ref="F413:M413">SUM(F414:F419)</f>
        <v>8657.4</v>
      </c>
      <c r="G413" s="15">
        <f t="shared" si="173"/>
        <v>3525</v>
      </c>
      <c r="H413" s="15">
        <f t="shared" si="173"/>
        <v>0</v>
      </c>
      <c r="I413" s="15">
        <f t="shared" si="173"/>
        <v>0</v>
      </c>
      <c r="J413" s="15">
        <f t="shared" si="173"/>
        <v>0</v>
      </c>
      <c r="K413" s="15">
        <f t="shared" si="173"/>
        <v>0</v>
      </c>
      <c r="L413" s="15">
        <f t="shared" si="173"/>
        <v>0</v>
      </c>
      <c r="M413" s="15">
        <f t="shared" si="173"/>
        <v>0</v>
      </c>
      <c r="N413" s="47"/>
      <c r="O413" s="13"/>
    </row>
    <row r="414" spans="1:15" ht="21" customHeight="1" hidden="1">
      <c r="A414" s="57"/>
      <c r="B414" s="49"/>
      <c r="C414" s="40" t="s">
        <v>19</v>
      </c>
      <c r="D414" s="10">
        <f aca="true" t="shared" si="174" ref="D414:D419">F414+H414+J414+L414</f>
        <v>1175</v>
      </c>
      <c r="E414" s="10">
        <f aca="true" t="shared" si="175" ref="E414:E419">G414+I414+K414+M414</f>
        <v>1175</v>
      </c>
      <c r="F414" s="15">
        <f>G414</f>
        <v>1175</v>
      </c>
      <c r="G414" s="15">
        <v>1175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47"/>
      <c r="O414" s="13"/>
    </row>
    <row r="415" spans="1:15" ht="21" customHeight="1" hidden="1">
      <c r="A415" s="57"/>
      <c r="B415" s="49"/>
      <c r="C415" s="40" t="s">
        <v>20</v>
      </c>
      <c r="D415" s="10">
        <f t="shared" si="174"/>
        <v>1175</v>
      </c>
      <c r="E415" s="10">
        <f t="shared" si="175"/>
        <v>1175</v>
      </c>
      <c r="F415" s="15">
        <f>F414</f>
        <v>1175</v>
      </c>
      <c r="G415" s="15">
        <v>1175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47"/>
      <c r="O415" s="13"/>
    </row>
    <row r="416" spans="1:15" ht="21" customHeight="1" hidden="1">
      <c r="A416" s="57"/>
      <c r="B416" s="49"/>
      <c r="C416" s="40" t="s">
        <v>21</v>
      </c>
      <c r="D416" s="10">
        <f t="shared" si="174"/>
        <v>1175</v>
      </c>
      <c r="E416" s="10">
        <f t="shared" si="175"/>
        <v>1175</v>
      </c>
      <c r="F416" s="15">
        <f>F415</f>
        <v>1175</v>
      </c>
      <c r="G416" s="15">
        <v>1175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47"/>
      <c r="O416" s="13"/>
    </row>
    <row r="417" spans="1:15" ht="21" customHeight="1" hidden="1">
      <c r="A417" s="57"/>
      <c r="B417" s="49"/>
      <c r="C417" s="40" t="s">
        <v>22</v>
      </c>
      <c r="D417" s="10">
        <f t="shared" si="174"/>
        <v>1410</v>
      </c>
      <c r="E417" s="10">
        <f t="shared" si="175"/>
        <v>0</v>
      </c>
      <c r="F417" s="15">
        <f>1.2*F416</f>
        <v>1410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47"/>
      <c r="O417" s="13"/>
    </row>
    <row r="418" spans="1:15" ht="21" customHeight="1" hidden="1">
      <c r="A418" s="57"/>
      <c r="B418" s="49"/>
      <c r="C418" s="40" t="s">
        <v>23</v>
      </c>
      <c r="D418" s="10">
        <f t="shared" si="174"/>
        <v>1692</v>
      </c>
      <c r="E418" s="10">
        <f t="shared" si="175"/>
        <v>0</v>
      </c>
      <c r="F418" s="15">
        <f>1.2*F417</f>
        <v>1692</v>
      </c>
      <c r="G418" s="15">
        <v>0</v>
      </c>
      <c r="H418" s="15">
        <v>0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  <c r="N418" s="47"/>
      <c r="O418" s="13"/>
    </row>
    <row r="419" spans="1:15" ht="21" customHeight="1" hidden="1">
      <c r="A419" s="57"/>
      <c r="B419" s="49"/>
      <c r="C419" s="40" t="s">
        <v>24</v>
      </c>
      <c r="D419" s="10">
        <f t="shared" si="174"/>
        <v>2030.3999999999999</v>
      </c>
      <c r="E419" s="10">
        <f t="shared" si="175"/>
        <v>0</v>
      </c>
      <c r="F419" s="15">
        <f>1.2*F418</f>
        <v>2030.3999999999999</v>
      </c>
      <c r="G419" s="15">
        <v>0</v>
      </c>
      <c r="H419" s="15">
        <v>0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  <c r="N419" s="47"/>
      <c r="O419" s="13"/>
    </row>
    <row r="420" spans="1:15" ht="15.75" hidden="1">
      <c r="A420" s="57"/>
      <c r="B420" s="49" t="s">
        <v>103</v>
      </c>
      <c r="C420" s="40" t="s">
        <v>18</v>
      </c>
      <c r="D420" s="10">
        <f>SUM(D421:D426)</f>
        <v>0</v>
      </c>
      <c r="E420" s="10">
        <f>SUM(E421:E426)</f>
        <v>0</v>
      </c>
      <c r="F420" s="10">
        <f aca="true" t="shared" si="176" ref="F420:M420">SUM(F421:F426)</f>
        <v>0</v>
      </c>
      <c r="G420" s="10">
        <f t="shared" si="176"/>
        <v>0</v>
      </c>
      <c r="H420" s="10">
        <f t="shared" si="176"/>
        <v>0</v>
      </c>
      <c r="I420" s="10">
        <f t="shared" si="176"/>
        <v>0</v>
      </c>
      <c r="J420" s="10">
        <f t="shared" si="176"/>
        <v>0</v>
      </c>
      <c r="K420" s="10">
        <f t="shared" si="176"/>
        <v>0</v>
      </c>
      <c r="L420" s="10">
        <f t="shared" si="176"/>
        <v>0</v>
      </c>
      <c r="M420" s="10">
        <f t="shared" si="176"/>
        <v>0</v>
      </c>
      <c r="N420" s="47"/>
      <c r="O420" s="13"/>
    </row>
    <row r="421" spans="1:15" ht="15.75" hidden="1">
      <c r="A421" s="57"/>
      <c r="B421" s="49"/>
      <c r="C421" s="40" t="s">
        <v>19</v>
      </c>
      <c r="D421" s="10">
        <f aca="true" t="shared" si="177" ref="D421:D426">F421+H421+J421+L421</f>
        <v>0</v>
      </c>
      <c r="E421" s="10">
        <f aca="true" t="shared" si="178" ref="E421:E426">G421+I421+K421+M421</f>
        <v>0</v>
      </c>
      <c r="F421" s="15"/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47"/>
      <c r="O421" s="13"/>
    </row>
    <row r="422" spans="1:15" ht="15.75" hidden="1">
      <c r="A422" s="57"/>
      <c r="B422" s="49"/>
      <c r="C422" s="40" t="s">
        <v>20</v>
      </c>
      <c r="D422" s="10">
        <f t="shared" si="177"/>
        <v>0</v>
      </c>
      <c r="E422" s="10">
        <f t="shared" si="178"/>
        <v>0</v>
      </c>
      <c r="F422" s="15">
        <v>0</v>
      </c>
      <c r="G422" s="15">
        <v>0</v>
      </c>
      <c r="H422" s="15">
        <v>0</v>
      </c>
      <c r="I422" s="15">
        <v>0</v>
      </c>
      <c r="J422" s="15">
        <v>0</v>
      </c>
      <c r="K422" s="15">
        <v>0</v>
      </c>
      <c r="L422" s="15">
        <v>0</v>
      </c>
      <c r="M422" s="15">
        <v>0</v>
      </c>
      <c r="N422" s="47"/>
      <c r="O422" s="13"/>
    </row>
    <row r="423" spans="1:15" ht="15.75" hidden="1">
      <c r="A423" s="57"/>
      <c r="B423" s="49"/>
      <c r="C423" s="40" t="s">
        <v>21</v>
      </c>
      <c r="D423" s="10">
        <f t="shared" si="177"/>
        <v>0</v>
      </c>
      <c r="E423" s="10">
        <f t="shared" si="178"/>
        <v>0</v>
      </c>
      <c r="F423" s="15">
        <v>0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  <c r="N423" s="47"/>
      <c r="O423" s="13"/>
    </row>
    <row r="424" spans="1:15" ht="15.75" hidden="1">
      <c r="A424" s="57"/>
      <c r="B424" s="49"/>
      <c r="C424" s="40" t="s">
        <v>22</v>
      </c>
      <c r="D424" s="10">
        <f t="shared" si="177"/>
        <v>0</v>
      </c>
      <c r="E424" s="10">
        <f t="shared" si="178"/>
        <v>0</v>
      </c>
      <c r="F424" s="15">
        <v>0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  <c r="N424" s="47"/>
      <c r="O424" s="13"/>
    </row>
    <row r="425" spans="1:15" ht="15.75" hidden="1">
      <c r="A425" s="57"/>
      <c r="B425" s="49"/>
      <c r="C425" s="40" t="s">
        <v>23</v>
      </c>
      <c r="D425" s="10">
        <f t="shared" si="177"/>
        <v>0</v>
      </c>
      <c r="E425" s="10">
        <f t="shared" si="178"/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47"/>
      <c r="O425" s="13"/>
    </row>
    <row r="426" spans="1:15" ht="15.75" hidden="1">
      <c r="A426" s="58"/>
      <c r="B426" s="49"/>
      <c r="C426" s="40" t="s">
        <v>24</v>
      </c>
      <c r="D426" s="10">
        <f t="shared" si="177"/>
        <v>0</v>
      </c>
      <c r="E426" s="10">
        <f t="shared" si="178"/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47"/>
      <c r="O426" s="13"/>
    </row>
    <row r="427" spans="1:15" ht="15.75">
      <c r="A427" s="55"/>
      <c r="B427" s="56" t="s">
        <v>36</v>
      </c>
      <c r="C427" s="37" t="s">
        <v>18</v>
      </c>
      <c r="D427" s="10">
        <f aca="true" t="shared" si="179" ref="D427:M427">SUM(D428:D433)</f>
        <v>217759.8962</v>
      </c>
      <c r="E427" s="10">
        <f t="shared" si="179"/>
        <v>89734.5</v>
      </c>
      <c r="F427" s="10">
        <f t="shared" si="179"/>
        <v>217759.8962</v>
      </c>
      <c r="G427" s="10">
        <f t="shared" si="179"/>
        <v>89734.5</v>
      </c>
      <c r="H427" s="10">
        <f t="shared" si="179"/>
        <v>0</v>
      </c>
      <c r="I427" s="10">
        <f t="shared" si="179"/>
        <v>0</v>
      </c>
      <c r="J427" s="10">
        <f t="shared" si="179"/>
        <v>0</v>
      </c>
      <c r="K427" s="10">
        <f t="shared" si="179"/>
        <v>0</v>
      </c>
      <c r="L427" s="10">
        <f t="shared" si="179"/>
        <v>0</v>
      </c>
      <c r="M427" s="10">
        <f t="shared" si="179"/>
        <v>0</v>
      </c>
      <c r="N427" s="47"/>
      <c r="O427" s="13"/>
    </row>
    <row r="428" spans="1:16" ht="15.75">
      <c r="A428" s="55"/>
      <c r="B428" s="56"/>
      <c r="C428" s="37" t="s">
        <v>19</v>
      </c>
      <c r="D428" s="10">
        <f aca="true" t="shared" si="180" ref="D428:E433">F428+H428+J428+L428</f>
        <v>30039.3</v>
      </c>
      <c r="E428" s="10">
        <f t="shared" si="180"/>
        <v>29899.3</v>
      </c>
      <c r="F428" s="10">
        <f aca="true" t="shared" si="181" ref="F428:G433">F386+F400</f>
        <v>30039.3</v>
      </c>
      <c r="G428" s="10">
        <f t="shared" si="181"/>
        <v>29899.3</v>
      </c>
      <c r="H428" s="10">
        <f aca="true" t="shared" si="182" ref="H428:M428">H386+H400</f>
        <v>0</v>
      </c>
      <c r="I428" s="10">
        <f t="shared" si="182"/>
        <v>0</v>
      </c>
      <c r="J428" s="10">
        <f t="shared" si="182"/>
        <v>0</v>
      </c>
      <c r="K428" s="10">
        <f t="shared" si="182"/>
        <v>0</v>
      </c>
      <c r="L428" s="10">
        <f t="shared" si="182"/>
        <v>0</v>
      </c>
      <c r="M428" s="10">
        <f t="shared" si="182"/>
        <v>0</v>
      </c>
      <c r="N428" s="47"/>
      <c r="O428" s="13"/>
      <c r="P428" s="31"/>
    </row>
    <row r="429" spans="1:16" ht="15.75">
      <c r="A429" s="55"/>
      <c r="B429" s="56"/>
      <c r="C429" s="37" t="s">
        <v>20</v>
      </c>
      <c r="D429" s="10">
        <f t="shared" si="180"/>
        <v>30039.3</v>
      </c>
      <c r="E429" s="10">
        <f t="shared" si="180"/>
        <v>29917.6</v>
      </c>
      <c r="F429" s="10">
        <f t="shared" si="181"/>
        <v>30039.3</v>
      </c>
      <c r="G429" s="10">
        <f t="shared" si="181"/>
        <v>29917.6</v>
      </c>
      <c r="H429" s="10">
        <f aca="true" t="shared" si="183" ref="H429:M429">H387+H401</f>
        <v>0</v>
      </c>
      <c r="I429" s="10">
        <f t="shared" si="183"/>
        <v>0</v>
      </c>
      <c r="J429" s="10">
        <f t="shared" si="183"/>
        <v>0</v>
      </c>
      <c r="K429" s="10">
        <f t="shared" si="183"/>
        <v>0</v>
      </c>
      <c r="L429" s="10">
        <f t="shared" si="183"/>
        <v>0</v>
      </c>
      <c r="M429" s="10">
        <f t="shared" si="183"/>
        <v>0</v>
      </c>
      <c r="N429" s="47"/>
      <c r="O429" s="13"/>
      <c r="P429" s="31"/>
    </row>
    <row r="430" spans="1:16" ht="15.75">
      <c r="A430" s="55"/>
      <c r="B430" s="56"/>
      <c r="C430" s="37" t="s">
        <v>21</v>
      </c>
      <c r="D430" s="10">
        <f t="shared" si="180"/>
        <v>30039.3</v>
      </c>
      <c r="E430" s="10">
        <f t="shared" si="180"/>
        <v>29917.6</v>
      </c>
      <c r="F430" s="10">
        <f t="shared" si="181"/>
        <v>30039.3</v>
      </c>
      <c r="G430" s="10">
        <f t="shared" si="181"/>
        <v>29917.6</v>
      </c>
      <c r="H430" s="10">
        <f aca="true" t="shared" si="184" ref="H430:M430">H388+H402</f>
        <v>0</v>
      </c>
      <c r="I430" s="10">
        <f t="shared" si="184"/>
        <v>0</v>
      </c>
      <c r="J430" s="10">
        <f t="shared" si="184"/>
        <v>0</v>
      </c>
      <c r="K430" s="10">
        <f t="shared" si="184"/>
        <v>0</v>
      </c>
      <c r="L430" s="10">
        <f t="shared" si="184"/>
        <v>0</v>
      </c>
      <c r="M430" s="10">
        <f t="shared" si="184"/>
        <v>0</v>
      </c>
      <c r="N430" s="47"/>
      <c r="O430" s="13"/>
      <c r="P430" s="31"/>
    </row>
    <row r="431" spans="1:15" ht="15.75">
      <c r="A431" s="55"/>
      <c r="B431" s="56"/>
      <c r="C431" s="37" t="s">
        <v>22</v>
      </c>
      <c r="D431" s="10">
        <f t="shared" si="180"/>
        <v>37042.1</v>
      </c>
      <c r="E431" s="10">
        <f t="shared" si="180"/>
        <v>0</v>
      </c>
      <c r="F431" s="10">
        <f t="shared" si="181"/>
        <v>37042.1</v>
      </c>
      <c r="G431" s="10">
        <f t="shared" si="181"/>
        <v>0</v>
      </c>
      <c r="H431" s="10">
        <f aca="true" t="shared" si="185" ref="H431:M431">H389+H403</f>
        <v>0</v>
      </c>
      <c r="I431" s="10">
        <f t="shared" si="185"/>
        <v>0</v>
      </c>
      <c r="J431" s="10">
        <f t="shared" si="185"/>
        <v>0</v>
      </c>
      <c r="K431" s="10">
        <f t="shared" si="185"/>
        <v>0</v>
      </c>
      <c r="L431" s="10">
        <f t="shared" si="185"/>
        <v>0</v>
      </c>
      <c r="M431" s="10">
        <f t="shared" si="185"/>
        <v>0</v>
      </c>
      <c r="N431" s="47"/>
      <c r="O431" s="13"/>
    </row>
    <row r="432" spans="1:15" ht="15.75">
      <c r="A432" s="55"/>
      <c r="B432" s="56"/>
      <c r="C432" s="37" t="s">
        <v>23</v>
      </c>
      <c r="D432" s="10">
        <f t="shared" si="180"/>
        <v>42271.354</v>
      </c>
      <c r="E432" s="10">
        <f t="shared" si="180"/>
        <v>0</v>
      </c>
      <c r="F432" s="10">
        <f t="shared" si="181"/>
        <v>42271.354</v>
      </c>
      <c r="G432" s="10">
        <f t="shared" si="181"/>
        <v>0</v>
      </c>
      <c r="H432" s="10">
        <f aca="true" t="shared" si="186" ref="H432:M432">H390+H404</f>
        <v>0</v>
      </c>
      <c r="I432" s="10">
        <f t="shared" si="186"/>
        <v>0</v>
      </c>
      <c r="J432" s="10">
        <f t="shared" si="186"/>
        <v>0</v>
      </c>
      <c r="K432" s="10">
        <f t="shared" si="186"/>
        <v>0</v>
      </c>
      <c r="L432" s="10">
        <f t="shared" si="186"/>
        <v>0</v>
      </c>
      <c r="M432" s="10">
        <f t="shared" si="186"/>
        <v>0</v>
      </c>
      <c r="N432" s="47"/>
      <c r="O432" s="13"/>
    </row>
    <row r="433" spans="1:15" ht="15.75">
      <c r="A433" s="55"/>
      <c r="B433" s="56"/>
      <c r="C433" s="37" t="s">
        <v>24</v>
      </c>
      <c r="D433" s="10">
        <f t="shared" si="180"/>
        <v>48328.542199999996</v>
      </c>
      <c r="E433" s="10">
        <f t="shared" si="180"/>
        <v>0</v>
      </c>
      <c r="F433" s="10">
        <f t="shared" si="181"/>
        <v>48328.542199999996</v>
      </c>
      <c r="G433" s="10">
        <f t="shared" si="181"/>
        <v>0</v>
      </c>
      <c r="H433" s="10">
        <f aca="true" t="shared" si="187" ref="H433:M433">H391+H405</f>
        <v>0</v>
      </c>
      <c r="I433" s="10">
        <f t="shared" si="187"/>
        <v>0</v>
      </c>
      <c r="J433" s="10">
        <f t="shared" si="187"/>
        <v>0</v>
      </c>
      <c r="K433" s="10">
        <f t="shared" si="187"/>
        <v>0</v>
      </c>
      <c r="L433" s="10">
        <f t="shared" si="187"/>
        <v>0</v>
      </c>
      <c r="M433" s="10">
        <f t="shared" si="187"/>
        <v>0</v>
      </c>
      <c r="N433" s="48"/>
      <c r="O433" s="13"/>
    </row>
    <row r="434" spans="1:15" ht="15.75">
      <c r="A434" s="50" t="s">
        <v>69</v>
      </c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2"/>
      <c r="N434" s="40"/>
      <c r="O434" s="13"/>
    </row>
    <row r="435" spans="1:15" ht="15.75">
      <c r="A435" s="50" t="s">
        <v>70</v>
      </c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2"/>
      <c r="N435" s="40"/>
      <c r="O435" s="13"/>
    </row>
    <row r="436" spans="1:15" s="12" customFormat="1" ht="15.75">
      <c r="A436" s="59" t="s">
        <v>128</v>
      </c>
      <c r="B436" s="38" t="s">
        <v>71</v>
      </c>
      <c r="C436" s="37" t="s">
        <v>18</v>
      </c>
      <c r="D436" s="10">
        <f>SUM(D437:D442)</f>
        <v>121388</v>
      </c>
      <c r="E436" s="10">
        <f aca="true" t="shared" si="188" ref="E436:M436">SUM(E437:E442)</f>
        <v>6650</v>
      </c>
      <c r="F436" s="10">
        <f t="shared" si="188"/>
        <v>121388</v>
      </c>
      <c r="G436" s="10">
        <f t="shared" si="188"/>
        <v>6650</v>
      </c>
      <c r="H436" s="10">
        <f t="shared" si="188"/>
        <v>0</v>
      </c>
      <c r="I436" s="10">
        <f t="shared" si="188"/>
        <v>0</v>
      </c>
      <c r="J436" s="10">
        <f t="shared" si="188"/>
        <v>0</v>
      </c>
      <c r="K436" s="10">
        <f t="shared" si="188"/>
        <v>0</v>
      </c>
      <c r="L436" s="10">
        <f t="shared" si="188"/>
        <v>0</v>
      </c>
      <c r="M436" s="10">
        <f t="shared" si="188"/>
        <v>0</v>
      </c>
      <c r="N436" s="46" t="s">
        <v>96</v>
      </c>
      <c r="O436" s="13"/>
    </row>
    <row r="437" spans="1:15" s="12" customFormat="1" ht="15.75">
      <c r="A437" s="57"/>
      <c r="B437" s="56" t="s">
        <v>72</v>
      </c>
      <c r="C437" s="37" t="s">
        <v>19</v>
      </c>
      <c r="D437" s="10">
        <f aca="true" t="shared" si="189" ref="D437:D442">F437+H437+J437+L437</f>
        <v>26644</v>
      </c>
      <c r="E437" s="10">
        <f aca="true" t="shared" si="190" ref="E437:E442">G437+I437+K437+M437</f>
        <v>6650</v>
      </c>
      <c r="F437" s="10">
        <f>F444+F451+F458+F465+F472+F486+F493+F500+F528+F479+F507+F514+F521</f>
        <v>26644</v>
      </c>
      <c r="G437" s="10">
        <f aca="true" t="shared" si="191" ref="G437:M437">G444+G451+G458+G465+G472+G486+G493+G500+G528+G479+G507+G514+G521</f>
        <v>6650</v>
      </c>
      <c r="H437" s="10">
        <f t="shared" si="191"/>
        <v>0</v>
      </c>
      <c r="I437" s="10">
        <f t="shared" si="191"/>
        <v>0</v>
      </c>
      <c r="J437" s="10">
        <f t="shared" si="191"/>
        <v>0</v>
      </c>
      <c r="K437" s="10">
        <f t="shared" si="191"/>
        <v>0</v>
      </c>
      <c r="L437" s="10">
        <f t="shared" si="191"/>
        <v>0</v>
      </c>
      <c r="M437" s="10">
        <f t="shared" si="191"/>
        <v>0</v>
      </c>
      <c r="N437" s="47"/>
      <c r="O437" s="13"/>
    </row>
    <row r="438" spans="1:15" s="12" customFormat="1" ht="15.75">
      <c r="A438" s="57"/>
      <c r="B438" s="56"/>
      <c r="C438" s="37" t="s">
        <v>20</v>
      </c>
      <c r="D438" s="10">
        <f t="shared" si="189"/>
        <v>40144</v>
      </c>
      <c r="E438" s="10">
        <f t="shared" si="190"/>
        <v>0</v>
      </c>
      <c r="F438" s="10">
        <f aca="true" t="shared" si="192" ref="F438:M442">F445+F452+F459+F466+F473+F487+F494+F501+F529+F480+F508+F515+F522</f>
        <v>40144</v>
      </c>
      <c r="G438" s="10">
        <f t="shared" si="192"/>
        <v>0</v>
      </c>
      <c r="H438" s="10">
        <f t="shared" si="192"/>
        <v>0</v>
      </c>
      <c r="I438" s="10">
        <f t="shared" si="192"/>
        <v>0</v>
      </c>
      <c r="J438" s="10">
        <f t="shared" si="192"/>
        <v>0</v>
      </c>
      <c r="K438" s="10">
        <f t="shared" si="192"/>
        <v>0</v>
      </c>
      <c r="L438" s="10">
        <f t="shared" si="192"/>
        <v>0</v>
      </c>
      <c r="M438" s="10">
        <f t="shared" si="192"/>
        <v>0</v>
      </c>
      <c r="N438" s="47"/>
      <c r="O438" s="13"/>
    </row>
    <row r="439" spans="1:15" s="12" customFormat="1" ht="15.75">
      <c r="A439" s="57"/>
      <c r="B439" s="56"/>
      <c r="C439" s="37" t="s">
        <v>21</v>
      </c>
      <c r="D439" s="10">
        <f t="shared" si="189"/>
        <v>20600</v>
      </c>
      <c r="E439" s="10">
        <f t="shared" si="190"/>
        <v>0</v>
      </c>
      <c r="F439" s="10">
        <f t="shared" si="192"/>
        <v>20600</v>
      </c>
      <c r="G439" s="10">
        <f t="shared" si="192"/>
        <v>0</v>
      </c>
      <c r="H439" s="10">
        <f t="shared" si="192"/>
        <v>0</v>
      </c>
      <c r="I439" s="10">
        <f t="shared" si="192"/>
        <v>0</v>
      </c>
      <c r="J439" s="10">
        <f t="shared" si="192"/>
        <v>0</v>
      </c>
      <c r="K439" s="10">
        <f t="shared" si="192"/>
        <v>0</v>
      </c>
      <c r="L439" s="10">
        <f t="shared" si="192"/>
        <v>0</v>
      </c>
      <c r="M439" s="10">
        <f t="shared" si="192"/>
        <v>0</v>
      </c>
      <c r="N439" s="47"/>
      <c r="O439" s="13"/>
    </row>
    <row r="440" spans="1:15" s="12" customFormat="1" ht="15.75">
      <c r="A440" s="57"/>
      <c r="B440" s="56"/>
      <c r="C440" s="37" t="s">
        <v>22</v>
      </c>
      <c r="D440" s="10">
        <f t="shared" si="189"/>
        <v>22000</v>
      </c>
      <c r="E440" s="10">
        <f t="shared" si="190"/>
        <v>0</v>
      </c>
      <c r="F440" s="10">
        <f t="shared" si="192"/>
        <v>22000</v>
      </c>
      <c r="G440" s="10">
        <f t="shared" si="192"/>
        <v>0</v>
      </c>
      <c r="H440" s="10">
        <f t="shared" si="192"/>
        <v>0</v>
      </c>
      <c r="I440" s="10">
        <f t="shared" si="192"/>
        <v>0</v>
      </c>
      <c r="J440" s="10">
        <f t="shared" si="192"/>
        <v>0</v>
      </c>
      <c r="K440" s="10">
        <f t="shared" si="192"/>
        <v>0</v>
      </c>
      <c r="L440" s="10">
        <f t="shared" si="192"/>
        <v>0</v>
      </c>
      <c r="M440" s="10">
        <f t="shared" si="192"/>
        <v>0</v>
      </c>
      <c r="N440" s="47"/>
      <c r="O440" s="13"/>
    </row>
    <row r="441" spans="1:15" s="12" customFormat="1" ht="15.75">
      <c r="A441" s="57"/>
      <c r="B441" s="56"/>
      <c r="C441" s="37" t="s">
        <v>23</v>
      </c>
      <c r="D441" s="10">
        <f t="shared" si="189"/>
        <v>8000</v>
      </c>
      <c r="E441" s="10">
        <f t="shared" si="190"/>
        <v>0</v>
      </c>
      <c r="F441" s="10">
        <f t="shared" si="192"/>
        <v>8000</v>
      </c>
      <c r="G441" s="10">
        <f t="shared" si="192"/>
        <v>0</v>
      </c>
      <c r="H441" s="10">
        <f t="shared" si="192"/>
        <v>0</v>
      </c>
      <c r="I441" s="10">
        <f t="shared" si="192"/>
        <v>0</v>
      </c>
      <c r="J441" s="10">
        <f t="shared" si="192"/>
        <v>0</v>
      </c>
      <c r="K441" s="10">
        <f t="shared" si="192"/>
        <v>0</v>
      </c>
      <c r="L441" s="10">
        <f t="shared" si="192"/>
        <v>0</v>
      </c>
      <c r="M441" s="10">
        <f t="shared" si="192"/>
        <v>0</v>
      </c>
      <c r="N441" s="47"/>
      <c r="O441" s="13"/>
    </row>
    <row r="442" spans="1:15" s="12" customFormat="1" ht="15.75">
      <c r="A442" s="57"/>
      <c r="B442" s="56"/>
      <c r="C442" s="37" t="s">
        <v>24</v>
      </c>
      <c r="D442" s="10">
        <f t="shared" si="189"/>
        <v>4000</v>
      </c>
      <c r="E442" s="10">
        <f t="shared" si="190"/>
        <v>0</v>
      </c>
      <c r="F442" s="10">
        <f t="shared" si="192"/>
        <v>4000</v>
      </c>
      <c r="G442" s="10">
        <f t="shared" si="192"/>
        <v>0</v>
      </c>
      <c r="H442" s="10">
        <f t="shared" si="192"/>
        <v>0</v>
      </c>
      <c r="I442" s="10">
        <f t="shared" si="192"/>
        <v>0</v>
      </c>
      <c r="J442" s="10">
        <f t="shared" si="192"/>
        <v>0</v>
      </c>
      <c r="K442" s="10">
        <f t="shared" si="192"/>
        <v>0</v>
      </c>
      <c r="L442" s="10">
        <f t="shared" si="192"/>
        <v>0</v>
      </c>
      <c r="M442" s="10">
        <f t="shared" si="192"/>
        <v>0</v>
      </c>
      <c r="N442" s="47"/>
      <c r="O442" s="13"/>
    </row>
    <row r="443" spans="1:15" s="8" customFormat="1" ht="15.75" hidden="1">
      <c r="A443" s="57"/>
      <c r="B443" s="49" t="s">
        <v>73</v>
      </c>
      <c r="C443" s="40" t="s">
        <v>18</v>
      </c>
      <c r="D443" s="10">
        <f>SUM(D444:D449)</f>
        <v>5450</v>
      </c>
      <c r="E443" s="10">
        <f>SUM(E444:E449)</f>
        <v>2150</v>
      </c>
      <c r="F443" s="15">
        <f>SUM(F444:F449)</f>
        <v>5450</v>
      </c>
      <c r="G443" s="15">
        <f>SUM(G444:G449)</f>
        <v>2150</v>
      </c>
      <c r="H443" s="15"/>
      <c r="I443" s="15"/>
      <c r="J443" s="15"/>
      <c r="K443" s="15"/>
      <c r="L443" s="15"/>
      <c r="M443" s="15"/>
      <c r="N443" s="47"/>
      <c r="O443" s="13"/>
    </row>
    <row r="444" spans="1:15" ht="15.75" hidden="1">
      <c r="A444" s="57"/>
      <c r="B444" s="49"/>
      <c r="C444" s="40" t="s">
        <v>19</v>
      </c>
      <c r="D444" s="10">
        <f aca="true" t="shared" si="193" ref="D444:D449">F444+H444+J444+L444</f>
        <v>2150</v>
      </c>
      <c r="E444" s="10">
        <f aca="true" t="shared" si="194" ref="E444:E449">G444+I444+K444+M444</f>
        <v>2150</v>
      </c>
      <c r="F444" s="15">
        <f>650+1500</f>
        <v>2150</v>
      </c>
      <c r="G444" s="15">
        <f>650+1500</f>
        <v>2150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47"/>
      <c r="O444" s="13"/>
    </row>
    <row r="445" spans="1:15" ht="15.75" hidden="1">
      <c r="A445" s="57"/>
      <c r="B445" s="49"/>
      <c r="C445" s="40" t="s">
        <v>20</v>
      </c>
      <c r="D445" s="10">
        <f t="shared" si="193"/>
        <v>3300</v>
      </c>
      <c r="E445" s="10">
        <f t="shared" si="194"/>
        <v>0</v>
      </c>
      <c r="F445" s="15">
        <v>3300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47"/>
      <c r="O445" s="13"/>
    </row>
    <row r="446" spans="1:15" ht="15.75" hidden="1">
      <c r="A446" s="57"/>
      <c r="B446" s="49"/>
      <c r="C446" s="40" t="s">
        <v>21</v>
      </c>
      <c r="D446" s="10">
        <f t="shared" si="193"/>
        <v>0</v>
      </c>
      <c r="E446" s="10">
        <f t="shared" si="194"/>
        <v>0</v>
      </c>
      <c r="F446" s="15">
        <v>0</v>
      </c>
      <c r="G446" s="15"/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47"/>
      <c r="O446" s="13"/>
    </row>
    <row r="447" spans="1:15" ht="15.75" hidden="1">
      <c r="A447" s="57"/>
      <c r="B447" s="49"/>
      <c r="C447" s="40" t="s">
        <v>22</v>
      </c>
      <c r="D447" s="10">
        <f t="shared" si="193"/>
        <v>0</v>
      </c>
      <c r="E447" s="10">
        <f t="shared" si="194"/>
        <v>0</v>
      </c>
      <c r="F447" s="15"/>
      <c r="G447" s="15"/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47"/>
      <c r="O447" s="13"/>
    </row>
    <row r="448" spans="1:15" ht="15.75" hidden="1">
      <c r="A448" s="57"/>
      <c r="B448" s="49"/>
      <c r="C448" s="40" t="s">
        <v>23</v>
      </c>
      <c r="D448" s="10">
        <f t="shared" si="193"/>
        <v>0</v>
      </c>
      <c r="E448" s="10">
        <f t="shared" si="194"/>
        <v>0</v>
      </c>
      <c r="F448" s="15"/>
      <c r="G448" s="15"/>
      <c r="H448" s="15">
        <v>0</v>
      </c>
      <c r="I448" s="15">
        <v>0</v>
      </c>
      <c r="J448" s="15">
        <v>0</v>
      </c>
      <c r="K448" s="15">
        <v>0</v>
      </c>
      <c r="L448" s="15">
        <v>0</v>
      </c>
      <c r="M448" s="15">
        <v>0</v>
      </c>
      <c r="N448" s="47"/>
      <c r="O448" s="13"/>
    </row>
    <row r="449" spans="1:15" ht="15.75" hidden="1">
      <c r="A449" s="57"/>
      <c r="B449" s="49"/>
      <c r="C449" s="40" t="s">
        <v>24</v>
      </c>
      <c r="D449" s="10">
        <f t="shared" si="193"/>
        <v>0</v>
      </c>
      <c r="E449" s="10">
        <f t="shared" si="194"/>
        <v>0</v>
      </c>
      <c r="F449" s="15"/>
      <c r="G449" s="15"/>
      <c r="H449" s="15">
        <v>0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47"/>
      <c r="O449" s="13"/>
    </row>
    <row r="450" spans="1:15" s="8" customFormat="1" ht="15.75" hidden="1">
      <c r="A450" s="57"/>
      <c r="B450" s="49" t="s">
        <v>123</v>
      </c>
      <c r="C450" s="40" t="s">
        <v>18</v>
      </c>
      <c r="D450" s="10">
        <f>SUM(D451:D456)</f>
        <v>7200</v>
      </c>
      <c r="E450" s="10">
        <f>SUM(E451:E456)</f>
        <v>1200</v>
      </c>
      <c r="F450" s="15">
        <f aca="true" t="shared" si="195" ref="F450:M450">SUM(F451:F456)</f>
        <v>7200</v>
      </c>
      <c r="G450" s="15">
        <f t="shared" si="195"/>
        <v>1200</v>
      </c>
      <c r="H450" s="15">
        <f t="shared" si="195"/>
        <v>0</v>
      </c>
      <c r="I450" s="15">
        <f t="shared" si="195"/>
        <v>0</v>
      </c>
      <c r="J450" s="15">
        <f t="shared" si="195"/>
        <v>0</v>
      </c>
      <c r="K450" s="15">
        <f t="shared" si="195"/>
        <v>0</v>
      </c>
      <c r="L450" s="15">
        <f t="shared" si="195"/>
        <v>0</v>
      </c>
      <c r="M450" s="15">
        <f t="shared" si="195"/>
        <v>0</v>
      </c>
      <c r="N450" s="47"/>
      <c r="O450" s="13"/>
    </row>
    <row r="451" spans="1:15" ht="15.75" hidden="1">
      <c r="A451" s="57"/>
      <c r="B451" s="49"/>
      <c r="C451" s="40" t="s">
        <v>19</v>
      </c>
      <c r="D451" s="10">
        <f aca="true" t="shared" si="196" ref="D451:D456">F451+H451+J451+L451</f>
        <v>1200</v>
      </c>
      <c r="E451" s="10">
        <f aca="true" t="shared" si="197" ref="E451:E456">G451+I451+K451+M451</f>
        <v>1200</v>
      </c>
      <c r="F451" s="15">
        <f>400+800</f>
        <v>1200</v>
      </c>
      <c r="G451" s="15">
        <v>1200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  <c r="N451" s="47"/>
      <c r="O451" s="13"/>
    </row>
    <row r="452" spans="1:15" ht="15.75" hidden="1">
      <c r="A452" s="57"/>
      <c r="B452" s="49"/>
      <c r="C452" s="40" t="s">
        <v>20</v>
      </c>
      <c r="D452" s="10">
        <f t="shared" si="196"/>
        <v>2000</v>
      </c>
      <c r="E452" s="10">
        <f t="shared" si="197"/>
        <v>0</v>
      </c>
      <c r="F452" s="15">
        <v>2000</v>
      </c>
      <c r="G452" s="15"/>
      <c r="H452" s="15">
        <v>0</v>
      </c>
      <c r="I452" s="15">
        <v>0</v>
      </c>
      <c r="J452" s="15">
        <v>0</v>
      </c>
      <c r="K452" s="15">
        <v>0</v>
      </c>
      <c r="L452" s="15">
        <v>0</v>
      </c>
      <c r="M452" s="15">
        <v>0</v>
      </c>
      <c r="N452" s="47"/>
      <c r="O452" s="13"/>
    </row>
    <row r="453" spans="1:15" ht="15.75" hidden="1">
      <c r="A453" s="57"/>
      <c r="B453" s="49"/>
      <c r="C453" s="40" t="s">
        <v>21</v>
      </c>
      <c r="D453" s="10">
        <f t="shared" si="196"/>
        <v>2000</v>
      </c>
      <c r="E453" s="10">
        <f t="shared" si="197"/>
        <v>0</v>
      </c>
      <c r="F453" s="15">
        <v>2000</v>
      </c>
      <c r="G453" s="15"/>
      <c r="H453" s="15">
        <v>0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  <c r="N453" s="47"/>
      <c r="O453" s="13"/>
    </row>
    <row r="454" spans="1:15" ht="15.75" hidden="1">
      <c r="A454" s="57"/>
      <c r="B454" s="49"/>
      <c r="C454" s="40" t="s">
        <v>22</v>
      </c>
      <c r="D454" s="10">
        <f t="shared" si="196"/>
        <v>2000</v>
      </c>
      <c r="E454" s="10">
        <f t="shared" si="197"/>
        <v>0</v>
      </c>
      <c r="F454" s="15">
        <v>2000</v>
      </c>
      <c r="G454" s="15"/>
      <c r="H454" s="15">
        <v>0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  <c r="N454" s="47"/>
      <c r="O454" s="13"/>
    </row>
    <row r="455" spans="1:15" ht="15.75" hidden="1">
      <c r="A455" s="57"/>
      <c r="B455" s="49"/>
      <c r="C455" s="40" t="s">
        <v>23</v>
      </c>
      <c r="D455" s="10">
        <f t="shared" si="196"/>
        <v>0</v>
      </c>
      <c r="E455" s="10">
        <f t="shared" si="197"/>
        <v>0</v>
      </c>
      <c r="F455" s="15">
        <v>0</v>
      </c>
      <c r="G455" s="15"/>
      <c r="H455" s="15">
        <v>0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47"/>
      <c r="O455" s="13"/>
    </row>
    <row r="456" spans="1:15" ht="15.75" hidden="1">
      <c r="A456" s="57"/>
      <c r="B456" s="49"/>
      <c r="C456" s="40" t="s">
        <v>24</v>
      </c>
      <c r="D456" s="10">
        <f t="shared" si="196"/>
        <v>0</v>
      </c>
      <c r="E456" s="10">
        <f t="shared" si="197"/>
        <v>0</v>
      </c>
      <c r="F456" s="15">
        <v>0</v>
      </c>
      <c r="G456" s="15"/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47"/>
      <c r="O456" s="13"/>
    </row>
    <row r="457" spans="1:15" s="8" customFormat="1" ht="15.75" hidden="1">
      <c r="A457" s="57"/>
      <c r="B457" s="49" t="s">
        <v>74</v>
      </c>
      <c r="C457" s="40" t="s">
        <v>18</v>
      </c>
      <c r="D457" s="10">
        <f>SUM(D458:D463)</f>
        <v>14117</v>
      </c>
      <c r="E457" s="10">
        <f>SUM(E458:E463)</f>
        <v>1500</v>
      </c>
      <c r="F457" s="15">
        <f aca="true" t="shared" si="198" ref="F457:M457">SUM(F458:F463)</f>
        <v>14117</v>
      </c>
      <c r="G457" s="15">
        <f t="shared" si="198"/>
        <v>1500</v>
      </c>
      <c r="H457" s="15">
        <f t="shared" si="198"/>
        <v>0</v>
      </c>
      <c r="I457" s="15">
        <f t="shared" si="198"/>
        <v>0</v>
      </c>
      <c r="J457" s="15">
        <f t="shared" si="198"/>
        <v>0</v>
      </c>
      <c r="K457" s="15">
        <f t="shared" si="198"/>
        <v>0</v>
      </c>
      <c r="L457" s="15">
        <f t="shared" si="198"/>
        <v>0</v>
      </c>
      <c r="M457" s="15">
        <f t="shared" si="198"/>
        <v>0</v>
      </c>
      <c r="N457" s="47"/>
      <c r="O457" s="13"/>
    </row>
    <row r="458" spans="1:15" ht="15.75" hidden="1">
      <c r="A458" s="57"/>
      <c r="B458" s="49"/>
      <c r="C458" s="40" t="s">
        <v>19</v>
      </c>
      <c r="D458" s="10">
        <f aca="true" t="shared" si="199" ref="D458:D463">F458+H458+J458+L458</f>
        <v>6458.5</v>
      </c>
      <c r="E458" s="10">
        <f aca="true" t="shared" si="200" ref="E458:E463">G458+I458+K458+M458</f>
        <v>1500</v>
      </c>
      <c r="F458" s="15">
        <f>7658.5-1200</f>
        <v>6458.5</v>
      </c>
      <c r="G458" s="15">
        <v>1500</v>
      </c>
      <c r="H458" s="15">
        <v>0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47"/>
      <c r="O458" s="13"/>
    </row>
    <row r="459" spans="1:15" ht="15.75" hidden="1">
      <c r="A459" s="57"/>
      <c r="B459" s="49"/>
      <c r="C459" s="40" t="s">
        <v>20</v>
      </c>
      <c r="D459" s="10">
        <f t="shared" si="199"/>
        <v>7658.5</v>
      </c>
      <c r="E459" s="10">
        <f t="shared" si="200"/>
        <v>0</v>
      </c>
      <c r="F459" s="15">
        <v>7658.5</v>
      </c>
      <c r="G459" s="15"/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47"/>
      <c r="O459" s="13"/>
    </row>
    <row r="460" spans="1:15" ht="15.75" hidden="1">
      <c r="A460" s="57"/>
      <c r="B460" s="49"/>
      <c r="C460" s="40" t="s">
        <v>21</v>
      </c>
      <c r="D460" s="10">
        <f t="shared" si="199"/>
        <v>0</v>
      </c>
      <c r="E460" s="10">
        <f t="shared" si="200"/>
        <v>0</v>
      </c>
      <c r="F460" s="15">
        <v>0</v>
      </c>
      <c r="G460" s="15"/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47"/>
      <c r="O460" s="13"/>
    </row>
    <row r="461" spans="1:15" ht="15.75" hidden="1">
      <c r="A461" s="57"/>
      <c r="B461" s="49"/>
      <c r="C461" s="40" t="s">
        <v>22</v>
      </c>
      <c r="D461" s="10">
        <f t="shared" si="199"/>
        <v>0</v>
      </c>
      <c r="E461" s="10">
        <f t="shared" si="200"/>
        <v>0</v>
      </c>
      <c r="F461" s="15">
        <v>0</v>
      </c>
      <c r="G461" s="15"/>
      <c r="H461" s="15">
        <v>0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47"/>
      <c r="O461" s="13"/>
    </row>
    <row r="462" spans="1:15" ht="15.75" hidden="1">
      <c r="A462" s="57"/>
      <c r="B462" s="49"/>
      <c r="C462" s="40" t="s">
        <v>23</v>
      </c>
      <c r="D462" s="10">
        <f t="shared" si="199"/>
        <v>0</v>
      </c>
      <c r="E462" s="10">
        <f t="shared" si="200"/>
        <v>0</v>
      </c>
      <c r="F462" s="15"/>
      <c r="G462" s="15"/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47"/>
      <c r="O462" s="13"/>
    </row>
    <row r="463" spans="1:15" ht="15.75" hidden="1">
      <c r="A463" s="57"/>
      <c r="B463" s="49"/>
      <c r="C463" s="40" t="s">
        <v>24</v>
      </c>
      <c r="D463" s="10">
        <f t="shared" si="199"/>
        <v>0</v>
      </c>
      <c r="E463" s="10">
        <f t="shared" si="200"/>
        <v>0</v>
      </c>
      <c r="F463" s="15">
        <v>0</v>
      </c>
      <c r="G463" s="15"/>
      <c r="H463" s="15">
        <v>0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47"/>
      <c r="O463" s="13"/>
    </row>
    <row r="464" spans="1:15" ht="15.75" hidden="1">
      <c r="A464" s="57"/>
      <c r="B464" s="49" t="s">
        <v>75</v>
      </c>
      <c r="C464" s="40" t="s">
        <v>18</v>
      </c>
      <c r="D464" s="10">
        <f>SUM(D465:D470)</f>
        <v>20371</v>
      </c>
      <c r="E464" s="10">
        <f>SUM(E465:E470)</f>
        <v>0</v>
      </c>
      <c r="F464" s="10">
        <f aca="true" t="shared" si="201" ref="F464:M464">SUM(F465:F470)</f>
        <v>20371</v>
      </c>
      <c r="G464" s="10">
        <f t="shared" si="201"/>
        <v>0</v>
      </c>
      <c r="H464" s="10">
        <f t="shared" si="201"/>
        <v>0</v>
      </c>
      <c r="I464" s="10">
        <f t="shared" si="201"/>
        <v>0</v>
      </c>
      <c r="J464" s="10">
        <f t="shared" si="201"/>
        <v>0</v>
      </c>
      <c r="K464" s="10">
        <f t="shared" si="201"/>
        <v>0</v>
      </c>
      <c r="L464" s="10">
        <f t="shared" si="201"/>
        <v>0</v>
      </c>
      <c r="M464" s="10">
        <f t="shared" si="201"/>
        <v>0</v>
      </c>
      <c r="N464" s="47"/>
      <c r="O464" s="13"/>
    </row>
    <row r="465" spans="1:15" ht="15.75" hidden="1">
      <c r="A465" s="57"/>
      <c r="B465" s="49"/>
      <c r="C465" s="40" t="s">
        <v>19</v>
      </c>
      <c r="D465" s="10">
        <f aca="true" t="shared" si="202" ref="D465:D470">F465+H465+J465+L465</f>
        <v>10185.5</v>
      </c>
      <c r="E465" s="10">
        <f aca="true" t="shared" si="203" ref="E465:E470">G465+I465+K465+M465</f>
        <v>0</v>
      </c>
      <c r="F465" s="15">
        <v>10185.5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47"/>
      <c r="O465" s="13"/>
    </row>
    <row r="466" spans="1:15" ht="15.75" hidden="1">
      <c r="A466" s="57"/>
      <c r="B466" s="49"/>
      <c r="C466" s="40" t="s">
        <v>20</v>
      </c>
      <c r="D466" s="10">
        <f t="shared" si="202"/>
        <v>10185.5</v>
      </c>
      <c r="E466" s="10">
        <f t="shared" si="203"/>
        <v>0</v>
      </c>
      <c r="F466" s="15">
        <v>10185.5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47"/>
      <c r="O466" s="13"/>
    </row>
    <row r="467" spans="1:15" ht="15.75" hidden="1">
      <c r="A467" s="57"/>
      <c r="B467" s="49"/>
      <c r="C467" s="40" t="s">
        <v>21</v>
      </c>
      <c r="D467" s="10">
        <f t="shared" si="202"/>
        <v>0</v>
      </c>
      <c r="E467" s="10">
        <f t="shared" si="203"/>
        <v>0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47"/>
      <c r="O467" s="13"/>
    </row>
    <row r="468" spans="1:15" ht="15.75" hidden="1">
      <c r="A468" s="57"/>
      <c r="B468" s="49"/>
      <c r="C468" s="40" t="s">
        <v>22</v>
      </c>
      <c r="D468" s="10">
        <f t="shared" si="202"/>
        <v>0</v>
      </c>
      <c r="E468" s="10">
        <f t="shared" si="203"/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47"/>
      <c r="O468" s="13"/>
    </row>
    <row r="469" spans="1:15" ht="15.75" hidden="1">
      <c r="A469" s="57"/>
      <c r="B469" s="49"/>
      <c r="C469" s="40" t="s">
        <v>23</v>
      </c>
      <c r="D469" s="10">
        <f t="shared" si="202"/>
        <v>0</v>
      </c>
      <c r="E469" s="10">
        <f t="shared" si="203"/>
        <v>0</v>
      </c>
      <c r="F469" s="15">
        <v>0</v>
      </c>
      <c r="G469" s="15">
        <v>0</v>
      </c>
      <c r="H469" s="15">
        <v>0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47"/>
      <c r="O469" s="13"/>
    </row>
    <row r="470" spans="1:15" ht="15.75" hidden="1">
      <c r="A470" s="57"/>
      <c r="B470" s="49"/>
      <c r="C470" s="40" t="s">
        <v>24</v>
      </c>
      <c r="D470" s="10">
        <f t="shared" si="202"/>
        <v>0</v>
      </c>
      <c r="E470" s="10">
        <f t="shared" si="203"/>
        <v>0</v>
      </c>
      <c r="F470" s="15">
        <v>0</v>
      </c>
      <c r="G470" s="15">
        <v>0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47"/>
      <c r="O470" s="13"/>
    </row>
    <row r="471" spans="1:15" s="8" customFormat="1" ht="15.75" hidden="1">
      <c r="A471" s="57"/>
      <c r="B471" s="49" t="s">
        <v>76</v>
      </c>
      <c r="C471" s="40" t="s">
        <v>18</v>
      </c>
      <c r="D471" s="10">
        <f>SUM(D472:D477)</f>
        <v>5200</v>
      </c>
      <c r="E471" s="10">
        <f>SUM(E472:E477)</f>
        <v>1800</v>
      </c>
      <c r="F471" s="15">
        <f>SUM(F472:F477)</f>
        <v>5200</v>
      </c>
      <c r="G471" s="15">
        <f>SUM(G472:G477)</f>
        <v>1800</v>
      </c>
      <c r="H471" s="15"/>
      <c r="I471" s="15"/>
      <c r="J471" s="15"/>
      <c r="K471" s="15"/>
      <c r="L471" s="15"/>
      <c r="M471" s="15"/>
      <c r="N471" s="47"/>
      <c r="O471" s="13"/>
    </row>
    <row r="472" spans="1:15" ht="15.75" hidden="1">
      <c r="A472" s="57"/>
      <c r="B472" s="49"/>
      <c r="C472" s="40" t="s">
        <v>19</v>
      </c>
      <c r="D472" s="10">
        <f aca="true" t="shared" si="204" ref="D472:D477">F472+H472+J472+L472</f>
        <v>1800</v>
      </c>
      <c r="E472" s="10">
        <f aca="true" t="shared" si="205" ref="E472:E477">G472+I472+K472+M472</f>
        <v>1800</v>
      </c>
      <c r="F472" s="15">
        <v>1800</v>
      </c>
      <c r="G472" s="15">
        <v>1800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47"/>
      <c r="O472" s="13"/>
    </row>
    <row r="473" spans="1:15" ht="15.75" hidden="1">
      <c r="A473" s="57"/>
      <c r="B473" s="49"/>
      <c r="C473" s="40" t="s">
        <v>20</v>
      </c>
      <c r="D473" s="10">
        <f t="shared" si="204"/>
        <v>3000</v>
      </c>
      <c r="E473" s="10">
        <f t="shared" si="205"/>
        <v>0</v>
      </c>
      <c r="F473" s="15">
        <v>3000</v>
      </c>
      <c r="G473" s="15"/>
      <c r="H473" s="15">
        <v>0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47"/>
      <c r="O473" s="13"/>
    </row>
    <row r="474" spans="1:15" ht="15.75" hidden="1">
      <c r="A474" s="57"/>
      <c r="B474" s="49"/>
      <c r="C474" s="40" t="s">
        <v>21</v>
      </c>
      <c r="D474" s="10">
        <f t="shared" si="204"/>
        <v>400</v>
      </c>
      <c r="E474" s="10">
        <f t="shared" si="205"/>
        <v>0</v>
      </c>
      <c r="F474" s="15">
        <v>400</v>
      </c>
      <c r="G474" s="15"/>
      <c r="H474" s="15">
        <v>0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  <c r="N474" s="47"/>
      <c r="O474" s="13"/>
    </row>
    <row r="475" spans="1:15" ht="15.75" hidden="1">
      <c r="A475" s="57"/>
      <c r="B475" s="49"/>
      <c r="C475" s="40" t="s">
        <v>22</v>
      </c>
      <c r="D475" s="10">
        <f t="shared" si="204"/>
        <v>0</v>
      </c>
      <c r="E475" s="10">
        <f t="shared" si="205"/>
        <v>0</v>
      </c>
      <c r="F475" s="15"/>
      <c r="G475" s="15"/>
      <c r="H475" s="15">
        <v>0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47"/>
      <c r="O475" s="13"/>
    </row>
    <row r="476" spans="1:15" ht="15.75" hidden="1">
      <c r="A476" s="57"/>
      <c r="B476" s="49"/>
      <c r="C476" s="40" t="s">
        <v>23</v>
      </c>
      <c r="D476" s="10">
        <f t="shared" si="204"/>
        <v>0</v>
      </c>
      <c r="E476" s="10">
        <f t="shared" si="205"/>
        <v>0</v>
      </c>
      <c r="F476" s="15"/>
      <c r="G476" s="15"/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47"/>
      <c r="O476" s="13"/>
    </row>
    <row r="477" spans="1:15" ht="15.75" hidden="1">
      <c r="A477" s="57"/>
      <c r="B477" s="49"/>
      <c r="C477" s="40" t="s">
        <v>24</v>
      </c>
      <c r="D477" s="10">
        <f t="shared" si="204"/>
        <v>0</v>
      </c>
      <c r="E477" s="10">
        <f t="shared" si="205"/>
        <v>0</v>
      </c>
      <c r="F477" s="15"/>
      <c r="G477" s="15"/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47"/>
      <c r="O477" s="13"/>
    </row>
    <row r="478" spans="1:15" s="8" customFormat="1" ht="15.75" hidden="1">
      <c r="A478" s="57"/>
      <c r="B478" s="49" t="s">
        <v>77</v>
      </c>
      <c r="C478" s="40" t="s">
        <v>18</v>
      </c>
      <c r="D478" s="10">
        <f>SUM(D479:D484)</f>
        <v>7300</v>
      </c>
      <c r="E478" s="10">
        <f>SUM(E479:E484)</f>
        <v>0</v>
      </c>
      <c r="F478" s="15">
        <f aca="true" t="shared" si="206" ref="F478:M478">SUM(F479:F484)</f>
        <v>7300</v>
      </c>
      <c r="G478" s="15">
        <f t="shared" si="206"/>
        <v>0</v>
      </c>
      <c r="H478" s="15">
        <f t="shared" si="206"/>
        <v>0</v>
      </c>
      <c r="I478" s="15">
        <f t="shared" si="206"/>
        <v>0</v>
      </c>
      <c r="J478" s="15">
        <f t="shared" si="206"/>
        <v>0</v>
      </c>
      <c r="K478" s="15">
        <f t="shared" si="206"/>
        <v>0</v>
      </c>
      <c r="L478" s="15">
        <f t="shared" si="206"/>
        <v>0</v>
      </c>
      <c r="M478" s="15">
        <f t="shared" si="206"/>
        <v>0</v>
      </c>
      <c r="N478" s="47"/>
      <c r="O478" s="13"/>
    </row>
    <row r="479" spans="1:15" ht="15.75" hidden="1">
      <c r="A479" s="57"/>
      <c r="B479" s="49"/>
      <c r="C479" s="40" t="s">
        <v>19</v>
      </c>
      <c r="D479" s="10">
        <f aca="true" t="shared" si="207" ref="D479:D484">F479+H479+J479+L479</f>
        <v>800</v>
      </c>
      <c r="E479" s="10">
        <f aca="true" t="shared" si="208" ref="E479:E484">G479+I479+K479+M479</f>
        <v>0</v>
      </c>
      <c r="F479" s="15">
        <v>800</v>
      </c>
      <c r="G479" s="15"/>
      <c r="H479" s="15">
        <v>0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47"/>
      <c r="O479" s="13"/>
    </row>
    <row r="480" spans="1:15" ht="15.75" hidden="1">
      <c r="A480" s="57"/>
      <c r="B480" s="49"/>
      <c r="C480" s="40" t="s">
        <v>20</v>
      </c>
      <c r="D480" s="10">
        <f t="shared" si="207"/>
        <v>2500</v>
      </c>
      <c r="E480" s="10">
        <f t="shared" si="208"/>
        <v>0</v>
      </c>
      <c r="F480" s="15">
        <v>2500</v>
      </c>
      <c r="G480" s="15"/>
      <c r="H480" s="15">
        <v>0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47"/>
      <c r="O480" s="13"/>
    </row>
    <row r="481" spans="1:15" ht="15.75" hidden="1">
      <c r="A481" s="57"/>
      <c r="B481" s="49"/>
      <c r="C481" s="40" t="s">
        <v>21</v>
      </c>
      <c r="D481" s="10">
        <f t="shared" si="207"/>
        <v>2000</v>
      </c>
      <c r="E481" s="10">
        <f t="shared" si="208"/>
        <v>0</v>
      </c>
      <c r="F481" s="15">
        <v>2000</v>
      </c>
      <c r="G481" s="15"/>
      <c r="H481" s="15">
        <v>0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47"/>
      <c r="O481" s="13"/>
    </row>
    <row r="482" spans="1:15" ht="15.75" hidden="1">
      <c r="A482" s="57"/>
      <c r="B482" s="49"/>
      <c r="C482" s="40" t="s">
        <v>22</v>
      </c>
      <c r="D482" s="10">
        <f t="shared" si="207"/>
        <v>2000</v>
      </c>
      <c r="E482" s="10">
        <f t="shared" si="208"/>
        <v>0</v>
      </c>
      <c r="F482" s="15">
        <v>2000</v>
      </c>
      <c r="G482" s="15"/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47"/>
      <c r="O482" s="13"/>
    </row>
    <row r="483" spans="1:15" ht="15.75" hidden="1">
      <c r="A483" s="57"/>
      <c r="B483" s="49"/>
      <c r="C483" s="40" t="s">
        <v>23</v>
      </c>
      <c r="D483" s="10">
        <f t="shared" si="207"/>
        <v>0</v>
      </c>
      <c r="E483" s="10">
        <f t="shared" si="208"/>
        <v>0</v>
      </c>
      <c r="F483" s="15"/>
      <c r="G483" s="15"/>
      <c r="H483" s="15">
        <v>0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47"/>
      <c r="O483" s="13"/>
    </row>
    <row r="484" spans="1:15" ht="15.75" hidden="1">
      <c r="A484" s="57"/>
      <c r="B484" s="49"/>
      <c r="C484" s="40" t="s">
        <v>24</v>
      </c>
      <c r="D484" s="10">
        <f t="shared" si="207"/>
        <v>0</v>
      </c>
      <c r="E484" s="10">
        <f t="shared" si="208"/>
        <v>0</v>
      </c>
      <c r="F484" s="15"/>
      <c r="G484" s="15"/>
      <c r="H484" s="15">
        <v>0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47"/>
      <c r="O484" s="13"/>
    </row>
    <row r="485" spans="1:15" s="8" customFormat="1" ht="15.75" hidden="1">
      <c r="A485" s="57"/>
      <c r="B485" s="49" t="s">
        <v>78</v>
      </c>
      <c r="C485" s="40" t="s">
        <v>18</v>
      </c>
      <c r="D485" s="10">
        <f>SUM(D486:D491)</f>
        <v>5200</v>
      </c>
      <c r="E485" s="10">
        <f>SUM(E486:E491)</f>
        <v>0</v>
      </c>
      <c r="F485" s="15">
        <f aca="true" t="shared" si="209" ref="F485:M485">SUM(F486:F491)</f>
        <v>5200</v>
      </c>
      <c r="G485" s="15">
        <f t="shared" si="209"/>
        <v>0</v>
      </c>
      <c r="H485" s="15">
        <f t="shared" si="209"/>
        <v>0</v>
      </c>
      <c r="I485" s="15">
        <f t="shared" si="209"/>
        <v>0</v>
      </c>
      <c r="J485" s="15">
        <f t="shared" si="209"/>
        <v>0</v>
      </c>
      <c r="K485" s="15">
        <f t="shared" si="209"/>
        <v>0</v>
      </c>
      <c r="L485" s="15">
        <f t="shared" si="209"/>
        <v>0</v>
      </c>
      <c r="M485" s="15">
        <f t="shared" si="209"/>
        <v>0</v>
      </c>
      <c r="N485" s="47"/>
      <c r="O485" s="13"/>
    </row>
    <row r="486" spans="1:15" ht="15.75" hidden="1">
      <c r="A486" s="57"/>
      <c r="B486" s="49"/>
      <c r="C486" s="40" t="s">
        <v>19</v>
      </c>
      <c r="D486" s="10">
        <f aca="true" t="shared" si="210" ref="D486:D491">F486+H486+J486+L486</f>
        <v>0</v>
      </c>
      <c r="E486" s="10">
        <f aca="true" t="shared" si="211" ref="E486:E491">G486+I486+K486+M486</f>
        <v>0</v>
      </c>
      <c r="F486" s="15"/>
      <c r="G486" s="15"/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47"/>
      <c r="O486" s="13"/>
    </row>
    <row r="487" spans="1:15" ht="15.75" hidden="1">
      <c r="A487" s="57"/>
      <c r="B487" s="49"/>
      <c r="C487" s="40" t="s">
        <v>20</v>
      </c>
      <c r="D487" s="10">
        <f t="shared" si="210"/>
        <v>0</v>
      </c>
      <c r="E487" s="10">
        <f t="shared" si="211"/>
        <v>0</v>
      </c>
      <c r="F487" s="15"/>
      <c r="G487" s="15"/>
      <c r="H487" s="15">
        <v>0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47"/>
      <c r="O487" s="13"/>
    </row>
    <row r="488" spans="1:15" ht="15.75" hidden="1">
      <c r="A488" s="57"/>
      <c r="B488" s="49"/>
      <c r="C488" s="40" t="s">
        <v>21</v>
      </c>
      <c r="D488" s="10">
        <f t="shared" si="210"/>
        <v>700</v>
      </c>
      <c r="E488" s="10">
        <f t="shared" si="211"/>
        <v>0</v>
      </c>
      <c r="F488" s="15">
        <v>700</v>
      </c>
      <c r="G488" s="15"/>
      <c r="H488" s="15">
        <v>0</v>
      </c>
      <c r="I488" s="15">
        <v>0</v>
      </c>
      <c r="J488" s="15">
        <v>0</v>
      </c>
      <c r="K488" s="15">
        <v>0</v>
      </c>
      <c r="L488" s="15">
        <v>0</v>
      </c>
      <c r="M488" s="15">
        <v>0</v>
      </c>
      <c r="N488" s="47"/>
      <c r="O488" s="13"/>
    </row>
    <row r="489" spans="1:15" ht="15.75" hidden="1">
      <c r="A489" s="57"/>
      <c r="B489" s="49"/>
      <c r="C489" s="40" t="s">
        <v>22</v>
      </c>
      <c r="D489" s="10">
        <f t="shared" si="210"/>
        <v>2500</v>
      </c>
      <c r="E489" s="10">
        <f t="shared" si="211"/>
        <v>0</v>
      </c>
      <c r="F489" s="15">
        <v>2500</v>
      </c>
      <c r="G489" s="15"/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47"/>
      <c r="O489" s="13"/>
    </row>
    <row r="490" spans="1:15" ht="15.75" hidden="1">
      <c r="A490" s="57"/>
      <c r="B490" s="49"/>
      <c r="C490" s="40" t="s">
        <v>23</v>
      </c>
      <c r="D490" s="10">
        <f t="shared" si="210"/>
        <v>2000</v>
      </c>
      <c r="E490" s="10">
        <f t="shared" si="211"/>
        <v>0</v>
      </c>
      <c r="F490" s="15">
        <v>2000</v>
      </c>
      <c r="G490" s="15"/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47"/>
      <c r="O490" s="13"/>
    </row>
    <row r="491" spans="1:15" ht="15.75" hidden="1">
      <c r="A491" s="57"/>
      <c r="B491" s="49"/>
      <c r="C491" s="40" t="s">
        <v>24</v>
      </c>
      <c r="D491" s="10">
        <f t="shared" si="210"/>
        <v>0</v>
      </c>
      <c r="E491" s="10">
        <f t="shared" si="211"/>
        <v>0</v>
      </c>
      <c r="F491" s="15"/>
      <c r="G491" s="15"/>
      <c r="H491" s="15">
        <v>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47"/>
      <c r="O491" s="13"/>
    </row>
    <row r="492" spans="1:15" ht="15.75" hidden="1">
      <c r="A492" s="57"/>
      <c r="B492" s="49" t="s">
        <v>81</v>
      </c>
      <c r="C492" s="40" t="s">
        <v>18</v>
      </c>
      <c r="D492" s="10">
        <f>SUM(D493:D498)</f>
        <v>5000</v>
      </c>
      <c r="E492" s="10">
        <f>SUM(E493:E498)</f>
        <v>0</v>
      </c>
      <c r="F492" s="10">
        <f aca="true" t="shared" si="212" ref="F492:M492">SUM(F493:F498)</f>
        <v>5000</v>
      </c>
      <c r="G492" s="10">
        <f t="shared" si="212"/>
        <v>0</v>
      </c>
      <c r="H492" s="10">
        <f t="shared" si="212"/>
        <v>0</v>
      </c>
      <c r="I492" s="10">
        <f t="shared" si="212"/>
        <v>0</v>
      </c>
      <c r="J492" s="10">
        <f t="shared" si="212"/>
        <v>0</v>
      </c>
      <c r="K492" s="10">
        <f t="shared" si="212"/>
        <v>0</v>
      </c>
      <c r="L492" s="10">
        <f t="shared" si="212"/>
        <v>0</v>
      </c>
      <c r="M492" s="10">
        <f t="shared" si="212"/>
        <v>0</v>
      </c>
      <c r="N492" s="47"/>
      <c r="O492" s="13"/>
    </row>
    <row r="493" spans="1:15" ht="15.75" hidden="1">
      <c r="A493" s="57"/>
      <c r="B493" s="49"/>
      <c r="C493" s="40" t="s">
        <v>19</v>
      </c>
      <c r="D493" s="10">
        <f aca="true" t="shared" si="213" ref="D493:D498">F493+H493+J493+L493</f>
        <v>0</v>
      </c>
      <c r="E493" s="10">
        <f aca="true" t="shared" si="214" ref="E493:E498">G493+I493+K493+M493</f>
        <v>0</v>
      </c>
      <c r="F493" s="15"/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47"/>
      <c r="O493" s="13"/>
    </row>
    <row r="494" spans="1:15" ht="15.75" hidden="1">
      <c r="A494" s="57"/>
      <c r="B494" s="49"/>
      <c r="C494" s="40" t="s">
        <v>20</v>
      </c>
      <c r="D494" s="10">
        <f t="shared" si="213"/>
        <v>0</v>
      </c>
      <c r="E494" s="10">
        <f t="shared" si="214"/>
        <v>0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47"/>
      <c r="O494" s="13"/>
    </row>
    <row r="495" spans="1:15" ht="15.75" hidden="1">
      <c r="A495" s="57"/>
      <c r="B495" s="49"/>
      <c r="C495" s="40" t="s">
        <v>21</v>
      </c>
      <c r="D495" s="10">
        <f t="shared" si="213"/>
        <v>500</v>
      </c>
      <c r="E495" s="10">
        <f t="shared" si="214"/>
        <v>0</v>
      </c>
      <c r="F495" s="15">
        <v>500</v>
      </c>
      <c r="G495" s="15">
        <v>0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47"/>
      <c r="O495" s="13"/>
    </row>
    <row r="496" spans="1:15" ht="15.75" hidden="1">
      <c r="A496" s="57"/>
      <c r="B496" s="49"/>
      <c r="C496" s="40" t="s">
        <v>22</v>
      </c>
      <c r="D496" s="10">
        <f t="shared" si="213"/>
        <v>2500</v>
      </c>
      <c r="E496" s="10">
        <f t="shared" si="214"/>
        <v>0</v>
      </c>
      <c r="F496" s="15">
        <v>2500</v>
      </c>
      <c r="G496" s="15">
        <v>0</v>
      </c>
      <c r="H496" s="15">
        <v>0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  <c r="N496" s="47"/>
      <c r="O496" s="13"/>
    </row>
    <row r="497" spans="1:15" ht="15.75" hidden="1">
      <c r="A497" s="57"/>
      <c r="B497" s="49"/>
      <c r="C497" s="40" t="s">
        <v>23</v>
      </c>
      <c r="D497" s="10">
        <f t="shared" si="213"/>
        <v>2000</v>
      </c>
      <c r="E497" s="10">
        <f t="shared" si="214"/>
        <v>0</v>
      </c>
      <c r="F497" s="15">
        <v>2000</v>
      </c>
      <c r="G497" s="15">
        <v>0</v>
      </c>
      <c r="H497" s="15">
        <v>0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47"/>
      <c r="O497" s="13"/>
    </row>
    <row r="498" spans="1:15" ht="15.75" hidden="1">
      <c r="A498" s="57"/>
      <c r="B498" s="49"/>
      <c r="C498" s="40" t="s">
        <v>24</v>
      </c>
      <c r="D498" s="10">
        <f t="shared" si="213"/>
        <v>0</v>
      </c>
      <c r="E498" s="10">
        <f t="shared" si="214"/>
        <v>0</v>
      </c>
      <c r="F498" s="15">
        <v>0</v>
      </c>
      <c r="G498" s="15">
        <v>0</v>
      </c>
      <c r="H498" s="15">
        <v>0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47"/>
      <c r="O498" s="13"/>
    </row>
    <row r="499" spans="1:15" s="8" customFormat="1" ht="15.75" hidden="1">
      <c r="A499" s="57"/>
      <c r="B499" s="49" t="s">
        <v>79</v>
      </c>
      <c r="C499" s="40" t="s">
        <v>18</v>
      </c>
      <c r="D499" s="10">
        <f>SUM(D500:D505)</f>
        <v>4950</v>
      </c>
      <c r="E499" s="10">
        <f>SUM(E500:E505)</f>
        <v>0</v>
      </c>
      <c r="F499" s="15">
        <f aca="true" t="shared" si="215" ref="F499:M499">SUM(F500:F505)</f>
        <v>4950</v>
      </c>
      <c r="G499" s="15">
        <f t="shared" si="215"/>
        <v>0</v>
      </c>
      <c r="H499" s="15">
        <f t="shared" si="215"/>
        <v>0</v>
      </c>
      <c r="I499" s="15">
        <f t="shared" si="215"/>
        <v>0</v>
      </c>
      <c r="J499" s="15">
        <f t="shared" si="215"/>
        <v>0</v>
      </c>
      <c r="K499" s="15">
        <f t="shared" si="215"/>
        <v>0</v>
      </c>
      <c r="L499" s="15">
        <f t="shared" si="215"/>
        <v>0</v>
      </c>
      <c r="M499" s="15">
        <f t="shared" si="215"/>
        <v>0</v>
      </c>
      <c r="N499" s="47"/>
      <c r="O499" s="13"/>
    </row>
    <row r="500" spans="1:15" ht="15.75" hidden="1">
      <c r="A500" s="57"/>
      <c r="B500" s="49"/>
      <c r="C500" s="40" t="s">
        <v>19</v>
      </c>
      <c r="D500" s="10">
        <f aca="true" t="shared" si="216" ref="D500:D505">F500+H500+J500+L500</f>
        <v>450</v>
      </c>
      <c r="E500" s="10">
        <f aca="true" t="shared" si="217" ref="E500:E505">G500+I500+K500+M500</f>
        <v>0</v>
      </c>
      <c r="F500" s="15">
        <v>450</v>
      </c>
      <c r="G500" s="15"/>
      <c r="H500" s="15">
        <v>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47"/>
      <c r="O500" s="13"/>
    </row>
    <row r="501" spans="1:15" ht="15.75" hidden="1">
      <c r="A501" s="57"/>
      <c r="B501" s="49"/>
      <c r="C501" s="40" t="s">
        <v>20</v>
      </c>
      <c r="D501" s="10">
        <f t="shared" si="216"/>
        <v>2500</v>
      </c>
      <c r="E501" s="10">
        <f t="shared" si="217"/>
        <v>0</v>
      </c>
      <c r="F501" s="15">
        <v>2500</v>
      </c>
      <c r="G501" s="15"/>
      <c r="H501" s="15">
        <v>0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47"/>
      <c r="O501" s="13"/>
    </row>
    <row r="502" spans="1:15" ht="15.75" hidden="1">
      <c r="A502" s="57"/>
      <c r="B502" s="49"/>
      <c r="C502" s="40" t="s">
        <v>21</v>
      </c>
      <c r="D502" s="10">
        <f t="shared" si="216"/>
        <v>2000</v>
      </c>
      <c r="E502" s="10">
        <f t="shared" si="217"/>
        <v>0</v>
      </c>
      <c r="F502" s="15">
        <v>2000</v>
      </c>
      <c r="G502" s="15"/>
      <c r="H502" s="15">
        <v>0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  <c r="N502" s="47"/>
      <c r="O502" s="13"/>
    </row>
    <row r="503" spans="1:15" ht="15.75" hidden="1">
      <c r="A503" s="57"/>
      <c r="B503" s="49"/>
      <c r="C503" s="40" t="s">
        <v>22</v>
      </c>
      <c r="D503" s="10">
        <f t="shared" si="216"/>
        <v>0</v>
      </c>
      <c r="E503" s="10">
        <f t="shared" si="217"/>
        <v>0</v>
      </c>
      <c r="F503" s="15"/>
      <c r="G503" s="15"/>
      <c r="H503" s="15">
        <v>0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47"/>
      <c r="O503" s="13"/>
    </row>
    <row r="504" spans="1:15" ht="15.75" hidden="1">
      <c r="A504" s="57"/>
      <c r="B504" s="49"/>
      <c r="C504" s="40" t="s">
        <v>23</v>
      </c>
      <c r="D504" s="10">
        <f t="shared" si="216"/>
        <v>0</v>
      </c>
      <c r="E504" s="10">
        <f t="shared" si="217"/>
        <v>0</v>
      </c>
      <c r="F504" s="15"/>
      <c r="G504" s="15"/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47"/>
      <c r="O504" s="13"/>
    </row>
    <row r="505" spans="1:15" ht="15.75" hidden="1">
      <c r="A505" s="57"/>
      <c r="B505" s="49"/>
      <c r="C505" s="40" t="s">
        <v>24</v>
      </c>
      <c r="D505" s="10">
        <f t="shared" si="216"/>
        <v>0</v>
      </c>
      <c r="E505" s="10">
        <f t="shared" si="217"/>
        <v>0</v>
      </c>
      <c r="F505" s="15"/>
      <c r="G505" s="15"/>
      <c r="H505" s="15">
        <v>0</v>
      </c>
      <c r="I505" s="15">
        <v>0</v>
      </c>
      <c r="J505" s="15">
        <v>0</v>
      </c>
      <c r="K505" s="15">
        <v>0</v>
      </c>
      <c r="L505" s="15">
        <v>0</v>
      </c>
      <c r="M505" s="15">
        <v>0</v>
      </c>
      <c r="N505" s="47"/>
      <c r="O505" s="13"/>
    </row>
    <row r="506" spans="1:15" s="8" customFormat="1" ht="15.75" hidden="1">
      <c r="A506" s="57"/>
      <c r="B506" s="49" t="s">
        <v>87</v>
      </c>
      <c r="C506" s="40" t="s">
        <v>18</v>
      </c>
      <c r="D506" s="10">
        <f>SUM(D507:D512)</f>
        <v>13800</v>
      </c>
      <c r="E506" s="10">
        <f>SUM(E507:E512)</f>
        <v>0</v>
      </c>
      <c r="F506" s="15">
        <f aca="true" t="shared" si="218" ref="F506:M506">SUM(F507:F512)</f>
        <v>13800</v>
      </c>
      <c r="G506" s="15">
        <f t="shared" si="218"/>
        <v>0</v>
      </c>
      <c r="H506" s="15">
        <f t="shared" si="218"/>
        <v>0</v>
      </c>
      <c r="I506" s="15">
        <f t="shared" si="218"/>
        <v>0</v>
      </c>
      <c r="J506" s="15">
        <f t="shared" si="218"/>
        <v>0</v>
      </c>
      <c r="K506" s="15">
        <f t="shared" si="218"/>
        <v>0</v>
      </c>
      <c r="L506" s="15">
        <f t="shared" si="218"/>
        <v>0</v>
      </c>
      <c r="M506" s="15">
        <f t="shared" si="218"/>
        <v>0</v>
      </c>
      <c r="N506" s="47"/>
      <c r="O506" s="13"/>
    </row>
    <row r="507" spans="1:15" ht="15.75" hidden="1">
      <c r="A507" s="57"/>
      <c r="B507" s="49"/>
      <c r="C507" s="40" t="s">
        <v>19</v>
      </c>
      <c r="D507" s="10">
        <f aca="true" t="shared" si="219" ref="D507:D512">F507+H507+J507+L507</f>
        <v>800</v>
      </c>
      <c r="E507" s="10">
        <f aca="true" t="shared" si="220" ref="E507:E512">G507+I507+K507+M507</f>
        <v>0</v>
      </c>
      <c r="F507" s="15">
        <v>800</v>
      </c>
      <c r="G507" s="15"/>
      <c r="H507" s="15">
        <v>0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47"/>
      <c r="O507" s="13"/>
    </row>
    <row r="508" spans="1:15" ht="15.75" hidden="1">
      <c r="A508" s="57"/>
      <c r="B508" s="49"/>
      <c r="C508" s="40" t="s">
        <v>20</v>
      </c>
      <c r="D508" s="10">
        <f t="shared" si="219"/>
        <v>3000</v>
      </c>
      <c r="E508" s="10">
        <f t="shared" si="220"/>
        <v>0</v>
      </c>
      <c r="F508" s="15">
        <v>3000</v>
      </c>
      <c r="G508" s="15"/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47"/>
      <c r="O508" s="13"/>
    </row>
    <row r="509" spans="1:15" ht="15.75" hidden="1">
      <c r="A509" s="57"/>
      <c r="B509" s="49"/>
      <c r="C509" s="40" t="s">
        <v>21</v>
      </c>
      <c r="D509" s="10">
        <f t="shared" si="219"/>
        <v>5000</v>
      </c>
      <c r="E509" s="10">
        <f t="shared" si="220"/>
        <v>0</v>
      </c>
      <c r="F509" s="15">
        <v>5000</v>
      </c>
      <c r="G509" s="15"/>
      <c r="H509" s="15">
        <v>0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47"/>
      <c r="O509" s="13"/>
    </row>
    <row r="510" spans="1:15" ht="15.75" hidden="1">
      <c r="A510" s="57"/>
      <c r="B510" s="49"/>
      <c r="C510" s="40" t="s">
        <v>22</v>
      </c>
      <c r="D510" s="10">
        <f t="shared" si="219"/>
        <v>5000</v>
      </c>
      <c r="E510" s="10">
        <f t="shared" si="220"/>
        <v>0</v>
      </c>
      <c r="F510" s="15">
        <v>5000</v>
      </c>
      <c r="G510" s="15"/>
      <c r="H510" s="15">
        <v>0</v>
      </c>
      <c r="I510" s="15">
        <v>0</v>
      </c>
      <c r="J510" s="15">
        <v>0</v>
      </c>
      <c r="K510" s="15">
        <v>0</v>
      </c>
      <c r="L510" s="15">
        <v>0</v>
      </c>
      <c r="M510" s="15">
        <v>0</v>
      </c>
      <c r="N510" s="47"/>
      <c r="O510" s="13"/>
    </row>
    <row r="511" spans="1:15" ht="15.75" hidden="1">
      <c r="A511" s="57"/>
      <c r="B511" s="49"/>
      <c r="C511" s="40" t="s">
        <v>23</v>
      </c>
      <c r="D511" s="10">
        <f t="shared" si="219"/>
        <v>0</v>
      </c>
      <c r="E511" s="10">
        <f t="shared" si="220"/>
        <v>0</v>
      </c>
      <c r="F511" s="15">
        <v>0</v>
      </c>
      <c r="G511" s="15"/>
      <c r="H511" s="15">
        <v>0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47"/>
      <c r="O511" s="13"/>
    </row>
    <row r="512" spans="1:15" ht="15.75" hidden="1">
      <c r="A512" s="57"/>
      <c r="B512" s="49"/>
      <c r="C512" s="40" t="s">
        <v>24</v>
      </c>
      <c r="D512" s="10">
        <f t="shared" si="219"/>
        <v>0</v>
      </c>
      <c r="E512" s="10">
        <f t="shared" si="220"/>
        <v>0</v>
      </c>
      <c r="F512" s="15">
        <v>0</v>
      </c>
      <c r="G512" s="15"/>
      <c r="H512" s="15">
        <v>0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47"/>
      <c r="O512" s="13"/>
    </row>
    <row r="513" spans="1:15" s="8" customFormat="1" ht="15.75" hidden="1">
      <c r="A513" s="57"/>
      <c r="B513" s="49" t="s">
        <v>88</v>
      </c>
      <c r="C513" s="40" t="s">
        <v>18</v>
      </c>
      <c r="D513" s="10">
        <f>SUM(D514:D519)</f>
        <v>12800</v>
      </c>
      <c r="E513" s="10">
        <f>SUM(E514:E519)</f>
        <v>0</v>
      </c>
      <c r="F513" s="15">
        <f aca="true" t="shared" si="221" ref="F513:M513">SUM(F514:F519)</f>
        <v>12800</v>
      </c>
      <c r="G513" s="15">
        <f t="shared" si="221"/>
        <v>0</v>
      </c>
      <c r="H513" s="15">
        <f t="shared" si="221"/>
        <v>0</v>
      </c>
      <c r="I513" s="15">
        <f t="shared" si="221"/>
        <v>0</v>
      </c>
      <c r="J513" s="15">
        <f t="shared" si="221"/>
        <v>0</v>
      </c>
      <c r="K513" s="15">
        <f t="shared" si="221"/>
        <v>0</v>
      </c>
      <c r="L513" s="15">
        <f t="shared" si="221"/>
        <v>0</v>
      </c>
      <c r="M513" s="15">
        <f t="shared" si="221"/>
        <v>0</v>
      </c>
      <c r="N513" s="47"/>
      <c r="O513" s="13"/>
    </row>
    <row r="514" spans="1:15" ht="15.75" hidden="1">
      <c r="A514" s="57"/>
      <c r="B514" s="49"/>
      <c r="C514" s="40" t="s">
        <v>19</v>
      </c>
      <c r="D514" s="10">
        <f aca="true" t="shared" si="222" ref="D514:D519">F514+H514+J514+L514</f>
        <v>800</v>
      </c>
      <c r="E514" s="10">
        <f aca="true" t="shared" si="223" ref="E514:E519">G514+I514+K514+M514</f>
        <v>0</v>
      </c>
      <c r="F514" s="15">
        <v>800</v>
      </c>
      <c r="G514" s="15"/>
      <c r="H514" s="15">
        <v>0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47"/>
      <c r="O514" s="13"/>
    </row>
    <row r="515" spans="1:15" ht="15.75" hidden="1">
      <c r="A515" s="57"/>
      <c r="B515" s="49"/>
      <c r="C515" s="40" t="s">
        <v>20</v>
      </c>
      <c r="D515" s="10">
        <f t="shared" si="222"/>
        <v>4000</v>
      </c>
      <c r="E515" s="10">
        <f t="shared" si="223"/>
        <v>0</v>
      </c>
      <c r="F515" s="15">
        <v>4000</v>
      </c>
      <c r="G515" s="15"/>
      <c r="H515" s="15">
        <v>0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47"/>
      <c r="O515" s="13"/>
    </row>
    <row r="516" spans="1:15" ht="15.75" hidden="1">
      <c r="A516" s="57"/>
      <c r="B516" s="49"/>
      <c r="C516" s="40" t="s">
        <v>21</v>
      </c>
      <c r="D516" s="10">
        <f t="shared" si="222"/>
        <v>4000</v>
      </c>
      <c r="E516" s="10">
        <f t="shared" si="223"/>
        <v>0</v>
      </c>
      <c r="F516" s="15">
        <v>4000</v>
      </c>
      <c r="G516" s="15"/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47"/>
      <c r="O516" s="13"/>
    </row>
    <row r="517" spans="1:15" ht="15.75" hidden="1">
      <c r="A517" s="57"/>
      <c r="B517" s="49"/>
      <c r="C517" s="40" t="s">
        <v>22</v>
      </c>
      <c r="D517" s="10">
        <f t="shared" si="222"/>
        <v>4000</v>
      </c>
      <c r="E517" s="10">
        <f t="shared" si="223"/>
        <v>0</v>
      </c>
      <c r="F517" s="15">
        <v>4000</v>
      </c>
      <c r="G517" s="15"/>
      <c r="H517" s="15">
        <v>0</v>
      </c>
      <c r="I517" s="15">
        <v>0</v>
      </c>
      <c r="J517" s="15">
        <v>0</v>
      </c>
      <c r="K517" s="15">
        <v>0</v>
      </c>
      <c r="L517" s="15">
        <v>0</v>
      </c>
      <c r="M517" s="15">
        <v>0</v>
      </c>
      <c r="N517" s="47"/>
      <c r="O517" s="13"/>
    </row>
    <row r="518" spans="1:15" ht="15.75" hidden="1">
      <c r="A518" s="57"/>
      <c r="B518" s="49"/>
      <c r="C518" s="40" t="s">
        <v>23</v>
      </c>
      <c r="D518" s="10">
        <f t="shared" si="222"/>
        <v>0</v>
      </c>
      <c r="E518" s="10">
        <f t="shared" si="223"/>
        <v>0</v>
      </c>
      <c r="F518" s="15">
        <v>0</v>
      </c>
      <c r="G518" s="15"/>
      <c r="H518" s="15">
        <v>0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47"/>
      <c r="O518" s="13"/>
    </row>
    <row r="519" spans="1:15" ht="15.75" hidden="1">
      <c r="A519" s="57"/>
      <c r="B519" s="49"/>
      <c r="C519" s="40" t="s">
        <v>24</v>
      </c>
      <c r="D519" s="10">
        <f t="shared" si="222"/>
        <v>0</v>
      </c>
      <c r="E519" s="10">
        <f t="shared" si="223"/>
        <v>0</v>
      </c>
      <c r="F519" s="15">
        <v>0</v>
      </c>
      <c r="G519" s="15"/>
      <c r="H519" s="15">
        <v>0</v>
      </c>
      <c r="I519" s="15">
        <v>0</v>
      </c>
      <c r="J519" s="15">
        <v>0</v>
      </c>
      <c r="K519" s="15">
        <v>0</v>
      </c>
      <c r="L519" s="15">
        <v>0</v>
      </c>
      <c r="M519" s="15">
        <v>0</v>
      </c>
      <c r="N519" s="47"/>
      <c r="O519" s="13"/>
    </row>
    <row r="520" spans="1:15" s="8" customFormat="1" ht="15.75" hidden="1">
      <c r="A520" s="57"/>
      <c r="B520" s="49" t="s">
        <v>90</v>
      </c>
      <c r="C520" s="40" t="s">
        <v>18</v>
      </c>
      <c r="D520" s="10">
        <f>SUM(D521:D526)</f>
        <v>8000</v>
      </c>
      <c r="E520" s="10">
        <f>SUM(E521:E526)</f>
        <v>0</v>
      </c>
      <c r="F520" s="15">
        <f aca="true" t="shared" si="224" ref="F520:M520">SUM(F521:F526)</f>
        <v>8000</v>
      </c>
      <c r="G520" s="15">
        <f t="shared" si="224"/>
        <v>0</v>
      </c>
      <c r="H520" s="15">
        <f t="shared" si="224"/>
        <v>0</v>
      </c>
      <c r="I520" s="15">
        <f t="shared" si="224"/>
        <v>0</v>
      </c>
      <c r="J520" s="15">
        <f t="shared" si="224"/>
        <v>0</v>
      </c>
      <c r="K520" s="15">
        <f t="shared" si="224"/>
        <v>0</v>
      </c>
      <c r="L520" s="15">
        <f t="shared" si="224"/>
        <v>0</v>
      </c>
      <c r="M520" s="15">
        <f t="shared" si="224"/>
        <v>0</v>
      </c>
      <c r="N520" s="47"/>
      <c r="O520" s="13"/>
    </row>
    <row r="521" spans="1:15" ht="15.75" hidden="1">
      <c r="A521" s="57"/>
      <c r="B521" s="49"/>
      <c r="C521" s="40" t="s">
        <v>19</v>
      </c>
      <c r="D521" s="10">
        <f aca="true" t="shared" si="225" ref="D521:D526">F521+H521+J521+L521</f>
        <v>0</v>
      </c>
      <c r="E521" s="10">
        <f aca="true" t="shared" si="226" ref="E521:E526">G521+I521+K521+M521</f>
        <v>0</v>
      </c>
      <c r="F521" s="15">
        <v>0</v>
      </c>
      <c r="G521" s="15"/>
      <c r="H521" s="15">
        <v>0</v>
      </c>
      <c r="I521" s="15">
        <v>0</v>
      </c>
      <c r="J521" s="15">
        <v>0</v>
      </c>
      <c r="K521" s="15">
        <v>0</v>
      </c>
      <c r="L521" s="15">
        <v>0</v>
      </c>
      <c r="M521" s="15">
        <v>0</v>
      </c>
      <c r="N521" s="47"/>
      <c r="O521" s="13"/>
    </row>
    <row r="522" spans="1:15" ht="15.75" hidden="1">
      <c r="A522" s="57"/>
      <c r="B522" s="49"/>
      <c r="C522" s="40" t="s">
        <v>20</v>
      </c>
      <c r="D522" s="10">
        <f t="shared" si="225"/>
        <v>0</v>
      </c>
      <c r="E522" s="10">
        <f t="shared" si="226"/>
        <v>0</v>
      </c>
      <c r="F522" s="15">
        <v>0</v>
      </c>
      <c r="G522" s="15"/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47"/>
      <c r="O522" s="13"/>
    </row>
    <row r="523" spans="1:15" ht="15.75" hidden="1">
      <c r="A523" s="57"/>
      <c r="B523" s="49"/>
      <c r="C523" s="40" t="s">
        <v>21</v>
      </c>
      <c r="D523" s="10">
        <f t="shared" si="225"/>
        <v>0</v>
      </c>
      <c r="E523" s="10">
        <f t="shared" si="226"/>
        <v>0</v>
      </c>
      <c r="F523" s="15">
        <v>0</v>
      </c>
      <c r="G523" s="15"/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47"/>
      <c r="O523" s="13"/>
    </row>
    <row r="524" spans="1:15" ht="15.75" hidden="1">
      <c r="A524" s="57"/>
      <c r="B524" s="49"/>
      <c r="C524" s="40" t="s">
        <v>22</v>
      </c>
      <c r="D524" s="10">
        <f t="shared" si="225"/>
        <v>0</v>
      </c>
      <c r="E524" s="10">
        <f t="shared" si="226"/>
        <v>0</v>
      </c>
      <c r="F524" s="15">
        <v>0</v>
      </c>
      <c r="G524" s="15"/>
      <c r="H524" s="15">
        <v>0</v>
      </c>
      <c r="I524" s="15">
        <v>0</v>
      </c>
      <c r="J524" s="15">
        <v>0</v>
      </c>
      <c r="K524" s="15">
        <v>0</v>
      </c>
      <c r="L524" s="15">
        <v>0</v>
      </c>
      <c r="M524" s="15">
        <v>0</v>
      </c>
      <c r="N524" s="47"/>
      <c r="O524" s="13"/>
    </row>
    <row r="525" spans="1:15" ht="15.75" hidden="1">
      <c r="A525" s="57"/>
      <c r="B525" s="49"/>
      <c r="C525" s="40" t="s">
        <v>23</v>
      </c>
      <c r="D525" s="10">
        <f t="shared" si="225"/>
        <v>4000</v>
      </c>
      <c r="E525" s="10">
        <f t="shared" si="226"/>
        <v>0</v>
      </c>
      <c r="F525" s="15">
        <v>4000</v>
      </c>
      <c r="G525" s="15"/>
      <c r="H525" s="15">
        <v>0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47"/>
      <c r="O525" s="13"/>
    </row>
    <row r="526" spans="1:15" ht="15.75" hidden="1">
      <c r="A526" s="57"/>
      <c r="B526" s="49"/>
      <c r="C526" s="40" t="s">
        <v>24</v>
      </c>
      <c r="D526" s="10">
        <f t="shared" si="225"/>
        <v>4000</v>
      </c>
      <c r="E526" s="10">
        <f t="shared" si="226"/>
        <v>0</v>
      </c>
      <c r="F526" s="15">
        <v>4000</v>
      </c>
      <c r="G526" s="15"/>
      <c r="H526" s="15">
        <v>0</v>
      </c>
      <c r="I526" s="15">
        <v>0</v>
      </c>
      <c r="J526" s="15">
        <v>0</v>
      </c>
      <c r="K526" s="15">
        <v>0</v>
      </c>
      <c r="L526" s="15">
        <v>0</v>
      </c>
      <c r="M526" s="15">
        <v>0</v>
      </c>
      <c r="N526" s="47"/>
      <c r="O526" s="13"/>
    </row>
    <row r="527" spans="1:15" ht="15.75" hidden="1">
      <c r="A527" s="57"/>
      <c r="B527" s="49" t="s">
        <v>89</v>
      </c>
      <c r="C527" s="40" t="s">
        <v>18</v>
      </c>
      <c r="D527" s="10">
        <f>SUM(D528:D533)</f>
        <v>12000</v>
      </c>
      <c r="E527" s="10">
        <f>SUM(E528:E533)</f>
        <v>0</v>
      </c>
      <c r="F527" s="10">
        <f aca="true" t="shared" si="227" ref="F527:M527">SUM(F528:F533)</f>
        <v>12000</v>
      </c>
      <c r="G527" s="10">
        <f t="shared" si="227"/>
        <v>0</v>
      </c>
      <c r="H527" s="10">
        <f t="shared" si="227"/>
        <v>0</v>
      </c>
      <c r="I527" s="10">
        <f t="shared" si="227"/>
        <v>0</v>
      </c>
      <c r="J527" s="10">
        <f t="shared" si="227"/>
        <v>0</v>
      </c>
      <c r="K527" s="10">
        <f t="shared" si="227"/>
        <v>0</v>
      </c>
      <c r="L527" s="10">
        <f t="shared" si="227"/>
        <v>0</v>
      </c>
      <c r="M527" s="10">
        <f t="shared" si="227"/>
        <v>0</v>
      </c>
      <c r="N527" s="47"/>
      <c r="O527" s="13"/>
    </row>
    <row r="528" spans="1:15" ht="15.75" hidden="1">
      <c r="A528" s="57"/>
      <c r="B528" s="49"/>
      <c r="C528" s="40" t="s">
        <v>19</v>
      </c>
      <c r="D528" s="10">
        <f aca="true" t="shared" si="228" ref="D528:D533">F528+H528+J528+L528</f>
        <v>2000</v>
      </c>
      <c r="E528" s="10">
        <f aca="true" t="shared" si="229" ref="E528:E533">G528+I528+K528+M528</f>
        <v>0</v>
      </c>
      <c r="F528" s="15">
        <v>2000</v>
      </c>
      <c r="G528" s="15">
        <v>0</v>
      </c>
      <c r="H528" s="15">
        <v>0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47"/>
      <c r="O528" s="13"/>
    </row>
    <row r="529" spans="1:15" ht="15.75" hidden="1">
      <c r="A529" s="57"/>
      <c r="B529" s="49"/>
      <c r="C529" s="40" t="s">
        <v>20</v>
      </c>
      <c r="D529" s="10">
        <f t="shared" si="228"/>
        <v>2000</v>
      </c>
      <c r="E529" s="10">
        <f t="shared" si="229"/>
        <v>0</v>
      </c>
      <c r="F529" s="15">
        <v>2000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0</v>
      </c>
      <c r="M529" s="15">
        <v>0</v>
      </c>
      <c r="N529" s="47"/>
      <c r="O529" s="13"/>
    </row>
    <row r="530" spans="1:15" ht="15.75" hidden="1">
      <c r="A530" s="57"/>
      <c r="B530" s="49"/>
      <c r="C530" s="40" t="s">
        <v>21</v>
      </c>
      <c r="D530" s="10">
        <f t="shared" si="228"/>
        <v>4000</v>
      </c>
      <c r="E530" s="10">
        <f t="shared" si="229"/>
        <v>0</v>
      </c>
      <c r="F530" s="15">
        <v>4000</v>
      </c>
      <c r="G530" s="15">
        <v>0</v>
      </c>
      <c r="H530" s="15">
        <v>0</v>
      </c>
      <c r="I530" s="15">
        <v>0</v>
      </c>
      <c r="J530" s="15">
        <v>0</v>
      </c>
      <c r="K530" s="15">
        <v>0</v>
      </c>
      <c r="L530" s="15">
        <v>0</v>
      </c>
      <c r="M530" s="15">
        <v>0</v>
      </c>
      <c r="N530" s="47"/>
      <c r="O530" s="13"/>
    </row>
    <row r="531" spans="1:15" ht="15.75" hidden="1">
      <c r="A531" s="57"/>
      <c r="B531" s="49"/>
      <c r="C531" s="40" t="s">
        <v>22</v>
      </c>
      <c r="D531" s="10">
        <f t="shared" si="228"/>
        <v>4000</v>
      </c>
      <c r="E531" s="10">
        <f t="shared" si="229"/>
        <v>0</v>
      </c>
      <c r="F531" s="15">
        <v>4000</v>
      </c>
      <c r="G531" s="15">
        <v>0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47"/>
      <c r="O531" s="13"/>
    </row>
    <row r="532" spans="1:15" ht="15.75" hidden="1">
      <c r="A532" s="57"/>
      <c r="B532" s="49"/>
      <c r="C532" s="40" t="s">
        <v>23</v>
      </c>
      <c r="D532" s="10">
        <f t="shared" si="228"/>
        <v>0</v>
      </c>
      <c r="E532" s="10">
        <f t="shared" si="229"/>
        <v>0</v>
      </c>
      <c r="F532" s="15">
        <v>0</v>
      </c>
      <c r="G532" s="15">
        <v>0</v>
      </c>
      <c r="H532" s="15">
        <v>0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47"/>
      <c r="O532" s="13"/>
    </row>
    <row r="533" spans="1:15" ht="15.75" hidden="1">
      <c r="A533" s="58"/>
      <c r="B533" s="49"/>
      <c r="C533" s="40" t="s">
        <v>24</v>
      </c>
      <c r="D533" s="10">
        <f t="shared" si="228"/>
        <v>0</v>
      </c>
      <c r="E533" s="10">
        <f t="shared" si="229"/>
        <v>0</v>
      </c>
      <c r="F533" s="15">
        <v>0</v>
      </c>
      <c r="G533" s="15">
        <v>0</v>
      </c>
      <c r="H533" s="15">
        <v>0</v>
      </c>
      <c r="I533" s="15">
        <v>0</v>
      </c>
      <c r="J533" s="15">
        <v>0</v>
      </c>
      <c r="K533" s="15">
        <v>0</v>
      </c>
      <c r="L533" s="15">
        <v>0</v>
      </c>
      <c r="M533" s="15">
        <v>0</v>
      </c>
      <c r="N533" s="48"/>
      <c r="O533" s="13"/>
    </row>
    <row r="534" spans="1:15" s="12" customFormat="1" ht="15.75">
      <c r="A534" s="59" t="s">
        <v>130</v>
      </c>
      <c r="B534" s="38" t="s">
        <v>82</v>
      </c>
      <c r="C534" s="37" t="s">
        <v>18</v>
      </c>
      <c r="D534" s="10">
        <f>SUM(D535:D540)</f>
        <v>6454448</v>
      </c>
      <c r="E534" s="10">
        <f aca="true" t="shared" si="230" ref="E534:M534">SUM(E535:E540)</f>
        <v>0</v>
      </c>
      <c r="F534" s="10">
        <f t="shared" si="230"/>
        <v>6454448</v>
      </c>
      <c r="G534" s="10">
        <f t="shared" si="230"/>
        <v>0</v>
      </c>
      <c r="H534" s="10">
        <f t="shared" si="230"/>
        <v>0</v>
      </c>
      <c r="I534" s="10">
        <f t="shared" si="230"/>
        <v>0</v>
      </c>
      <c r="J534" s="10">
        <f t="shared" si="230"/>
        <v>0</v>
      </c>
      <c r="K534" s="10">
        <f t="shared" si="230"/>
        <v>0</v>
      </c>
      <c r="L534" s="10">
        <f t="shared" si="230"/>
        <v>0</v>
      </c>
      <c r="M534" s="10">
        <f t="shared" si="230"/>
        <v>0</v>
      </c>
      <c r="N534" s="46" t="s">
        <v>96</v>
      </c>
      <c r="O534" s="13"/>
    </row>
    <row r="535" spans="1:15" s="12" customFormat="1" ht="15.75">
      <c r="A535" s="57"/>
      <c r="B535" s="56" t="s">
        <v>83</v>
      </c>
      <c r="C535" s="37" t="s">
        <v>19</v>
      </c>
      <c r="D535" s="10">
        <f aca="true" t="shared" si="231" ref="D535:D540">F535+H535+J535+L535</f>
        <v>650000</v>
      </c>
      <c r="E535" s="10">
        <f aca="true" t="shared" si="232" ref="E535:E540">G535+I535+K535+M535</f>
        <v>0</v>
      </c>
      <c r="F535" s="10">
        <f>F542+F549+F556</f>
        <v>650000</v>
      </c>
      <c r="G535" s="10">
        <f aca="true" t="shared" si="233" ref="G535:M535">G542+G549+G556</f>
        <v>0</v>
      </c>
      <c r="H535" s="10">
        <f t="shared" si="233"/>
        <v>0</v>
      </c>
      <c r="I535" s="10">
        <f t="shared" si="233"/>
        <v>0</v>
      </c>
      <c r="J535" s="10">
        <f t="shared" si="233"/>
        <v>0</v>
      </c>
      <c r="K535" s="10">
        <f t="shared" si="233"/>
        <v>0</v>
      </c>
      <c r="L535" s="10">
        <f t="shared" si="233"/>
        <v>0</v>
      </c>
      <c r="M535" s="10">
        <f t="shared" si="233"/>
        <v>0</v>
      </c>
      <c r="N535" s="47"/>
      <c r="O535" s="13"/>
    </row>
    <row r="536" spans="1:15" s="12" customFormat="1" ht="15.75">
      <c r="A536" s="57"/>
      <c r="B536" s="56"/>
      <c r="C536" s="37" t="s">
        <v>20</v>
      </c>
      <c r="D536" s="10">
        <f t="shared" si="231"/>
        <v>780000</v>
      </c>
      <c r="E536" s="10">
        <f t="shared" si="232"/>
        <v>0</v>
      </c>
      <c r="F536" s="10">
        <f aca="true" t="shared" si="234" ref="F536:M540">F543+F550+F557</f>
        <v>780000</v>
      </c>
      <c r="G536" s="10">
        <f t="shared" si="234"/>
        <v>0</v>
      </c>
      <c r="H536" s="10">
        <f t="shared" si="234"/>
        <v>0</v>
      </c>
      <c r="I536" s="10">
        <f t="shared" si="234"/>
        <v>0</v>
      </c>
      <c r="J536" s="10">
        <f t="shared" si="234"/>
        <v>0</v>
      </c>
      <c r="K536" s="10">
        <f t="shared" si="234"/>
        <v>0</v>
      </c>
      <c r="L536" s="10">
        <f t="shared" si="234"/>
        <v>0</v>
      </c>
      <c r="M536" s="10">
        <f t="shared" si="234"/>
        <v>0</v>
      </c>
      <c r="N536" s="47"/>
      <c r="O536" s="13"/>
    </row>
    <row r="537" spans="1:15" s="12" customFormat="1" ht="15.75">
      <c r="A537" s="57"/>
      <c r="B537" s="56"/>
      <c r="C537" s="37" t="s">
        <v>21</v>
      </c>
      <c r="D537" s="10">
        <f t="shared" si="231"/>
        <v>936000</v>
      </c>
      <c r="E537" s="10">
        <f t="shared" si="232"/>
        <v>0</v>
      </c>
      <c r="F537" s="10">
        <f t="shared" si="234"/>
        <v>936000</v>
      </c>
      <c r="G537" s="10">
        <f t="shared" si="234"/>
        <v>0</v>
      </c>
      <c r="H537" s="10">
        <f t="shared" si="234"/>
        <v>0</v>
      </c>
      <c r="I537" s="10">
        <f t="shared" si="234"/>
        <v>0</v>
      </c>
      <c r="J537" s="10">
        <f t="shared" si="234"/>
        <v>0</v>
      </c>
      <c r="K537" s="10">
        <f t="shared" si="234"/>
        <v>0</v>
      </c>
      <c r="L537" s="10">
        <f t="shared" si="234"/>
        <v>0</v>
      </c>
      <c r="M537" s="10">
        <f t="shared" si="234"/>
        <v>0</v>
      </c>
      <c r="N537" s="47"/>
      <c r="O537" s="13"/>
    </row>
    <row r="538" spans="1:15" s="12" customFormat="1" ht="15.75">
      <c r="A538" s="57"/>
      <c r="B538" s="56"/>
      <c r="C538" s="37" t="s">
        <v>22</v>
      </c>
      <c r="D538" s="10">
        <f t="shared" si="231"/>
        <v>1123200</v>
      </c>
      <c r="E538" s="10">
        <f t="shared" si="232"/>
        <v>0</v>
      </c>
      <c r="F538" s="10">
        <f t="shared" si="234"/>
        <v>1123200</v>
      </c>
      <c r="G538" s="10">
        <f t="shared" si="234"/>
        <v>0</v>
      </c>
      <c r="H538" s="10">
        <f t="shared" si="234"/>
        <v>0</v>
      </c>
      <c r="I538" s="10">
        <f t="shared" si="234"/>
        <v>0</v>
      </c>
      <c r="J538" s="10">
        <f t="shared" si="234"/>
        <v>0</v>
      </c>
      <c r="K538" s="10">
        <f t="shared" si="234"/>
        <v>0</v>
      </c>
      <c r="L538" s="10">
        <f t="shared" si="234"/>
        <v>0</v>
      </c>
      <c r="M538" s="10">
        <f t="shared" si="234"/>
        <v>0</v>
      </c>
      <c r="N538" s="47"/>
      <c r="O538" s="13"/>
    </row>
    <row r="539" spans="1:15" s="12" customFormat="1" ht="15.75">
      <c r="A539" s="57"/>
      <c r="B539" s="56"/>
      <c r="C539" s="37" t="s">
        <v>23</v>
      </c>
      <c r="D539" s="10">
        <f t="shared" si="231"/>
        <v>1347840</v>
      </c>
      <c r="E539" s="10">
        <f t="shared" si="232"/>
        <v>0</v>
      </c>
      <c r="F539" s="10">
        <f t="shared" si="234"/>
        <v>1347840</v>
      </c>
      <c r="G539" s="10">
        <f t="shared" si="234"/>
        <v>0</v>
      </c>
      <c r="H539" s="10">
        <f t="shared" si="234"/>
        <v>0</v>
      </c>
      <c r="I539" s="10">
        <f t="shared" si="234"/>
        <v>0</v>
      </c>
      <c r="J539" s="10">
        <f t="shared" si="234"/>
        <v>0</v>
      </c>
      <c r="K539" s="10">
        <f t="shared" si="234"/>
        <v>0</v>
      </c>
      <c r="L539" s="10">
        <f t="shared" si="234"/>
        <v>0</v>
      </c>
      <c r="M539" s="10">
        <f t="shared" si="234"/>
        <v>0</v>
      </c>
      <c r="N539" s="47"/>
      <c r="O539" s="13"/>
    </row>
    <row r="540" spans="1:15" s="12" customFormat="1" ht="15.75">
      <c r="A540" s="57"/>
      <c r="B540" s="56"/>
      <c r="C540" s="37" t="s">
        <v>24</v>
      </c>
      <c r="D540" s="10">
        <f t="shared" si="231"/>
        <v>1617408</v>
      </c>
      <c r="E540" s="10">
        <f t="shared" si="232"/>
        <v>0</v>
      </c>
      <c r="F540" s="10">
        <f t="shared" si="234"/>
        <v>1617408</v>
      </c>
      <c r="G540" s="10">
        <f t="shared" si="234"/>
        <v>0</v>
      </c>
      <c r="H540" s="10">
        <f t="shared" si="234"/>
        <v>0</v>
      </c>
      <c r="I540" s="10">
        <f t="shared" si="234"/>
        <v>0</v>
      </c>
      <c r="J540" s="10">
        <f t="shared" si="234"/>
        <v>0</v>
      </c>
      <c r="K540" s="10">
        <f t="shared" si="234"/>
        <v>0</v>
      </c>
      <c r="L540" s="10">
        <f t="shared" si="234"/>
        <v>0</v>
      </c>
      <c r="M540" s="10">
        <f t="shared" si="234"/>
        <v>0</v>
      </c>
      <c r="N540" s="47"/>
      <c r="O540" s="13"/>
    </row>
    <row r="541" spans="1:15" ht="15.75" hidden="1">
      <c r="A541" s="57"/>
      <c r="B541" s="49" t="s">
        <v>84</v>
      </c>
      <c r="C541" s="40" t="s">
        <v>18</v>
      </c>
      <c r="D541" s="10">
        <f>SUM(D542:D547)</f>
        <v>1985984</v>
      </c>
      <c r="E541" s="10">
        <f>SUM(E542:E547)</f>
        <v>0</v>
      </c>
      <c r="F541" s="10">
        <f>SUM(F542:F547)</f>
        <v>1985984</v>
      </c>
      <c r="G541" s="10">
        <f aca="true" t="shared" si="235" ref="G541:M541">SUM(G542:G547)</f>
        <v>0</v>
      </c>
      <c r="H541" s="10">
        <f t="shared" si="235"/>
        <v>0</v>
      </c>
      <c r="I541" s="10">
        <f t="shared" si="235"/>
        <v>0</v>
      </c>
      <c r="J541" s="10">
        <f t="shared" si="235"/>
        <v>0</v>
      </c>
      <c r="K541" s="10">
        <f t="shared" si="235"/>
        <v>0</v>
      </c>
      <c r="L541" s="10">
        <f t="shared" si="235"/>
        <v>0</v>
      </c>
      <c r="M541" s="10">
        <f t="shared" si="235"/>
        <v>0</v>
      </c>
      <c r="N541" s="47"/>
      <c r="O541" s="13"/>
    </row>
    <row r="542" spans="1:15" ht="15.75" hidden="1">
      <c r="A542" s="57"/>
      <c r="B542" s="49"/>
      <c r="C542" s="40" t="s">
        <v>19</v>
      </c>
      <c r="D542" s="10">
        <f aca="true" t="shared" si="236" ref="D542:D547">F542+H542+J542+L542</f>
        <v>200000</v>
      </c>
      <c r="E542" s="10">
        <f aca="true" t="shared" si="237" ref="E542:E547">G542+I542+K542+M542</f>
        <v>0</v>
      </c>
      <c r="F542" s="15">
        <v>200000</v>
      </c>
      <c r="G542" s="15">
        <v>0</v>
      </c>
      <c r="H542" s="15">
        <v>0</v>
      </c>
      <c r="I542" s="15">
        <v>0</v>
      </c>
      <c r="J542" s="15">
        <v>0</v>
      </c>
      <c r="K542" s="15">
        <v>0</v>
      </c>
      <c r="L542" s="15">
        <v>0</v>
      </c>
      <c r="M542" s="15">
        <v>0</v>
      </c>
      <c r="N542" s="47"/>
      <c r="O542" s="13"/>
    </row>
    <row r="543" spans="1:15" ht="15.75" hidden="1">
      <c r="A543" s="57"/>
      <c r="B543" s="49"/>
      <c r="C543" s="40" t="s">
        <v>20</v>
      </c>
      <c r="D543" s="10">
        <f t="shared" si="236"/>
        <v>240000</v>
      </c>
      <c r="E543" s="10">
        <f t="shared" si="237"/>
        <v>0</v>
      </c>
      <c r="F543" s="15">
        <f>1.2*F542</f>
        <v>240000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  <c r="N543" s="47"/>
      <c r="O543" s="13"/>
    </row>
    <row r="544" spans="1:15" ht="15.75" hidden="1">
      <c r="A544" s="57"/>
      <c r="B544" s="49"/>
      <c r="C544" s="40" t="s">
        <v>21</v>
      </c>
      <c r="D544" s="10">
        <f t="shared" si="236"/>
        <v>288000</v>
      </c>
      <c r="E544" s="10">
        <f t="shared" si="237"/>
        <v>0</v>
      </c>
      <c r="F544" s="15">
        <f>1.2*F543</f>
        <v>288000</v>
      </c>
      <c r="G544" s="15">
        <v>0</v>
      </c>
      <c r="H544" s="15">
        <v>0</v>
      </c>
      <c r="I544" s="15">
        <v>0</v>
      </c>
      <c r="J544" s="15">
        <v>0</v>
      </c>
      <c r="K544" s="15">
        <v>0</v>
      </c>
      <c r="L544" s="15">
        <v>0</v>
      </c>
      <c r="M544" s="15">
        <v>0</v>
      </c>
      <c r="N544" s="47"/>
      <c r="O544" s="13"/>
    </row>
    <row r="545" spans="1:15" ht="15.75" hidden="1">
      <c r="A545" s="57"/>
      <c r="B545" s="49"/>
      <c r="C545" s="40" t="s">
        <v>22</v>
      </c>
      <c r="D545" s="10">
        <f t="shared" si="236"/>
        <v>345600</v>
      </c>
      <c r="E545" s="10">
        <f t="shared" si="237"/>
        <v>0</v>
      </c>
      <c r="F545" s="15">
        <f>1.2*F544</f>
        <v>345600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5">
        <v>0</v>
      </c>
      <c r="M545" s="15">
        <v>0</v>
      </c>
      <c r="N545" s="47"/>
      <c r="O545" s="13"/>
    </row>
    <row r="546" spans="1:15" ht="15.75" hidden="1">
      <c r="A546" s="57"/>
      <c r="B546" s="49"/>
      <c r="C546" s="40" t="s">
        <v>23</v>
      </c>
      <c r="D546" s="10">
        <f t="shared" si="236"/>
        <v>414720</v>
      </c>
      <c r="E546" s="10">
        <f t="shared" si="237"/>
        <v>0</v>
      </c>
      <c r="F546" s="15">
        <f>1.2*F545</f>
        <v>414720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  <c r="N546" s="47"/>
      <c r="O546" s="13"/>
    </row>
    <row r="547" spans="1:15" ht="15.75" hidden="1">
      <c r="A547" s="57"/>
      <c r="B547" s="49"/>
      <c r="C547" s="40" t="s">
        <v>24</v>
      </c>
      <c r="D547" s="10">
        <f t="shared" si="236"/>
        <v>497664</v>
      </c>
      <c r="E547" s="10">
        <f t="shared" si="237"/>
        <v>0</v>
      </c>
      <c r="F547" s="15">
        <f>1.2*F546</f>
        <v>497664</v>
      </c>
      <c r="G547" s="15">
        <v>0</v>
      </c>
      <c r="H547" s="15">
        <v>0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47"/>
      <c r="O547" s="13"/>
    </row>
    <row r="548" spans="1:15" s="12" customFormat="1" ht="15.75" hidden="1">
      <c r="A548" s="57"/>
      <c r="B548" s="49" t="s">
        <v>85</v>
      </c>
      <c r="C548" s="37" t="s">
        <v>18</v>
      </c>
      <c r="D548" s="10">
        <f>SUM(D549:D554)</f>
        <v>1985984</v>
      </c>
      <c r="E548" s="10">
        <f>SUM(E549:E554)</f>
        <v>0</v>
      </c>
      <c r="F548" s="10">
        <f aca="true" t="shared" si="238" ref="F548:M548">SUM(F549:F554)</f>
        <v>1985984</v>
      </c>
      <c r="G548" s="10">
        <f t="shared" si="238"/>
        <v>0</v>
      </c>
      <c r="H548" s="10">
        <f t="shared" si="238"/>
        <v>0</v>
      </c>
      <c r="I548" s="10">
        <f t="shared" si="238"/>
        <v>0</v>
      </c>
      <c r="J548" s="10">
        <f t="shared" si="238"/>
        <v>0</v>
      </c>
      <c r="K548" s="10">
        <f t="shared" si="238"/>
        <v>0</v>
      </c>
      <c r="L548" s="10">
        <f t="shared" si="238"/>
        <v>0</v>
      </c>
      <c r="M548" s="10">
        <f t="shared" si="238"/>
        <v>0</v>
      </c>
      <c r="N548" s="47"/>
      <c r="O548" s="13"/>
    </row>
    <row r="549" spans="1:15" ht="15.75" hidden="1">
      <c r="A549" s="57"/>
      <c r="B549" s="49"/>
      <c r="C549" s="40" t="s">
        <v>19</v>
      </c>
      <c r="D549" s="10">
        <f aca="true" t="shared" si="239" ref="D549:D554">F549+H549+J549+L549</f>
        <v>200000</v>
      </c>
      <c r="E549" s="10">
        <f aca="true" t="shared" si="240" ref="E549:E554">G549+I549+K549+M549</f>
        <v>0</v>
      </c>
      <c r="F549" s="15">
        <v>200000</v>
      </c>
      <c r="G549" s="15"/>
      <c r="H549" s="15">
        <v>0</v>
      </c>
      <c r="I549" s="15">
        <v>0</v>
      </c>
      <c r="J549" s="15">
        <v>0</v>
      </c>
      <c r="K549" s="15">
        <v>0</v>
      </c>
      <c r="L549" s="15">
        <v>0</v>
      </c>
      <c r="M549" s="15">
        <v>0</v>
      </c>
      <c r="N549" s="47"/>
      <c r="O549" s="13"/>
    </row>
    <row r="550" spans="1:15" ht="15.75" hidden="1">
      <c r="A550" s="57"/>
      <c r="B550" s="49"/>
      <c r="C550" s="40" t="s">
        <v>20</v>
      </c>
      <c r="D550" s="10">
        <f t="shared" si="239"/>
        <v>240000</v>
      </c>
      <c r="E550" s="10">
        <f t="shared" si="240"/>
        <v>0</v>
      </c>
      <c r="F550" s="15">
        <f>1.2*F549</f>
        <v>240000</v>
      </c>
      <c r="G550" s="15"/>
      <c r="H550" s="15">
        <v>0</v>
      </c>
      <c r="I550" s="15">
        <v>0</v>
      </c>
      <c r="J550" s="15">
        <v>0</v>
      </c>
      <c r="K550" s="15">
        <v>0</v>
      </c>
      <c r="L550" s="15">
        <v>0</v>
      </c>
      <c r="M550" s="15">
        <v>0</v>
      </c>
      <c r="N550" s="47"/>
      <c r="O550" s="13"/>
    </row>
    <row r="551" spans="1:15" ht="15.75" hidden="1">
      <c r="A551" s="57"/>
      <c r="B551" s="49"/>
      <c r="C551" s="40" t="s">
        <v>21</v>
      </c>
      <c r="D551" s="10">
        <f t="shared" si="239"/>
        <v>288000</v>
      </c>
      <c r="E551" s="10">
        <f t="shared" si="240"/>
        <v>0</v>
      </c>
      <c r="F551" s="15">
        <f>1.2*F550</f>
        <v>288000</v>
      </c>
      <c r="G551" s="15"/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47"/>
      <c r="O551" s="13"/>
    </row>
    <row r="552" spans="1:15" ht="15.75" hidden="1">
      <c r="A552" s="57"/>
      <c r="B552" s="49"/>
      <c r="C552" s="40" t="s">
        <v>22</v>
      </c>
      <c r="D552" s="10">
        <f t="shared" si="239"/>
        <v>345600</v>
      </c>
      <c r="E552" s="10">
        <f t="shared" si="240"/>
        <v>0</v>
      </c>
      <c r="F552" s="15">
        <f>1.2*F551</f>
        <v>345600</v>
      </c>
      <c r="G552" s="15"/>
      <c r="H552" s="15">
        <v>0</v>
      </c>
      <c r="I552" s="15">
        <v>0</v>
      </c>
      <c r="J552" s="15">
        <v>0</v>
      </c>
      <c r="K552" s="15">
        <v>0</v>
      </c>
      <c r="L552" s="15">
        <v>0</v>
      </c>
      <c r="M552" s="15">
        <v>0</v>
      </c>
      <c r="N552" s="47"/>
      <c r="O552" s="13"/>
    </row>
    <row r="553" spans="1:15" ht="15.75" hidden="1">
      <c r="A553" s="57"/>
      <c r="B553" s="49"/>
      <c r="C553" s="40" t="s">
        <v>23</v>
      </c>
      <c r="D553" s="10">
        <f t="shared" si="239"/>
        <v>414720</v>
      </c>
      <c r="E553" s="10">
        <f t="shared" si="240"/>
        <v>0</v>
      </c>
      <c r="F553" s="15">
        <f>1.2*F552</f>
        <v>414720</v>
      </c>
      <c r="G553" s="15"/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47"/>
      <c r="O553" s="13"/>
    </row>
    <row r="554" spans="1:15" ht="15.75" hidden="1">
      <c r="A554" s="57"/>
      <c r="B554" s="49"/>
      <c r="C554" s="40" t="s">
        <v>24</v>
      </c>
      <c r="D554" s="10">
        <f t="shared" si="239"/>
        <v>497664</v>
      </c>
      <c r="E554" s="10">
        <f t="shared" si="240"/>
        <v>0</v>
      </c>
      <c r="F554" s="15">
        <f>1.2*F553</f>
        <v>497664</v>
      </c>
      <c r="G554" s="15"/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47"/>
      <c r="O554" s="13"/>
    </row>
    <row r="555" spans="1:15" ht="15.75" hidden="1">
      <c r="A555" s="57"/>
      <c r="B555" s="49" t="s">
        <v>86</v>
      </c>
      <c r="C555" s="40" t="s">
        <v>18</v>
      </c>
      <c r="D555" s="10">
        <f>SUM(D556:D561)</f>
        <v>2482480</v>
      </c>
      <c r="E555" s="10">
        <f>SUM(E556:E561)</f>
        <v>0</v>
      </c>
      <c r="F555" s="10">
        <f>SUM(F556:F561)</f>
        <v>2482480</v>
      </c>
      <c r="G555" s="10">
        <f aca="true" t="shared" si="241" ref="G555:M555">SUM(G556:G561)</f>
        <v>0</v>
      </c>
      <c r="H555" s="10">
        <f t="shared" si="241"/>
        <v>0</v>
      </c>
      <c r="I555" s="10">
        <f t="shared" si="241"/>
        <v>0</v>
      </c>
      <c r="J555" s="10">
        <f t="shared" si="241"/>
        <v>0</v>
      </c>
      <c r="K555" s="10">
        <f t="shared" si="241"/>
        <v>0</v>
      </c>
      <c r="L555" s="10">
        <f t="shared" si="241"/>
        <v>0</v>
      </c>
      <c r="M555" s="10">
        <f t="shared" si="241"/>
        <v>0</v>
      </c>
      <c r="N555" s="47"/>
      <c r="O555" s="13"/>
    </row>
    <row r="556" spans="1:15" ht="15.75" hidden="1">
      <c r="A556" s="57"/>
      <c r="B556" s="49"/>
      <c r="C556" s="40" t="s">
        <v>19</v>
      </c>
      <c r="D556" s="10">
        <f aca="true" t="shared" si="242" ref="D556:D561">F556+H556+J556+L556</f>
        <v>250000</v>
      </c>
      <c r="E556" s="10">
        <f aca="true" t="shared" si="243" ref="E556:E561">G556+I556+K556+M556</f>
        <v>0</v>
      </c>
      <c r="F556" s="15">
        <v>250000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47"/>
      <c r="O556" s="13"/>
    </row>
    <row r="557" spans="1:15" ht="15.75" hidden="1">
      <c r="A557" s="57"/>
      <c r="B557" s="49"/>
      <c r="C557" s="40" t="s">
        <v>20</v>
      </c>
      <c r="D557" s="10">
        <f t="shared" si="242"/>
        <v>300000</v>
      </c>
      <c r="E557" s="10">
        <f t="shared" si="243"/>
        <v>0</v>
      </c>
      <c r="F557" s="15">
        <f>1.2*F556</f>
        <v>300000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47"/>
      <c r="O557" s="13"/>
    </row>
    <row r="558" spans="1:15" ht="15.75" hidden="1">
      <c r="A558" s="57"/>
      <c r="B558" s="49"/>
      <c r="C558" s="40" t="s">
        <v>21</v>
      </c>
      <c r="D558" s="10">
        <f t="shared" si="242"/>
        <v>360000</v>
      </c>
      <c r="E558" s="10">
        <f t="shared" si="243"/>
        <v>0</v>
      </c>
      <c r="F558" s="15">
        <f>1.2*F557</f>
        <v>360000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47"/>
      <c r="O558" s="13"/>
    </row>
    <row r="559" spans="1:15" ht="15.75" hidden="1">
      <c r="A559" s="57"/>
      <c r="B559" s="49"/>
      <c r="C559" s="40" t="s">
        <v>22</v>
      </c>
      <c r="D559" s="10">
        <f t="shared" si="242"/>
        <v>432000</v>
      </c>
      <c r="E559" s="10">
        <f t="shared" si="243"/>
        <v>0</v>
      </c>
      <c r="F559" s="15">
        <f>1.2*F558</f>
        <v>432000</v>
      </c>
      <c r="G559" s="15">
        <v>0</v>
      </c>
      <c r="H559" s="15">
        <v>0</v>
      </c>
      <c r="I559" s="15">
        <v>0</v>
      </c>
      <c r="J559" s="15">
        <v>0</v>
      </c>
      <c r="K559" s="15">
        <v>0</v>
      </c>
      <c r="L559" s="15">
        <v>0</v>
      </c>
      <c r="M559" s="15">
        <v>0</v>
      </c>
      <c r="N559" s="47"/>
      <c r="O559" s="13"/>
    </row>
    <row r="560" spans="1:15" ht="15.75" hidden="1">
      <c r="A560" s="57"/>
      <c r="B560" s="49"/>
      <c r="C560" s="40" t="s">
        <v>23</v>
      </c>
      <c r="D560" s="10">
        <f t="shared" si="242"/>
        <v>518400</v>
      </c>
      <c r="E560" s="10">
        <f t="shared" si="243"/>
        <v>0</v>
      </c>
      <c r="F560" s="15">
        <f>1.2*F559</f>
        <v>518400</v>
      </c>
      <c r="G560" s="15">
        <v>0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47"/>
      <c r="O560" s="13"/>
    </row>
    <row r="561" spans="1:15" ht="15.75" hidden="1">
      <c r="A561" s="58"/>
      <c r="B561" s="49"/>
      <c r="C561" s="40" t="s">
        <v>24</v>
      </c>
      <c r="D561" s="10">
        <f t="shared" si="242"/>
        <v>622080</v>
      </c>
      <c r="E561" s="10">
        <f t="shared" si="243"/>
        <v>0</v>
      </c>
      <c r="F561" s="15">
        <f>1.2*F560</f>
        <v>622080</v>
      </c>
      <c r="G561" s="15">
        <v>0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47"/>
      <c r="O561" s="13"/>
    </row>
    <row r="562" spans="1:16" ht="15.75">
      <c r="A562" s="55"/>
      <c r="B562" s="56" t="s">
        <v>80</v>
      </c>
      <c r="C562" s="37" t="s">
        <v>18</v>
      </c>
      <c r="D562" s="10">
        <f aca="true" t="shared" si="244" ref="D562:M562">SUM(D563:D568)</f>
        <v>6575836</v>
      </c>
      <c r="E562" s="10">
        <f t="shared" si="244"/>
        <v>6650</v>
      </c>
      <c r="F562" s="10">
        <f t="shared" si="244"/>
        <v>6575836</v>
      </c>
      <c r="G562" s="10">
        <f t="shared" si="244"/>
        <v>6650</v>
      </c>
      <c r="H562" s="10">
        <f t="shared" si="244"/>
        <v>0</v>
      </c>
      <c r="I562" s="10">
        <f t="shared" si="244"/>
        <v>0</v>
      </c>
      <c r="J562" s="10">
        <f t="shared" si="244"/>
        <v>0</v>
      </c>
      <c r="K562" s="10">
        <f t="shared" si="244"/>
        <v>0</v>
      </c>
      <c r="L562" s="10">
        <f t="shared" si="244"/>
        <v>0</v>
      </c>
      <c r="M562" s="10">
        <f t="shared" si="244"/>
        <v>0</v>
      </c>
      <c r="N562" s="47"/>
      <c r="O562" s="13"/>
      <c r="P562" s="31"/>
    </row>
    <row r="563" spans="1:16" ht="15.75">
      <c r="A563" s="55"/>
      <c r="B563" s="56"/>
      <c r="C563" s="37" t="s">
        <v>19</v>
      </c>
      <c r="D563" s="10">
        <f aca="true" t="shared" si="245" ref="D563:E568">F563+H563+J563+L563</f>
        <v>676644</v>
      </c>
      <c r="E563" s="10">
        <f>G563+I563+K563+M563</f>
        <v>6650</v>
      </c>
      <c r="F563" s="10">
        <f>F535+F437</f>
        <v>676644</v>
      </c>
      <c r="G563" s="10">
        <f aca="true" t="shared" si="246" ref="F563:M568">G535+G437</f>
        <v>6650</v>
      </c>
      <c r="H563" s="10">
        <f t="shared" si="246"/>
        <v>0</v>
      </c>
      <c r="I563" s="10">
        <f t="shared" si="246"/>
        <v>0</v>
      </c>
      <c r="J563" s="10">
        <f t="shared" si="246"/>
        <v>0</v>
      </c>
      <c r="K563" s="10">
        <f t="shared" si="246"/>
        <v>0</v>
      </c>
      <c r="L563" s="10">
        <f t="shared" si="246"/>
        <v>0</v>
      </c>
      <c r="M563" s="10">
        <f t="shared" si="246"/>
        <v>0</v>
      </c>
      <c r="N563" s="47"/>
      <c r="O563" s="13"/>
      <c r="P563" s="31"/>
    </row>
    <row r="564" spans="1:15" ht="15.75">
      <c r="A564" s="55"/>
      <c r="B564" s="56"/>
      <c r="C564" s="37" t="s">
        <v>20</v>
      </c>
      <c r="D564" s="10">
        <f t="shared" si="245"/>
        <v>820144</v>
      </c>
      <c r="E564" s="10">
        <f t="shared" si="245"/>
        <v>0</v>
      </c>
      <c r="F564" s="10">
        <f t="shared" si="246"/>
        <v>820144</v>
      </c>
      <c r="G564" s="10">
        <f t="shared" si="246"/>
        <v>0</v>
      </c>
      <c r="H564" s="10">
        <f t="shared" si="246"/>
        <v>0</v>
      </c>
      <c r="I564" s="10">
        <f t="shared" si="246"/>
        <v>0</v>
      </c>
      <c r="J564" s="10">
        <f t="shared" si="246"/>
        <v>0</v>
      </c>
      <c r="K564" s="10">
        <f t="shared" si="246"/>
        <v>0</v>
      </c>
      <c r="L564" s="10">
        <f t="shared" si="246"/>
        <v>0</v>
      </c>
      <c r="M564" s="10">
        <f t="shared" si="246"/>
        <v>0</v>
      </c>
      <c r="N564" s="47"/>
      <c r="O564" s="13"/>
    </row>
    <row r="565" spans="1:15" ht="15.75">
      <c r="A565" s="55"/>
      <c r="B565" s="56"/>
      <c r="C565" s="37" t="s">
        <v>21</v>
      </c>
      <c r="D565" s="10">
        <f t="shared" si="245"/>
        <v>956600</v>
      </c>
      <c r="E565" s="10">
        <f t="shared" si="245"/>
        <v>0</v>
      </c>
      <c r="F565" s="10">
        <f t="shared" si="246"/>
        <v>956600</v>
      </c>
      <c r="G565" s="10">
        <f t="shared" si="246"/>
        <v>0</v>
      </c>
      <c r="H565" s="10">
        <f t="shared" si="246"/>
        <v>0</v>
      </c>
      <c r="I565" s="10">
        <f t="shared" si="246"/>
        <v>0</v>
      </c>
      <c r="J565" s="10">
        <f t="shared" si="246"/>
        <v>0</v>
      </c>
      <c r="K565" s="10">
        <f t="shared" si="246"/>
        <v>0</v>
      </c>
      <c r="L565" s="10">
        <f t="shared" si="246"/>
        <v>0</v>
      </c>
      <c r="M565" s="10">
        <f t="shared" si="246"/>
        <v>0</v>
      </c>
      <c r="N565" s="47"/>
      <c r="O565" s="13"/>
    </row>
    <row r="566" spans="1:15" ht="15.75">
      <c r="A566" s="55"/>
      <c r="B566" s="56"/>
      <c r="C566" s="37" t="s">
        <v>22</v>
      </c>
      <c r="D566" s="10">
        <f t="shared" si="245"/>
        <v>1145200</v>
      </c>
      <c r="E566" s="10">
        <f t="shared" si="245"/>
        <v>0</v>
      </c>
      <c r="F566" s="10">
        <f t="shared" si="246"/>
        <v>1145200</v>
      </c>
      <c r="G566" s="10">
        <f t="shared" si="246"/>
        <v>0</v>
      </c>
      <c r="H566" s="10">
        <f t="shared" si="246"/>
        <v>0</v>
      </c>
      <c r="I566" s="10">
        <f t="shared" si="246"/>
        <v>0</v>
      </c>
      <c r="J566" s="10">
        <f t="shared" si="246"/>
        <v>0</v>
      </c>
      <c r="K566" s="10">
        <f t="shared" si="246"/>
        <v>0</v>
      </c>
      <c r="L566" s="10">
        <f t="shared" si="246"/>
        <v>0</v>
      </c>
      <c r="M566" s="10">
        <f t="shared" si="246"/>
        <v>0</v>
      </c>
      <c r="N566" s="47"/>
      <c r="O566" s="13"/>
    </row>
    <row r="567" spans="1:15" ht="15.75">
      <c r="A567" s="55"/>
      <c r="B567" s="56"/>
      <c r="C567" s="37" t="s">
        <v>23</v>
      </c>
      <c r="D567" s="10">
        <f t="shared" si="245"/>
        <v>1355840</v>
      </c>
      <c r="E567" s="10">
        <f t="shared" si="245"/>
        <v>0</v>
      </c>
      <c r="F567" s="10">
        <f t="shared" si="246"/>
        <v>1355840</v>
      </c>
      <c r="G567" s="10">
        <f t="shared" si="246"/>
        <v>0</v>
      </c>
      <c r="H567" s="10">
        <f t="shared" si="246"/>
        <v>0</v>
      </c>
      <c r="I567" s="10">
        <f t="shared" si="246"/>
        <v>0</v>
      </c>
      <c r="J567" s="10">
        <f t="shared" si="246"/>
        <v>0</v>
      </c>
      <c r="K567" s="10">
        <f t="shared" si="246"/>
        <v>0</v>
      </c>
      <c r="L567" s="10">
        <f t="shared" si="246"/>
        <v>0</v>
      </c>
      <c r="M567" s="10">
        <f t="shared" si="246"/>
        <v>0</v>
      </c>
      <c r="N567" s="47"/>
      <c r="O567" s="13"/>
    </row>
    <row r="568" spans="1:15" ht="15.75">
      <c r="A568" s="55"/>
      <c r="B568" s="56"/>
      <c r="C568" s="37" t="s">
        <v>24</v>
      </c>
      <c r="D568" s="10">
        <f t="shared" si="245"/>
        <v>1621408</v>
      </c>
      <c r="E568" s="10">
        <f t="shared" si="245"/>
        <v>0</v>
      </c>
      <c r="F568" s="10">
        <f t="shared" si="246"/>
        <v>1621408</v>
      </c>
      <c r="G568" s="10">
        <f t="shared" si="246"/>
        <v>0</v>
      </c>
      <c r="H568" s="10">
        <f t="shared" si="246"/>
        <v>0</v>
      </c>
      <c r="I568" s="10">
        <f t="shared" si="246"/>
        <v>0</v>
      </c>
      <c r="J568" s="10">
        <f t="shared" si="246"/>
        <v>0</v>
      </c>
      <c r="K568" s="10">
        <f t="shared" si="246"/>
        <v>0</v>
      </c>
      <c r="L568" s="10">
        <f t="shared" si="246"/>
        <v>0</v>
      </c>
      <c r="M568" s="10">
        <f t="shared" si="246"/>
        <v>0</v>
      </c>
      <c r="N568" s="48"/>
      <c r="O568" s="13"/>
    </row>
    <row r="569" spans="1:16" ht="15.75">
      <c r="A569" s="55"/>
      <c r="B569" s="56" t="s">
        <v>37</v>
      </c>
      <c r="C569" s="37" t="s">
        <v>18</v>
      </c>
      <c r="D569" s="10">
        <f>SUM(D570:D575)</f>
        <v>10119043.526144</v>
      </c>
      <c r="E569" s="10">
        <f>SUM(E570:E575)</f>
        <v>1251679.304</v>
      </c>
      <c r="F569" s="10">
        <f>SUM(F570:F575)</f>
        <v>8897434.858964</v>
      </c>
      <c r="G569" s="10">
        <f aca="true" t="shared" si="247" ref="G569:M569">SUM(G570:G575)</f>
        <v>828542.104</v>
      </c>
      <c r="H569" s="10">
        <f t="shared" si="247"/>
        <v>145943.68725000002</v>
      </c>
      <c r="I569" s="10">
        <f t="shared" si="247"/>
        <v>0</v>
      </c>
      <c r="J569" s="10">
        <f t="shared" si="247"/>
        <v>1064692.9799300001</v>
      </c>
      <c r="K569" s="10">
        <f t="shared" si="247"/>
        <v>418474.2</v>
      </c>
      <c r="L569" s="10">
        <f>SUM(L570:L575)</f>
        <v>10972</v>
      </c>
      <c r="M569" s="10">
        <f t="shared" si="247"/>
        <v>4663</v>
      </c>
      <c r="N569" s="59"/>
      <c r="O569" s="13"/>
      <c r="P569" s="31"/>
    </row>
    <row r="570" spans="1:15" ht="15.75">
      <c r="A570" s="55"/>
      <c r="B570" s="56"/>
      <c r="C570" s="37" t="s">
        <v>19</v>
      </c>
      <c r="D570" s="10">
        <f aca="true" t="shared" si="248" ref="D570:E575">F570+H570+J570+L570</f>
        <v>1106279.6039999998</v>
      </c>
      <c r="E570" s="10">
        <f t="shared" si="248"/>
        <v>372994.60400000005</v>
      </c>
      <c r="F570" s="10">
        <f>F428+F377+F228+F563</f>
        <v>1008043.7039999999</v>
      </c>
      <c r="G570" s="10">
        <f aca="true" t="shared" si="249" ref="G570:M570">G428+G377+G228+G563</f>
        <v>286277.704</v>
      </c>
      <c r="H570" s="10">
        <f t="shared" si="249"/>
        <v>3225</v>
      </c>
      <c r="I570" s="10">
        <f t="shared" si="249"/>
        <v>0</v>
      </c>
      <c r="J570" s="10">
        <f t="shared" si="249"/>
        <v>93550.90000000001</v>
      </c>
      <c r="K570" s="10">
        <f t="shared" si="249"/>
        <v>85256.9</v>
      </c>
      <c r="L570" s="10">
        <f t="shared" si="249"/>
        <v>1460</v>
      </c>
      <c r="M570" s="10">
        <f t="shared" si="249"/>
        <v>1460</v>
      </c>
      <c r="N570" s="57"/>
      <c r="O570" s="13"/>
    </row>
    <row r="571" spans="1:15" ht="15.75">
      <c r="A571" s="55"/>
      <c r="B571" s="56"/>
      <c r="C571" s="37" t="s">
        <v>20</v>
      </c>
      <c r="D571" s="10">
        <f t="shared" si="248"/>
        <v>1297551.304</v>
      </c>
      <c r="E571" s="10">
        <f t="shared" si="248"/>
        <v>405758.80000000005</v>
      </c>
      <c r="F571" s="10">
        <f aca="true" t="shared" si="250" ref="F571:M571">F429+F378+F229+F564</f>
        <v>1151403.704</v>
      </c>
      <c r="G571" s="10">
        <f t="shared" si="250"/>
        <v>271132.2</v>
      </c>
      <c r="H571" s="10">
        <f t="shared" si="250"/>
        <v>3297.5</v>
      </c>
      <c r="I571" s="10">
        <f t="shared" si="250"/>
        <v>0</v>
      </c>
      <c r="J571" s="10">
        <f t="shared" si="250"/>
        <v>141380.1</v>
      </c>
      <c r="K571" s="10">
        <f t="shared" si="250"/>
        <v>133156.6</v>
      </c>
      <c r="L571" s="10">
        <f t="shared" si="250"/>
        <v>1470</v>
      </c>
      <c r="M571" s="10">
        <f t="shared" si="250"/>
        <v>1470</v>
      </c>
      <c r="N571" s="57"/>
      <c r="O571" s="13"/>
    </row>
    <row r="572" spans="1:15" ht="15.75">
      <c r="A572" s="55"/>
      <c r="B572" s="56"/>
      <c r="C572" s="37" t="s">
        <v>21</v>
      </c>
      <c r="D572" s="10">
        <f t="shared" si="248"/>
        <v>1523047.484</v>
      </c>
      <c r="E572" s="10">
        <f t="shared" si="248"/>
        <v>472925.9</v>
      </c>
      <c r="F572" s="10">
        <f aca="true" t="shared" si="251" ref="F572:M572">F430+F379+F230+F565</f>
        <v>1301759.704</v>
      </c>
      <c r="G572" s="10">
        <f t="shared" si="251"/>
        <v>271132.2</v>
      </c>
      <c r="H572" s="10">
        <f t="shared" si="251"/>
        <v>53379.25</v>
      </c>
      <c r="I572" s="10">
        <f t="shared" si="251"/>
        <v>0</v>
      </c>
      <c r="J572" s="10">
        <f t="shared" si="251"/>
        <v>166175.53</v>
      </c>
      <c r="K572" s="10">
        <f t="shared" si="251"/>
        <v>200060.7</v>
      </c>
      <c r="L572" s="10">
        <f t="shared" si="251"/>
        <v>1733</v>
      </c>
      <c r="M572" s="10">
        <f t="shared" si="251"/>
        <v>1733</v>
      </c>
      <c r="N572" s="57"/>
      <c r="O572" s="13"/>
    </row>
    <row r="573" spans="1:15" ht="15.75">
      <c r="A573" s="55"/>
      <c r="B573" s="56"/>
      <c r="C573" s="37" t="s">
        <v>22</v>
      </c>
      <c r="D573" s="10">
        <f t="shared" si="248"/>
        <v>1816118.1623999998</v>
      </c>
      <c r="E573" s="10">
        <f t="shared" si="248"/>
        <v>0</v>
      </c>
      <c r="F573" s="10">
        <f aca="true" t="shared" si="252" ref="F573:M573">F431+F380+F231+F566</f>
        <v>1543963.7044</v>
      </c>
      <c r="G573" s="10">
        <f t="shared" si="252"/>
        <v>0</v>
      </c>
      <c r="H573" s="10">
        <f t="shared" si="252"/>
        <v>78521.575</v>
      </c>
      <c r="I573" s="10">
        <f t="shared" si="252"/>
        <v>0</v>
      </c>
      <c r="J573" s="10">
        <f t="shared" si="252"/>
        <v>191725.883</v>
      </c>
      <c r="K573" s="10">
        <f t="shared" si="252"/>
        <v>0</v>
      </c>
      <c r="L573" s="10">
        <f t="shared" si="252"/>
        <v>1907</v>
      </c>
      <c r="M573" s="10">
        <f t="shared" si="252"/>
        <v>0</v>
      </c>
      <c r="N573" s="57"/>
      <c r="O573" s="13"/>
    </row>
    <row r="574" spans="1:15" ht="15.75">
      <c r="A574" s="55"/>
      <c r="B574" s="56"/>
      <c r="C574" s="37" t="s">
        <v>23</v>
      </c>
      <c r="D574" s="10">
        <f t="shared" si="248"/>
        <v>2005710.61864</v>
      </c>
      <c r="E574" s="10">
        <f t="shared" si="248"/>
        <v>0</v>
      </c>
      <c r="F574" s="10">
        <f aca="true" t="shared" si="253" ref="F574:M574">F432+F381+F232+F567</f>
        <v>1784370.37284</v>
      </c>
      <c r="G574" s="10">
        <f t="shared" si="253"/>
        <v>0</v>
      </c>
      <c r="H574" s="10">
        <f t="shared" si="253"/>
        <v>3626.0125000000003</v>
      </c>
      <c r="I574" s="10">
        <f t="shared" si="253"/>
        <v>0</v>
      </c>
      <c r="J574" s="10">
        <f t="shared" si="253"/>
        <v>215618.23330000002</v>
      </c>
      <c r="K574" s="10">
        <f t="shared" si="253"/>
        <v>0</v>
      </c>
      <c r="L574" s="10">
        <f t="shared" si="253"/>
        <v>2096</v>
      </c>
      <c r="M574" s="10">
        <f t="shared" si="253"/>
        <v>0</v>
      </c>
      <c r="N574" s="57"/>
      <c r="O574" s="13"/>
    </row>
    <row r="575" spans="1:15" s="12" customFormat="1" ht="15.75">
      <c r="A575" s="55"/>
      <c r="B575" s="56"/>
      <c r="C575" s="37" t="s">
        <v>24</v>
      </c>
      <c r="D575" s="10">
        <f t="shared" si="248"/>
        <v>2370336.353104</v>
      </c>
      <c r="E575" s="10">
        <f t="shared" si="248"/>
        <v>0</v>
      </c>
      <c r="F575" s="10">
        <f aca="true" t="shared" si="254" ref="F575:M575">F433+F382+F233+F568</f>
        <v>2107893.669724</v>
      </c>
      <c r="G575" s="10">
        <f t="shared" si="254"/>
        <v>0</v>
      </c>
      <c r="H575" s="10">
        <f t="shared" si="254"/>
        <v>3894.34975</v>
      </c>
      <c r="I575" s="10">
        <f t="shared" si="254"/>
        <v>0</v>
      </c>
      <c r="J575" s="10">
        <f t="shared" si="254"/>
        <v>256242.33363</v>
      </c>
      <c r="K575" s="10">
        <f t="shared" si="254"/>
        <v>0</v>
      </c>
      <c r="L575" s="10">
        <f t="shared" si="254"/>
        <v>2306</v>
      </c>
      <c r="M575" s="10">
        <f t="shared" si="254"/>
        <v>0</v>
      </c>
      <c r="N575" s="58"/>
      <c r="O575" s="32"/>
    </row>
    <row r="576" ht="15.75" hidden="1">
      <c r="F576" s="33"/>
    </row>
    <row r="577" spans="2:11" ht="15.75" hidden="1">
      <c r="B577" s="2" t="s">
        <v>131</v>
      </c>
      <c r="D577" s="10">
        <f>'[1]Лист1'!$D$229+'[2]Лист1'!$D$156+'[3]Лист1'!$D$57+'[4]Лист1'!$D$145</f>
        <v>10119043.511544</v>
      </c>
      <c r="E577" s="24">
        <f>'[1]Лист1'!$E$229+'[2]Лист1'!$E$157+'[3]Лист1'!$E$57+'[4]Лист1'!$E$145</f>
        <v>1251679.304</v>
      </c>
      <c r="F577" s="34">
        <v>2015</v>
      </c>
      <c r="G577" s="10">
        <f>G228-G81</f>
        <v>141882.904</v>
      </c>
      <c r="H577" s="10">
        <v>141622.9</v>
      </c>
      <c r="I577" s="10">
        <f>H577-G577</f>
        <v>-260.00400000001537</v>
      </c>
      <c r="J577" s="34">
        <v>2015</v>
      </c>
      <c r="K577" s="10">
        <f>K228-K81</f>
        <v>46997.399999999994</v>
      </c>
    </row>
    <row r="578" spans="6:11" ht="15.75" hidden="1">
      <c r="F578" s="34">
        <v>2016</v>
      </c>
      <c r="G578" s="10">
        <f>G229-G82-155</f>
        <v>137493.30000000002</v>
      </c>
      <c r="J578" s="34">
        <v>2016</v>
      </c>
      <c r="K578" s="10">
        <f>K229-K82</f>
        <v>80860.20000000001</v>
      </c>
    </row>
    <row r="579" spans="6:11" ht="15.75" hidden="1">
      <c r="F579" s="34">
        <v>2017</v>
      </c>
      <c r="G579" s="10">
        <f>G230-G83-155</f>
        <v>137493.30000000002</v>
      </c>
      <c r="J579" s="34">
        <v>2017</v>
      </c>
      <c r="K579" s="10">
        <f>K230-K83</f>
        <v>125082.00000000001</v>
      </c>
    </row>
    <row r="580" ht="15.75" hidden="1">
      <c r="D580" s="35"/>
    </row>
    <row r="585" ht="15.75"/>
    <row r="586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598" ht="15.75"/>
    <row r="599" ht="15.75"/>
    <row r="600" ht="15.75"/>
    <row r="954" ht="15.75"/>
    <row r="955" ht="15.75"/>
    <row r="956" ht="15.75"/>
  </sheetData>
  <sheetProtection/>
  <mergeCells count="131">
    <mergeCell ref="A17:A23"/>
    <mergeCell ref="A59:A65"/>
    <mergeCell ref="B45:B51"/>
    <mergeCell ref="B52:B58"/>
    <mergeCell ref="B18:B23"/>
    <mergeCell ref="N436:N533"/>
    <mergeCell ref="N534:N568"/>
    <mergeCell ref="B136:B142"/>
    <mergeCell ref="A80:A142"/>
    <mergeCell ref="B220:B226"/>
    <mergeCell ref="A143:A226"/>
    <mergeCell ref="B171:B177"/>
    <mergeCell ref="B199:B205"/>
    <mergeCell ref="B206:B212"/>
    <mergeCell ref="B192:B198"/>
    <mergeCell ref="B185:B191"/>
    <mergeCell ref="B213:B219"/>
    <mergeCell ref="B24:B30"/>
    <mergeCell ref="B31:B37"/>
    <mergeCell ref="B115:B121"/>
    <mergeCell ref="B81:B86"/>
    <mergeCell ref="B144:B149"/>
    <mergeCell ref="B60:B65"/>
    <mergeCell ref="B38:B44"/>
    <mergeCell ref="B73:B79"/>
    <mergeCell ref="A427:A433"/>
    <mergeCell ref="B427:B433"/>
    <mergeCell ref="A562:A568"/>
    <mergeCell ref="B562:B568"/>
    <mergeCell ref="B471:B477"/>
    <mergeCell ref="B478:B484"/>
    <mergeCell ref="A436:A533"/>
    <mergeCell ref="B506:B512"/>
    <mergeCell ref="B520:B526"/>
    <mergeCell ref="A534:A561"/>
    <mergeCell ref="A434:M434"/>
    <mergeCell ref="A435:M435"/>
    <mergeCell ref="B437:B442"/>
    <mergeCell ref="B443:B449"/>
    <mergeCell ref="B450:B456"/>
    <mergeCell ref="B457:B463"/>
    <mergeCell ref="B485:B491"/>
    <mergeCell ref="B492:B498"/>
    <mergeCell ref="B548:B554"/>
    <mergeCell ref="B555:B561"/>
    <mergeCell ref="B464:B470"/>
    <mergeCell ref="B513:B519"/>
    <mergeCell ref="B499:B505"/>
    <mergeCell ref="B527:B533"/>
    <mergeCell ref="B535:B540"/>
    <mergeCell ref="B541:B547"/>
    <mergeCell ref="A1:N1"/>
    <mergeCell ref="A2:N2"/>
    <mergeCell ref="A3:N3"/>
    <mergeCell ref="A4:N4"/>
    <mergeCell ref="A5:N5"/>
    <mergeCell ref="A7:N7"/>
    <mergeCell ref="A14:N14"/>
    <mergeCell ref="A15:N15"/>
    <mergeCell ref="L11:M11"/>
    <mergeCell ref="A16:N16"/>
    <mergeCell ref="A10:A12"/>
    <mergeCell ref="B10:B12"/>
    <mergeCell ref="C10:C12"/>
    <mergeCell ref="D10:E11"/>
    <mergeCell ref="F10:M10"/>
    <mergeCell ref="N10:N11"/>
    <mergeCell ref="F11:G11"/>
    <mergeCell ref="H11:I11"/>
    <mergeCell ref="J11:K11"/>
    <mergeCell ref="A569:A575"/>
    <mergeCell ref="B569:B575"/>
    <mergeCell ref="N569:N575"/>
    <mergeCell ref="B292:B298"/>
    <mergeCell ref="B299:B305"/>
    <mergeCell ref="B306:B312"/>
    <mergeCell ref="B320:B326"/>
    <mergeCell ref="B362:B368"/>
    <mergeCell ref="B313:B319"/>
    <mergeCell ref="B327:B333"/>
    <mergeCell ref="B87:B93"/>
    <mergeCell ref="B66:B72"/>
    <mergeCell ref="B257:B263"/>
    <mergeCell ref="B278:B284"/>
    <mergeCell ref="B243:B249"/>
    <mergeCell ref="B250:B256"/>
    <mergeCell ref="B271:B277"/>
    <mergeCell ref="B94:B100"/>
    <mergeCell ref="B101:B107"/>
    <mergeCell ref="B108:B114"/>
    <mergeCell ref="B369:B375"/>
    <mergeCell ref="A384:M384"/>
    <mergeCell ref="B386:B391"/>
    <mergeCell ref="B341:B347"/>
    <mergeCell ref="B355:B361"/>
    <mergeCell ref="B285:B291"/>
    <mergeCell ref="A385:A398"/>
    <mergeCell ref="B392:B398"/>
    <mergeCell ref="B413:B419"/>
    <mergeCell ref="A236:A333"/>
    <mergeCell ref="A334:A375"/>
    <mergeCell ref="B264:B270"/>
    <mergeCell ref="B236:B242"/>
    <mergeCell ref="B334:B340"/>
    <mergeCell ref="B348:B354"/>
    <mergeCell ref="B420:B426"/>
    <mergeCell ref="B400:B405"/>
    <mergeCell ref="B406:B412"/>
    <mergeCell ref="A376:A382"/>
    <mergeCell ref="B376:B382"/>
    <mergeCell ref="A399:A426"/>
    <mergeCell ref="B178:B184"/>
    <mergeCell ref="B157:B163"/>
    <mergeCell ref="B164:B170"/>
    <mergeCell ref="B129:B135"/>
    <mergeCell ref="B122:B128"/>
    <mergeCell ref="A383:M383"/>
    <mergeCell ref="B150:B156"/>
    <mergeCell ref="A234:N234"/>
    <mergeCell ref="A235:N235"/>
    <mergeCell ref="A227:A233"/>
    <mergeCell ref="B227:B233"/>
    <mergeCell ref="N236:N319"/>
    <mergeCell ref="N320:N361"/>
    <mergeCell ref="N362:N382"/>
    <mergeCell ref="N385:N398"/>
    <mergeCell ref="N399:N433"/>
    <mergeCell ref="N17:N51"/>
    <mergeCell ref="N59:N79"/>
    <mergeCell ref="N80:N142"/>
    <mergeCell ref="N143:N233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87" r:id="rId3"/>
  <rowBreaks count="3" manualBreakCount="3">
    <brk id="142" max="14" man="1"/>
    <brk id="382" max="255" man="1"/>
    <brk id="53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2015-04-24T03:53:09Z</cp:lastPrinted>
  <dcterms:created xsi:type="dcterms:W3CDTF">2014-06-24T05:35:40Z</dcterms:created>
  <dcterms:modified xsi:type="dcterms:W3CDTF">2015-04-28T03:50:42Z</dcterms:modified>
  <cp:category/>
  <cp:version/>
  <cp:contentType/>
  <cp:contentStatus/>
</cp:coreProperties>
</file>