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'прил.'!$A$1:$P$319</definedName>
  </definedNames>
  <calcPr fullCalcOnLoad="1"/>
</workbook>
</file>

<file path=xl/sharedStrings.xml><?xml version="1.0" encoding="utf-8"?>
<sst xmlns="http://schemas.openxmlformats.org/spreadsheetml/2006/main" count="685" uniqueCount="362">
  <si>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</si>
  <si>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</si>
  <si>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</si>
  <si>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</si>
  <si>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</si>
  <si>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</si>
  <si>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</si>
  <si>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</si>
  <si>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</si>
  <si>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Строительство набережной р. Ушайки от Каменного моста до магазина "1000 мелочей"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</si>
  <si>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</si>
  <si>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</si>
  <si>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</si>
  <si>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</si>
  <si>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</si>
  <si>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</si>
  <si>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</si>
  <si>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</si>
  <si>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</si>
  <si>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</si>
  <si>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</si>
  <si>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</si>
  <si>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</si>
  <si>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</si>
  <si>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</si>
  <si>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</si>
  <si>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</si>
  <si>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</si>
  <si>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</si>
  <si>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</si>
  <si>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</si>
  <si>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</si>
  <si>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</si>
  <si>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</si>
  <si>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</si>
  <si>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</si>
  <si>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</si>
  <si>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</si>
  <si>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</si>
  <si>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</si>
  <si>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</si>
  <si>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</si>
  <si>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</si>
  <si>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</si>
  <si>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</si>
  <si>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</si>
  <si>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</si>
  <si>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</si>
  <si>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</si>
  <si>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</si>
  <si>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</si>
  <si>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</si>
  <si>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</si>
  <si>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</si>
  <si>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</si>
  <si>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</si>
  <si>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</si>
  <si>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</si>
  <si>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</si>
  <si>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</si>
  <si>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</si>
  <si>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Строительство тротуаров по улицам Кутузова, Асиновская, Алеутская</t>
  </si>
  <si>
    <t>Стоимость СМР определена в прогнозных ценах 2014 года</t>
  </si>
  <si>
    <t>Строительство жилой улицы А.Крячкова микрорайона № 9 жилого района "Восточный" в 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</si>
  <si>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</si>
  <si>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</si>
  <si>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</si>
  <si>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</si>
  <si>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</si>
  <si>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</si>
  <si>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</si>
  <si>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</si>
  <si>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</si>
  <si>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</si>
  <si>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</si>
  <si>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</si>
  <si>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</si>
  <si>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</si>
  <si>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</si>
  <si>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</si>
  <si>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</si>
  <si>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</si>
  <si>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</si>
  <si>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</si>
  <si>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</si>
  <si>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</si>
  <si>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</si>
  <si>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</si>
  <si>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</si>
  <si>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</si>
  <si>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</si>
  <si>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</si>
  <si>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</si>
  <si>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</si>
  <si>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</si>
  <si>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</si>
  <si>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</si>
  <si>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</si>
  <si>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</si>
  <si>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</si>
  <si>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</si>
  <si>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</si>
  <si>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</si>
  <si>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</si>
  <si>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</si>
  <si>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</si>
  <si>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</si>
  <si>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</si>
  <si>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</si>
  <si>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</si>
  <si>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</si>
  <si>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</si>
  <si>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</si>
  <si>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</si>
  <si>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</si>
  <si>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</si>
  <si>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</si>
  <si>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</si>
  <si>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</si>
  <si>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</si>
  <si>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</si>
  <si>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</si>
  <si>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</si>
  <si>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</si>
  <si>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>Капитальный ремонт пр. Ленина от ул. Нахимова до ул. Дальне-Ключевской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</si>
  <si>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</si>
  <si>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</si>
  <si>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</si>
  <si>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Строительство улиц в с. Тимирязевское мкр. Юбилейный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</si>
  <si>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</si>
  <si>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</si>
  <si>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</si>
  <si>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автомобильной дороги Аэропорт - Южный участок ОЭЗ</t>
  </si>
  <si>
    <t>Строительство левобережной объездной автодороги г.Томска в Томской области (вторая очередь строительства)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</si>
  <si>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</si>
  <si>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</si>
  <si>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</si>
  <si>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</si>
  <si>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</si>
  <si>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</si>
  <si>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</si>
  <si>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</si>
  <si>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</si>
  <si>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</si>
  <si>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Реконструкция улицы Кольцевой в г. Томске - главного въезда на южную площадку особой экономической зоны технического-внедренческого типа</t>
  </si>
  <si>
    <t>Строительство объектов улично-дорожной сети, в том числе: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</si>
  <si>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</si>
  <si>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</si>
  <si>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</si>
  <si>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</si>
  <si>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</si>
  <si>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</si>
  <si>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</si>
  <si>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</si>
  <si>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</si>
  <si>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</si>
  <si>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</si>
  <si>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</si>
  <si>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</si>
  <si>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</si>
  <si>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1.1.1</t>
  </si>
  <si>
    <t>1.1.2</t>
  </si>
  <si>
    <t>1.1.4</t>
  </si>
  <si>
    <t>1.1.5</t>
  </si>
  <si>
    <t>1.1.6</t>
  </si>
  <si>
    <t>1.1.7</t>
  </si>
  <si>
    <t>1.1.8</t>
  </si>
  <si>
    <t>1.1.9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</si>
  <si>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</si>
  <si>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</si>
  <si>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</si>
  <si>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</si>
  <si>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ул. Водяной от стр. 78 до стр. 51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</si>
  <si>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</si>
  <si>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</si>
  <si>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</si>
  <si>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</si>
  <si>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</si>
  <si>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пер. Аптекарский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</si>
  <si>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</si>
  <si>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</si>
  <si>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</si>
  <si>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</si>
  <si>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</si>
  <si>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</si>
  <si>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</si>
  <si>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</si>
  <si>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</si>
  <si>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</si>
  <si>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</si>
  <si>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</si>
  <si>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</si>
  <si>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</si>
  <si>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</si>
  <si>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</si>
  <si>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</si>
  <si>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</si>
  <si>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</si>
  <si>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</si>
  <si>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1.1.34</t>
  </si>
  <si>
    <t>Строительство жилой улицы П.Федоровского микрорайона № 9 жилого района "Восточный" в г. Томске</t>
  </si>
  <si>
    <t>Строительство автомобильной дороги общего пользования № 2, 3, 4а МКР. № 7 жилого района "Восточный" в г. Томске</t>
  </si>
  <si>
    <t>Надземный пешеходный переход по пр. Мира в районе поликлиники № 10 в г. Томске</t>
  </si>
  <si>
    <t>Строительство жилых улиц Хабарова, Архитекторов, К.Лыгина, переулок Архитекторов микрорайона № 9 жилого района "Восточный" в г. Томске</t>
  </si>
  <si>
    <t>Строительство ул. Обручева от ул. Беринга до ул. Клюева в г. Томске.</t>
  </si>
  <si>
    <t>1.1.35</t>
  </si>
  <si>
    <t>Строительство жилой улицы № 1 в МКР №9 жилого района "Восточный" г. Томска</t>
  </si>
  <si>
    <t>Разработка проектно-сметной документации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</si>
  <si>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</si>
  <si>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</si>
  <si>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</si>
  <si>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</si>
  <si>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</si>
  <si>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1.1.36</t>
  </si>
  <si>
    <t>1.1.37</t>
  </si>
  <si>
    <t>1.1.38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</si>
  <si>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</si>
  <si>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2015 (10 шт)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</si>
  <si>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</si>
  <si>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</si>
  <si>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</si>
  <si>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</si>
  <si>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Средства в сумме 1 301 976.0 руб. - остаток средств по муницпальному контракту на выполнение строительно-монтажных работ</t>
  </si>
  <si>
    <t>1.4 км. - работы по объекту выполнены. Дорога открыта для движения.</t>
  </si>
  <si>
    <t>Реконструкция рутепрововда в районе ГПЗ-5</t>
  </si>
  <si>
    <t>Реконструкция Ирктского тракта от путепровода до ул. Мичурина, ул 1-я Рабочая, ул. Рабочая, ул. Мичурина</t>
  </si>
  <si>
    <t xml:space="preserve"> 28 109,1 тыс. руб. - остаток финансирования определен исходя из  необеспеченного финансирования в рамках заключенных муниципальных контрактов в ценах 2011 г.
36 340,3 тыс. руб. - ожидаемое выполнение сверх муниципальных контрактов </t>
  </si>
  <si>
    <t>Дополнительные работы сверх мунциипального контракта - 37 320,0 тыс. руб.</t>
  </si>
  <si>
    <t>Строительство проезда по ул. Ковалева в микрорайоне № 13 жилого района "Восточный" в г. Томске</t>
  </si>
  <si>
    <t>Строительство улицы № 1 и № 2 микрорайона №13 жилого района "Восточный" в г. Томске</t>
  </si>
  <si>
    <t>1.1.3</t>
  </si>
  <si>
    <t>1.1.39</t>
  </si>
  <si>
    <t>1.1.40</t>
  </si>
  <si>
    <t>Капитальный ремонт ул. Советской от пл. Батенькова до пр. Кирова</t>
  </si>
  <si>
    <t xml:space="preserve">2.78 км. - работы по объекту выполнены. Дорога открыта для движения.
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</si>
  <si>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</si>
  <si>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</si>
  <si>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</si>
  <si>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</si>
  <si>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</si>
  <si>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</si>
  <si>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</si>
  <si>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</si>
  <si>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</si>
  <si>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по пер. Урожайному от ул. Б. Подгорная до дома № 27Б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</si>
  <si>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</si>
  <si>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</si>
  <si>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</si>
  <si>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</si>
  <si>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</si>
  <si>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</si>
  <si>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</si>
  <si>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</si>
  <si>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</si>
  <si>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</si>
  <si>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</si>
  <si>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</si>
  <si>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</si>
  <si>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</si>
  <si>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</si>
  <si>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2.1.</t>
  </si>
  <si>
    <t>2.1.1.</t>
  </si>
  <si>
    <t>2.1.2.</t>
  </si>
  <si>
    <t>2.2</t>
  </si>
  <si>
    <t>2.2.1</t>
  </si>
  <si>
    <t>2.2.2</t>
  </si>
  <si>
    <t>2.2.4</t>
  </si>
  <si>
    <t>2.2.3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</si>
  <si>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</si>
  <si>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</si>
  <si>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</si>
  <si>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</si>
  <si>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</si>
  <si>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</si>
  <si>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</si>
  <si>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</si>
  <si>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</si>
  <si>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</si>
  <si>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</si>
  <si>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</si>
  <si>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</si>
  <si>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</si>
  <si>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</si>
  <si>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</si>
  <si>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</si>
  <si>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</si>
  <si>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</si>
  <si>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</si>
  <si>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</si>
  <si>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</si>
  <si>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</si>
  <si>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</si>
  <si>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</si>
  <si>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</si>
  <si>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</si>
  <si>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</si>
  <si>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</si>
  <si>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</si>
  <si>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</si>
  <si>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</si>
  <si>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</si>
  <si>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</si>
  <si>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</si>
  <si>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</si>
  <si>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</si>
  <si>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</si>
  <si>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</si>
  <si>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</si>
  <si>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</si>
  <si>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</si>
  <si>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</si>
  <si>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</si>
  <si>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</si>
  <si>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</si>
  <si>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</si>
  <si>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</si>
  <si>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</si>
  <si>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</si>
  <si>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</si>
  <si>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</si>
  <si>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</si>
  <si>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</si>
  <si>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</si>
  <si>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</si>
  <si>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</si>
  <si>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</si>
  <si>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</si>
  <si>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</si>
  <si>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</si>
  <si>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</si>
  <si>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</si>
  <si>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</si>
  <si>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</si>
  <si>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</si>
  <si>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</si>
  <si>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</si>
  <si>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</si>
  <si>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</si>
  <si>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</si>
  <si>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</si>
  <si>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</si>
  <si>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</si>
  <si>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</si>
  <si>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</si>
  <si>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</si>
  <si>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</si>
  <si>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</si>
  <si>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</si>
  <si>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</si>
  <si>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</si>
  <si>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</si>
  <si>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</si>
  <si>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</si>
  <si>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</si>
  <si>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</si>
  <si>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</t>
  </si>
  <si>
    <t>Капитальный ремонт ул. Тимакова в г. Томске (от ул. Карпова до дома № 31а по ул. Тимакова)</t>
  </si>
  <si>
    <t>2.2.92</t>
  </si>
  <si>
    <t>1.1.41</t>
  </si>
  <si>
    <t xml:space="preserve">Строительство ул. Сибирской от ул. Л. Толстого до ж.д. переезда, в том числе строительство транспортной развязки и моста через р. Ушайку </t>
  </si>
  <si>
    <t>Средства в сумме 4 000.00 тыс. руб., необходимая сумма вводные мероприятия. (Выполнение топографической съемки работ на всем объекте с нанесением на дежурный план г. Томска, выполнение технической инвентаризации объекта (технический план и кадастровый паспорт объекта).</t>
  </si>
  <si>
    <t>Приложение
к постановлению администрации Города Томска от 24.07.2015 № 641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</si>
</sst>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_ ;\-#,##0.00\ "/>
    <numFmt numFmtId="167" formatCode="#,##0.0_ ;\-#,##0.0\ "/>
    <numFmt numFmtId="168" formatCode="_-* #,##0.0_р_._-;\-* #,##0.0_р_._-;_-* &quot;-&quot;??_р_._-;_-@_-"/>
    <numFmt numFmtId="169" formatCode="0.0"/>
    <numFmt numFmtId="170" formatCode="[$-FC19]d\ mmmm\ yyyy\ &quot;г.&quot;"/>
    <numFmt numFmtId="171" formatCode="#,##0_ ;\-#,##0\ "/>
    <numFmt numFmtId="172" formatCode="0.000"/>
    <numFmt numFmtId="173" formatCode="#.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67" fontId="4" fillId="0" borderId="10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6" fontId="6" fillId="0" borderId="10" xfId="6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24" borderId="0" xfId="0" applyFont="1" applyFill="1" applyAlignment="1">
      <alignment/>
    </xf>
    <xf numFmtId="166" fontId="6" fillId="0" borderId="15" xfId="6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67" fontId="8" fillId="0" borderId="18" xfId="6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67" fontId="8" fillId="0" borderId="10" xfId="60" applyNumberFormat="1" applyFont="1" applyFill="1" applyBorder="1" applyAlignment="1">
      <alignment horizontal="center" vertical="center" wrapText="1"/>
    </xf>
    <xf numFmtId="166" fontId="8" fillId="0" borderId="10" xfId="60" applyNumberFormat="1" applyFont="1" applyFill="1" applyBorder="1" applyAlignment="1">
      <alignment horizontal="center" vertical="center" wrapText="1"/>
    </xf>
    <xf numFmtId="166" fontId="4" fillId="0" borderId="10" xfId="6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67" fontId="4" fillId="0" borderId="15" xfId="60" applyNumberFormat="1" applyFont="1" applyFill="1" applyBorder="1" applyAlignment="1">
      <alignment horizontal="center" vertical="center" wrapText="1"/>
    </xf>
    <xf numFmtId="166" fontId="4" fillId="0" borderId="15" xfId="6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7" fontId="4" fillId="0" borderId="14" xfId="6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17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167" fontId="4" fillId="0" borderId="25" xfId="6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6" fontId="8" fillId="0" borderId="0" xfId="6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6" fontId="4" fillId="0" borderId="0" xfId="60" applyNumberFormat="1" applyFont="1" applyFill="1" applyBorder="1" applyAlignment="1">
      <alignment horizontal="center" vertical="center" wrapText="1"/>
    </xf>
    <xf numFmtId="167" fontId="4" fillId="0" borderId="0" xfId="60" applyNumberFormat="1" applyFont="1" applyFill="1" applyBorder="1" applyAlignment="1">
      <alignment horizontal="center" vertical="center" wrapText="1"/>
    </xf>
    <xf numFmtId="167" fontId="8" fillId="0" borderId="0" xfId="6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6" fontId="6" fillId="0" borderId="27" xfId="6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left" vertical="center" wrapText="1"/>
    </xf>
    <xf numFmtId="1" fontId="6" fillId="0" borderId="36" xfId="0" applyNumberFormat="1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left" vertical="center" wrapText="1"/>
    </xf>
    <xf numFmtId="1" fontId="6" fillId="0" borderId="40" xfId="0" applyNumberFormat="1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1" fontId="6" fillId="0" borderId="51" xfId="0" applyNumberFormat="1" applyFont="1" applyFill="1" applyBorder="1" applyAlignment="1">
      <alignment horizontal="left" vertical="center" wrapText="1"/>
    </xf>
    <xf numFmtId="1" fontId="6" fillId="0" borderId="52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07"/>
  <sheetViews>
    <sheetView tabSelected="1" zoomScale="55" zoomScaleNormal="55" zoomScalePageLayoutView="0" workbookViewId="0" topLeftCell="A1">
      <pane ySplit="16" topLeftCell="BM277" activePane="bottomLeft" state="frozen"/>
      <selection pane="topLeft" activeCell="A1" sqref="A1"/>
      <selection pane="bottomLeft" activeCell="O2" sqref="O2:P3"/>
    </sheetView>
  </sheetViews>
  <sheetFormatPr defaultColWidth="9.00390625" defaultRowHeight="12.75"/>
  <cols>
    <col min="1" max="1" width="12.625" style="5" bestFit="1" customWidth="1"/>
    <col min="2" max="2" width="54.375" style="5" customWidth="1"/>
    <col min="3" max="3" width="11.00390625" style="5" customWidth="1"/>
    <col min="4" max="4" width="11.625" style="5" bestFit="1" customWidth="1"/>
    <col min="5" max="5" width="13.625" style="5" customWidth="1"/>
    <col min="6" max="6" width="16.375" style="5" customWidth="1"/>
    <col min="7" max="7" width="15.125" style="5" customWidth="1"/>
    <col min="8" max="9" width="23.125" style="5" customWidth="1"/>
    <col min="10" max="10" width="21.875" style="5" customWidth="1"/>
    <col min="11" max="11" width="21.25390625" style="5" customWidth="1"/>
    <col min="12" max="12" width="21.875" style="5" customWidth="1"/>
    <col min="13" max="13" width="21.25390625" style="5" customWidth="1"/>
    <col min="14" max="14" width="21.875" style="5" customWidth="1"/>
    <col min="15" max="15" width="21.25390625" style="5" customWidth="1"/>
    <col min="16" max="16" width="47.75390625" style="5" customWidth="1"/>
    <col min="17" max="17" width="19.00390625" style="5" customWidth="1"/>
    <col min="18" max="16384" width="9.125" style="5" customWidth="1"/>
  </cols>
  <sheetData>
    <row r="2" spans="12:16" ht="31.5" customHeight="1">
      <c r="L2" s="6"/>
      <c r="M2" s="6"/>
      <c r="O2" s="142" t="s">
        <v>361</v>
      </c>
      <c r="P2" s="142"/>
    </row>
    <row r="3" spans="15:16" ht="15">
      <c r="O3" s="142"/>
      <c r="P3" s="142"/>
    </row>
    <row r="7" spans="1:16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30">
      <c r="A8" s="8" t="s">
        <v>257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10" ht="15.75" thickBot="1"/>
    <row r="11" spans="1:16" ht="15.75" customHeight="1">
      <c r="A11" s="105" t="s">
        <v>0</v>
      </c>
      <c r="B11" s="83" t="s">
        <v>219</v>
      </c>
      <c r="C11" s="83" t="s">
        <v>56</v>
      </c>
      <c r="D11" s="83" t="s">
        <v>1</v>
      </c>
      <c r="E11" s="83" t="s">
        <v>134</v>
      </c>
      <c r="F11" s="103" t="s">
        <v>137</v>
      </c>
      <c r="G11" s="103"/>
      <c r="H11" s="131" t="s">
        <v>218</v>
      </c>
      <c r="I11" s="132"/>
      <c r="J11" s="132"/>
      <c r="K11" s="132"/>
      <c r="L11" s="132"/>
      <c r="M11" s="132"/>
      <c r="N11" s="132"/>
      <c r="O11" s="133"/>
      <c r="P11" s="108" t="s">
        <v>35</v>
      </c>
    </row>
    <row r="12" spans="1:16" ht="14.25" customHeight="1">
      <c r="A12" s="106"/>
      <c r="B12" s="84"/>
      <c r="C12" s="84"/>
      <c r="D12" s="84"/>
      <c r="E12" s="84"/>
      <c r="F12" s="104"/>
      <c r="G12" s="104"/>
      <c r="H12" s="81"/>
      <c r="I12" s="134"/>
      <c r="J12" s="134"/>
      <c r="K12" s="134"/>
      <c r="L12" s="134"/>
      <c r="M12" s="134"/>
      <c r="N12" s="134"/>
      <c r="O12" s="82"/>
      <c r="P12" s="89"/>
    </row>
    <row r="13" spans="1:16" ht="29.25" customHeight="1">
      <c r="A13" s="106"/>
      <c r="B13" s="84"/>
      <c r="C13" s="84"/>
      <c r="D13" s="84"/>
      <c r="E13" s="84"/>
      <c r="F13" s="104"/>
      <c r="G13" s="104"/>
      <c r="H13" s="79" t="s">
        <v>138</v>
      </c>
      <c r="I13" s="80"/>
      <c r="J13" s="79" t="s">
        <v>140</v>
      </c>
      <c r="K13" s="80"/>
      <c r="L13" s="79" t="s">
        <v>139</v>
      </c>
      <c r="M13" s="80"/>
      <c r="N13" s="79" t="s">
        <v>141</v>
      </c>
      <c r="O13" s="80"/>
      <c r="P13" s="89"/>
    </row>
    <row r="14" spans="1:16" ht="3" customHeight="1">
      <c r="A14" s="106"/>
      <c r="B14" s="84"/>
      <c r="C14" s="84"/>
      <c r="D14" s="84"/>
      <c r="E14" s="84"/>
      <c r="F14" s="104"/>
      <c r="G14" s="104"/>
      <c r="H14" s="81"/>
      <c r="I14" s="82"/>
      <c r="J14" s="81"/>
      <c r="K14" s="82"/>
      <c r="L14" s="81"/>
      <c r="M14" s="82"/>
      <c r="N14" s="81"/>
      <c r="O14" s="82"/>
      <c r="P14" s="89"/>
    </row>
    <row r="15" spans="1:16" ht="51.75" customHeight="1">
      <c r="A15" s="107"/>
      <c r="B15" s="85"/>
      <c r="C15" s="85"/>
      <c r="D15" s="85"/>
      <c r="E15" s="85"/>
      <c r="F15" s="10" t="s">
        <v>135</v>
      </c>
      <c r="G15" s="10" t="s">
        <v>136</v>
      </c>
      <c r="H15" s="10" t="s">
        <v>135</v>
      </c>
      <c r="I15" s="10" t="s">
        <v>136</v>
      </c>
      <c r="J15" s="10" t="s">
        <v>135</v>
      </c>
      <c r="K15" s="10" t="s">
        <v>136</v>
      </c>
      <c r="L15" s="10" t="s">
        <v>135</v>
      </c>
      <c r="M15" s="10" t="s">
        <v>136</v>
      </c>
      <c r="N15" s="10" t="s">
        <v>135</v>
      </c>
      <c r="O15" s="10" t="s">
        <v>136</v>
      </c>
      <c r="P15" s="11"/>
    </row>
    <row r="16" spans="1:16" ht="15.75">
      <c r="A16" s="13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1">
        <v>16</v>
      </c>
    </row>
    <row r="17" spans="1:31" s="19" customFormat="1" ht="72" customHeight="1">
      <c r="A17" s="86" t="s">
        <v>236</v>
      </c>
      <c r="B17" s="87"/>
      <c r="C17" s="87"/>
      <c r="D17" s="87"/>
      <c r="E17" s="88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9" customFormat="1" ht="57" customHeight="1" thickBot="1">
      <c r="A18" s="109" t="s">
        <v>237</v>
      </c>
      <c r="B18" s="110"/>
      <c r="C18" s="110"/>
      <c r="D18" s="110"/>
      <c r="E18" s="111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2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16" ht="27.75" customHeight="1">
      <c r="A19" s="101" t="s">
        <v>142</v>
      </c>
      <c r="B19" s="128" t="s">
        <v>145</v>
      </c>
      <c r="C19" s="129"/>
      <c r="D19" s="130"/>
      <c r="E19" s="23" t="s">
        <v>143</v>
      </c>
      <c r="F19" s="24">
        <f aca="true" t="shared" si="0" ref="F19:O19">F26+F33</f>
        <v>3371979.7</v>
      </c>
      <c r="G19" s="24">
        <f t="shared" si="0"/>
        <v>141201.4</v>
      </c>
      <c r="H19" s="24">
        <f t="shared" si="0"/>
        <v>1686703.5</v>
      </c>
      <c r="I19" s="24">
        <f t="shared" si="0"/>
        <v>141201.4</v>
      </c>
      <c r="J19" s="24">
        <f t="shared" si="0"/>
        <v>0</v>
      </c>
      <c r="K19" s="24">
        <f t="shared" si="0"/>
        <v>0</v>
      </c>
      <c r="L19" s="24">
        <f t="shared" si="0"/>
        <v>1685276.2000000002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9"/>
    </row>
    <row r="20" spans="1:16" ht="24" customHeight="1">
      <c r="A20" s="102"/>
      <c r="B20" s="115"/>
      <c r="C20" s="100"/>
      <c r="D20" s="116"/>
      <c r="E20" s="25">
        <v>2015</v>
      </c>
      <c r="F20" s="1">
        <f aca="true" t="shared" si="1" ref="F20:O20">F27+F34</f>
        <v>686063.8</v>
      </c>
      <c r="G20" s="1">
        <f t="shared" si="1"/>
        <v>77628</v>
      </c>
      <c r="H20" s="1">
        <f t="shared" si="1"/>
        <v>323174.5</v>
      </c>
      <c r="I20" s="1">
        <f t="shared" si="1"/>
        <v>77628</v>
      </c>
      <c r="J20" s="1">
        <f t="shared" si="1"/>
        <v>0</v>
      </c>
      <c r="K20" s="1">
        <f t="shared" si="1"/>
        <v>0</v>
      </c>
      <c r="L20" s="1">
        <f t="shared" si="1"/>
        <v>362889.3</v>
      </c>
      <c r="M20" s="1">
        <f t="shared" si="1"/>
        <v>0</v>
      </c>
      <c r="N20" s="1">
        <f t="shared" si="1"/>
        <v>0</v>
      </c>
      <c r="O20" s="1">
        <f t="shared" si="1"/>
        <v>0</v>
      </c>
      <c r="P20" s="26"/>
    </row>
    <row r="21" spans="1:16" ht="24" customHeight="1">
      <c r="A21" s="102"/>
      <c r="B21" s="115"/>
      <c r="C21" s="100"/>
      <c r="D21" s="116"/>
      <c r="E21" s="25">
        <v>2016</v>
      </c>
      <c r="F21" s="1">
        <f aca="true" t="shared" si="2" ref="F21:O21">F28+F35</f>
        <v>1364408.2000000002</v>
      </c>
      <c r="G21" s="1">
        <f t="shared" si="2"/>
        <v>63573.4</v>
      </c>
      <c r="H21" s="1">
        <f t="shared" si="2"/>
        <v>530253.3</v>
      </c>
      <c r="I21" s="1">
        <f t="shared" si="2"/>
        <v>63573.4</v>
      </c>
      <c r="J21" s="1">
        <f t="shared" si="2"/>
        <v>0</v>
      </c>
      <c r="K21" s="1">
        <f t="shared" si="2"/>
        <v>0</v>
      </c>
      <c r="L21" s="1">
        <f t="shared" si="2"/>
        <v>834154.9000000001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26"/>
    </row>
    <row r="22" spans="1:16" ht="18.75" customHeight="1">
      <c r="A22" s="102"/>
      <c r="B22" s="115"/>
      <c r="C22" s="100"/>
      <c r="D22" s="116"/>
      <c r="E22" s="25">
        <v>2017</v>
      </c>
      <c r="F22" s="1">
        <f aca="true" t="shared" si="3" ref="F22:O22">F29+F36</f>
        <v>361700</v>
      </c>
      <c r="G22" s="1">
        <f t="shared" si="3"/>
        <v>0</v>
      </c>
      <c r="H22" s="1">
        <f t="shared" si="3"/>
        <v>117575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244125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26"/>
    </row>
    <row r="23" spans="1:16" ht="24" customHeight="1">
      <c r="A23" s="102"/>
      <c r="B23" s="115"/>
      <c r="C23" s="100"/>
      <c r="D23" s="116"/>
      <c r="E23" s="25">
        <v>2018</v>
      </c>
      <c r="F23" s="1">
        <f aca="true" t="shared" si="4" ref="F23:O23">F30+F37</f>
        <v>384976</v>
      </c>
      <c r="G23" s="1">
        <f t="shared" si="4"/>
        <v>0</v>
      </c>
      <c r="H23" s="1">
        <f t="shared" si="4"/>
        <v>140869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244107</v>
      </c>
      <c r="M23" s="1">
        <f t="shared" si="4"/>
        <v>0</v>
      </c>
      <c r="N23" s="1">
        <f t="shared" si="4"/>
        <v>0</v>
      </c>
      <c r="O23" s="1">
        <f t="shared" si="4"/>
        <v>0</v>
      </c>
      <c r="P23" s="26"/>
    </row>
    <row r="24" spans="1:16" ht="24" customHeight="1">
      <c r="A24" s="102"/>
      <c r="B24" s="115"/>
      <c r="C24" s="100"/>
      <c r="D24" s="116"/>
      <c r="E24" s="25">
        <v>2019</v>
      </c>
      <c r="F24" s="1">
        <f aca="true" t="shared" si="5" ref="F24:O24">F31+F38</f>
        <v>201331.7</v>
      </c>
      <c r="G24" s="1">
        <f t="shared" si="5"/>
        <v>0</v>
      </c>
      <c r="H24" s="1">
        <f t="shared" si="5"/>
        <v>201331.7</v>
      </c>
      <c r="I24" s="1">
        <f t="shared" si="5"/>
        <v>0</v>
      </c>
      <c r="J24" s="1">
        <f t="shared" si="5"/>
        <v>0</v>
      </c>
      <c r="K24" s="1">
        <f t="shared" si="5"/>
        <v>0</v>
      </c>
      <c r="L24" s="1">
        <f t="shared" si="5"/>
        <v>0</v>
      </c>
      <c r="M24" s="1">
        <f t="shared" si="5"/>
        <v>0</v>
      </c>
      <c r="N24" s="1">
        <f t="shared" si="5"/>
        <v>0</v>
      </c>
      <c r="O24" s="1">
        <f t="shared" si="5"/>
        <v>0</v>
      </c>
      <c r="P24" s="26"/>
    </row>
    <row r="25" spans="1:16" ht="21.75" customHeight="1">
      <c r="A25" s="102"/>
      <c r="B25" s="117"/>
      <c r="C25" s="118"/>
      <c r="D25" s="119"/>
      <c r="E25" s="25">
        <v>2020</v>
      </c>
      <c r="F25" s="1">
        <f aca="true" t="shared" si="6" ref="F25:O25">F32+F39</f>
        <v>373500</v>
      </c>
      <c r="G25" s="1">
        <f t="shared" si="6"/>
        <v>0</v>
      </c>
      <c r="H25" s="1">
        <f t="shared" si="6"/>
        <v>373500</v>
      </c>
      <c r="I25" s="1">
        <f t="shared" si="6"/>
        <v>0</v>
      </c>
      <c r="J25" s="1">
        <f t="shared" si="6"/>
        <v>0</v>
      </c>
      <c r="K25" s="1">
        <f t="shared" si="6"/>
        <v>0</v>
      </c>
      <c r="L25" s="1">
        <f t="shared" si="6"/>
        <v>0</v>
      </c>
      <c r="M25" s="1">
        <f t="shared" si="6"/>
        <v>0</v>
      </c>
      <c r="N25" s="1">
        <f t="shared" si="6"/>
        <v>0</v>
      </c>
      <c r="O25" s="1">
        <f t="shared" si="6"/>
        <v>0</v>
      </c>
      <c r="P25" s="26"/>
    </row>
    <row r="26" spans="1:16" ht="19.5" customHeight="1">
      <c r="A26" s="102"/>
      <c r="B26" s="112" t="s">
        <v>207</v>
      </c>
      <c r="C26" s="113"/>
      <c r="D26" s="114"/>
      <c r="E26" s="27" t="s">
        <v>143</v>
      </c>
      <c r="F26" s="28">
        <f>H26+J26+L26+N26</f>
        <v>743125.7</v>
      </c>
      <c r="G26" s="29">
        <f>I26+K26+M26+O26</f>
        <v>0</v>
      </c>
      <c r="H26" s="29">
        <f>SUM(H27:H32)</f>
        <v>743125.7</v>
      </c>
      <c r="I26" s="29">
        <f aca="true" t="shared" si="7" ref="I26:O26">SUM(I27:I32)</f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7"/>
        <v>0</v>
      </c>
      <c r="P26" s="11"/>
    </row>
    <row r="27" spans="1:16" ht="20.25" customHeight="1">
      <c r="A27" s="102"/>
      <c r="B27" s="115"/>
      <c r="C27" s="100"/>
      <c r="D27" s="116"/>
      <c r="E27" s="25">
        <v>2015</v>
      </c>
      <c r="F27" s="1">
        <f aca="true" t="shared" si="8" ref="F27:F32">H27+J27+L27+N27</f>
        <v>136696.80000000002</v>
      </c>
      <c r="G27" s="30">
        <f aca="true" t="shared" si="9" ref="G27:G32">I27+K27+M27+O27</f>
        <v>0</v>
      </c>
      <c r="H27" s="1">
        <f>H55+H56+H57+H58++H62+H64+H69+H72+H59+H44+H42+H40+H71</f>
        <v>136696.80000000002</v>
      </c>
      <c r="I27" s="1">
        <f aca="true" t="shared" si="10" ref="I27:O27">I55+I56+I57+I58++I62+I64+I69+I72+I59+I44+I42+I40+I71</f>
        <v>0</v>
      </c>
      <c r="J27" s="1">
        <f t="shared" si="10"/>
        <v>0</v>
      </c>
      <c r="K27" s="1">
        <f t="shared" si="10"/>
        <v>0</v>
      </c>
      <c r="L27" s="1">
        <f t="shared" si="10"/>
        <v>0</v>
      </c>
      <c r="M27" s="1">
        <f t="shared" si="10"/>
        <v>0</v>
      </c>
      <c r="N27" s="1">
        <f t="shared" si="10"/>
        <v>0</v>
      </c>
      <c r="O27" s="1">
        <f t="shared" si="10"/>
        <v>0</v>
      </c>
      <c r="P27" s="26"/>
    </row>
    <row r="28" spans="1:16" ht="19.5" customHeight="1">
      <c r="A28" s="102"/>
      <c r="B28" s="115"/>
      <c r="C28" s="100"/>
      <c r="D28" s="116"/>
      <c r="E28" s="25">
        <v>2016</v>
      </c>
      <c r="F28" s="1">
        <f t="shared" si="8"/>
        <v>45897.2</v>
      </c>
      <c r="G28" s="30">
        <f t="shared" si="9"/>
        <v>0</v>
      </c>
      <c r="H28" s="1">
        <f>H61+H78+H67</f>
        <v>45897.2</v>
      </c>
      <c r="I28" s="1">
        <f aca="true" t="shared" si="11" ref="I28:O28">I61+I78+I67</f>
        <v>0</v>
      </c>
      <c r="J28" s="1">
        <f t="shared" si="11"/>
        <v>0</v>
      </c>
      <c r="K28" s="1">
        <f t="shared" si="11"/>
        <v>0</v>
      </c>
      <c r="L28" s="1">
        <f t="shared" si="11"/>
        <v>0</v>
      </c>
      <c r="M28" s="1">
        <f t="shared" si="11"/>
        <v>0</v>
      </c>
      <c r="N28" s="1">
        <f t="shared" si="11"/>
        <v>0</v>
      </c>
      <c r="O28" s="1">
        <f t="shared" si="11"/>
        <v>0</v>
      </c>
      <c r="P28" s="26"/>
    </row>
    <row r="29" spans="1:16" ht="21.75" customHeight="1">
      <c r="A29" s="102"/>
      <c r="B29" s="115"/>
      <c r="C29" s="100"/>
      <c r="D29" s="116"/>
      <c r="E29" s="25">
        <v>2017</v>
      </c>
      <c r="F29" s="1">
        <f t="shared" si="8"/>
        <v>36200</v>
      </c>
      <c r="G29" s="30">
        <f t="shared" si="9"/>
        <v>0</v>
      </c>
      <c r="H29" s="1">
        <f>H73+H74+H79</f>
        <v>36200</v>
      </c>
      <c r="I29" s="1">
        <f aca="true" t="shared" si="12" ref="I29:O29">I73+I74+I79</f>
        <v>0</v>
      </c>
      <c r="J29" s="1">
        <f t="shared" si="12"/>
        <v>0</v>
      </c>
      <c r="K29" s="1">
        <f t="shared" si="12"/>
        <v>0</v>
      </c>
      <c r="L29" s="1">
        <f t="shared" si="12"/>
        <v>0</v>
      </c>
      <c r="M29" s="1">
        <f t="shared" si="12"/>
        <v>0</v>
      </c>
      <c r="N29" s="1">
        <f t="shared" si="12"/>
        <v>0</v>
      </c>
      <c r="O29" s="1">
        <f t="shared" si="12"/>
        <v>0</v>
      </c>
      <c r="P29" s="26"/>
    </row>
    <row r="30" spans="1:16" ht="21.75" customHeight="1">
      <c r="A30" s="102"/>
      <c r="B30" s="115"/>
      <c r="C30" s="100"/>
      <c r="D30" s="116"/>
      <c r="E30" s="25">
        <v>2018</v>
      </c>
      <c r="F30" s="1">
        <f t="shared" si="8"/>
        <v>59500</v>
      </c>
      <c r="G30" s="30">
        <f t="shared" si="9"/>
        <v>0</v>
      </c>
      <c r="H30" s="1">
        <f>H75+H76+H77+H80+H81+H82</f>
        <v>59500</v>
      </c>
      <c r="I30" s="1">
        <f aca="true" t="shared" si="13" ref="I30:O30">I75+I76+I77+I80+I81+I82</f>
        <v>0</v>
      </c>
      <c r="J30" s="1">
        <f t="shared" si="13"/>
        <v>0</v>
      </c>
      <c r="K30" s="1">
        <f t="shared" si="13"/>
        <v>0</v>
      </c>
      <c r="L30" s="1">
        <f t="shared" si="13"/>
        <v>0</v>
      </c>
      <c r="M30" s="1">
        <f t="shared" si="13"/>
        <v>0</v>
      </c>
      <c r="N30" s="1">
        <f t="shared" si="13"/>
        <v>0</v>
      </c>
      <c r="O30" s="1">
        <f t="shared" si="13"/>
        <v>0</v>
      </c>
      <c r="P30" s="26"/>
    </row>
    <row r="31" spans="1:16" ht="18.75" customHeight="1">
      <c r="A31" s="102"/>
      <c r="B31" s="115"/>
      <c r="C31" s="100"/>
      <c r="D31" s="116"/>
      <c r="E31" s="25">
        <v>2019</v>
      </c>
      <c r="F31" s="1">
        <f t="shared" si="8"/>
        <v>201331.7</v>
      </c>
      <c r="G31" s="30">
        <f t="shared" si="9"/>
        <v>0</v>
      </c>
      <c r="H31" s="1">
        <f>H83+H84+H85+H86+H87+H88</f>
        <v>201331.7</v>
      </c>
      <c r="I31" s="1">
        <f aca="true" t="shared" si="14" ref="I31:O31">I83+I84+I85+I86+I87+I88</f>
        <v>0</v>
      </c>
      <c r="J31" s="1">
        <f t="shared" si="14"/>
        <v>0</v>
      </c>
      <c r="K31" s="1">
        <f t="shared" si="14"/>
        <v>0</v>
      </c>
      <c r="L31" s="1">
        <f t="shared" si="14"/>
        <v>0</v>
      </c>
      <c r="M31" s="1">
        <f t="shared" si="14"/>
        <v>0</v>
      </c>
      <c r="N31" s="1">
        <f t="shared" si="14"/>
        <v>0</v>
      </c>
      <c r="O31" s="1">
        <f t="shared" si="14"/>
        <v>0</v>
      </c>
      <c r="P31" s="26"/>
    </row>
    <row r="32" spans="1:16" ht="20.25" customHeight="1">
      <c r="A32" s="102"/>
      <c r="B32" s="117"/>
      <c r="C32" s="118"/>
      <c r="D32" s="119"/>
      <c r="E32" s="25">
        <v>2020</v>
      </c>
      <c r="F32" s="1">
        <f t="shared" si="8"/>
        <v>263500</v>
      </c>
      <c r="G32" s="30">
        <f t="shared" si="9"/>
        <v>0</v>
      </c>
      <c r="H32" s="1">
        <f>H93+H92+H91+H90+H89</f>
        <v>263500</v>
      </c>
      <c r="I32" s="1">
        <f aca="true" t="shared" si="15" ref="I32:O32">I93+I92+I91+I90+I89</f>
        <v>0</v>
      </c>
      <c r="J32" s="1">
        <f t="shared" si="15"/>
        <v>0</v>
      </c>
      <c r="K32" s="1">
        <f t="shared" si="15"/>
        <v>0</v>
      </c>
      <c r="L32" s="1">
        <f t="shared" si="15"/>
        <v>0</v>
      </c>
      <c r="M32" s="1">
        <f t="shared" si="15"/>
        <v>0</v>
      </c>
      <c r="N32" s="1">
        <f t="shared" si="15"/>
        <v>0</v>
      </c>
      <c r="O32" s="1">
        <f t="shared" si="15"/>
        <v>0</v>
      </c>
      <c r="P32" s="26"/>
    </row>
    <row r="33" spans="1:16" ht="18" customHeight="1">
      <c r="A33" s="102"/>
      <c r="B33" s="112" t="s">
        <v>208</v>
      </c>
      <c r="C33" s="113"/>
      <c r="D33" s="114"/>
      <c r="E33" s="27" t="s">
        <v>143</v>
      </c>
      <c r="F33" s="28">
        <f>H33+J33+L33+N33</f>
        <v>2628854</v>
      </c>
      <c r="G33" s="28">
        <f>I33+K33+M33+O33</f>
        <v>141201.4</v>
      </c>
      <c r="H33" s="28">
        <f>SUM(H34:H39)</f>
        <v>943577.8</v>
      </c>
      <c r="I33" s="28">
        <f aca="true" t="shared" si="16" ref="I33:O33">SUM(I34:I39)</f>
        <v>141201.4</v>
      </c>
      <c r="J33" s="28">
        <f t="shared" si="16"/>
        <v>0</v>
      </c>
      <c r="K33" s="28">
        <f t="shared" si="16"/>
        <v>0</v>
      </c>
      <c r="L33" s="28">
        <f t="shared" si="16"/>
        <v>1685276.2000000002</v>
      </c>
      <c r="M33" s="28">
        <f t="shared" si="16"/>
        <v>0</v>
      </c>
      <c r="N33" s="28">
        <f t="shared" si="16"/>
        <v>0</v>
      </c>
      <c r="O33" s="28">
        <f t="shared" si="16"/>
        <v>0</v>
      </c>
      <c r="P33" s="11"/>
    </row>
    <row r="34" spans="1:16" ht="21.75" customHeight="1">
      <c r="A34" s="102"/>
      <c r="B34" s="115"/>
      <c r="C34" s="100"/>
      <c r="D34" s="116"/>
      <c r="E34" s="25">
        <v>2015</v>
      </c>
      <c r="F34" s="1">
        <f aca="true" t="shared" si="17" ref="F34:F40">H34+J34+L34+N34</f>
        <v>549367</v>
      </c>
      <c r="G34" s="1">
        <f aca="true" t="shared" si="18" ref="G34:G40">I34+K34+M34+O34</f>
        <v>77628</v>
      </c>
      <c r="H34" s="1">
        <f aca="true" t="shared" si="19" ref="H34:O34">H41+H46+H48+H49+H50+H51</f>
        <v>186477.7</v>
      </c>
      <c r="I34" s="1">
        <f t="shared" si="19"/>
        <v>77628</v>
      </c>
      <c r="J34" s="1">
        <f t="shared" si="19"/>
        <v>0</v>
      </c>
      <c r="K34" s="1">
        <f t="shared" si="19"/>
        <v>0</v>
      </c>
      <c r="L34" s="1">
        <f t="shared" si="19"/>
        <v>362889.3</v>
      </c>
      <c r="M34" s="1">
        <f t="shared" si="19"/>
        <v>0</v>
      </c>
      <c r="N34" s="1">
        <f t="shared" si="19"/>
        <v>0</v>
      </c>
      <c r="O34" s="1">
        <f t="shared" si="19"/>
        <v>0</v>
      </c>
      <c r="P34" s="26"/>
    </row>
    <row r="35" spans="1:16" ht="19.5" customHeight="1">
      <c r="A35" s="102"/>
      <c r="B35" s="115"/>
      <c r="C35" s="100"/>
      <c r="D35" s="116"/>
      <c r="E35" s="25">
        <v>2016</v>
      </c>
      <c r="F35" s="1">
        <f t="shared" si="17"/>
        <v>1318511.0000000002</v>
      </c>
      <c r="G35" s="1">
        <f t="shared" si="18"/>
        <v>63573.4</v>
      </c>
      <c r="H35" s="1">
        <f aca="true" t="shared" si="20" ref="H35:O35">H52+H63+H65+H66+H68+H70+H43+H45+H60+H47</f>
        <v>484356.10000000003</v>
      </c>
      <c r="I35" s="1">
        <f t="shared" si="20"/>
        <v>63573.4</v>
      </c>
      <c r="J35" s="1">
        <f t="shared" si="20"/>
        <v>0</v>
      </c>
      <c r="K35" s="1">
        <f t="shared" si="20"/>
        <v>0</v>
      </c>
      <c r="L35" s="1">
        <f t="shared" si="20"/>
        <v>834154.9000000001</v>
      </c>
      <c r="M35" s="1">
        <f t="shared" si="20"/>
        <v>0</v>
      </c>
      <c r="N35" s="1">
        <f t="shared" si="20"/>
        <v>0</v>
      </c>
      <c r="O35" s="1">
        <f t="shared" si="20"/>
        <v>0</v>
      </c>
      <c r="P35" s="26"/>
    </row>
    <row r="36" spans="1:16" ht="18.75" customHeight="1">
      <c r="A36" s="102"/>
      <c r="B36" s="115"/>
      <c r="C36" s="100"/>
      <c r="D36" s="116"/>
      <c r="E36" s="25">
        <v>2017</v>
      </c>
      <c r="F36" s="1">
        <f t="shared" si="17"/>
        <v>325500</v>
      </c>
      <c r="G36" s="1">
        <f t="shared" si="18"/>
        <v>0</v>
      </c>
      <c r="H36" s="1">
        <f>H53</f>
        <v>81375</v>
      </c>
      <c r="I36" s="1">
        <f aca="true" t="shared" si="21" ref="I36:O36">I53</f>
        <v>0</v>
      </c>
      <c r="J36" s="1">
        <f t="shared" si="21"/>
        <v>0</v>
      </c>
      <c r="K36" s="1">
        <f t="shared" si="21"/>
        <v>0</v>
      </c>
      <c r="L36" s="1">
        <f t="shared" si="21"/>
        <v>244125</v>
      </c>
      <c r="M36" s="1">
        <f t="shared" si="21"/>
        <v>0</v>
      </c>
      <c r="N36" s="1">
        <f t="shared" si="21"/>
        <v>0</v>
      </c>
      <c r="O36" s="1">
        <f t="shared" si="21"/>
        <v>0</v>
      </c>
      <c r="P36" s="26"/>
    </row>
    <row r="37" spans="1:16" ht="17.25" customHeight="1">
      <c r="A37" s="102"/>
      <c r="B37" s="115"/>
      <c r="C37" s="100"/>
      <c r="D37" s="116"/>
      <c r="E37" s="25">
        <v>2018</v>
      </c>
      <c r="F37" s="1">
        <f t="shared" si="17"/>
        <v>325476</v>
      </c>
      <c r="G37" s="1">
        <f t="shared" si="18"/>
        <v>0</v>
      </c>
      <c r="H37" s="1">
        <f>H54</f>
        <v>81369</v>
      </c>
      <c r="I37" s="1">
        <f aca="true" t="shared" si="22" ref="I37:O37">I54</f>
        <v>0</v>
      </c>
      <c r="J37" s="1">
        <f t="shared" si="22"/>
        <v>0</v>
      </c>
      <c r="K37" s="1">
        <f t="shared" si="22"/>
        <v>0</v>
      </c>
      <c r="L37" s="1">
        <f t="shared" si="22"/>
        <v>244107</v>
      </c>
      <c r="M37" s="1">
        <f t="shared" si="22"/>
        <v>0</v>
      </c>
      <c r="N37" s="1">
        <f t="shared" si="22"/>
        <v>0</v>
      </c>
      <c r="O37" s="1">
        <f t="shared" si="22"/>
        <v>0</v>
      </c>
      <c r="P37" s="26"/>
    </row>
    <row r="38" spans="1:16" ht="19.5" customHeight="1">
      <c r="A38" s="102"/>
      <c r="B38" s="115"/>
      <c r="C38" s="100"/>
      <c r="D38" s="116"/>
      <c r="E38" s="25">
        <v>2019</v>
      </c>
      <c r="F38" s="1">
        <f t="shared" si="17"/>
        <v>0</v>
      </c>
      <c r="G38" s="1">
        <f t="shared" si="18"/>
        <v>0</v>
      </c>
      <c r="H38" s="31">
        <f>0</f>
        <v>0</v>
      </c>
      <c r="I38" s="31">
        <f>0</f>
        <v>0</v>
      </c>
      <c r="J38" s="31">
        <f>0</f>
        <v>0</v>
      </c>
      <c r="K38" s="31">
        <f>0</f>
        <v>0</v>
      </c>
      <c r="L38" s="31">
        <f>0</f>
        <v>0</v>
      </c>
      <c r="M38" s="31">
        <f>0</f>
        <v>0</v>
      </c>
      <c r="N38" s="31">
        <f>0</f>
        <v>0</v>
      </c>
      <c r="O38" s="31">
        <f>0</f>
        <v>0</v>
      </c>
      <c r="P38" s="26"/>
    </row>
    <row r="39" spans="1:16" ht="18" customHeight="1">
      <c r="A39" s="102"/>
      <c r="B39" s="117"/>
      <c r="C39" s="118"/>
      <c r="D39" s="119"/>
      <c r="E39" s="32">
        <v>2020</v>
      </c>
      <c r="F39" s="33">
        <f t="shared" si="17"/>
        <v>110000</v>
      </c>
      <c r="G39" s="33">
        <f t="shared" si="18"/>
        <v>0</v>
      </c>
      <c r="H39" s="34">
        <f>H94</f>
        <v>110000</v>
      </c>
      <c r="I39" s="34">
        <f aca="true" t="shared" si="23" ref="I39:O39">I94</f>
        <v>0</v>
      </c>
      <c r="J39" s="34">
        <f t="shared" si="23"/>
        <v>0</v>
      </c>
      <c r="K39" s="34">
        <f t="shared" si="23"/>
        <v>0</v>
      </c>
      <c r="L39" s="34">
        <f t="shared" si="23"/>
        <v>0</v>
      </c>
      <c r="M39" s="34">
        <f t="shared" si="23"/>
        <v>0</v>
      </c>
      <c r="N39" s="34">
        <f t="shared" si="23"/>
        <v>0</v>
      </c>
      <c r="O39" s="34">
        <f t="shared" si="23"/>
        <v>0</v>
      </c>
      <c r="P39" s="26"/>
    </row>
    <row r="40" spans="1:16" ht="63" customHeight="1">
      <c r="A40" s="92" t="s">
        <v>160</v>
      </c>
      <c r="B40" s="95" t="s">
        <v>4</v>
      </c>
      <c r="C40" s="95">
        <v>1.707</v>
      </c>
      <c r="D40" s="14" t="s">
        <v>2</v>
      </c>
      <c r="E40" s="14">
        <v>2015</v>
      </c>
      <c r="F40" s="1">
        <f t="shared" si="17"/>
        <v>1503.2</v>
      </c>
      <c r="G40" s="1">
        <f t="shared" si="18"/>
        <v>0</v>
      </c>
      <c r="H40" s="4">
        <v>1503.2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11"/>
    </row>
    <row r="41" spans="1:31" s="40" customFormat="1" ht="77.25" customHeight="1">
      <c r="A41" s="94"/>
      <c r="B41" s="97"/>
      <c r="C41" s="97"/>
      <c r="D41" s="3" t="s">
        <v>3</v>
      </c>
      <c r="E41" s="3">
        <v>2015</v>
      </c>
      <c r="F41" s="1">
        <f>H41+J41+L41+N41</f>
        <v>64449.399999999994</v>
      </c>
      <c r="G41" s="1">
        <f aca="true" t="shared" si="24" ref="G41:G94">I41+K41+M41+O41</f>
        <v>28109.2</v>
      </c>
      <c r="H41" s="4">
        <v>28109.2</v>
      </c>
      <c r="I41" s="4">
        <v>28109.2</v>
      </c>
      <c r="J41" s="4">
        <v>0</v>
      </c>
      <c r="K41" s="4">
        <v>0</v>
      </c>
      <c r="L41" s="4">
        <v>36340.2</v>
      </c>
      <c r="M41" s="4">
        <v>0</v>
      </c>
      <c r="N41" s="4">
        <v>0</v>
      </c>
      <c r="O41" s="4">
        <v>0</v>
      </c>
      <c r="P41" s="39" t="s">
        <v>226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16" ht="63" customHeight="1">
      <c r="A42" s="92" t="s">
        <v>161</v>
      </c>
      <c r="B42" s="95" t="s">
        <v>228</v>
      </c>
      <c r="C42" s="95">
        <v>0.65681</v>
      </c>
      <c r="D42" s="14" t="s">
        <v>2</v>
      </c>
      <c r="E42" s="14">
        <v>2015</v>
      </c>
      <c r="F42" s="1">
        <f aca="true" t="shared" si="25" ref="F42:F94">H42+J42+L42+N42</f>
        <v>1188.8</v>
      </c>
      <c r="G42" s="1">
        <f t="shared" si="24"/>
        <v>0</v>
      </c>
      <c r="H42" s="4">
        <v>1188.8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11"/>
    </row>
    <row r="43" spans="1:31" s="40" customFormat="1" ht="77.25" customHeight="1">
      <c r="A43" s="94"/>
      <c r="B43" s="97"/>
      <c r="C43" s="97"/>
      <c r="D43" s="3" t="s">
        <v>3</v>
      </c>
      <c r="E43" s="3">
        <v>2016</v>
      </c>
      <c r="F43" s="1">
        <f aca="true" t="shared" si="26" ref="F43:G46">H43+J43+L43+N43</f>
        <v>87326.5</v>
      </c>
      <c r="G43" s="1">
        <f t="shared" si="26"/>
        <v>0</v>
      </c>
      <c r="H43" s="4">
        <v>21831.6</v>
      </c>
      <c r="I43" s="4">
        <v>0</v>
      </c>
      <c r="J43" s="4">
        <v>0</v>
      </c>
      <c r="K43" s="4">
        <v>0</v>
      </c>
      <c r="L43" s="4">
        <v>65494.9</v>
      </c>
      <c r="M43" s="4">
        <v>0</v>
      </c>
      <c r="N43" s="4">
        <v>0</v>
      </c>
      <c r="O43" s="4">
        <v>0</v>
      </c>
      <c r="P43" s="39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16" ht="63" customHeight="1">
      <c r="A44" s="92" t="s">
        <v>230</v>
      </c>
      <c r="B44" s="95" t="s">
        <v>229</v>
      </c>
      <c r="C44" s="135">
        <v>1.27533</v>
      </c>
      <c r="D44" s="14" t="s">
        <v>2</v>
      </c>
      <c r="E44" s="14">
        <v>2015</v>
      </c>
      <c r="F44" s="1">
        <f t="shared" si="26"/>
        <v>3039.3</v>
      </c>
      <c r="G44" s="1">
        <f t="shared" si="26"/>
        <v>0</v>
      </c>
      <c r="H44" s="4">
        <v>3039.3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11"/>
    </row>
    <row r="45" spans="1:31" s="40" customFormat="1" ht="77.25" customHeight="1">
      <c r="A45" s="94"/>
      <c r="B45" s="97"/>
      <c r="C45" s="97"/>
      <c r="D45" s="3" t="s">
        <v>3</v>
      </c>
      <c r="E45" s="3">
        <v>2016</v>
      </c>
      <c r="F45" s="1">
        <f t="shared" si="26"/>
        <v>247170.30000000002</v>
      </c>
      <c r="G45" s="1">
        <f t="shared" si="26"/>
        <v>0</v>
      </c>
      <c r="H45" s="4">
        <v>61792.6</v>
      </c>
      <c r="I45" s="4">
        <v>0</v>
      </c>
      <c r="J45" s="4">
        <v>0</v>
      </c>
      <c r="K45" s="4">
        <v>0</v>
      </c>
      <c r="L45" s="4">
        <v>185377.7</v>
      </c>
      <c r="M45" s="4">
        <v>0</v>
      </c>
      <c r="N45" s="4">
        <v>0</v>
      </c>
      <c r="O45" s="4">
        <v>0</v>
      </c>
      <c r="P45" s="39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40" customFormat="1" ht="54.75" customHeight="1">
      <c r="A46" s="92" t="s">
        <v>162</v>
      </c>
      <c r="B46" s="95" t="s">
        <v>204</v>
      </c>
      <c r="C46" s="98">
        <v>1.74</v>
      </c>
      <c r="D46" s="3" t="s">
        <v>3</v>
      </c>
      <c r="E46" s="3">
        <v>2015</v>
      </c>
      <c r="F46" s="1">
        <f t="shared" si="26"/>
        <v>49518.8</v>
      </c>
      <c r="G46" s="1">
        <f t="shared" si="26"/>
        <v>49518.8</v>
      </c>
      <c r="H46" s="4">
        <v>49518.8</v>
      </c>
      <c r="I46" s="4">
        <v>49518.8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90" t="s">
        <v>220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40" customFormat="1" ht="49.5" customHeight="1">
      <c r="A47" s="94"/>
      <c r="B47" s="97"/>
      <c r="C47" s="99"/>
      <c r="D47" s="3" t="s">
        <v>3</v>
      </c>
      <c r="E47" s="3">
        <v>2016</v>
      </c>
      <c r="F47" s="1">
        <f>H47+J47+L47+N47</f>
        <v>109198.70000000001</v>
      </c>
      <c r="G47" s="1">
        <f>I47+K47+M47+O47</f>
        <v>63573.4</v>
      </c>
      <c r="H47" s="4">
        <v>63573.4</v>
      </c>
      <c r="I47" s="4">
        <v>63573.4</v>
      </c>
      <c r="J47" s="4">
        <v>0</v>
      </c>
      <c r="K47" s="4">
        <v>0</v>
      </c>
      <c r="L47" s="4">
        <v>45625.3</v>
      </c>
      <c r="M47" s="4">
        <v>0</v>
      </c>
      <c r="N47" s="4">
        <v>0</v>
      </c>
      <c r="O47" s="4">
        <v>0</v>
      </c>
      <c r="P47" s="91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40" customFormat="1" ht="49.5" customHeight="1">
      <c r="A48" s="2" t="s">
        <v>163</v>
      </c>
      <c r="B48" s="36" t="s">
        <v>206</v>
      </c>
      <c r="C48" s="36">
        <v>0.531</v>
      </c>
      <c r="D48" s="3" t="s">
        <v>3</v>
      </c>
      <c r="E48" s="3">
        <v>2015</v>
      </c>
      <c r="F48" s="1">
        <f t="shared" si="25"/>
        <v>8281.4</v>
      </c>
      <c r="G48" s="1">
        <f t="shared" si="24"/>
        <v>0</v>
      </c>
      <c r="H48" s="4">
        <v>2070.4</v>
      </c>
      <c r="I48" s="4">
        <v>0</v>
      </c>
      <c r="J48" s="4">
        <v>0</v>
      </c>
      <c r="K48" s="4">
        <v>0</v>
      </c>
      <c r="L48" s="4">
        <v>6211</v>
      </c>
      <c r="M48" s="4">
        <v>0</v>
      </c>
      <c r="N48" s="4">
        <v>0</v>
      </c>
      <c r="O48" s="4">
        <v>0</v>
      </c>
      <c r="P48" s="39" t="s">
        <v>66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40" customFormat="1" ht="66" customHeight="1">
      <c r="A49" s="2" t="s">
        <v>164</v>
      </c>
      <c r="B49" s="3" t="s">
        <v>13</v>
      </c>
      <c r="C49" s="3">
        <v>0.3</v>
      </c>
      <c r="D49" s="3" t="s">
        <v>3</v>
      </c>
      <c r="E49" s="3">
        <v>2015</v>
      </c>
      <c r="F49" s="1">
        <f t="shared" si="25"/>
        <v>35376.5</v>
      </c>
      <c r="G49" s="1">
        <f t="shared" si="24"/>
        <v>0</v>
      </c>
      <c r="H49" s="4">
        <v>8844.1</v>
      </c>
      <c r="I49" s="4">
        <v>0</v>
      </c>
      <c r="J49" s="4">
        <v>0</v>
      </c>
      <c r="K49" s="4">
        <v>0</v>
      </c>
      <c r="L49" s="4">
        <v>26532.4</v>
      </c>
      <c r="M49" s="4">
        <v>0</v>
      </c>
      <c r="N49" s="4">
        <v>0</v>
      </c>
      <c r="O49" s="4">
        <v>0</v>
      </c>
      <c r="P49" s="39" t="s">
        <v>66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40" customFormat="1" ht="66" customHeight="1">
      <c r="A50" s="2" t="s">
        <v>165</v>
      </c>
      <c r="B50" s="3" t="s">
        <v>203</v>
      </c>
      <c r="C50" s="3">
        <v>0.67265</v>
      </c>
      <c r="D50" s="3" t="s">
        <v>3</v>
      </c>
      <c r="E50" s="3">
        <v>2015</v>
      </c>
      <c r="F50" s="1">
        <f t="shared" si="25"/>
        <v>66240.9</v>
      </c>
      <c r="G50" s="1">
        <f t="shared" si="24"/>
        <v>0</v>
      </c>
      <c r="H50" s="4">
        <v>16560.2</v>
      </c>
      <c r="I50" s="4">
        <v>0</v>
      </c>
      <c r="J50" s="4">
        <v>0</v>
      </c>
      <c r="K50" s="4">
        <v>0</v>
      </c>
      <c r="L50" s="4">
        <v>49680.7</v>
      </c>
      <c r="M50" s="4">
        <v>0</v>
      </c>
      <c r="N50" s="4">
        <v>0</v>
      </c>
      <c r="O50" s="4">
        <v>0</v>
      </c>
      <c r="P50" s="39" t="s">
        <v>67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40" customFormat="1" ht="37.5" customHeight="1">
      <c r="A51" s="92" t="s">
        <v>166</v>
      </c>
      <c r="B51" s="95" t="s">
        <v>133</v>
      </c>
      <c r="C51" s="95">
        <v>11.3</v>
      </c>
      <c r="D51" s="38" t="s">
        <v>3</v>
      </c>
      <c r="E51" s="38">
        <v>2015</v>
      </c>
      <c r="F51" s="43">
        <f aca="true" t="shared" si="27" ref="F51:F61">H51+J51+L51+N51</f>
        <v>325500</v>
      </c>
      <c r="G51" s="43">
        <f t="shared" si="24"/>
        <v>0</v>
      </c>
      <c r="H51" s="44">
        <f>325500*25/100</f>
        <v>81375</v>
      </c>
      <c r="I51" s="44">
        <v>0</v>
      </c>
      <c r="J51" s="44">
        <v>0</v>
      </c>
      <c r="K51" s="44">
        <v>0</v>
      </c>
      <c r="L51" s="44">
        <f>325500*75/100</f>
        <v>244125</v>
      </c>
      <c r="M51" s="44">
        <v>0</v>
      </c>
      <c r="N51" s="44">
        <v>0</v>
      </c>
      <c r="O51" s="44">
        <v>0</v>
      </c>
      <c r="P51" s="90" t="s">
        <v>222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40" customFormat="1" ht="43.5" customHeight="1">
      <c r="A52" s="93"/>
      <c r="B52" s="96"/>
      <c r="C52" s="96"/>
      <c r="D52" s="3" t="s">
        <v>3</v>
      </c>
      <c r="E52" s="3">
        <v>2016</v>
      </c>
      <c r="F52" s="1">
        <f t="shared" si="27"/>
        <v>325500</v>
      </c>
      <c r="G52" s="1">
        <f t="shared" si="24"/>
        <v>0</v>
      </c>
      <c r="H52" s="4">
        <f>325500*25/100</f>
        <v>81375</v>
      </c>
      <c r="I52" s="4">
        <v>0</v>
      </c>
      <c r="J52" s="4">
        <v>0</v>
      </c>
      <c r="K52" s="4">
        <v>0</v>
      </c>
      <c r="L52" s="4">
        <f>325500*75/100</f>
        <v>244125</v>
      </c>
      <c r="M52" s="4">
        <v>0</v>
      </c>
      <c r="N52" s="4">
        <v>0</v>
      </c>
      <c r="O52" s="4">
        <v>0</v>
      </c>
      <c r="P52" s="139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40" customFormat="1" ht="43.5" customHeight="1">
      <c r="A53" s="93"/>
      <c r="B53" s="96"/>
      <c r="C53" s="96"/>
      <c r="D53" s="3" t="s">
        <v>3</v>
      </c>
      <c r="E53" s="3">
        <v>2017</v>
      </c>
      <c r="F53" s="1">
        <f t="shared" si="27"/>
        <v>325500</v>
      </c>
      <c r="G53" s="1">
        <f t="shared" si="24"/>
        <v>0</v>
      </c>
      <c r="H53" s="4">
        <v>81375</v>
      </c>
      <c r="I53" s="4">
        <v>0</v>
      </c>
      <c r="J53" s="4">
        <v>0</v>
      </c>
      <c r="K53" s="4">
        <v>0</v>
      </c>
      <c r="L53" s="4">
        <f>325500*75/100</f>
        <v>244125</v>
      </c>
      <c r="M53" s="4">
        <v>0</v>
      </c>
      <c r="N53" s="4">
        <v>0</v>
      </c>
      <c r="O53" s="4">
        <v>0</v>
      </c>
      <c r="P53" s="13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40" customFormat="1" ht="43.5" customHeight="1">
      <c r="A54" s="94"/>
      <c r="B54" s="97"/>
      <c r="C54" s="97"/>
      <c r="D54" s="3" t="s">
        <v>3</v>
      </c>
      <c r="E54" s="3">
        <v>2018</v>
      </c>
      <c r="F54" s="1">
        <f t="shared" si="27"/>
        <v>325476</v>
      </c>
      <c r="G54" s="1">
        <f t="shared" si="24"/>
        <v>0</v>
      </c>
      <c r="H54" s="4">
        <f>325476*25/100</f>
        <v>81369</v>
      </c>
      <c r="I54" s="4">
        <v>0</v>
      </c>
      <c r="J54" s="4">
        <v>0</v>
      </c>
      <c r="K54" s="4">
        <v>0</v>
      </c>
      <c r="L54" s="4">
        <f>325476*75/100</f>
        <v>244107</v>
      </c>
      <c r="M54" s="4">
        <v>0</v>
      </c>
      <c r="N54" s="4">
        <v>0</v>
      </c>
      <c r="O54" s="4">
        <v>0</v>
      </c>
      <c r="P54" s="9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40" customFormat="1" ht="58.5" customHeight="1">
      <c r="A55" s="37" t="s">
        <v>167</v>
      </c>
      <c r="B55" s="38" t="s">
        <v>209</v>
      </c>
      <c r="C55" s="38">
        <v>0.4</v>
      </c>
      <c r="D55" s="3" t="s">
        <v>2</v>
      </c>
      <c r="E55" s="3">
        <v>2015</v>
      </c>
      <c r="F55" s="1">
        <f t="shared" si="27"/>
        <v>4000</v>
      </c>
      <c r="G55" s="1">
        <f t="shared" si="24"/>
        <v>0</v>
      </c>
      <c r="H55" s="4">
        <v>4000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40" customFormat="1" ht="70.5" customHeight="1">
      <c r="A56" s="37" t="s">
        <v>247</v>
      </c>
      <c r="B56" s="38" t="s">
        <v>210</v>
      </c>
      <c r="C56" s="38">
        <v>1.5</v>
      </c>
      <c r="D56" s="3" t="s">
        <v>2</v>
      </c>
      <c r="E56" s="3">
        <v>2015</v>
      </c>
      <c r="F56" s="1">
        <f t="shared" si="27"/>
        <v>1000</v>
      </c>
      <c r="G56" s="1">
        <f t="shared" si="24"/>
        <v>0</v>
      </c>
      <c r="H56" s="4">
        <v>1000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40" customFormat="1" ht="70.5" customHeight="1">
      <c r="A57" s="37" t="s">
        <v>248</v>
      </c>
      <c r="B57" s="38" t="s">
        <v>211</v>
      </c>
      <c r="C57" s="38">
        <v>0.25</v>
      </c>
      <c r="D57" s="3" t="s">
        <v>2</v>
      </c>
      <c r="E57" s="3">
        <v>2015</v>
      </c>
      <c r="F57" s="1">
        <f t="shared" si="27"/>
        <v>368.7</v>
      </c>
      <c r="G57" s="1">
        <f t="shared" si="24"/>
        <v>0</v>
      </c>
      <c r="H57" s="4">
        <v>368.7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40" customFormat="1" ht="57.75" customHeight="1">
      <c r="A58" s="37" t="s">
        <v>249</v>
      </c>
      <c r="B58" s="3" t="s">
        <v>10</v>
      </c>
      <c r="C58" s="3">
        <v>2</v>
      </c>
      <c r="D58" s="3" t="s">
        <v>2</v>
      </c>
      <c r="E58" s="3">
        <v>2015</v>
      </c>
      <c r="F58" s="1">
        <f t="shared" si="27"/>
        <v>81000</v>
      </c>
      <c r="G58" s="1">
        <f t="shared" si="24"/>
        <v>0</v>
      </c>
      <c r="H58" s="4">
        <f>79000+2000</f>
        <v>81000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39" t="s">
        <v>36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40" customFormat="1" ht="57.75" customHeight="1">
      <c r="A59" s="92" t="s">
        <v>250</v>
      </c>
      <c r="B59" s="95" t="s">
        <v>221</v>
      </c>
      <c r="C59" s="95">
        <v>4.713</v>
      </c>
      <c r="D59" s="3" t="s">
        <v>2</v>
      </c>
      <c r="E59" s="3">
        <v>2015</v>
      </c>
      <c r="F59" s="1">
        <f>H59+J59+L59+N59</f>
        <v>5000</v>
      </c>
      <c r="G59" s="1">
        <f>I59+K59+M59+O59</f>
        <v>0</v>
      </c>
      <c r="H59" s="4">
        <v>5000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39" t="s">
        <v>36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40" customFormat="1" ht="57.75" customHeight="1">
      <c r="A60" s="94"/>
      <c r="B60" s="97"/>
      <c r="C60" s="97"/>
      <c r="D60" s="3" t="s">
        <v>3</v>
      </c>
      <c r="E60" s="3">
        <v>2016</v>
      </c>
      <c r="F60" s="1">
        <f>H60+J60+L60+N60</f>
        <v>139237.2</v>
      </c>
      <c r="G60" s="1">
        <f>I60+K60+M60+O60</f>
        <v>0</v>
      </c>
      <c r="H60" s="4">
        <v>139237.2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39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40" customFormat="1" ht="57.75" customHeight="1">
      <c r="A61" s="37" t="s">
        <v>251</v>
      </c>
      <c r="B61" s="3" t="s">
        <v>212</v>
      </c>
      <c r="C61" s="3">
        <v>0.7</v>
      </c>
      <c r="D61" s="3" t="s">
        <v>2</v>
      </c>
      <c r="E61" s="3">
        <v>2016</v>
      </c>
      <c r="F61" s="1">
        <f t="shared" si="27"/>
        <v>12368.7</v>
      </c>
      <c r="G61" s="1">
        <f t="shared" si="24"/>
        <v>0</v>
      </c>
      <c r="H61" s="4">
        <v>12368.7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39" t="s">
        <v>36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40" customFormat="1" ht="33" customHeight="1">
      <c r="A62" s="92" t="s">
        <v>252</v>
      </c>
      <c r="B62" s="95" t="s">
        <v>63</v>
      </c>
      <c r="C62" s="95">
        <v>0.63</v>
      </c>
      <c r="D62" s="3" t="s">
        <v>2</v>
      </c>
      <c r="E62" s="3">
        <v>2015</v>
      </c>
      <c r="F62" s="1">
        <f>H62+J62+L62+N62</f>
        <v>4000</v>
      </c>
      <c r="G62" s="1">
        <f>I62+K62+M62+O62</f>
        <v>0</v>
      </c>
      <c r="H62" s="4">
        <v>4000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39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40" customFormat="1" ht="39" customHeight="1">
      <c r="A63" s="94"/>
      <c r="B63" s="97"/>
      <c r="C63" s="97"/>
      <c r="D63" s="3" t="s">
        <v>3</v>
      </c>
      <c r="E63" s="3">
        <v>2016</v>
      </c>
      <c r="F63" s="1">
        <f t="shared" si="25"/>
        <v>80292.8</v>
      </c>
      <c r="G63" s="1">
        <f t="shared" si="24"/>
        <v>0</v>
      </c>
      <c r="H63" s="4">
        <v>20073.2</v>
      </c>
      <c r="I63" s="4">
        <v>0</v>
      </c>
      <c r="J63" s="4">
        <v>0</v>
      </c>
      <c r="K63" s="4">
        <v>0</v>
      </c>
      <c r="L63" s="4">
        <v>60219.6</v>
      </c>
      <c r="M63" s="4">
        <v>0</v>
      </c>
      <c r="N63" s="4">
        <v>0</v>
      </c>
      <c r="O63" s="4">
        <v>0</v>
      </c>
      <c r="P63" s="39" t="s">
        <v>67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40" customFormat="1" ht="26.25" customHeight="1">
      <c r="A64" s="92" t="s">
        <v>253</v>
      </c>
      <c r="B64" s="95" t="s">
        <v>200</v>
      </c>
      <c r="C64" s="95">
        <v>1.4</v>
      </c>
      <c r="D64" s="3" t="s">
        <v>2</v>
      </c>
      <c r="E64" s="3">
        <v>2015</v>
      </c>
      <c r="F64" s="1">
        <f>H64+J64+L64+N64</f>
        <v>8000</v>
      </c>
      <c r="G64" s="1">
        <f>I64+K64+M64+O64</f>
        <v>0</v>
      </c>
      <c r="H64" s="4">
        <v>8000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39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40" customFormat="1" ht="35.25" customHeight="1">
      <c r="A65" s="94"/>
      <c r="B65" s="97"/>
      <c r="C65" s="97"/>
      <c r="D65" s="3" t="s">
        <v>3</v>
      </c>
      <c r="E65" s="3">
        <v>2016</v>
      </c>
      <c r="F65" s="1">
        <f t="shared" si="25"/>
        <v>172056</v>
      </c>
      <c r="G65" s="1">
        <f t="shared" si="24"/>
        <v>0</v>
      </c>
      <c r="H65" s="4">
        <v>43014</v>
      </c>
      <c r="I65" s="4">
        <v>0</v>
      </c>
      <c r="J65" s="4">
        <v>0</v>
      </c>
      <c r="K65" s="4">
        <v>0</v>
      </c>
      <c r="L65" s="4">
        <v>129042</v>
      </c>
      <c r="M65" s="4">
        <v>0</v>
      </c>
      <c r="N65" s="4">
        <v>0</v>
      </c>
      <c r="O65" s="4">
        <v>0</v>
      </c>
      <c r="P65" s="39" t="s">
        <v>67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40" customFormat="1" ht="56.25" customHeight="1">
      <c r="A66" s="37" t="s">
        <v>254</v>
      </c>
      <c r="B66" s="3" t="s">
        <v>201</v>
      </c>
      <c r="C66" s="3">
        <v>2</v>
      </c>
      <c r="D66" s="3" t="s">
        <v>3</v>
      </c>
      <c r="E66" s="3">
        <v>2016</v>
      </c>
      <c r="F66" s="1">
        <f t="shared" si="25"/>
        <v>68481.3</v>
      </c>
      <c r="G66" s="1">
        <f t="shared" si="24"/>
        <v>0</v>
      </c>
      <c r="H66" s="4">
        <v>17120.3</v>
      </c>
      <c r="I66" s="4">
        <v>0</v>
      </c>
      <c r="J66" s="4">
        <v>0</v>
      </c>
      <c r="K66" s="4">
        <v>0</v>
      </c>
      <c r="L66" s="4">
        <v>51361</v>
      </c>
      <c r="M66" s="4">
        <v>0</v>
      </c>
      <c r="N66" s="4">
        <v>0</v>
      </c>
      <c r="O66" s="4">
        <v>0</v>
      </c>
      <c r="P66" s="39" t="s">
        <v>62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40" customFormat="1" ht="56.25" customHeight="1">
      <c r="A67" s="92" t="s">
        <v>255</v>
      </c>
      <c r="B67" s="95" t="s">
        <v>202</v>
      </c>
      <c r="C67" s="95">
        <v>0.04</v>
      </c>
      <c r="D67" s="3" t="s">
        <v>2</v>
      </c>
      <c r="E67" s="3">
        <v>2016</v>
      </c>
      <c r="F67" s="1">
        <f>H67+J67+L67+N67</f>
        <v>3528.5</v>
      </c>
      <c r="G67" s="1">
        <f>I67+K67+M67+O67</f>
        <v>0</v>
      </c>
      <c r="H67" s="4">
        <v>3528.5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39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40" customFormat="1" ht="71.25" customHeight="1">
      <c r="A68" s="94"/>
      <c r="B68" s="97"/>
      <c r="C68" s="97"/>
      <c r="D68" s="3" t="s">
        <v>3</v>
      </c>
      <c r="E68" s="3">
        <v>2016</v>
      </c>
      <c r="F68" s="1">
        <f t="shared" si="25"/>
        <v>70545.8</v>
      </c>
      <c r="G68" s="1">
        <f t="shared" si="24"/>
        <v>0</v>
      </c>
      <c r="H68" s="4">
        <v>17636.4</v>
      </c>
      <c r="I68" s="4">
        <v>0</v>
      </c>
      <c r="J68" s="4">
        <v>0</v>
      </c>
      <c r="K68" s="4">
        <v>0</v>
      </c>
      <c r="L68" s="4">
        <v>52909.4</v>
      </c>
      <c r="M68" s="4">
        <v>0</v>
      </c>
      <c r="N68" s="4">
        <v>0</v>
      </c>
      <c r="O68" s="4">
        <v>0</v>
      </c>
      <c r="P68" s="39" t="s">
        <v>123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40" customFormat="1" ht="45.75" customHeight="1">
      <c r="A69" s="92" t="s">
        <v>256</v>
      </c>
      <c r="B69" s="121" t="s">
        <v>64</v>
      </c>
      <c r="C69" s="140">
        <v>2.7</v>
      </c>
      <c r="D69" s="10" t="s">
        <v>2</v>
      </c>
      <c r="E69" s="14">
        <v>2015</v>
      </c>
      <c r="F69" s="1">
        <f t="shared" si="25"/>
        <v>11596.8</v>
      </c>
      <c r="G69" s="1">
        <f t="shared" si="24"/>
        <v>0</v>
      </c>
      <c r="H69" s="4">
        <v>11596.8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39" t="s">
        <v>65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40" customFormat="1" ht="57.75" customHeight="1">
      <c r="A70" s="94"/>
      <c r="B70" s="85"/>
      <c r="C70" s="141"/>
      <c r="D70" s="10" t="s">
        <v>3</v>
      </c>
      <c r="E70" s="14">
        <v>2016</v>
      </c>
      <c r="F70" s="1">
        <f t="shared" si="25"/>
        <v>18702.4</v>
      </c>
      <c r="G70" s="1">
        <f t="shared" si="24"/>
        <v>0</v>
      </c>
      <c r="H70" s="4">
        <v>18702.4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9" t="s">
        <v>234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40" customFormat="1" ht="84" customHeight="1">
      <c r="A71" s="2" t="s">
        <v>146</v>
      </c>
      <c r="B71" s="10" t="s">
        <v>359</v>
      </c>
      <c r="C71" s="10"/>
      <c r="D71" s="10" t="s">
        <v>2</v>
      </c>
      <c r="E71" s="14">
        <v>2015</v>
      </c>
      <c r="F71" s="1">
        <f>H71+J71+L71+N71</f>
        <v>4000</v>
      </c>
      <c r="G71" s="1">
        <f>I71+K71+M71+O71</f>
        <v>0</v>
      </c>
      <c r="H71" s="4">
        <v>4000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39" t="s">
        <v>360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40" customFormat="1" ht="60.75" customHeight="1">
      <c r="A72" s="2" t="s">
        <v>147</v>
      </c>
      <c r="B72" s="10" t="s">
        <v>131</v>
      </c>
      <c r="C72" s="10">
        <v>2.2</v>
      </c>
      <c r="D72" s="10" t="s">
        <v>2</v>
      </c>
      <c r="E72" s="14">
        <v>2015</v>
      </c>
      <c r="F72" s="1">
        <f t="shared" si="25"/>
        <v>12000</v>
      </c>
      <c r="G72" s="1">
        <f t="shared" si="24"/>
        <v>0</v>
      </c>
      <c r="H72" s="4">
        <v>12000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39" t="s">
        <v>36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40" customFormat="1" ht="73.5" customHeight="1">
      <c r="A73" s="2" t="s">
        <v>148</v>
      </c>
      <c r="B73" s="3" t="s">
        <v>9</v>
      </c>
      <c r="C73" s="3">
        <v>0.05</v>
      </c>
      <c r="D73" s="3" t="s">
        <v>2</v>
      </c>
      <c r="E73" s="3">
        <v>2017</v>
      </c>
      <c r="F73" s="1">
        <f t="shared" si="25"/>
        <v>4000</v>
      </c>
      <c r="G73" s="1">
        <f t="shared" si="24"/>
        <v>0</v>
      </c>
      <c r="H73" s="4">
        <v>4000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39" t="s">
        <v>36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40" customFormat="1" ht="60" customHeight="1">
      <c r="A74" s="2" t="s">
        <v>149</v>
      </c>
      <c r="B74" s="10" t="s">
        <v>82</v>
      </c>
      <c r="C74" s="10">
        <v>0.322</v>
      </c>
      <c r="D74" s="10" t="s">
        <v>2</v>
      </c>
      <c r="E74" s="14">
        <v>2017</v>
      </c>
      <c r="F74" s="1">
        <f t="shared" si="25"/>
        <v>2200</v>
      </c>
      <c r="G74" s="1">
        <f t="shared" si="24"/>
        <v>0</v>
      </c>
      <c r="H74" s="4">
        <v>2200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39" t="s">
        <v>36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40" customFormat="1" ht="65.25" customHeight="1">
      <c r="A75" s="2" t="s">
        <v>150</v>
      </c>
      <c r="B75" s="3" t="s">
        <v>58</v>
      </c>
      <c r="C75" s="3">
        <v>1.5</v>
      </c>
      <c r="D75" s="3" t="s">
        <v>2</v>
      </c>
      <c r="E75" s="3">
        <v>2018</v>
      </c>
      <c r="F75" s="1">
        <f t="shared" si="25"/>
        <v>7000</v>
      </c>
      <c r="G75" s="1">
        <f t="shared" si="24"/>
        <v>0</v>
      </c>
      <c r="H75" s="4">
        <v>7000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39" t="s">
        <v>36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40" customFormat="1" ht="38.25" customHeight="1">
      <c r="A76" s="2" t="s">
        <v>151</v>
      </c>
      <c r="B76" s="3" t="s">
        <v>59</v>
      </c>
      <c r="C76" s="3">
        <v>2.8</v>
      </c>
      <c r="D76" s="3" t="s">
        <v>2</v>
      </c>
      <c r="E76" s="3">
        <v>2018</v>
      </c>
      <c r="F76" s="1">
        <f t="shared" si="25"/>
        <v>10000</v>
      </c>
      <c r="G76" s="1">
        <f t="shared" si="24"/>
        <v>0</v>
      </c>
      <c r="H76" s="4">
        <v>10000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39" t="s">
        <v>36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40" customFormat="1" ht="46.5" customHeight="1">
      <c r="A77" s="2" t="s">
        <v>152</v>
      </c>
      <c r="B77" s="3" t="s">
        <v>38</v>
      </c>
      <c r="C77" s="3">
        <v>4</v>
      </c>
      <c r="D77" s="3" t="s">
        <v>2</v>
      </c>
      <c r="E77" s="3">
        <v>2018</v>
      </c>
      <c r="F77" s="1">
        <f t="shared" si="25"/>
        <v>3500</v>
      </c>
      <c r="G77" s="1">
        <f t="shared" si="24"/>
        <v>0</v>
      </c>
      <c r="H77" s="4">
        <v>3500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39" t="s">
        <v>36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40" customFormat="1" ht="46.5" customHeight="1">
      <c r="A78" s="92" t="s">
        <v>153</v>
      </c>
      <c r="B78" s="95" t="s">
        <v>39</v>
      </c>
      <c r="C78" s="95">
        <v>3</v>
      </c>
      <c r="D78" s="3" t="s">
        <v>2</v>
      </c>
      <c r="E78" s="3">
        <v>2016</v>
      </c>
      <c r="F78" s="1">
        <f t="shared" si="25"/>
        <v>30000</v>
      </c>
      <c r="G78" s="1">
        <f t="shared" si="24"/>
        <v>0</v>
      </c>
      <c r="H78" s="4">
        <v>30000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39" t="s">
        <v>36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40" customFormat="1" ht="27.75" customHeight="1">
      <c r="A79" s="93"/>
      <c r="B79" s="96"/>
      <c r="C79" s="96"/>
      <c r="D79" s="3" t="s">
        <v>2</v>
      </c>
      <c r="E79" s="3">
        <v>2017</v>
      </c>
      <c r="F79" s="1">
        <f>H79+J79+L79+N79</f>
        <v>30000</v>
      </c>
      <c r="G79" s="1">
        <f>I79+K79+M79+O79</f>
        <v>0</v>
      </c>
      <c r="H79" s="4">
        <v>30000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39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40" customFormat="1" ht="34.5" customHeight="1">
      <c r="A80" s="94"/>
      <c r="B80" s="97"/>
      <c r="C80" s="97"/>
      <c r="D80" s="3" t="s">
        <v>2</v>
      </c>
      <c r="E80" s="3">
        <v>2018</v>
      </c>
      <c r="F80" s="1">
        <f>H80+J80+L80+N80</f>
        <v>30000</v>
      </c>
      <c r="G80" s="1">
        <f>I80+K80+M80+O80</f>
        <v>0</v>
      </c>
      <c r="H80" s="4">
        <v>30000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39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40" customFormat="1" ht="84" customHeight="1">
      <c r="A81" s="2" t="s">
        <v>154</v>
      </c>
      <c r="B81" s="3" t="s">
        <v>125</v>
      </c>
      <c r="C81" s="3">
        <v>0.05</v>
      </c>
      <c r="D81" s="3" t="s">
        <v>2</v>
      </c>
      <c r="E81" s="3">
        <v>2018</v>
      </c>
      <c r="F81" s="1">
        <f t="shared" si="25"/>
        <v>5850</v>
      </c>
      <c r="G81" s="1">
        <f t="shared" si="24"/>
        <v>0</v>
      </c>
      <c r="H81" s="4">
        <v>5850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39" t="s">
        <v>36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40" customFormat="1" ht="84" customHeight="1">
      <c r="A82" s="2" t="s">
        <v>155</v>
      </c>
      <c r="B82" s="3" t="s">
        <v>126</v>
      </c>
      <c r="C82" s="3">
        <v>0.02</v>
      </c>
      <c r="D82" s="3" t="s">
        <v>2</v>
      </c>
      <c r="E82" s="3">
        <v>2018</v>
      </c>
      <c r="F82" s="1">
        <f t="shared" si="25"/>
        <v>3150</v>
      </c>
      <c r="G82" s="1">
        <f t="shared" si="24"/>
        <v>0</v>
      </c>
      <c r="H82" s="4">
        <v>3150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39" t="s">
        <v>36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40" customFormat="1" ht="45.75" customHeight="1">
      <c r="A83" s="2" t="s">
        <v>156</v>
      </c>
      <c r="B83" s="3" t="s">
        <v>61</v>
      </c>
      <c r="C83" s="3">
        <v>3.6</v>
      </c>
      <c r="D83" s="3" t="s">
        <v>2</v>
      </c>
      <c r="E83" s="3">
        <v>2019</v>
      </c>
      <c r="F83" s="1">
        <f t="shared" si="25"/>
        <v>3331.7</v>
      </c>
      <c r="G83" s="1">
        <f t="shared" si="24"/>
        <v>0</v>
      </c>
      <c r="H83" s="4">
        <v>3331.7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39" t="s">
        <v>36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40" customFormat="1" ht="45.75" customHeight="1">
      <c r="A84" s="2" t="s">
        <v>157</v>
      </c>
      <c r="B84" s="3" t="s">
        <v>127</v>
      </c>
      <c r="C84" s="36">
        <v>5</v>
      </c>
      <c r="D84" s="3" t="s">
        <v>2</v>
      </c>
      <c r="E84" s="3">
        <v>2019</v>
      </c>
      <c r="F84" s="1">
        <f t="shared" si="25"/>
        <v>8000</v>
      </c>
      <c r="G84" s="1">
        <f t="shared" si="24"/>
        <v>0</v>
      </c>
      <c r="H84" s="4">
        <v>8000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39" t="s">
        <v>36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40" customFormat="1" ht="63" customHeight="1">
      <c r="A85" s="2" t="s">
        <v>158</v>
      </c>
      <c r="B85" s="3" t="s">
        <v>132</v>
      </c>
      <c r="C85" s="3">
        <v>15</v>
      </c>
      <c r="D85" s="3" t="s">
        <v>2</v>
      </c>
      <c r="E85" s="3">
        <v>2019</v>
      </c>
      <c r="F85" s="1">
        <f t="shared" si="25"/>
        <v>100000</v>
      </c>
      <c r="G85" s="1">
        <f t="shared" si="24"/>
        <v>0</v>
      </c>
      <c r="H85" s="4">
        <v>100000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39" t="s">
        <v>36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s="40" customFormat="1" ht="41.25" customHeight="1">
      <c r="A86" s="2" t="s">
        <v>159</v>
      </c>
      <c r="B86" s="10" t="s">
        <v>74</v>
      </c>
      <c r="C86" s="12">
        <v>1.5</v>
      </c>
      <c r="D86" s="10" t="s">
        <v>2</v>
      </c>
      <c r="E86" s="3">
        <v>2019</v>
      </c>
      <c r="F86" s="1">
        <f t="shared" si="25"/>
        <v>8000</v>
      </c>
      <c r="G86" s="1">
        <f t="shared" si="24"/>
        <v>0</v>
      </c>
      <c r="H86" s="4">
        <v>8000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39" t="s">
        <v>36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s="40" customFormat="1" ht="58.5" customHeight="1">
      <c r="A87" s="2" t="s">
        <v>199</v>
      </c>
      <c r="B87" s="3" t="s">
        <v>57</v>
      </c>
      <c r="C87" s="3">
        <v>3</v>
      </c>
      <c r="D87" s="3" t="s">
        <v>2</v>
      </c>
      <c r="E87" s="3">
        <v>2019</v>
      </c>
      <c r="F87" s="1">
        <f t="shared" si="25"/>
        <v>7000</v>
      </c>
      <c r="G87" s="1">
        <f t="shared" si="24"/>
        <v>0</v>
      </c>
      <c r="H87" s="4">
        <v>7000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39" t="s">
        <v>36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40" customFormat="1" ht="52.5" customHeight="1">
      <c r="A88" s="2" t="s">
        <v>205</v>
      </c>
      <c r="B88" s="3" t="s">
        <v>11</v>
      </c>
      <c r="C88" s="3">
        <v>2</v>
      </c>
      <c r="D88" s="3" t="s">
        <v>2</v>
      </c>
      <c r="E88" s="3">
        <v>2019</v>
      </c>
      <c r="F88" s="1">
        <f t="shared" si="25"/>
        <v>75000</v>
      </c>
      <c r="G88" s="1">
        <f t="shared" si="24"/>
        <v>0</v>
      </c>
      <c r="H88" s="4">
        <v>75000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39" t="s">
        <v>36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40" customFormat="1" ht="54" customHeight="1">
      <c r="A89" s="2" t="s">
        <v>213</v>
      </c>
      <c r="B89" s="3" t="s">
        <v>40</v>
      </c>
      <c r="C89" s="3">
        <v>15.7</v>
      </c>
      <c r="D89" s="3" t="s">
        <v>2</v>
      </c>
      <c r="E89" s="3">
        <v>2020</v>
      </c>
      <c r="F89" s="1">
        <f t="shared" si="25"/>
        <v>80000</v>
      </c>
      <c r="G89" s="1">
        <f t="shared" si="24"/>
        <v>0</v>
      </c>
      <c r="H89" s="4">
        <v>80000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39" t="s">
        <v>36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40" customFormat="1" ht="68.25" customHeight="1">
      <c r="A90" s="2" t="s">
        <v>214</v>
      </c>
      <c r="B90" s="3" t="s">
        <v>41</v>
      </c>
      <c r="C90" s="3">
        <v>7.8</v>
      </c>
      <c r="D90" s="3" t="s">
        <v>2</v>
      </c>
      <c r="E90" s="3">
        <v>2020</v>
      </c>
      <c r="F90" s="1">
        <f t="shared" si="25"/>
        <v>120000</v>
      </c>
      <c r="G90" s="1">
        <f t="shared" si="24"/>
        <v>0</v>
      </c>
      <c r="H90" s="4">
        <v>120000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39" t="s">
        <v>36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40" customFormat="1" ht="60" customHeight="1">
      <c r="A91" s="2" t="s">
        <v>215</v>
      </c>
      <c r="B91" s="3" t="s">
        <v>45</v>
      </c>
      <c r="C91" s="3">
        <v>2</v>
      </c>
      <c r="D91" s="3" t="s">
        <v>2</v>
      </c>
      <c r="E91" s="3">
        <v>2020</v>
      </c>
      <c r="F91" s="1">
        <f t="shared" si="25"/>
        <v>60000</v>
      </c>
      <c r="G91" s="1">
        <f t="shared" si="24"/>
        <v>0</v>
      </c>
      <c r="H91" s="4">
        <v>60000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39" t="s">
        <v>36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48" customFormat="1" ht="60" customHeight="1">
      <c r="A92" s="2" t="s">
        <v>231</v>
      </c>
      <c r="B92" s="3" t="s">
        <v>128</v>
      </c>
      <c r="C92" s="36">
        <v>3</v>
      </c>
      <c r="D92" s="3" t="s">
        <v>2</v>
      </c>
      <c r="E92" s="3">
        <v>2020</v>
      </c>
      <c r="F92" s="1">
        <f t="shared" si="25"/>
        <v>2000</v>
      </c>
      <c r="G92" s="1">
        <f t="shared" si="24"/>
        <v>0</v>
      </c>
      <c r="H92" s="4">
        <v>2000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39" t="s">
        <v>36</v>
      </c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8" customFormat="1" ht="60" customHeight="1">
      <c r="A93" s="2" t="s">
        <v>232</v>
      </c>
      <c r="B93" s="3" t="s">
        <v>122</v>
      </c>
      <c r="C93" s="36">
        <v>0.244</v>
      </c>
      <c r="D93" s="3" t="s">
        <v>2</v>
      </c>
      <c r="E93" s="3">
        <v>2020</v>
      </c>
      <c r="F93" s="1">
        <f t="shared" si="25"/>
        <v>1500</v>
      </c>
      <c r="G93" s="1">
        <f t="shared" si="24"/>
        <v>0</v>
      </c>
      <c r="H93" s="4">
        <v>1500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39" t="s">
        <v>36</v>
      </c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8" customFormat="1" ht="59.25" customHeight="1" thickBot="1">
      <c r="A94" s="2" t="s">
        <v>358</v>
      </c>
      <c r="B94" s="49" t="s">
        <v>37</v>
      </c>
      <c r="C94" s="49">
        <v>0.4</v>
      </c>
      <c r="D94" s="49" t="s">
        <v>3</v>
      </c>
      <c r="E94" s="49">
        <v>2020</v>
      </c>
      <c r="F94" s="50">
        <f t="shared" si="25"/>
        <v>110000</v>
      </c>
      <c r="G94" s="50">
        <f t="shared" si="24"/>
        <v>0</v>
      </c>
      <c r="H94" s="51">
        <v>110000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2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256" s="47" customFormat="1" ht="18.75" customHeight="1">
      <c r="A95" s="101"/>
      <c r="B95" s="128" t="s">
        <v>170</v>
      </c>
      <c r="C95" s="129"/>
      <c r="D95" s="130"/>
      <c r="E95" s="23" t="s">
        <v>143</v>
      </c>
      <c r="F95" s="24">
        <f>F102+F109</f>
        <v>3371979.7</v>
      </c>
      <c r="G95" s="24">
        <f aca="true" t="shared" si="28" ref="G95:O95">G102+G109</f>
        <v>141201.4</v>
      </c>
      <c r="H95" s="24">
        <f t="shared" si="28"/>
        <v>1686703.5</v>
      </c>
      <c r="I95" s="24">
        <f t="shared" si="28"/>
        <v>141201.4</v>
      </c>
      <c r="J95" s="24">
        <f t="shared" si="28"/>
        <v>0</v>
      </c>
      <c r="K95" s="24">
        <f t="shared" si="28"/>
        <v>0</v>
      </c>
      <c r="L95" s="24">
        <f t="shared" si="28"/>
        <v>1685276.2000000002</v>
      </c>
      <c r="M95" s="24">
        <f t="shared" si="28"/>
        <v>0</v>
      </c>
      <c r="N95" s="24">
        <f t="shared" si="28"/>
        <v>0</v>
      </c>
      <c r="O95" s="24">
        <f t="shared" si="28"/>
        <v>0</v>
      </c>
      <c r="P95" s="9"/>
      <c r="Q95" s="100"/>
      <c r="R95" s="100"/>
      <c r="S95" s="100"/>
      <c r="T95" s="100"/>
      <c r="U95" s="53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5"/>
      <c r="AG95" s="100"/>
      <c r="AH95" s="100"/>
      <c r="AI95" s="100"/>
      <c r="AJ95" s="100"/>
      <c r="AK95" s="53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5"/>
      <c r="AW95" s="100"/>
      <c r="AX95" s="100"/>
      <c r="AY95" s="100"/>
      <c r="AZ95" s="100"/>
      <c r="BA95" s="53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5"/>
      <c r="BM95" s="100"/>
      <c r="BN95" s="100"/>
      <c r="BO95" s="100"/>
      <c r="BP95" s="100"/>
      <c r="BQ95" s="53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5"/>
      <c r="CC95" s="100"/>
      <c r="CD95" s="100"/>
      <c r="CE95" s="100"/>
      <c r="CF95" s="100"/>
      <c r="CG95" s="53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5"/>
      <c r="CS95" s="100"/>
      <c r="CT95" s="100"/>
      <c r="CU95" s="100"/>
      <c r="CV95" s="100"/>
      <c r="CW95" s="53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5"/>
      <c r="DI95" s="100"/>
      <c r="DJ95" s="100"/>
      <c r="DK95" s="100"/>
      <c r="DL95" s="100"/>
      <c r="DM95" s="53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5"/>
      <c r="DY95" s="100"/>
      <c r="DZ95" s="100"/>
      <c r="EA95" s="100"/>
      <c r="EB95" s="100"/>
      <c r="EC95" s="53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5"/>
      <c r="EO95" s="100"/>
      <c r="EP95" s="100"/>
      <c r="EQ95" s="100"/>
      <c r="ER95" s="100"/>
      <c r="ES95" s="53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5"/>
      <c r="FE95" s="100"/>
      <c r="FF95" s="100"/>
      <c r="FG95" s="100"/>
      <c r="FH95" s="100"/>
      <c r="FI95" s="53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5"/>
      <c r="FU95" s="100"/>
      <c r="FV95" s="100"/>
      <c r="FW95" s="100"/>
      <c r="FX95" s="100"/>
      <c r="FY95" s="53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5"/>
      <c r="GK95" s="100"/>
      <c r="GL95" s="100"/>
      <c r="GM95" s="100"/>
      <c r="GN95" s="100"/>
      <c r="GO95" s="53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5"/>
      <c r="HA95" s="100"/>
      <c r="HB95" s="100"/>
      <c r="HC95" s="100"/>
      <c r="HD95" s="100"/>
      <c r="HE95" s="53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5"/>
      <c r="HQ95" s="100"/>
      <c r="HR95" s="100"/>
      <c r="HS95" s="100"/>
      <c r="HT95" s="100"/>
      <c r="HU95" s="53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5"/>
      <c r="IG95" s="100"/>
      <c r="IH95" s="100"/>
      <c r="II95" s="100"/>
      <c r="IJ95" s="100"/>
      <c r="IK95" s="53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5"/>
    </row>
    <row r="96" spans="1:256" s="47" customFormat="1" ht="18.75" customHeight="1">
      <c r="A96" s="102"/>
      <c r="B96" s="115"/>
      <c r="C96" s="100"/>
      <c r="D96" s="116"/>
      <c r="E96" s="25">
        <v>2015</v>
      </c>
      <c r="F96" s="1">
        <f aca="true" t="shared" si="29" ref="F96:O96">F103+F110</f>
        <v>686063.8</v>
      </c>
      <c r="G96" s="1">
        <f t="shared" si="29"/>
        <v>77628</v>
      </c>
      <c r="H96" s="1">
        <f t="shared" si="29"/>
        <v>323174.5</v>
      </c>
      <c r="I96" s="1">
        <f t="shared" si="29"/>
        <v>77628</v>
      </c>
      <c r="J96" s="1">
        <f t="shared" si="29"/>
        <v>0</v>
      </c>
      <c r="K96" s="1">
        <f t="shared" si="29"/>
        <v>0</v>
      </c>
      <c r="L96" s="1">
        <f t="shared" si="29"/>
        <v>362889.3</v>
      </c>
      <c r="M96" s="1">
        <f t="shared" si="29"/>
        <v>0</v>
      </c>
      <c r="N96" s="1">
        <f t="shared" si="29"/>
        <v>0</v>
      </c>
      <c r="O96" s="1">
        <f t="shared" si="29"/>
        <v>0</v>
      </c>
      <c r="P96" s="26"/>
      <c r="Q96" s="100"/>
      <c r="R96" s="100"/>
      <c r="S96" s="100"/>
      <c r="T96" s="100"/>
      <c r="U96" s="56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5"/>
      <c r="AG96" s="100"/>
      <c r="AH96" s="100"/>
      <c r="AI96" s="100"/>
      <c r="AJ96" s="100"/>
      <c r="AK96" s="56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5"/>
      <c r="AW96" s="100"/>
      <c r="AX96" s="100"/>
      <c r="AY96" s="100"/>
      <c r="AZ96" s="100"/>
      <c r="BA96" s="56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5"/>
      <c r="BM96" s="100"/>
      <c r="BN96" s="100"/>
      <c r="BO96" s="100"/>
      <c r="BP96" s="100"/>
      <c r="BQ96" s="56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5"/>
      <c r="CC96" s="100"/>
      <c r="CD96" s="100"/>
      <c r="CE96" s="100"/>
      <c r="CF96" s="100"/>
      <c r="CG96" s="56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5"/>
      <c r="CS96" s="100"/>
      <c r="CT96" s="100"/>
      <c r="CU96" s="100"/>
      <c r="CV96" s="100"/>
      <c r="CW96" s="56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5"/>
      <c r="DI96" s="100"/>
      <c r="DJ96" s="100"/>
      <c r="DK96" s="100"/>
      <c r="DL96" s="100"/>
      <c r="DM96" s="56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5"/>
      <c r="DY96" s="100"/>
      <c r="DZ96" s="100"/>
      <c r="EA96" s="100"/>
      <c r="EB96" s="100"/>
      <c r="EC96" s="56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5"/>
      <c r="EO96" s="100"/>
      <c r="EP96" s="100"/>
      <c r="EQ96" s="100"/>
      <c r="ER96" s="100"/>
      <c r="ES96" s="56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5"/>
      <c r="FE96" s="100"/>
      <c r="FF96" s="100"/>
      <c r="FG96" s="100"/>
      <c r="FH96" s="100"/>
      <c r="FI96" s="56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5"/>
      <c r="FU96" s="100"/>
      <c r="FV96" s="100"/>
      <c r="FW96" s="100"/>
      <c r="FX96" s="100"/>
      <c r="FY96" s="56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5"/>
      <c r="GK96" s="100"/>
      <c r="GL96" s="100"/>
      <c r="GM96" s="100"/>
      <c r="GN96" s="100"/>
      <c r="GO96" s="56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5"/>
      <c r="HA96" s="100"/>
      <c r="HB96" s="100"/>
      <c r="HC96" s="100"/>
      <c r="HD96" s="100"/>
      <c r="HE96" s="56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5"/>
      <c r="HQ96" s="100"/>
      <c r="HR96" s="100"/>
      <c r="HS96" s="100"/>
      <c r="HT96" s="100"/>
      <c r="HU96" s="56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5"/>
      <c r="IG96" s="100"/>
      <c r="IH96" s="100"/>
      <c r="II96" s="100"/>
      <c r="IJ96" s="100"/>
      <c r="IK96" s="56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5"/>
    </row>
    <row r="97" spans="1:256" s="47" customFormat="1" ht="18.75" customHeight="1">
      <c r="A97" s="102"/>
      <c r="B97" s="115"/>
      <c r="C97" s="100"/>
      <c r="D97" s="116"/>
      <c r="E97" s="25">
        <v>2016</v>
      </c>
      <c r="F97" s="1">
        <f aca="true" t="shared" si="30" ref="F97:O97">F104+F111</f>
        <v>1364408.2000000002</v>
      </c>
      <c r="G97" s="1">
        <f t="shared" si="30"/>
        <v>63573.4</v>
      </c>
      <c r="H97" s="1">
        <f t="shared" si="30"/>
        <v>530253.3</v>
      </c>
      <c r="I97" s="1">
        <f t="shared" si="30"/>
        <v>63573.4</v>
      </c>
      <c r="J97" s="1">
        <f t="shared" si="30"/>
        <v>0</v>
      </c>
      <c r="K97" s="1">
        <f t="shared" si="30"/>
        <v>0</v>
      </c>
      <c r="L97" s="1">
        <f t="shared" si="30"/>
        <v>834154.9000000001</v>
      </c>
      <c r="M97" s="1">
        <f t="shared" si="30"/>
        <v>0</v>
      </c>
      <c r="N97" s="1">
        <f t="shared" si="30"/>
        <v>0</v>
      </c>
      <c r="O97" s="1">
        <f t="shared" si="30"/>
        <v>0</v>
      </c>
      <c r="P97" s="26"/>
      <c r="Q97" s="100"/>
      <c r="R97" s="100"/>
      <c r="S97" s="100"/>
      <c r="T97" s="100"/>
      <c r="U97" s="56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5"/>
      <c r="AG97" s="100"/>
      <c r="AH97" s="100"/>
      <c r="AI97" s="100"/>
      <c r="AJ97" s="100"/>
      <c r="AK97" s="56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5"/>
      <c r="AW97" s="100"/>
      <c r="AX97" s="100"/>
      <c r="AY97" s="100"/>
      <c r="AZ97" s="100"/>
      <c r="BA97" s="56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5"/>
      <c r="BM97" s="100"/>
      <c r="BN97" s="100"/>
      <c r="BO97" s="100"/>
      <c r="BP97" s="100"/>
      <c r="BQ97" s="56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5"/>
      <c r="CC97" s="100"/>
      <c r="CD97" s="100"/>
      <c r="CE97" s="100"/>
      <c r="CF97" s="100"/>
      <c r="CG97" s="56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5"/>
      <c r="CS97" s="100"/>
      <c r="CT97" s="100"/>
      <c r="CU97" s="100"/>
      <c r="CV97" s="100"/>
      <c r="CW97" s="56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5"/>
      <c r="DI97" s="100"/>
      <c r="DJ97" s="100"/>
      <c r="DK97" s="100"/>
      <c r="DL97" s="100"/>
      <c r="DM97" s="56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5"/>
      <c r="DY97" s="100"/>
      <c r="DZ97" s="100"/>
      <c r="EA97" s="100"/>
      <c r="EB97" s="100"/>
      <c r="EC97" s="56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5"/>
      <c r="EO97" s="100"/>
      <c r="EP97" s="100"/>
      <c r="EQ97" s="100"/>
      <c r="ER97" s="100"/>
      <c r="ES97" s="56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5"/>
      <c r="FE97" s="100"/>
      <c r="FF97" s="100"/>
      <c r="FG97" s="100"/>
      <c r="FH97" s="100"/>
      <c r="FI97" s="56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5"/>
      <c r="FU97" s="100"/>
      <c r="FV97" s="100"/>
      <c r="FW97" s="100"/>
      <c r="FX97" s="100"/>
      <c r="FY97" s="56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5"/>
      <c r="GK97" s="100"/>
      <c r="GL97" s="100"/>
      <c r="GM97" s="100"/>
      <c r="GN97" s="100"/>
      <c r="GO97" s="56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5"/>
      <c r="HA97" s="100"/>
      <c r="HB97" s="100"/>
      <c r="HC97" s="100"/>
      <c r="HD97" s="100"/>
      <c r="HE97" s="56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5"/>
      <c r="HQ97" s="100"/>
      <c r="HR97" s="100"/>
      <c r="HS97" s="100"/>
      <c r="HT97" s="100"/>
      <c r="HU97" s="56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5"/>
      <c r="IG97" s="100"/>
      <c r="IH97" s="100"/>
      <c r="II97" s="100"/>
      <c r="IJ97" s="100"/>
      <c r="IK97" s="56"/>
      <c r="IL97" s="57"/>
      <c r="IM97" s="57"/>
      <c r="IN97" s="57"/>
      <c r="IO97" s="57"/>
      <c r="IP97" s="57"/>
      <c r="IQ97" s="57"/>
      <c r="IR97" s="57"/>
      <c r="IS97" s="57"/>
      <c r="IT97" s="57"/>
      <c r="IU97" s="57"/>
      <c r="IV97" s="55"/>
    </row>
    <row r="98" spans="1:256" s="47" customFormat="1" ht="18.75" customHeight="1">
      <c r="A98" s="102"/>
      <c r="B98" s="115"/>
      <c r="C98" s="100"/>
      <c r="D98" s="116"/>
      <c r="E98" s="25">
        <v>2017</v>
      </c>
      <c r="F98" s="1">
        <f aca="true" t="shared" si="31" ref="F98:O98">F105+F112</f>
        <v>361700</v>
      </c>
      <c r="G98" s="1">
        <f t="shared" si="31"/>
        <v>0</v>
      </c>
      <c r="H98" s="1">
        <f t="shared" si="31"/>
        <v>117575</v>
      </c>
      <c r="I98" s="1">
        <f t="shared" si="31"/>
        <v>0</v>
      </c>
      <c r="J98" s="1">
        <f t="shared" si="31"/>
        <v>0</v>
      </c>
      <c r="K98" s="1">
        <f t="shared" si="31"/>
        <v>0</v>
      </c>
      <c r="L98" s="1">
        <f t="shared" si="31"/>
        <v>244125</v>
      </c>
      <c r="M98" s="1">
        <f t="shared" si="31"/>
        <v>0</v>
      </c>
      <c r="N98" s="1">
        <f t="shared" si="31"/>
        <v>0</v>
      </c>
      <c r="O98" s="1">
        <f t="shared" si="31"/>
        <v>0</v>
      </c>
      <c r="P98" s="26"/>
      <c r="Q98" s="100"/>
      <c r="R98" s="100"/>
      <c r="S98" s="100"/>
      <c r="T98" s="100"/>
      <c r="U98" s="56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5"/>
      <c r="AG98" s="100"/>
      <c r="AH98" s="100"/>
      <c r="AI98" s="100"/>
      <c r="AJ98" s="100"/>
      <c r="AK98" s="56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5"/>
      <c r="AW98" s="100"/>
      <c r="AX98" s="100"/>
      <c r="AY98" s="100"/>
      <c r="AZ98" s="100"/>
      <c r="BA98" s="56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5"/>
      <c r="BM98" s="100"/>
      <c r="BN98" s="100"/>
      <c r="BO98" s="100"/>
      <c r="BP98" s="100"/>
      <c r="BQ98" s="56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5"/>
      <c r="CC98" s="100"/>
      <c r="CD98" s="100"/>
      <c r="CE98" s="100"/>
      <c r="CF98" s="100"/>
      <c r="CG98" s="56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5"/>
      <c r="CS98" s="100"/>
      <c r="CT98" s="100"/>
      <c r="CU98" s="100"/>
      <c r="CV98" s="100"/>
      <c r="CW98" s="56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5"/>
      <c r="DI98" s="100"/>
      <c r="DJ98" s="100"/>
      <c r="DK98" s="100"/>
      <c r="DL98" s="100"/>
      <c r="DM98" s="56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5"/>
      <c r="DY98" s="100"/>
      <c r="DZ98" s="100"/>
      <c r="EA98" s="100"/>
      <c r="EB98" s="100"/>
      <c r="EC98" s="56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5"/>
      <c r="EO98" s="100"/>
      <c r="EP98" s="100"/>
      <c r="EQ98" s="100"/>
      <c r="ER98" s="100"/>
      <c r="ES98" s="56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5"/>
      <c r="FE98" s="100"/>
      <c r="FF98" s="100"/>
      <c r="FG98" s="100"/>
      <c r="FH98" s="100"/>
      <c r="FI98" s="56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5"/>
      <c r="FU98" s="100"/>
      <c r="FV98" s="100"/>
      <c r="FW98" s="100"/>
      <c r="FX98" s="100"/>
      <c r="FY98" s="56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5"/>
      <c r="GK98" s="100"/>
      <c r="GL98" s="100"/>
      <c r="GM98" s="100"/>
      <c r="GN98" s="100"/>
      <c r="GO98" s="56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5"/>
      <c r="HA98" s="100"/>
      <c r="HB98" s="100"/>
      <c r="HC98" s="100"/>
      <c r="HD98" s="100"/>
      <c r="HE98" s="56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5"/>
      <c r="HQ98" s="100"/>
      <c r="HR98" s="100"/>
      <c r="HS98" s="100"/>
      <c r="HT98" s="100"/>
      <c r="HU98" s="56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5"/>
      <c r="IG98" s="100"/>
      <c r="IH98" s="100"/>
      <c r="II98" s="100"/>
      <c r="IJ98" s="100"/>
      <c r="IK98" s="56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5"/>
    </row>
    <row r="99" spans="1:256" s="47" customFormat="1" ht="18.75" customHeight="1">
      <c r="A99" s="102"/>
      <c r="B99" s="115"/>
      <c r="C99" s="100"/>
      <c r="D99" s="116"/>
      <c r="E99" s="25">
        <v>2018</v>
      </c>
      <c r="F99" s="1">
        <f aca="true" t="shared" si="32" ref="F99:O99">F106+F113</f>
        <v>384976</v>
      </c>
      <c r="G99" s="1">
        <f t="shared" si="32"/>
        <v>0</v>
      </c>
      <c r="H99" s="1">
        <f t="shared" si="32"/>
        <v>140869</v>
      </c>
      <c r="I99" s="1">
        <f t="shared" si="32"/>
        <v>0</v>
      </c>
      <c r="J99" s="1">
        <f t="shared" si="32"/>
        <v>0</v>
      </c>
      <c r="K99" s="1">
        <f t="shared" si="32"/>
        <v>0</v>
      </c>
      <c r="L99" s="1">
        <f t="shared" si="32"/>
        <v>244107</v>
      </c>
      <c r="M99" s="1">
        <f t="shared" si="32"/>
        <v>0</v>
      </c>
      <c r="N99" s="1">
        <f t="shared" si="32"/>
        <v>0</v>
      </c>
      <c r="O99" s="1">
        <f t="shared" si="32"/>
        <v>0</v>
      </c>
      <c r="P99" s="26"/>
      <c r="Q99" s="100"/>
      <c r="R99" s="100"/>
      <c r="S99" s="100"/>
      <c r="T99" s="100"/>
      <c r="U99" s="56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5"/>
      <c r="AG99" s="100"/>
      <c r="AH99" s="100"/>
      <c r="AI99" s="100"/>
      <c r="AJ99" s="100"/>
      <c r="AK99" s="56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5"/>
      <c r="AW99" s="100"/>
      <c r="AX99" s="100"/>
      <c r="AY99" s="100"/>
      <c r="AZ99" s="100"/>
      <c r="BA99" s="56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5"/>
      <c r="BM99" s="100"/>
      <c r="BN99" s="100"/>
      <c r="BO99" s="100"/>
      <c r="BP99" s="100"/>
      <c r="BQ99" s="56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5"/>
      <c r="CC99" s="100"/>
      <c r="CD99" s="100"/>
      <c r="CE99" s="100"/>
      <c r="CF99" s="100"/>
      <c r="CG99" s="56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5"/>
      <c r="CS99" s="100"/>
      <c r="CT99" s="100"/>
      <c r="CU99" s="100"/>
      <c r="CV99" s="100"/>
      <c r="CW99" s="56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5"/>
      <c r="DI99" s="100"/>
      <c r="DJ99" s="100"/>
      <c r="DK99" s="100"/>
      <c r="DL99" s="100"/>
      <c r="DM99" s="56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5"/>
      <c r="DY99" s="100"/>
      <c r="DZ99" s="100"/>
      <c r="EA99" s="100"/>
      <c r="EB99" s="100"/>
      <c r="EC99" s="56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5"/>
      <c r="EO99" s="100"/>
      <c r="EP99" s="100"/>
      <c r="EQ99" s="100"/>
      <c r="ER99" s="100"/>
      <c r="ES99" s="56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5"/>
      <c r="FE99" s="100"/>
      <c r="FF99" s="100"/>
      <c r="FG99" s="100"/>
      <c r="FH99" s="100"/>
      <c r="FI99" s="56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5"/>
      <c r="FU99" s="100"/>
      <c r="FV99" s="100"/>
      <c r="FW99" s="100"/>
      <c r="FX99" s="100"/>
      <c r="FY99" s="56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5"/>
      <c r="GK99" s="100"/>
      <c r="GL99" s="100"/>
      <c r="GM99" s="100"/>
      <c r="GN99" s="100"/>
      <c r="GO99" s="56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5"/>
      <c r="HA99" s="100"/>
      <c r="HB99" s="100"/>
      <c r="HC99" s="100"/>
      <c r="HD99" s="100"/>
      <c r="HE99" s="56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5"/>
      <c r="HQ99" s="100"/>
      <c r="HR99" s="100"/>
      <c r="HS99" s="100"/>
      <c r="HT99" s="100"/>
      <c r="HU99" s="56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5"/>
      <c r="IG99" s="100"/>
      <c r="IH99" s="100"/>
      <c r="II99" s="100"/>
      <c r="IJ99" s="100"/>
      <c r="IK99" s="56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5"/>
    </row>
    <row r="100" spans="1:256" s="47" customFormat="1" ht="18.75" customHeight="1">
      <c r="A100" s="102"/>
      <c r="B100" s="115"/>
      <c r="C100" s="100"/>
      <c r="D100" s="116"/>
      <c r="E100" s="25">
        <v>2019</v>
      </c>
      <c r="F100" s="1">
        <f aca="true" t="shared" si="33" ref="F100:O100">F107+F114</f>
        <v>201331.7</v>
      </c>
      <c r="G100" s="1">
        <f t="shared" si="33"/>
        <v>0</v>
      </c>
      <c r="H100" s="1">
        <f t="shared" si="33"/>
        <v>201331.7</v>
      </c>
      <c r="I100" s="1">
        <f t="shared" si="33"/>
        <v>0</v>
      </c>
      <c r="J100" s="1">
        <f t="shared" si="33"/>
        <v>0</v>
      </c>
      <c r="K100" s="1">
        <f t="shared" si="33"/>
        <v>0</v>
      </c>
      <c r="L100" s="1">
        <f t="shared" si="33"/>
        <v>0</v>
      </c>
      <c r="M100" s="1">
        <f t="shared" si="33"/>
        <v>0</v>
      </c>
      <c r="N100" s="1">
        <f t="shared" si="33"/>
        <v>0</v>
      </c>
      <c r="O100" s="1">
        <f t="shared" si="33"/>
        <v>0</v>
      </c>
      <c r="P100" s="26"/>
      <c r="Q100" s="100"/>
      <c r="R100" s="100"/>
      <c r="S100" s="100"/>
      <c r="T100" s="100"/>
      <c r="U100" s="56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5"/>
      <c r="AG100" s="100"/>
      <c r="AH100" s="100"/>
      <c r="AI100" s="100"/>
      <c r="AJ100" s="100"/>
      <c r="AK100" s="56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5"/>
      <c r="AW100" s="100"/>
      <c r="AX100" s="100"/>
      <c r="AY100" s="100"/>
      <c r="AZ100" s="100"/>
      <c r="BA100" s="56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5"/>
      <c r="BM100" s="100"/>
      <c r="BN100" s="100"/>
      <c r="BO100" s="100"/>
      <c r="BP100" s="100"/>
      <c r="BQ100" s="56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5"/>
      <c r="CC100" s="100"/>
      <c r="CD100" s="100"/>
      <c r="CE100" s="100"/>
      <c r="CF100" s="100"/>
      <c r="CG100" s="56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5"/>
      <c r="CS100" s="100"/>
      <c r="CT100" s="100"/>
      <c r="CU100" s="100"/>
      <c r="CV100" s="100"/>
      <c r="CW100" s="56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5"/>
      <c r="DI100" s="100"/>
      <c r="DJ100" s="100"/>
      <c r="DK100" s="100"/>
      <c r="DL100" s="100"/>
      <c r="DM100" s="56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5"/>
      <c r="DY100" s="100"/>
      <c r="DZ100" s="100"/>
      <c r="EA100" s="100"/>
      <c r="EB100" s="100"/>
      <c r="EC100" s="56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5"/>
      <c r="EO100" s="100"/>
      <c r="EP100" s="100"/>
      <c r="EQ100" s="100"/>
      <c r="ER100" s="100"/>
      <c r="ES100" s="56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5"/>
      <c r="FE100" s="100"/>
      <c r="FF100" s="100"/>
      <c r="FG100" s="100"/>
      <c r="FH100" s="100"/>
      <c r="FI100" s="56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5"/>
      <c r="FU100" s="100"/>
      <c r="FV100" s="100"/>
      <c r="FW100" s="100"/>
      <c r="FX100" s="100"/>
      <c r="FY100" s="56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5"/>
      <c r="GK100" s="100"/>
      <c r="GL100" s="100"/>
      <c r="GM100" s="100"/>
      <c r="GN100" s="100"/>
      <c r="GO100" s="56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5"/>
      <c r="HA100" s="100"/>
      <c r="HB100" s="100"/>
      <c r="HC100" s="100"/>
      <c r="HD100" s="100"/>
      <c r="HE100" s="56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5"/>
      <c r="HQ100" s="100"/>
      <c r="HR100" s="100"/>
      <c r="HS100" s="100"/>
      <c r="HT100" s="100"/>
      <c r="HU100" s="56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5"/>
      <c r="IG100" s="100"/>
      <c r="IH100" s="100"/>
      <c r="II100" s="100"/>
      <c r="IJ100" s="100"/>
      <c r="IK100" s="56"/>
      <c r="IL100" s="57"/>
      <c r="IM100" s="57"/>
      <c r="IN100" s="57"/>
      <c r="IO100" s="57"/>
      <c r="IP100" s="57"/>
      <c r="IQ100" s="57"/>
      <c r="IR100" s="57"/>
      <c r="IS100" s="57"/>
      <c r="IT100" s="57"/>
      <c r="IU100" s="57"/>
      <c r="IV100" s="55"/>
    </row>
    <row r="101" spans="1:256" s="47" customFormat="1" ht="18.75" customHeight="1">
      <c r="A101" s="102"/>
      <c r="B101" s="117"/>
      <c r="C101" s="118"/>
      <c r="D101" s="119"/>
      <c r="E101" s="25">
        <v>2020</v>
      </c>
      <c r="F101" s="1">
        <f aca="true" t="shared" si="34" ref="F101:O101">F108+F115</f>
        <v>373500</v>
      </c>
      <c r="G101" s="1">
        <f t="shared" si="34"/>
        <v>0</v>
      </c>
      <c r="H101" s="1">
        <f t="shared" si="34"/>
        <v>373500</v>
      </c>
      <c r="I101" s="1">
        <f t="shared" si="34"/>
        <v>0</v>
      </c>
      <c r="J101" s="1">
        <f t="shared" si="34"/>
        <v>0</v>
      </c>
      <c r="K101" s="1">
        <f t="shared" si="34"/>
        <v>0</v>
      </c>
      <c r="L101" s="1">
        <f t="shared" si="34"/>
        <v>0</v>
      </c>
      <c r="M101" s="1">
        <f t="shared" si="34"/>
        <v>0</v>
      </c>
      <c r="N101" s="1">
        <f t="shared" si="34"/>
        <v>0</v>
      </c>
      <c r="O101" s="1">
        <f t="shared" si="34"/>
        <v>0</v>
      </c>
      <c r="P101" s="26"/>
      <c r="Q101" s="100"/>
      <c r="R101" s="100"/>
      <c r="S101" s="100"/>
      <c r="T101" s="100"/>
      <c r="U101" s="56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5"/>
      <c r="AG101" s="100"/>
      <c r="AH101" s="100"/>
      <c r="AI101" s="100"/>
      <c r="AJ101" s="100"/>
      <c r="AK101" s="56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5"/>
      <c r="AW101" s="100"/>
      <c r="AX101" s="100"/>
      <c r="AY101" s="100"/>
      <c r="AZ101" s="100"/>
      <c r="BA101" s="56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5"/>
      <c r="BM101" s="100"/>
      <c r="BN101" s="100"/>
      <c r="BO101" s="100"/>
      <c r="BP101" s="100"/>
      <c r="BQ101" s="56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5"/>
      <c r="CC101" s="100"/>
      <c r="CD101" s="100"/>
      <c r="CE101" s="100"/>
      <c r="CF101" s="100"/>
      <c r="CG101" s="56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5"/>
      <c r="CS101" s="100"/>
      <c r="CT101" s="100"/>
      <c r="CU101" s="100"/>
      <c r="CV101" s="100"/>
      <c r="CW101" s="56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5"/>
      <c r="DI101" s="100"/>
      <c r="DJ101" s="100"/>
      <c r="DK101" s="100"/>
      <c r="DL101" s="100"/>
      <c r="DM101" s="56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5"/>
      <c r="DY101" s="100"/>
      <c r="DZ101" s="100"/>
      <c r="EA101" s="100"/>
      <c r="EB101" s="100"/>
      <c r="EC101" s="56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5"/>
      <c r="EO101" s="100"/>
      <c r="EP101" s="100"/>
      <c r="EQ101" s="100"/>
      <c r="ER101" s="100"/>
      <c r="ES101" s="56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5"/>
      <c r="FE101" s="100"/>
      <c r="FF101" s="100"/>
      <c r="FG101" s="100"/>
      <c r="FH101" s="100"/>
      <c r="FI101" s="56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5"/>
      <c r="FU101" s="100"/>
      <c r="FV101" s="100"/>
      <c r="FW101" s="100"/>
      <c r="FX101" s="100"/>
      <c r="FY101" s="56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5"/>
      <c r="GK101" s="100"/>
      <c r="GL101" s="100"/>
      <c r="GM101" s="100"/>
      <c r="GN101" s="100"/>
      <c r="GO101" s="56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5"/>
      <c r="HA101" s="100"/>
      <c r="HB101" s="100"/>
      <c r="HC101" s="100"/>
      <c r="HD101" s="100"/>
      <c r="HE101" s="56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5"/>
      <c r="HQ101" s="100"/>
      <c r="HR101" s="100"/>
      <c r="HS101" s="100"/>
      <c r="HT101" s="100"/>
      <c r="HU101" s="56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5"/>
      <c r="IG101" s="100"/>
      <c r="IH101" s="100"/>
      <c r="II101" s="100"/>
      <c r="IJ101" s="100"/>
      <c r="IK101" s="56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5"/>
    </row>
    <row r="102" spans="1:256" s="47" customFormat="1" ht="18.75" customHeight="1">
      <c r="A102" s="102"/>
      <c r="B102" s="112" t="s">
        <v>207</v>
      </c>
      <c r="C102" s="113"/>
      <c r="D102" s="114"/>
      <c r="E102" s="27" t="s">
        <v>143</v>
      </c>
      <c r="F102" s="28">
        <f aca="true" t="shared" si="35" ref="F102:F115">H102+J102+L102+N102</f>
        <v>743125.7</v>
      </c>
      <c r="G102" s="28">
        <f aca="true" t="shared" si="36" ref="G102:G115">I102+K102+M102+O102</f>
        <v>0</v>
      </c>
      <c r="H102" s="28">
        <f aca="true" t="shared" si="37" ref="H102:O102">SUM(H103:H108)</f>
        <v>743125.7</v>
      </c>
      <c r="I102" s="28">
        <f t="shared" si="37"/>
        <v>0</v>
      </c>
      <c r="J102" s="28">
        <f t="shared" si="37"/>
        <v>0</v>
      </c>
      <c r="K102" s="28">
        <f t="shared" si="37"/>
        <v>0</v>
      </c>
      <c r="L102" s="28">
        <f t="shared" si="37"/>
        <v>0</v>
      </c>
      <c r="M102" s="28">
        <f t="shared" si="37"/>
        <v>0</v>
      </c>
      <c r="N102" s="28">
        <f t="shared" si="37"/>
        <v>0</v>
      </c>
      <c r="O102" s="28">
        <f t="shared" si="37"/>
        <v>0</v>
      </c>
      <c r="P102" s="11"/>
      <c r="Q102" s="100"/>
      <c r="R102" s="100"/>
      <c r="S102" s="100"/>
      <c r="T102" s="100"/>
      <c r="U102" s="53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5"/>
      <c r="AG102" s="100"/>
      <c r="AH102" s="100"/>
      <c r="AI102" s="100"/>
      <c r="AJ102" s="100"/>
      <c r="AK102" s="53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5"/>
      <c r="AW102" s="100"/>
      <c r="AX102" s="100"/>
      <c r="AY102" s="100"/>
      <c r="AZ102" s="100"/>
      <c r="BA102" s="53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5"/>
      <c r="BM102" s="100"/>
      <c r="BN102" s="100"/>
      <c r="BO102" s="100"/>
      <c r="BP102" s="100"/>
      <c r="BQ102" s="53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5"/>
      <c r="CC102" s="100"/>
      <c r="CD102" s="100"/>
      <c r="CE102" s="100"/>
      <c r="CF102" s="100"/>
      <c r="CG102" s="53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5"/>
      <c r="CS102" s="100"/>
      <c r="CT102" s="100"/>
      <c r="CU102" s="100"/>
      <c r="CV102" s="100"/>
      <c r="CW102" s="53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5"/>
      <c r="DI102" s="100"/>
      <c r="DJ102" s="100"/>
      <c r="DK102" s="100"/>
      <c r="DL102" s="100"/>
      <c r="DM102" s="53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5"/>
      <c r="DY102" s="100"/>
      <c r="DZ102" s="100"/>
      <c r="EA102" s="100"/>
      <c r="EB102" s="100"/>
      <c r="EC102" s="53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5"/>
      <c r="EO102" s="100"/>
      <c r="EP102" s="100"/>
      <c r="EQ102" s="100"/>
      <c r="ER102" s="100"/>
      <c r="ES102" s="53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5"/>
      <c r="FE102" s="100"/>
      <c r="FF102" s="100"/>
      <c r="FG102" s="100"/>
      <c r="FH102" s="100"/>
      <c r="FI102" s="53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5"/>
      <c r="FU102" s="100"/>
      <c r="FV102" s="100"/>
      <c r="FW102" s="100"/>
      <c r="FX102" s="100"/>
      <c r="FY102" s="53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5"/>
      <c r="GK102" s="100"/>
      <c r="GL102" s="100"/>
      <c r="GM102" s="100"/>
      <c r="GN102" s="100"/>
      <c r="GO102" s="53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5"/>
      <c r="HA102" s="100"/>
      <c r="HB102" s="100"/>
      <c r="HC102" s="100"/>
      <c r="HD102" s="100"/>
      <c r="HE102" s="53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5"/>
      <c r="HQ102" s="100"/>
      <c r="HR102" s="100"/>
      <c r="HS102" s="100"/>
      <c r="HT102" s="100"/>
      <c r="HU102" s="53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5"/>
      <c r="IG102" s="100"/>
      <c r="IH102" s="100"/>
      <c r="II102" s="100"/>
      <c r="IJ102" s="100"/>
      <c r="IK102" s="53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5"/>
    </row>
    <row r="103" spans="1:256" s="47" customFormat="1" ht="18.75" customHeight="1">
      <c r="A103" s="102"/>
      <c r="B103" s="115"/>
      <c r="C103" s="100"/>
      <c r="D103" s="116"/>
      <c r="E103" s="25">
        <v>2015</v>
      </c>
      <c r="F103" s="1">
        <f t="shared" si="35"/>
        <v>136696.80000000002</v>
      </c>
      <c r="G103" s="1">
        <f t="shared" si="36"/>
        <v>0</v>
      </c>
      <c r="H103" s="1">
        <f aca="true" t="shared" si="38" ref="H103:O103">H27</f>
        <v>136696.80000000002</v>
      </c>
      <c r="I103" s="1">
        <f t="shared" si="38"/>
        <v>0</v>
      </c>
      <c r="J103" s="1">
        <f t="shared" si="38"/>
        <v>0</v>
      </c>
      <c r="K103" s="1">
        <f t="shared" si="38"/>
        <v>0</v>
      </c>
      <c r="L103" s="1">
        <f t="shared" si="38"/>
        <v>0</v>
      </c>
      <c r="M103" s="1">
        <f t="shared" si="38"/>
        <v>0</v>
      </c>
      <c r="N103" s="1">
        <f t="shared" si="38"/>
        <v>0</v>
      </c>
      <c r="O103" s="1">
        <f t="shared" si="38"/>
        <v>0</v>
      </c>
      <c r="P103" s="26"/>
      <c r="Q103" s="100"/>
      <c r="R103" s="100"/>
      <c r="S103" s="100"/>
      <c r="T103" s="100"/>
      <c r="U103" s="56"/>
      <c r="V103" s="57"/>
      <c r="W103" s="57"/>
      <c r="X103" s="58"/>
      <c r="Y103" s="58"/>
      <c r="Z103" s="58"/>
      <c r="AA103" s="58"/>
      <c r="AB103" s="58"/>
      <c r="AC103" s="58"/>
      <c r="AD103" s="58"/>
      <c r="AE103" s="58"/>
      <c r="AF103" s="55"/>
      <c r="AG103" s="100"/>
      <c r="AH103" s="100"/>
      <c r="AI103" s="100"/>
      <c r="AJ103" s="100"/>
      <c r="AK103" s="56"/>
      <c r="AL103" s="57"/>
      <c r="AM103" s="57"/>
      <c r="AN103" s="58"/>
      <c r="AO103" s="58"/>
      <c r="AP103" s="58"/>
      <c r="AQ103" s="58"/>
      <c r="AR103" s="58"/>
      <c r="AS103" s="58"/>
      <c r="AT103" s="58"/>
      <c r="AU103" s="58"/>
      <c r="AV103" s="55"/>
      <c r="AW103" s="100"/>
      <c r="AX103" s="100"/>
      <c r="AY103" s="100"/>
      <c r="AZ103" s="100"/>
      <c r="BA103" s="56"/>
      <c r="BB103" s="57"/>
      <c r="BC103" s="57"/>
      <c r="BD103" s="58"/>
      <c r="BE103" s="58"/>
      <c r="BF103" s="58"/>
      <c r="BG103" s="58"/>
      <c r="BH103" s="58"/>
      <c r="BI103" s="58"/>
      <c r="BJ103" s="58"/>
      <c r="BK103" s="58"/>
      <c r="BL103" s="55"/>
      <c r="BM103" s="100"/>
      <c r="BN103" s="100"/>
      <c r="BO103" s="100"/>
      <c r="BP103" s="100"/>
      <c r="BQ103" s="56"/>
      <c r="BR103" s="57"/>
      <c r="BS103" s="57"/>
      <c r="BT103" s="58"/>
      <c r="BU103" s="58"/>
      <c r="BV103" s="58"/>
      <c r="BW103" s="58"/>
      <c r="BX103" s="58"/>
      <c r="BY103" s="58"/>
      <c r="BZ103" s="58"/>
      <c r="CA103" s="58"/>
      <c r="CB103" s="55"/>
      <c r="CC103" s="100"/>
      <c r="CD103" s="100"/>
      <c r="CE103" s="100"/>
      <c r="CF103" s="100"/>
      <c r="CG103" s="56"/>
      <c r="CH103" s="57"/>
      <c r="CI103" s="57"/>
      <c r="CJ103" s="58"/>
      <c r="CK103" s="58"/>
      <c r="CL103" s="58"/>
      <c r="CM103" s="58"/>
      <c r="CN103" s="58"/>
      <c r="CO103" s="58"/>
      <c r="CP103" s="58"/>
      <c r="CQ103" s="58"/>
      <c r="CR103" s="55"/>
      <c r="CS103" s="100"/>
      <c r="CT103" s="100"/>
      <c r="CU103" s="100"/>
      <c r="CV103" s="100"/>
      <c r="CW103" s="56"/>
      <c r="CX103" s="57"/>
      <c r="CY103" s="57"/>
      <c r="CZ103" s="58"/>
      <c r="DA103" s="58"/>
      <c r="DB103" s="58"/>
      <c r="DC103" s="58"/>
      <c r="DD103" s="58"/>
      <c r="DE103" s="58"/>
      <c r="DF103" s="58"/>
      <c r="DG103" s="58"/>
      <c r="DH103" s="55"/>
      <c r="DI103" s="100"/>
      <c r="DJ103" s="100"/>
      <c r="DK103" s="100"/>
      <c r="DL103" s="100"/>
      <c r="DM103" s="56"/>
      <c r="DN103" s="57"/>
      <c r="DO103" s="57"/>
      <c r="DP103" s="58"/>
      <c r="DQ103" s="58"/>
      <c r="DR103" s="58"/>
      <c r="DS103" s="58"/>
      <c r="DT103" s="58"/>
      <c r="DU103" s="58"/>
      <c r="DV103" s="58"/>
      <c r="DW103" s="58"/>
      <c r="DX103" s="55"/>
      <c r="DY103" s="100"/>
      <c r="DZ103" s="100"/>
      <c r="EA103" s="100"/>
      <c r="EB103" s="100"/>
      <c r="EC103" s="56"/>
      <c r="ED103" s="57"/>
      <c r="EE103" s="57"/>
      <c r="EF103" s="58"/>
      <c r="EG103" s="58"/>
      <c r="EH103" s="58"/>
      <c r="EI103" s="58"/>
      <c r="EJ103" s="58"/>
      <c r="EK103" s="58"/>
      <c r="EL103" s="58"/>
      <c r="EM103" s="58"/>
      <c r="EN103" s="55"/>
      <c r="EO103" s="100"/>
      <c r="EP103" s="100"/>
      <c r="EQ103" s="100"/>
      <c r="ER103" s="100"/>
      <c r="ES103" s="56"/>
      <c r="ET103" s="57"/>
      <c r="EU103" s="57"/>
      <c r="EV103" s="58"/>
      <c r="EW103" s="58"/>
      <c r="EX103" s="58"/>
      <c r="EY103" s="58"/>
      <c r="EZ103" s="58"/>
      <c r="FA103" s="58"/>
      <c r="FB103" s="58"/>
      <c r="FC103" s="58"/>
      <c r="FD103" s="55"/>
      <c r="FE103" s="100"/>
      <c r="FF103" s="100"/>
      <c r="FG103" s="100"/>
      <c r="FH103" s="100"/>
      <c r="FI103" s="56"/>
      <c r="FJ103" s="57"/>
      <c r="FK103" s="57"/>
      <c r="FL103" s="58"/>
      <c r="FM103" s="58"/>
      <c r="FN103" s="58"/>
      <c r="FO103" s="58"/>
      <c r="FP103" s="58"/>
      <c r="FQ103" s="58"/>
      <c r="FR103" s="58"/>
      <c r="FS103" s="58"/>
      <c r="FT103" s="55"/>
      <c r="FU103" s="100"/>
      <c r="FV103" s="100"/>
      <c r="FW103" s="100"/>
      <c r="FX103" s="100"/>
      <c r="FY103" s="56"/>
      <c r="FZ103" s="57"/>
      <c r="GA103" s="57"/>
      <c r="GB103" s="58"/>
      <c r="GC103" s="58"/>
      <c r="GD103" s="58"/>
      <c r="GE103" s="58"/>
      <c r="GF103" s="58"/>
      <c r="GG103" s="58"/>
      <c r="GH103" s="58"/>
      <c r="GI103" s="58"/>
      <c r="GJ103" s="55"/>
      <c r="GK103" s="100"/>
      <c r="GL103" s="100"/>
      <c r="GM103" s="100"/>
      <c r="GN103" s="100"/>
      <c r="GO103" s="56"/>
      <c r="GP103" s="57"/>
      <c r="GQ103" s="57"/>
      <c r="GR103" s="58"/>
      <c r="GS103" s="58"/>
      <c r="GT103" s="58"/>
      <c r="GU103" s="58"/>
      <c r="GV103" s="58"/>
      <c r="GW103" s="58"/>
      <c r="GX103" s="58"/>
      <c r="GY103" s="58"/>
      <c r="GZ103" s="55"/>
      <c r="HA103" s="100"/>
      <c r="HB103" s="100"/>
      <c r="HC103" s="100"/>
      <c r="HD103" s="100"/>
      <c r="HE103" s="56"/>
      <c r="HF103" s="57"/>
      <c r="HG103" s="57"/>
      <c r="HH103" s="58"/>
      <c r="HI103" s="58"/>
      <c r="HJ103" s="58"/>
      <c r="HK103" s="58"/>
      <c r="HL103" s="58"/>
      <c r="HM103" s="58"/>
      <c r="HN103" s="58"/>
      <c r="HO103" s="58"/>
      <c r="HP103" s="55"/>
      <c r="HQ103" s="100"/>
      <c r="HR103" s="100"/>
      <c r="HS103" s="100"/>
      <c r="HT103" s="100"/>
      <c r="HU103" s="56"/>
      <c r="HV103" s="57"/>
      <c r="HW103" s="57"/>
      <c r="HX103" s="58"/>
      <c r="HY103" s="58"/>
      <c r="HZ103" s="58"/>
      <c r="IA103" s="58"/>
      <c r="IB103" s="58"/>
      <c r="IC103" s="58"/>
      <c r="ID103" s="58"/>
      <c r="IE103" s="58"/>
      <c r="IF103" s="55"/>
      <c r="IG103" s="100"/>
      <c r="IH103" s="100"/>
      <c r="II103" s="100"/>
      <c r="IJ103" s="100"/>
      <c r="IK103" s="56"/>
      <c r="IL103" s="57"/>
      <c r="IM103" s="57"/>
      <c r="IN103" s="58"/>
      <c r="IO103" s="58"/>
      <c r="IP103" s="58"/>
      <c r="IQ103" s="58"/>
      <c r="IR103" s="58"/>
      <c r="IS103" s="58"/>
      <c r="IT103" s="58"/>
      <c r="IU103" s="58"/>
      <c r="IV103" s="55"/>
    </row>
    <row r="104" spans="1:256" s="47" customFormat="1" ht="18.75" customHeight="1">
      <c r="A104" s="102"/>
      <c r="B104" s="115"/>
      <c r="C104" s="100"/>
      <c r="D104" s="116"/>
      <c r="E104" s="25">
        <v>2016</v>
      </c>
      <c r="F104" s="1">
        <f t="shared" si="35"/>
        <v>45897.2</v>
      </c>
      <c r="G104" s="1">
        <f t="shared" si="36"/>
        <v>0</v>
      </c>
      <c r="H104" s="1">
        <f aca="true" t="shared" si="39" ref="H104:I108">H28</f>
        <v>45897.2</v>
      </c>
      <c r="I104" s="1">
        <f t="shared" si="39"/>
        <v>0</v>
      </c>
      <c r="J104" s="1">
        <f aca="true" t="shared" si="40" ref="J104:O108">J28</f>
        <v>0</v>
      </c>
      <c r="K104" s="1">
        <f t="shared" si="40"/>
        <v>0</v>
      </c>
      <c r="L104" s="1">
        <f t="shared" si="40"/>
        <v>0</v>
      </c>
      <c r="M104" s="1">
        <f t="shared" si="40"/>
        <v>0</v>
      </c>
      <c r="N104" s="1">
        <f t="shared" si="40"/>
        <v>0</v>
      </c>
      <c r="O104" s="1">
        <f t="shared" si="40"/>
        <v>0</v>
      </c>
      <c r="P104" s="26"/>
      <c r="Q104" s="100"/>
      <c r="R104" s="100"/>
      <c r="S104" s="100"/>
      <c r="T104" s="100"/>
      <c r="U104" s="56"/>
      <c r="V104" s="57"/>
      <c r="W104" s="57"/>
      <c r="X104" s="58"/>
      <c r="Y104" s="58"/>
      <c r="Z104" s="58"/>
      <c r="AA104" s="58"/>
      <c r="AB104" s="58"/>
      <c r="AC104" s="58"/>
      <c r="AD104" s="58"/>
      <c r="AE104" s="58"/>
      <c r="AF104" s="55"/>
      <c r="AG104" s="100"/>
      <c r="AH104" s="100"/>
      <c r="AI104" s="100"/>
      <c r="AJ104" s="100"/>
      <c r="AK104" s="56"/>
      <c r="AL104" s="57"/>
      <c r="AM104" s="57"/>
      <c r="AN104" s="58"/>
      <c r="AO104" s="58"/>
      <c r="AP104" s="58"/>
      <c r="AQ104" s="58"/>
      <c r="AR104" s="58"/>
      <c r="AS104" s="58"/>
      <c r="AT104" s="58"/>
      <c r="AU104" s="58"/>
      <c r="AV104" s="55"/>
      <c r="AW104" s="100"/>
      <c r="AX104" s="100"/>
      <c r="AY104" s="100"/>
      <c r="AZ104" s="100"/>
      <c r="BA104" s="56"/>
      <c r="BB104" s="57"/>
      <c r="BC104" s="57"/>
      <c r="BD104" s="58"/>
      <c r="BE104" s="58"/>
      <c r="BF104" s="58"/>
      <c r="BG104" s="58"/>
      <c r="BH104" s="58"/>
      <c r="BI104" s="58"/>
      <c r="BJ104" s="58"/>
      <c r="BK104" s="58"/>
      <c r="BL104" s="55"/>
      <c r="BM104" s="100"/>
      <c r="BN104" s="100"/>
      <c r="BO104" s="100"/>
      <c r="BP104" s="100"/>
      <c r="BQ104" s="56"/>
      <c r="BR104" s="57"/>
      <c r="BS104" s="57"/>
      <c r="BT104" s="58"/>
      <c r="BU104" s="58"/>
      <c r="BV104" s="58"/>
      <c r="BW104" s="58"/>
      <c r="BX104" s="58"/>
      <c r="BY104" s="58"/>
      <c r="BZ104" s="58"/>
      <c r="CA104" s="58"/>
      <c r="CB104" s="55"/>
      <c r="CC104" s="100"/>
      <c r="CD104" s="100"/>
      <c r="CE104" s="100"/>
      <c r="CF104" s="100"/>
      <c r="CG104" s="56"/>
      <c r="CH104" s="57"/>
      <c r="CI104" s="57"/>
      <c r="CJ104" s="58"/>
      <c r="CK104" s="58"/>
      <c r="CL104" s="58"/>
      <c r="CM104" s="58"/>
      <c r="CN104" s="58"/>
      <c r="CO104" s="58"/>
      <c r="CP104" s="58"/>
      <c r="CQ104" s="58"/>
      <c r="CR104" s="55"/>
      <c r="CS104" s="100"/>
      <c r="CT104" s="100"/>
      <c r="CU104" s="100"/>
      <c r="CV104" s="100"/>
      <c r="CW104" s="56"/>
      <c r="CX104" s="57"/>
      <c r="CY104" s="57"/>
      <c r="CZ104" s="58"/>
      <c r="DA104" s="58"/>
      <c r="DB104" s="58"/>
      <c r="DC104" s="58"/>
      <c r="DD104" s="58"/>
      <c r="DE104" s="58"/>
      <c r="DF104" s="58"/>
      <c r="DG104" s="58"/>
      <c r="DH104" s="55"/>
      <c r="DI104" s="100"/>
      <c r="DJ104" s="100"/>
      <c r="DK104" s="100"/>
      <c r="DL104" s="100"/>
      <c r="DM104" s="56"/>
      <c r="DN104" s="57"/>
      <c r="DO104" s="57"/>
      <c r="DP104" s="58"/>
      <c r="DQ104" s="58"/>
      <c r="DR104" s="58"/>
      <c r="DS104" s="58"/>
      <c r="DT104" s="58"/>
      <c r="DU104" s="58"/>
      <c r="DV104" s="58"/>
      <c r="DW104" s="58"/>
      <c r="DX104" s="55"/>
      <c r="DY104" s="100"/>
      <c r="DZ104" s="100"/>
      <c r="EA104" s="100"/>
      <c r="EB104" s="100"/>
      <c r="EC104" s="56"/>
      <c r="ED104" s="57"/>
      <c r="EE104" s="57"/>
      <c r="EF104" s="58"/>
      <c r="EG104" s="58"/>
      <c r="EH104" s="58"/>
      <c r="EI104" s="58"/>
      <c r="EJ104" s="58"/>
      <c r="EK104" s="58"/>
      <c r="EL104" s="58"/>
      <c r="EM104" s="58"/>
      <c r="EN104" s="55"/>
      <c r="EO104" s="100"/>
      <c r="EP104" s="100"/>
      <c r="EQ104" s="100"/>
      <c r="ER104" s="100"/>
      <c r="ES104" s="56"/>
      <c r="ET104" s="57"/>
      <c r="EU104" s="57"/>
      <c r="EV104" s="58"/>
      <c r="EW104" s="58"/>
      <c r="EX104" s="58"/>
      <c r="EY104" s="58"/>
      <c r="EZ104" s="58"/>
      <c r="FA104" s="58"/>
      <c r="FB104" s="58"/>
      <c r="FC104" s="58"/>
      <c r="FD104" s="55"/>
      <c r="FE104" s="100"/>
      <c r="FF104" s="100"/>
      <c r="FG104" s="100"/>
      <c r="FH104" s="100"/>
      <c r="FI104" s="56"/>
      <c r="FJ104" s="57"/>
      <c r="FK104" s="57"/>
      <c r="FL104" s="58"/>
      <c r="FM104" s="58"/>
      <c r="FN104" s="58"/>
      <c r="FO104" s="58"/>
      <c r="FP104" s="58"/>
      <c r="FQ104" s="58"/>
      <c r="FR104" s="58"/>
      <c r="FS104" s="58"/>
      <c r="FT104" s="55"/>
      <c r="FU104" s="100"/>
      <c r="FV104" s="100"/>
      <c r="FW104" s="100"/>
      <c r="FX104" s="100"/>
      <c r="FY104" s="56"/>
      <c r="FZ104" s="57"/>
      <c r="GA104" s="57"/>
      <c r="GB104" s="58"/>
      <c r="GC104" s="58"/>
      <c r="GD104" s="58"/>
      <c r="GE104" s="58"/>
      <c r="GF104" s="58"/>
      <c r="GG104" s="58"/>
      <c r="GH104" s="58"/>
      <c r="GI104" s="58"/>
      <c r="GJ104" s="55"/>
      <c r="GK104" s="100"/>
      <c r="GL104" s="100"/>
      <c r="GM104" s="100"/>
      <c r="GN104" s="100"/>
      <c r="GO104" s="56"/>
      <c r="GP104" s="57"/>
      <c r="GQ104" s="57"/>
      <c r="GR104" s="58"/>
      <c r="GS104" s="58"/>
      <c r="GT104" s="58"/>
      <c r="GU104" s="58"/>
      <c r="GV104" s="58"/>
      <c r="GW104" s="58"/>
      <c r="GX104" s="58"/>
      <c r="GY104" s="58"/>
      <c r="GZ104" s="55"/>
      <c r="HA104" s="100"/>
      <c r="HB104" s="100"/>
      <c r="HC104" s="100"/>
      <c r="HD104" s="100"/>
      <c r="HE104" s="56"/>
      <c r="HF104" s="57"/>
      <c r="HG104" s="57"/>
      <c r="HH104" s="58"/>
      <c r="HI104" s="58"/>
      <c r="HJ104" s="58"/>
      <c r="HK104" s="58"/>
      <c r="HL104" s="58"/>
      <c r="HM104" s="58"/>
      <c r="HN104" s="58"/>
      <c r="HO104" s="58"/>
      <c r="HP104" s="55"/>
      <c r="HQ104" s="100"/>
      <c r="HR104" s="100"/>
      <c r="HS104" s="100"/>
      <c r="HT104" s="100"/>
      <c r="HU104" s="56"/>
      <c r="HV104" s="57"/>
      <c r="HW104" s="57"/>
      <c r="HX104" s="58"/>
      <c r="HY104" s="58"/>
      <c r="HZ104" s="58"/>
      <c r="IA104" s="58"/>
      <c r="IB104" s="58"/>
      <c r="IC104" s="58"/>
      <c r="ID104" s="58"/>
      <c r="IE104" s="58"/>
      <c r="IF104" s="55"/>
      <c r="IG104" s="100"/>
      <c r="IH104" s="100"/>
      <c r="II104" s="100"/>
      <c r="IJ104" s="100"/>
      <c r="IK104" s="56"/>
      <c r="IL104" s="57"/>
      <c r="IM104" s="57"/>
      <c r="IN104" s="58"/>
      <c r="IO104" s="58"/>
      <c r="IP104" s="58"/>
      <c r="IQ104" s="58"/>
      <c r="IR104" s="58"/>
      <c r="IS104" s="58"/>
      <c r="IT104" s="58"/>
      <c r="IU104" s="58"/>
      <c r="IV104" s="55"/>
    </row>
    <row r="105" spans="1:256" s="47" customFormat="1" ht="18.75" customHeight="1">
      <c r="A105" s="102"/>
      <c r="B105" s="115"/>
      <c r="C105" s="100"/>
      <c r="D105" s="116"/>
      <c r="E105" s="25">
        <v>2017</v>
      </c>
      <c r="F105" s="1">
        <f t="shared" si="35"/>
        <v>36200</v>
      </c>
      <c r="G105" s="1">
        <f t="shared" si="36"/>
        <v>0</v>
      </c>
      <c r="H105" s="1">
        <f t="shared" si="39"/>
        <v>36200</v>
      </c>
      <c r="I105" s="1">
        <f t="shared" si="39"/>
        <v>0</v>
      </c>
      <c r="J105" s="1">
        <f t="shared" si="40"/>
        <v>0</v>
      </c>
      <c r="K105" s="1">
        <f t="shared" si="40"/>
        <v>0</v>
      </c>
      <c r="L105" s="1">
        <f t="shared" si="40"/>
        <v>0</v>
      </c>
      <c r="M105" s="1">
        <f t="shared" si="40"/>
        <v>0</v>
      </c>
      <c r="N105" s="1">
        <f t="shared" si="40"/>
        <v>0</v>
      </c>
      <c r="O105" s="1">
        <f t="shared" si="40"/>
        <v>0</v>
      </c>
      <c r="P105" s="26"/>
      <c r="Q105" s="100"/>
      <c r="R105" s="100"/>
      <c r="S105" s="100"/>
      <c r="T105" s="100"/>
      <c r="U105" s="56"/>
      <c r="V105" s="57"/>
      <c r="W105" s="57"/>
      <c r="X105" s="58"/>
      <c r="Y105" s="58"/>
      <c r="Z105" s="58"/>
      <c r="AA105" s="58"/>
      <c r="AB105" s="58"/>
      <c r="AC105" s="58"/>
      <c r="AD105" s="58"/>
      <c r="AE105" s="58"/>
      <c r="AF105" s="55"/>
      <c r="AG105" s="100"/>
      <c r="AH105" s="100"/>
      <c r="AI105" s="100"/>
      <c r="AJ105" s="100"/>
      <c r="AK105" s="56"/>
      <c r="AL105" s="57"/>
      <c r="AM105" s="57"/>
      <c r="AN105" s="58"/>
      <c r="AO105" s="58"/>
      <c r="AP105" s="58"/>
      <c r="AQ105" s="58"/>
      <c r="AR105" s="58"/>
      <c r="AS105" s="58"/>
      <c r="AT105" s="58"/>
      <c r="AU105" s="58"/>
      <c r="AV105" s="55"/>
      <c r="AW105" s="100"/>
      <c r="AX105" s="100"/>
      <c r="AY105" s="100"/>
      <c r="AZ105" s="100"/>
      <c r="BA105" s="56"/>
      <c r="BB105" s="57"/>
      <c r="BC105" s="57"/>
      <c r="BD105" s="58"/>
      <c r="BE105" s="58"/>
      <c r="BF105" s="58"/>
      <c r="BG105" s="58"/>
      <c r="BH105" s="58"/>
      <c r="BI105" s="58"/>
      <c r="BJ105" s="58"/>
      <c r="BK105" s="58"/>
      <c r="BL105" s="55"/>
      <c r="BM105" s="100"/>
      <c r="BN105" s="100"/>
      <c r="BO105" s="100"/>
      <c r="BP105" s="100"/>
      <c r="BQ105" s="56"/>
      <c r="BR105" s="57"/>
      <c r="BS105" s="57"/>
      <c r="BT105" s="58"/>
      <c r="BU105" s="58"/>
      <c r="BV105" s="58"/>
      <c r="BW105" s="58"/>
      <c r="BX105" s="58"/>
      <c r="BY105" s="58"/>
      <c r="BZ105" s="58"/>
      <c r="CA105" s="58"/>
      <c r="CB105" s="55"/>
      <c r="CC105" s="100"/>
      <c r="CD105" s="100"/>
      <c r="CE105" s="100"/>
      <c r="CF105" s="100"/>
      <c r="CG105" s="56"/>
      <c r="CH105" s="57"/>
      <c r="CI105" s="57"/>
      <c r="CJ105" s="58"/>
      <c r="CK105" s="58"/>
      <c r="CL105" s="58"/>
      <c r="CM105" s="58"/>
      <c r="CN105" s="58"/>
      <c r="CO105" s="58"/>
      <c r="CP105" s="58"/>
      <c r="CQ105" s="58"/>
      <c r="CR105" s="55"/>
      <c r="CS105" s="100"/>
      <c r="CT105" s="100"/>
      <c r="CU105" s="100"/>
      <c r="CV105" s="100"/>
      <c r="CW105" s="56"/>
      <c r="CX105" s="57"/>
      <c r="CY105" s="57"/>
      <c r="CZ105" s="58"/>
      <c r="DA105" s="58"/>
      <c r="DB105" s="58"/>
      <c r="DC105" s="58"/>
      <c r="DD105" s="58"/>
      <c r="DE105" s="58"/>
      <c r="DF105" s="58"/>
      <c r="DG105" s="58"/>
      <c r="DH105" s="55"/>
      <c r="DI105" s="100"/>
      <c r="DJ105" s="100"/>
      <c r="DK105" s="100"/>
      <c r="DL105" s="100"/>
      <c r="DM105" s="56"/>
      <c r="DN105" s="57"/>
      <c r="DO105" s="57"/>
      <c r="DP105" s="58"/>
      <c r="DQ105" s="58"/>
      <c r="DR105" s="58"/>
      <c r="DS105" s="58"/>
      <c r="DT105" s="58"/>
      <c r="DU105" s="58"/>
      <c r="DV105" s="58"/>
      <c r="DW105" s="58"/>
      <c r="DX105" s="55"/>
      <c r="DY105" s="100"/>
      <c r="DZ105" s="100"/>
      <c r="EA105" s="100"/>
      <c r="EB105" s="100"/>
      <c r="EC105" s="56"/>
      <c r="ED105" s="57"/>
      <c r="EE105" s="57"/>
      <c r="EF105" s="58"/>
      <c r="EG105" s="58"/>
      <c r="EH105" s="58"/>
      <c r="EI105" s="58"/>
      <c r="EJ105" s="58"/>
      <c r="EK105" s="58"/>
      <c r="EL105" s="58"/>
      <c r="EM105" s="58"/>
      <c r="EN105" s="55"/>
      <c r="EO105" s="100"/>
      <c r="EP105" s="100"/>
      <c r="EQ105" s="100"/>
      <c r="ER105" s="100"/>
      <c r="ES105" s="56"/>
      <c r="ET105" s="57"/>
      <c r="EU105" s="57"/>
      <c r="EV105" s="58"/>
      <c r="EW105" s="58"/>
      <c r="EX105" s="58"/>
      <c r="EY105" s="58"/>
      <c r="EZ105" s="58"/>
      <c r="FA105" s="58"/>
      <c r="FB105" s="58"/>
      <c r="FC105" s="58"/>
      <c r="FD105" s="55"/>
      <c r="FE105" s="100"/>
      <c r="FF105" s="100"/>
      <c r="FG105" s="100"/>
      <c r="FH105" s="100"/>
      <c r="FI105" s="56"/>
      <c r="FJ105" s="57"/>
      <c r="FK105" s="57"/>
      <c r="FL105" s="58"/>
      <c r="FM105" s="58"/>
      <c r="FN105" s="58"/>
      <c r="FO105" s="58"/>
      <c r="FP105" s="58"/>
      <c r="FQ105" s="58"/>
      <c r="FR105" s="58"/>
      <c r="FS105" s="58"/>
      <c r="FT105" s="55"/>
      <c r="FU105" s="100"/>
      <c r="FV105" s="100"/>
      <c r="FW105" s="100"/>
      <c r="FX105" s="100"/>
      <c r="FY105" s="56"/>
      <c r="FZ105" s="57"/>
      <c r="GA105" s="57"/>
      <c r="GB105" s="58"/>
      <c r="GC105" s="58"/>
      <c r="GD105" s="58"/>
      <c r="GE105" s="58"/>
      <c r="GF105" s="58"/>
      <c r="GG105" s="58"/>
      <c r="GH105" s="58"/>
      <c r="GI105" s="58"/>
      <c r="GJ105" s="55"/>
      <c r="GK105" s="100"/>
      <c r="GL105" s="100"/>
      <c r="GM105" s="100"/>
      <c r="GN105" s="100"/>
      <c r="GO105" s="56"/>
      <c r="GP105" s="57"/>
      <c r="GQ105" s="57"/>
      <c r="GR105" s="58"/>
      <c r="GS105" s="58"/>
      <c r="GT105" s="58"/>
      <c r="GU105" s="58"/>
      <c r="GV105" s="58"/>
      <c r="GW105" s="58"/>
      <c r="GX105" s="58"/>
      <c r="GY105" s="58"/>
      <c r="GZ105" s="55"/>
      <c r="HA105" s="100"/>
      <c r="HB105" s="100"/>
      <c r="HC105" s="100"/>
      <c r="HD105" s="100"/>
      <c r="HE105" s="56"/>
      <c r="HF105" s="57"/>
      <c r="HG105" s="57"/>
      <c r="HH105" s="58"/>
      <c r="HI105" s="58"/>
      <c r="HJ105" s="58"/>
      <c r="HK105" s="58"/>
      <c r="HL105" s="58"/>
      <c r="HM105" s="58"/>
      <c r="HN105" s="58"/>
      <c r="HO105" s="58"/>
      <c r="HP105" s="55"/>
      <c r="HQ105" s="100"/>
      <c r="HR105" s="100"/>
      <c r="HS105" s="100"/>
      <c r="HT105" s="100"/>
      <c r="HU105" s="56"/>
      <c r="HV105" s="57"/>
      <c r="HW105" s="57"/>
      <c r="HX105" s="58"/>
      <c r="HY105" s="58"/>
      <c r="HZ105" s="58"/>
      <c r="IA105" s="58"/>
      <c r="IB105" s="58"/>
      <c r="IC105" s="58"/>
      <c r="ID105" s="58"/>
      <c r="IE105" s="58"/>
      <c r="IF105" s="55"/>
      <c r="IG105" s="100"/>
      <c r="IH105" s="100"/>
      <c r="II105" s="100"/>
      <c r="IJ105" s="100"/>
      <c r="IK105" s="56"/>
      <c r="IL105" s="57"/>
      <c r="IM105" s="57"/>
      <c r="IN105" s="58"/>
      <c r="IO105" s="58"/>
      <c r="IP105" s="58"/>
      <c r="IQ105" s="58"/>
      <c r="IR105" s="58"/>
      <c r="IS105" s="58"/>
      <c r="IT105" s="58"/>
      <c r="IU105" s="58"/>
      <c r="IV105" s="55"/>
    </row>
    <row r="106" spans="1:256" s="47" customFormat="1" ht="18.75" customHeight="1">
      <c r="A106" s="102"/>
      <c r="B106" s="115"/>
      <c r="C106" s="100"/>
      <c r="D106" s="116"/>
      <c r="E106" s="25">
        <v>2018</v>
      </c>
      <c r="F106" s="1">
        <f t="shared" si="35"/>
        <v>59500</v>
      </c>
      <c r="G106" s="1">
        <f t="shared" si="36"/>
        <v>0</v>
      </c>
      <c r="H106" s="1">
        <f t="shared" si="39"/>
        <v>59500</v>
      </c>
      <c r="I106" s="1">
        <f t="shared" si="39"/>
        <v>0</v>
      </c>
      <c r="J106" s="1">
        <f t="shared" si="40"/>
        <v>0</v>
      </c>
      <c r="K106" s="1">
        <f t="shared" si="40"/>
        <v>0</v>
      </c>
      <c r="L106" s="1">
        <f t="shared" si="40"/>
        <v>0</v>
      </c>
      <c r="M106" s="1">
        <f t="shared" si="40"/>
        <v>0</v>
      </c>
      <c r="N106" s="1">
        <f t="shared" si="40"/>
        <v>0</v>
      </c>
      <c r="O106" s="1">
        <f t="shared" si="40"/>
        <v>0</v>
      </c>
      <c r="P106" s="26"/>
      <c r="Q106" s="100"/>
      <c r="R106" s="100"/>
      <c r="S106" s="100"/>
      <c r="T106" s="100"/>
      <c r="U106" s="56"/>
      <c r="V106" s="57"/>
      <c r="W106" s="57"/>
      <c r="X106" s="58"/>
      <c r="Y106" s="58"/>
      <c r="Z106" s="58"/>
      <c r="AA106" s="58"/>
      <c r="AB106" s="58"/>
      <c r="AC106" s="58"/>
      <c r="AD106" s="58"/>
      <c r="AE106" s="58"/>
      <c r="AF106" s="55"/>
      <c r="AG106" s="100"/>
      <c r="AH106" s="100"/>
      <c r="AI106" s="100"/>
      <c r="AJ106" s="100"/>
      <c r="AK106" s="56"/>
      <c r="AL106" s="57"/>
      <c r="AM106" s="57"/>
      <c r="AN106" s="58"/>
      <c r="AO106" s="58"/>
      <c r="AP106" s="58"/>
      <c r="AQ106" s="58"/>
      <c r="AR106" s="58"/>
      <c r="AS106" s="58"/>
      <c r="AT106" s="58"/>
      <c r="AU106" s="58"/>
      <c r="AV106" s="55"/>
      <c r="AW106" s="100"/>
      <c r="AX106" s="100"/>
      <c r="AY106" s="100"/>
      <c r="AZ106" s="100"/>
      <c r="BA106" s="56"/>
      <c r="BB106" s="57"/>
      <c r="BC106" s="57"/>
      <c r="BD106" s="58"/>
      <c r="BE106" s="58"/>
      <c r="BF106" s="58"/>
      <c r="BG106" s="58"/>
      <c r="BH106" s="58"/>
      <c r="BI106" s="58"/>
      <c r="BJ106" s="58"/>
      <c r="BK106" s="58"/>
      <c r="BL106" s="55"/>
      <c r="BM106" s="100"/>
      <c r="BN106" s="100"/>
      <c r="BO106" s="100"/>
      <c r="BP106" s="100"/>
      <c r="BQ106" s="56"/>
      <c r="BR106" s="57"/>
      <c r="BS106" s="57"/>
      <c r="BT106" s="58"/>
      <c r="BU106" s="58"/>
      <c r="BV106" s="58"/>
      <c r="BW106" s="58"/>
      <c r="BX106" s="58"/>
      <c r="BY106" s="58"/>
      <c r="BZ106" s="58"/>
      <c r="CA106" s="58"/>
      <c r="CB106" s="55"/>
      <c r="CC106" s="100"/>
      <c r="CD106" s="100"/>
      <c r="CE106" s="100"/>
      <c r="CF106" s="100"/>
      <c r="CG106" s="56"/>
      <c r="CH106" s="57"/>
      <c r="CI106" s="57"/>
      <c r="CJ106" s="58"/>
      <c r="CK106" s="58"/>
      <c r="CL106" s="58"/>
      <c r="CM106" s="58"/>
      <c r="CN106" s="58"/>
      <c r="CO106" s="58"/>
      <c r="CP106" s="58"/>
      <c r="CQ106" s="58"/>
      <c r="CR106" s="55"/>
      <c r="CS106" s="100"/>
      <c r="CT106" s="100"/>
      <c r="CU106" s="100"/>
      <c r="CV106" s="100"/>
      <c r="CW106" s="56"/>
      <c r="CX106" s="57"/>
      <c r="CY106" s="57"/>
      <c r="CZ106" s="58"/>
      <c r="DA106" s="58"/>
      <c r="DB106" s="58"/>
      <c r="DC106" s="58"/>
      <c r="DD106" s="58"/>
      <c r="DE106" s="58"/>
      <c r="DF106" s="58"/>
      <c r="DG106" s="58"/>
      <c r="DH106" s="55"/>
      <c r="DI106" s="100"/>
      <c r="DJ106" s="100"/>
      <c r="DK106" s="100"/>
      <c r="DL106" s="100"/>
      <c r="DM106" s="56"/>
      <c r="DN106" s="57"/>
      <c r="DO106" s="57"/>
      <c r="DP106" s="58"/>
      <c r="DQ106" s="58"/>
      <c r="DR106" s="58"/>
      <c r="DS106" s="58"/>
      <c r="DT106" s="58"/>
      <c r="DU106" s="58"/>
      <c r="DV106" s="58"/>
      <c r="DW106" s="58"/>
      <c r="DX106" s="55"/>
      <c r="DY106" s="100"/>
      <c r="DZ106" s="100"/>
      <c r="EA106" s="100"/>
      <c r="EB106" s="100"/>
      <c r="EC106" s="56"/>
      <c r="ED106" s="57"/>
      <c r="EE106" s="57"/>
      <c r="EF106" s="58"/>
      <c r="EG106" s="58"/>
      <c r="EH106" s="58"/>
      <c r="EI106" s="58"/>
      <c r="EJ106" s="58"/>
      <c r="EK106" s="58"/>
      <c r="EL106" s="58"/>
      <c r="EM106" s="58"/>
      <c r="EN106" s="55"/>
      <c r="EO106" s="100"/>
      <c r="EP106" s="100"/>
      <c r="EQ106" s="100"/>
      <c r="ER106" s="100"/>
      <c r="ES106" s="56"/>
      <c r="ET106" s="57"/>
      <c r="EU106" s="57"/>
      <c r="EV106" s="58"/>
      <c r="EW106" s="58"/>
      <c r="EX106" s="58"/>
      <c r="EY106" s="58"/>
      <c r="EZ106" s="58"/>
      <c r="FA106" s="58"/>
      <c r="FB106" s="58"/>
      <c r="FC106" s="58"/>
      <c r="FD106" s="55"/>
      <c r="FE106" s="100"/>
      <c r="FF106" s="100"/>
      <c r="FG106" s="100"/>
      <c r="FH106" s="100"/>
      <c r="FI106" s="56"/>
      <c r="FJ106" s="57"/>
      <c r="FK106" s="57"/>
      <c r="FL106" s="58"/>
      <c r="FM106" s="58"/>
      <c r="FN106" s="58"/>
      <c r="FO106" s="58"/>
      <c r="FP106" s="58"/>
      <c r="FQ106" s="58"/>
      <c r="FR106" s="58"/>
      <c r="FS106" s="58"/>
      <c r="FT106" s="55"/>
      <c r="FU106" s="100"/>
      <c r="FV106" s="100"/>
      <c r="FW106" s="100"/>
      <c r="FX106" s="100"/>
      <c r="FY106" s="56"/>
      <c r="FZ106" s="57"/>
      <c r="GA106" s="57"/>
      <c r="GB106" s="58"/>
      <c r="GC106" s="58"/>
      <c r="GD106" s="58"/>
      <c r="GE106" s="58"/>
      <c r="GF106" s="58"/>
      <c r="GG106" s="58"/>
      <c r="GH106" s="58"/>
      <c r="GI106" s="58"/>
      <c r="GJ106" s="55"/>
      <c r="GK106" s="100"/>
      <c r="GL106" s="100"/>
      <c r="GM106" s="100"/>
      <c r="GN106" s="100"/>
      <c r="GO106" s="56"/>
      <c r="GP106" s="57"/>
      <c r="GQ106" s="57"/>
      <c r="GR106" s="58"/>
      <c r="GS106" s="58"/>
      <c r="GT106" s="58"/>
      <c r="GU106" s="58"/>
      <c r="GV106" s="58"/>
      <c r="GW106" s="58"/>
      <c r="GX106" s="58"/>
      <c r="GY106" s="58"/>
      <c r="GZ106" s="55"/>
      <c r="HA106" s="100"/>
      <c r="HB106" s="100"/>
      <c r="HC106" s="100"/>
      <c r="HD106" s="100"/>
      <c r="HE106" s="56"/>
      <c r="HF106" s="57"/>
      <c r="HG106" s="57"/>
      <c r="HH106" s="58"/>
      <c r="HI106" s="58"/>
      <c r="HJ106" s="58"/>
      <c r="HK106" s="58"/>
      <c r="HL106" s="58"/>
      <c r="HM106" s="58"/>
      <c r="HN106" s="58"/>
      <c r="HO106" s="58"/>
      <c r="HP106" s="55"/>
      <c r="HQ106" s="100"/>
      <c r="HR106" s="100"/>
      <c r="HS106" s="100"/>
      <c r="HT106" s="100"/>
      <c r="HU106" s="56"/>
      <c r="HV106" s="57"/>
      <c r="HW106" s="57"/>
      <c r="HX106" s="58"/>
      <c r="HY106" s="58"/>
      <c r="HZ106" s="58"/>
      <c r="IA106" s="58"/>
      <c r="IB106" s="58"/>
      <c r="IC106" s="58"/>
      <c r="ID106" s="58"/>
      <c r="IE106" s="58"/>
      <c r="IF106" s="55"/>
      <c r="IG106" s="100"/>
      <c r="IH106" s="100"/>
      <c r="II106" s="100"/>
      <c r="IJ106" s="100"/>
      <c r="IK106" s="56"/>
      <c r="IL106" s="57"/>
      <c r="IM106" s="57"/>
      <c r="IN106" s="58"/>
      <c r="IO106" s="58"/>
      <c r="IP106" s="58"/>
      <c r="IQ106" s="58"/>
      <c r="IR106" s="58"/>
      <c r="IS106" s="58"/>
      <c r="IT106" s="58"/>
      <c r="IU106" s="58"/>
      <c r="IV106" s="55"/>
    </row>
    <row r="107" spans="1:256" s="47" customFormat="1" ht="18.75" customHeight="1">
      <c r="A107" s="102"/>
      <c r="B107" s="115"/>
      <c r="C107" s="100"/>
      <c r="D107" s="116"/>
      <c r="E107" s="25">
        <v>2019</v>
      </c>
      <c r="F107" s="1">
        <f t="shared" si="35"/>
        <v>201331.7</v>
      </c>
      <c r="G107" s="1">
        <f t="shared" si="36"/>
        <v>0</v>
      </c>
      <c r="H107" s="1">
        <f t="shared" si="39"/>
        <v>201331.7</v>
      </c>
      <c r="I107" s="1">
        <f t="shared" si="39"/>
        <v>0</v>
      </c>
      <c r="J107" s="1">
        <f t="shared" si="40"/>
        <v>0</v>
      </c>
      <c r="K107" s="1">
        <f t="shared" si="40"/>
        <v>0</v>
      </c>
      <c r="L107" s="1">
        <f t="shared" si="40"/>
        <v>0</v>
      </c>
      <c r="M107" s="1">
        <f t="shared" si="40"/>
        <v>0</v>
      </c>
      <c r="N107" s="1">
        <f t="shared" si="40"/>
        <v>0</v>
      </c>
      <c r="O107" s="1">
        <f t="shared" si="40"/>
        <v>0</v>
      </c>
      <c r="P107" s="26"/>
      <c r="Q107" s="100"/>
      <c r="R107" s="100"/>
      <c r="S107" s="100"/>
      <c r="T107" s="100"/>
      <c r="U107" s="56"/>
      <c r="V107" s="57"/>
      <c r="W107" s="57"/>
      <c r="X107" s="58"/>
      <c r="Y107" s="58"/>
      <c r="Z107" s="58"/>
      <c r="AA107" s="58"/>
      <c r="AB107" s="58"/>
      <c r="AC107" s="58"/>
      <c r="AD107" s="58"/>
      <c r="AE107" s="58"/>
      <c r="AF107" s="55"/>
      <c r="AG107" s="100"/>
      <c r="AH107" s="100"/>
      <c r="AI107" s="100"/>
      <c r="AJ107" s="100"/>
      <c r="AK107" s="56"/>
      <c r="AL107" s="57"/>
      <c r="AM107" s="57"/>
      <c r="AN107" s="58"/>
      <c r="AO107" s="58"/>
      <c r="AP107" s="58"/>
      <c r="AQ107" s="58"/>
      <c r="AR107" s="58"/>
      <c r="AS107" s="58"/>
      <c r="AT107" s="58"/>
      <c r="AU107" s="58"/>
      <c r="AV107" s="55"/>
      <c r="AW107" s="100"/>
      <c r="AX107" s="100"/>
      <c r="AY107" s="100"/>
      <c r="AZ107" s="100"/>
      <c r="BA107" s="56"/>
      <c r="BB107" s="57"/>
      <c r="BC107" s="57"/>
      <c r="BD107" s="58"/>
      <c r="BE107" s="58"/>
      <c r="BF107" s="58"/>
      <c r="BG107" s="58"/>
      <c r="BH107" s="58"/>
      <c r="BI107" s="58"/>
      <c r="BJ107" s="58"/>
      <c r="BK107" s="58"/>
      <c r="BL107" s="55"/>
      <c r="BM107" s="100"/>
      <c r="BN107" s="100"/>
      <c r="BO107" s="100"/>
      <c r="BP107" s="100"/>
      <c r="BQ107" s="56"/>
      <c r="BR107" s="57"/>
      <c r="BS107" s="57"/>
      <c r="BT107" s="58"/>
      <c r="BU107" s="58"/>
      <c r="BV107" s="58"/>
      <c r="BW107" s="58"/>
      <c r="BX107" s="58"/>
      <c r="BY107" s="58"/>
      <c r="BZ107" s="58"/>
      <c r="CA107" s="58"/>
      <c r="CB107" s="55"/>
      <c r="CC107" s="100"/>
      <c r="CD107" s="100"/>
      <c r="CE107" s="100"/>
      <c r="CF107" s="100"/>
      <c r="CG107" s="56"/>
      <c r="CH107" s="57"/>
      <c r="CI107" s="57"/>
      <c r="CJ107" s="58"/>
      <c r="CK107" s="58"/>
      <c r="CL107" s="58"/>
      <c r="CM107" s="58"/>
      <c r="CN107" s="58"/>
      <c r="CO107" s="58"/>
      <c r="CP107" s="58"/>
      <c r="CQ107" s="58"/>
      <c r="CR107" s="55"/>
      <c r="CS107" s="100"/>
      <c r="CT107" s="100"/>
      <c r="CU107" s="100"/>
      <c r="CV107" s="100"/>
      <c r="CW107" s="56"/>
      <c r="CX107" s="57"/>
      <c r="CY107" s="57"/>
      <c r="CZ107" s="58"/>
      <c r="DA107" s="58"/>
      <c r="DB107" s="58"/>
      <c r="DC107" s="58"/>
      <c r="DD107" s="58"/>
      <c r="DE107" s="58"/>
      <c r="DF107" s="58"/>
      <c r="DG107" s="58"/>
      <c r="DH107" s="55"/>
      <c r="DI107" s="100"/>
      <c r="DJ107" s="100"/>
      <c r="DK107" s="100"/>
      <c r="DL107" s="100"/>
      <c r="DM107" s="56"/>
      <c r="DN107" s="57"/>
      <c r="DO107" s="57"/>
      <c r="DP107" s="58"/>
      <c r="DQ107" s="58"/>
      <c r="DR107" s="58"/>
      <c r="DS107" s="58"/>
      <c r="DT107" s="58"/>
      <c r="DU107" s="58"/>
      <c r="DV107" s="58"/>
      <c r="DW107" s="58"/>
      <c r="DX107" s="55"/>
      <c r="DY107" s="100"/>
      <c r="DZ107" s="100"/>
      <c r="EA107" s="100"/>
      <c r="EB107" s="100"/>
      <c r="EC107" s="56"/>
      <c r="ED107" s="57"/>
      <c r="EE107" s="57"/>
      <c r="EF107" s="58"/>
      <c r="EG107" s="58"/>
      <c r="EH107" s="58"/>
      <c r="EI107" s="58"/>
      <c r="EJ107" s="58"/>
      <c r="EK107" s="58"/>
      <c r="EL107" s="58"/>
      <c r="EM107" s="58"/>
      <c r="EN107" s="55"/>
      <c r="EO107" s="100"/>
      <c r="EP107" s="100"/>
      <c r="EQ107" s="100"/>
      <c r="ER107" s="100"/>
      <c r="ES107" s="56"/>
      <c r="ET107" s="57"/>
      <c r="EU107" s="57"/>
      <c r="EV107" s="58"/>
      <c r="EW107" s="58"/>
      <c r="EX107" s="58"/>
      <c r="EY107" s="58"/>
      <c r="EZ107" s="58"/>
      <c r="FA107" s="58"/>
      <c r="FB107" s="58"/>
      <c r="FC107" s="58"/>
      <c r="FD107" s="55"/>
      <c r="FE107" s="100"/>
      <c r="FF107" s="100"/>
      <c r="FG107" s="100"/>
      <c r="FH107" s="100"/>
      <c r="FI107" s="56"/>
      <c r="FJ107" s="57"/>
      <c r="FK107" s="57"/>
      <c r="FL107" s="58"/>
      <c r="FM107" s="58"/>
      <c r="FN107" s="58"/>
      <c r="FO107" s="58"/>
      <c r="FP107" s="58"/>
      <c r="FQ107" s="58"/>
      <c r="FR107" s="58"/>
      <c r="FS107" s="58"/>
      <c r="FT107" s="55"/>
      <c r="FU107" s="100"/>
      <c r="FV107" s="100"/>
      <c r="FW107" s="100"/>
      <c r="FX107" s="100"/>
      <c r="FY107" s="56"/>
      <c r="FZ107" s="57"/>
      <c r="GA107" s="57"/>
      <c r="GB107" s="58"/>
      <c r="GC107" s="58"/>
      <c r="GD107" s="58"/>
      <c r="GE107" s="58"/>
      <c r="GF107" s="58"/>
      <c r="GG107" s="58"/>
      <c r="GH107" s="58"/>
      <c r="GI107" s="58"/>
      <c r="GJ107" s="55"/>
      <c r="GK107" s="100"/>
      <c r="GL107" s="100"/>
      <c r="GM107" s="100"/>
      <c r="GN107" s="100"/>
      <c r="GO107" s="56"/>
      <c r="GP107" s="57"/>
      <c r="GQ107" s="57"/>
      <c r="GR107" s="58"/>
      <c r="GS107" s="58"/>
      <c r="GT107" s="58"/>
      <c r="GU107" s="58"/>
      <c r="GV107" s="58"/>
      <c r="GW107" s="58"/>
      <c r="GX107" s="58"/>
      <c r="GY107" s="58"/>
      <c r="GZ107" s="55"/>
      <c r="HA107" s="100"/>
      <c r="HB107" s="100"/>
      <c r="HC107" s="100"/>
      <c r="HD107" s="100"/>
      <c r="HE107" s="56"/>
      <c r="HF107" s="57"/>
      <c r="HG107" s="57"/>
      <c r="HH107" s="58"/>
      <c r="HI107" s="58"/>
      <c r="HJ107" s="58"/>
      <c r="HK107" s="58"/>
      <c r="HL107" s="58"/>
      <c r="HM107" s="58"/>
      <c r="HN107" s="58"/>
      <c r="HO107" s="58"/>
      <c r="HP107" s="55"/>
      <c r="HQ107" s="100"/>
      <c r="HR107" s="100"/>
      <c r="HS107" s="100"/>
      <c r="HT107" s="100"/>
      <c r="HU107" s="56"/>
      <c r="HV107" s="57"/>
      <c r="HW107" s="57"/>
      <c r="HX107" s="58"/>
      <c r="HY107" s="58"/>
      <c r="HZ107" s="58"/>
      <c r="IA107" s="58"/>
      <c r="IB107" s="58"/>
      <c r="IC107" s="58"/>
      <c r="ID107" s="58"/>
      <c r="IE107" s="58"/>
      <c r="IF107" s="55"/>
      <c r="IG107" s="100"/>
      <c r="IH107" s="100"/>
      <c r="II107" s="100"/>
      <c r="IJ107" s="100"/>
      <c r="IK107" s="56"/>
      <c r="IL107" s="57"/>
      <c r="IM107" s="57"/>
      <c r="IN107" s="58"/>
      <c r="IO107" s="58"/>
      <c r="IP107" s="58"/>
      <c r="IQ107" s="58"/>
      <c r="IR107" s="58"/>
      <c r="IS107" s="58"/>
      <c r="IT107" s="58"/>
      <c r="IU107" s="58"/>
      <c r="IV107" s="55"/>
    </row>
    <row r="108" spans="1:256" s="47" customFormat="1" ht="18.75" customHeight="1">
      <c r="A108" s="102"/>
      <c r="B108" s="117"/>
      <c r="C108" s="118"/>
      <c r="D108" s="119"/>
      <c r="E108" s="25">
        <v>2020</v>
      </c>
      <c r="F108" s="1">
        <f t="shared" si="35"/>
        <v>263500</v>
      </c>
      <c r="G108" s="1">
        <f t="shared" si="36"/>
        <v>0</v>
      </c>
      <c r="H108" s="1">
        <f t="shared" si="39"/>
        <v>263500</v>
      </c>
      <c r="I108" s="1">
        <f t="shared" si="39"/>
        <v>0</v>
      </c>
      <c r="J108" s="1">
        <f t="shared" si="40"/>
        <v>0</v>
      </c>
      <c r="K108" s="1">
        <f t="shared" si="40"/>
        <v>0</v>
      </c>
      <c r="L108" s="1">
        <f t="shared" si="40"/>
        <v>0</v>
      </c>
      <c r="M108" s="1">
        <f t="shared" si="40"/>
        <v>0</v>
      </c>
      <c r="N108" s="1">
        <f t="shared" si="40"/>
        <v>0</v>
      </c>
      <c r="O108" s="1">
        <f t="shared" si="40"/>
        <v>0</v>
      </c>
      <c r="P108" s="26"/>
      <c r="Q108" s="100"/>
      <c r="R108" s="100"/>
      <c r="S108" s="100"/>
      <c r="T108" s="100"/>
      <c r="U108" s="56"/>
      <c r="V108" s="57"/>
      <c r="W108" s="57"/>
      <c r="X108" s="58"/>
      <c r="Y108" s="58"/>
      <c r="Z108" s="58"/>
      <c r="AA108" s="58"/>
      <c r="AB108" s="58"/>
      <c r="AC108" s="58"/>
      <c r="AD108" s="58"/>
      <c r="AE108" s="58"/>
      <c r="AF108" s="55"/>
      <c r="AG108" s="100"/>
      <c r="AH108" s="100"/>
      <c r="AI108" s="100"/>
      <c r="AJ108" s="100"/>
      <c r="AK108" s="56"/>
      <c r="AL108" s="57"/>
      <c r="AM108" s="57"/>
      <c r="AN108" s="58"/>
      <c r="AO108" s="58"/>
      <c r="AP108" s="58"/>
      <c r="AQ108" s="58"/>
      <c r="AR108" s="58"/>
      <c r="AS108" s="58"/>
      <c r="AT108" s="58"/>
      <c r="AU108" s="58"/>
      <c r="AV108" s="55"/>
      <c r="AW108" s="100"/>
      <c r="AX108" s="100"/>
      <c r="AY108" s="100"/>
      <c r="AZ108" s="100"/>
      <c r="BA108" s="56"/>
      <c r="BB108" s="57"/>
      <c r="BC108" s="57"/>
      <c r="BD108" s="58"/>
      <c r="BE108" s="58"/>
      <c r="BF108" s="58"/>
      <c r="BG108" s="58"/>
      <c r="BH108" s="58"/>
      <c r="BI108" s="58"/>
      <c r="BJ108" s="58"/>
      <c r="BK108" s="58"/>
      <c r="BL108" s="55"/>
      <c r="BM108" s="100"/>
      <c r="BN108" s="100"/>
      <c r="BO108" s="100"/>
      <c r="BP108" s="100"/>
      <c r="BQ108" s="56"/>
      <c r="BR108" s="57"/>
      <c r="BS108" s="57"/>
      <c r="BT108" s="58"/>
      <c r="BU108" s="58"/>
      <c r="BV108" s="58"/>
      <c r="BW108" s="58"/>
      <c r="BX108" s="58"/>
      <c r="BY108" s="58"/>
      <c r="BZ108" s="58"/>
      <c r="CA108" s="58"/>
      <c r="CB108" s="55"/>
      <c r="CC108" s="100"/>
      <c r="CD108" s="100"/>
      <c r="CE108" s="100"/>
      <c r="CF108" s="100"/>
      <c r="CG108" s="56"/>
      <c r="CH108" s="57"/>
      <c r="CI108" s="57"/>
      <c r="CJ108" s="58"/>
      <c r="CK108" s="58"/>
      <c r="CL108" s="58"/>
      <c r="CM108" s="58"/>
      <c r="CN108" s="58"/>
      <c r="CO108" s="58"/>
      <c r="CP108" s="58"/>
      <c r="CQ108" s="58"/>
      <c r="CR108" s="55"/>
      <c r="CS108" s="100"/>
      <c r="CT108" s="100"/>
      <c r="CU108" s="100"/>
      <c r="CV108" s="100"/>
      <c r="CW108" s="56"/>
      <c r="CX108" s="57"/>
      <c r="CY108" s="57"/>
      <c r="CZ108" s="58"/>
      <c r="DA108" s="58"/>
      <c r="DB108" s="58"/>
      <c r="DC108" s="58"/>
      <c r="DD108" s="58"/>
      <c r="DE108" s="58"/>
      <c r="DF108" s="58"/>
      <c r="DG108" s="58"/>
      <c r="DH108" s="55"/>
      <c r="DI108" s="100"/>
      <c r="DJ108" s="100"/>
      <c r="DK108" s="100"/>
      <c r="DL108" s="100"/>
      <c r="DM108" s="56"/>
      <c r="DN108" s="57"/>
      <c r="DO108" s="57"/>
      <c r="DP108" s="58"/>
      <c r="DQ108" s="58"/>
      <c r="DR108" s="58"/>
      <c r="DS108" s="58"/>
      <c r="DT108" s="58"/>
      <c r="DU108" s="58"/>
      <c r="DV108" s="58"/>
      <c r="DW108" s="58"/>
      <c r="DX108" s="55"/>
      <c r="DY108" s="100"/>
      <c r="DZ108" s="100"/>
      <c r="EA108" s="100"/>
      <c r="EB108" s="100"/>
      <c r="EC108" s="56"/>
      <c r="ED108" s="57"/>
      <c r="EE108" s="57"/>
      <c r="EF108" s="58"/>
      <c r="EG108" s="58"/>
      <c r="EH108" s="58"/>
      <c r="EI108" s="58"/>
      <c r="EJ108" s="58"/>
      <c r="EK108" s="58"/>
      <c r="EL108" s="58"/>
      <c r="EM108" s="58"/>
      <c r="EN108" s="55"/>
      <c r="EO108" s="100"/>
      <c r="EP108" s="100"/>
      <c r="EQ108" s="100"/>
      <c r="ER108" s="100"/>
      <c r="ES108" s="56"/>
      <c r="ET108" s="57"/>
      <c r="EU108" s="57"/>
      <c r="EV108" s="58"/>
      <c r="EW108" s="58"/>
      <c r="EX108" s="58"/>
      <c r="EY108" s="58"/>
      <c r="EZ108" s="58"/>
      <c r="FA108" s="58"/>
      <c r="FB108" s="58"/>
      <c r="FC108" s="58"/>
      <c r="FD108" s="55"/>
      <c r="FE108" s="100"/>
      <c r="FF108" s="100"/>
      <c r="FG108" s="100"/>
      <c r="FH108" s="100"/>
      <c r="FI108" s="56"/>
      <c r="FJ108" s="57"/>
      <c r="FK108" s="57"/>
      <c r="FL108" s="58"/>
      <c r="FM108" s="58"/>
      <c r="FN108" s="58"/>
      <c r="FO108" s="58"/>
      <c r="FP108" s="58"/>
      <c r="FQ108" s="58"/>
      <c r="FR108" s="58"/>
      <c r="FS108" s="58"/>
      <c r="FT108" s="55"/>
      <c r="FU108" s="100"/>
      <c r="FV108" s="100"/>
      <c r="FW108" s="100"/>
      <c r="FX108" s="100"/>
      <c r="FY108" s="56"/>
      <c r="FZ108" s="57"/>
      <c r="GA108" s="57"/>
      <c r="GB108" s="58"/>
      <c r="GC108" s="58"/>
      <c r="GD108" s="58"/>
      <c r="GE108" s="58"/>
      <c r="GF108" s="58"/>
      <c r="GG108" s="58"/>
      <c r="GH108" s="58"/>
      <c r="GI108" s="58"/>
      <c r="GJ108" s="55"/>
      <c r="GK108" s="100"/>
      <c r="GL108" s="100"/>
      <c r="GM108" s="100"/>
      <c r="GN108" s="100"/>
      <c r="GO108" s="56"/>
      <c r="GP108" s="57"/>
      <c r="GQ108" s="57"/>
      <c r="GR108" s="58"/>
      <c r="GS108" s="58"/>
      <c r="GT108" s="58"/>
      <c r="GU108" s="58"/>
      <c r="GV108" s="58"/>
      <c r="GW108" s="58"/>
      <c r="GX108" s="58"/>
      <c r="GY108" s="58"/>
      <c r="GZ108" s="55"/>
      <c r="HA108" s="100"/>
      <c r="HB108" s="100"/>
      <c r="HC108" s="100"/>
      <c r="HD108" s="100"/>
      <c r="HE108" s="56"/>
      <c r="HF108" s="57"/>
      <c r="HG108" s="57"/>
      <c r="HH108" s="58"/>
      <c r="HI108" s="58"/>
      <c r="HJ108" s="58"/>
      <c r="HK108" s="58"/>
      <c r="HL108" s="58"/>
      <c r="HM108" s="58"/>
      <c r="HN108" s="58"/>
      <c r="HO108" s="58"/>
      <c r="HP108" s="55"/>
      <c r="HQ108" s="100"/>
      <c r="HR108" s="100"/>
      <c r="HS108" s="100"/>
      <c r="HT108" s="100"/>
      <c r="HU108" s="56"/>
      <c r="HV108" s="57"/>
      <c r="HW108" s="57"/>
      <c r="HX108" s="58"/>
      <c r="HY108" s="58"/>
      <c r="HZ108" s="58"/>
      <c r="IA108" s="58"/>
      <c r="IB108" s="58"/>
      <c r="IC108" s="58"/>
      <c r="ID108" s="58"/>
      <c r="IE108" s="58"/>
      <c r="IF108" s="55"/>
      <c r="IG108" s="100"/>
      <c r="IH108" s="100"/>
      <c r="II108" s="100"/>
      <c r="IJ108" s="100"/>
      <c r="IK108" s="56"/>
      <c r="IL108" s="57"/>
      <c r="IM108" s="57"/>
      <c r="IN108" s="58"/>
      <c r="IO108" s="58"/>
      <c r="IP108" s="58"/>
      <c r="IQ108" s="58"/>
      <c r="IR108" s="58"/>
      <c r="IS108" s="58"/>
      <c r="IT108" s="58"/>
      <c r="IU108" s="58"/>
      <c r="IV108" s="55"/>
    </row>
    <row r="109" spans="1:256" s="47" customFormat="1" ht="18.75" customHeight="1">
      <c r="A109" s="102"/>
      <c r="B109" s="112" t="s">
        <v>208</v>
      </c>
      <c r="C109" s="113"/>
      <c r="D109" s="114"/>
      <c r="E109" s="27" t="s">
        <v>143</v>
      </c>
      <c r="F109" s="28">
        <f t="shared" si="35"/>
        <v>2628854</v>
      </c>
      <c r="G109" s="28">
        <f t="shared" si="36"/>
        <v>141201.4</v>
      </c>
      <c r="H109" s="28">
        <f aca="true" t="shared" si="41" ref="H109:O109">SUM(H110:H115)</f>
        <v>943577.8</v>
      </c>
      <c r="I109" s="28">
        <f t="shared" si="41"/>
        <v>141201.4</v>
      </c>
      <c r="J109" s="28">
        <f t="shared" si="41"/>
        <v>0</v>
      </c>
      <c r="K109" s="28">
        <f t="shared" si="41"/>
        <v>0</v>
      </c>
      <c r="L109" s="28">
        <f t="shared" si="41"/>
        <v>1685276.2000000002</v>
      </c>
      <c r="M109" s="28">
        <f t="shared" si="41"/>
        <v>0</v>
      </c>
      <c r="N109" s="28">
        <f t="shared" si="41"/>
        <v>0</v>
      </c>
      <c r="O109" s="28">
        <f t="shared" si="41"/>
        <v>0</v>
      </c>
      <c r="P109" s="11"/>
      <c r="Q109" s="100"/>
      <c r="R109" s="100"/>
      <c r="S109" s="100"/>
      <c r="T109" s="100"/>
      <c r="U109" s="53"/>
      <c r="V109" s="54"/>
      <c r="W109" s="54"/>
      <c r="X109" s="59"/>
      <c r="Y109" s="59"/>
      <c r="Z109" s="59"/>
      <c r="AA109" s="59"/>
      <c r="AB109" s="59"/>
      <c r="AC109" s="59"/>
      <c r="AD109" s="59"/>
      <c r="AE109" s="59"/>
      <c r="AF109" s="55"/>
      <c r="AG109" s="100"/>
      <c r="AH109" s="100"/>
      <c r="AI109" s="100"/>
      <c r="AJ109" s="100"/>
      <c r="AK109" s="53"/>
      <c r="AL109" s="54"/>
      <c r="AM109" s="54"/>
      <c r="AN109" s="59"/>
      <c r="AO109" s="59"/>
      <c r="AP109" s="59"/>
      <c r="AQ109" s="59"/>
      <c r="AR109" s="59"/>
      <c r="AS109" s="59"/>
      <c r="AT109" s="59"/>
      <c r="AU109" s="59"/>
      <c r="AV109" s="55"/>
      <c r="AW109" s="100"/>
      <c r="AX109" s="100"/>
      <c r="AY109" s="100"/>
      <c r="AZ109" s="100"/>
      <c r="BA109" s="53"/>
      <c r="BB109" s="54"/>
      <c r="BC109" s="54"/>
      <c r="BD109" s="59"/>
      <c r="BE109" s="59"/>
      <c r="BF109" s="59"/>
      <c r="BG109" s="59"/>
      <c r="BH109" s="59"/>
      <c r="BI109" s="59"/>
      <c r="BJ109" s="59"/>
      <c r="BK109" s="59"/>
      <c r="BL109" s="55"/>
      <c r="BM109" s="100"/>
      <c r="BN109" s="100"/>
      <c r="BO109" s="100"/>
      <c r="BP109" s="100"/>
      <c r="BQ109" s="53"/>
      <c r="BR109" s="54"/>
      <c r="BS109" s="54"/>
      <c r="BT109" s="59"/>
      <c r="BU109" s="59"/>
      <c r="BV109" s="59"/>
      <c r="BW109" s="59"/>
      <c r="BX109" s="59"/>
      <c r="BY109" s="59"/>
      <c r="BZ109" s="59"/>
      <c r="CA109" s="59"/>
      <c r="CB109" s="55"/>
      <c r="CC109" s="100"/>
      <c r="CD109" s="100"/>
      <c r="CE109" s="100"/>
      <c r="CF109" s="100"/>
      <c r="CG109" s="53"/>
      <c r="CH109" s="54"/>
      <c r="CI109" s="54"/>
      <c r="CJ109" s="59"/>
      <c r="CK109" s="59"/>
      <c r="CL109" s="59"/>
      <c r="CM109" s="59"/>
      <c r="CN109" s="59"/>
      <c r="CO109" s="59"/>
      <c r="CP109" s="59"/>
      <c r="CQ109" s="59"/>
      <c r="CR109" s="55"/>
      <c r="CS109" s="100"/>
      <c r="CT109" s="100"/>
      <c r="CU109" s="100"/>
      <c r="CV109" s="100"/>
      <c r="CW109" s="53"/>
      <c r="CX109" s="54"/>
      <c r="CY109" s="54"/>
      <c r="CZ109" s="59"/>
      <c r="DA109" s="59"/>
      <c r="DB109" s="59"/>
      <c r="DC109" s="59"/>
      <c r="DD109" s="59"/>
      <c r="DE109" s="59"/>
      <c r="DF109" s="59"/>
      <c r="DG109" s="59"/>
      <c r="DH109" s="55"/>
      <c r="DI109" s="100"/>
      <c r="DJ109" s="100"/>
      <c r="DK109" s="100"/>
      <c r="DL109" s="100"/>
      <c r="DM109" s="53"/>
      <c r="DN109" s="54"/>
      <c r="DO109" s="54"/>
      <c r="DP109" s="59"/>
      <c r="DQ109" s="59"/>
      <c r="DR109" s="59"/>
      <c r="DS109" s="59"/>
      <c r="DT109" s="59"/>
      <c r="DU109" s="59"/>
      <c r="DV109" s="59"/>
      <c r="DW109" s="59"/>
      <c r="DX109" s="55"/>
      <c r="DY109" s="100"/>
      <c r="DZ109" s="100"/>
      <c r="EA109" s="100"/>
      <c r="EB109" s="100"/>
      <c r="EC109" s="53"/>
      <c r="ED109" s="54"/>
      <c r="EE109" s="54"/>
      <c r="EF109" s="59"/>
      <c r="EG109" s="59"/>
      <c r="EH109" s="59"/>
      <c r="EI109" s="59"/>
      <c r="EJ109" s="59"/>
      <c r="EK109" s="59"/>
      <c r="EL109" s="59"/>
      <c r="EM109" s="59"/>
      <c r="EN109" s="55"/>
      <c r="EO109" s="100"/>
      <c r="EP109" s="100"/>
      <c r="EQ109" s="100"/>
      <c r="ER109" s="100"/>
      <c r="ES109" s="53"/>
      <c r="ET109" s="54"/>
      <c r="EU109" s="54"/>
      <c r="EV109" s="59"/>
      <c r="EW109" s="59"/>
      <c r="EX109" s="59"/>
      <c r="EY109" s="59"/>
      <c r="EZ109" s="59"/>
      <c r="FA109" s="59"/>
      <c r="FB109" s="59"/>
      <c r="FC109" s="59"/>
      <c r="FD109" s="55"/>
      <c r="FE109" s="100"/>
      <c r="FF109" s="100"/>
      <c r="FG109" s="100"/>
      <c r="FH109" s="100"/>
      <c r="FI109" s="53"/>
      <c r="FJ109" s="54"/>
      <c r="FK109" s="54"/>
      <c r="FL109" s="59"/>
      <c r="FM109" s="59"/>
      <c r="FN109" s="59"/>
      <c r="FO109" s="59"/>
      <c r="FP109" s="59"/>
      <c r="FQ109" s="59"/>
      <c r="FR109" s="59"/>
      <c r="FS109" s="59"/>
      <c r="FT109" s="55"/>
      <c r="FU109" s="100"/>
      <c r="FV109" s="100"/>
      <c r="FW109" s="100"/>
      <c r="FX109" s="100"/>
      <c r="FY109" s="53"/>
      <c r="FZ109" s="54"/>
      <c r="GA109" s="54"/>
      <c r="GB109" s="59"/>
      <c r="GC109" s="59"/>
      <c r="GD109" s="59"/>
      <c r="GE109" s="59"/>
      <c r="GF109" s="59"/>
      <c r="GG109" s="59"/>
      <c r="GH109" s="59"/>
      <c r="GI109" s="59"/>
      <c r="GJ109" s="55"/>
      <c r="GK109" s="100"/>
      <c r="GL109" s="100"/>
      <c r="GM109" s="100"/>
      <c r="GN109" s="100"/>
      <c r="GO109" s="53"/>
      <c r="GP109" s="54"/>
      <c r="GQ109" s="54"/>
      <c r="GR109" s="59"/>
      <c r="GS109" s="59"/>
      <c r="GT109" s="59"/>
      <c r="GU109" s="59"/>
      <c r="GV109" s="59"/>
      <c r="GW109" s="59"/>
      <c r="GX109" s="59"/>
      <c r="GY109" s="59"/>
      <c r="GZ109" s="55"/>
      <c r="HA109" s="100"/>
      <c r="HB109" s="100"/>
      <c r="HC109" s="100"/>
      <c r="HD109" s="100"/>
      <c r="HE109" s="53"/>
      <c r="HF109" s="54"/>
      <c r="HG109" s="54"/>
      <c r="HH109" s="59"/>
      <c r="HI109" s="59"/>
      <c r="HJ109" s="59"/>
      <c r="HK109" s="59"/>
      <c r="HL109" s="59"/>
      <c r="HM109" s="59"/>
      <c r="HN109" s="59"/>
      <c r="HO109" s="59"/>
      <c r="HP109" s="55"/>
      <c r="HQ109" s="100"/>
      <c r="HR109" s="100"/>
      <c r="HS109" s="100"/>
      <c r="HT109" s="100"/>
      <c r="HU109" s="53"/>
      <c r="HV109" s="54"/>
      <c r="HW109" s="54"/>
      <c r="HX109" s="59"/>
      <c r="HY109" s="59"/>
      <c r="HZ109" s="59"/>
      <c r="IA109" s="59"/>
      <c r="IB109" s="59"/>
      <c r="IC109" s="59"/>
      <c r="ID109" s="59"/>
      <c r="IE109" s="59"/>
      <c r="IF109" s="55"/>
      <c r="IG109" s="100"/>
      <c r="IH109" s="100"/>
      <c r="II109" s="100"/>
      <c r="IJ109" s="100"/>
      <c r="IK109" s="53"/>
      <c r="IL109" s="54"/>
      <c r="IM109" s="54"/>
      <c r="IN109" s="59"/>
      <c r="IO109" s="59"/>
      <c r="IP109" s="59"/>
      <c r="IQ109" s="59"/>
      <c r="IR109" s="59"/>
      <c r="IS109" s="59"/>
      <c r="IT109" s="59"/>
      <c r="IU109" s="59"/>
      <c r="IV109" s="55"/>
    </row>
    <row r="110" spans="1:256" s="47" customFormat="1" ht="18.75" customHeight="1">
      <c r="A110" s="102"/>
      <c r="B110" s="115"/>
      <c r="C110" s="100"/>
      <c r="D110" s="116"/>
      <c r="E110" s="25">
        <v>2015</v>
      </c>
      <c r="F110" s="1">
        <f t="shared" si="35"/>
        <v>549367</v>
      </c>
      <c r="G110" s="1">
        <f t="shared" si="36"/>
        <v>77628</v>
      </c>
      <c r="H110" s="1">
        <f aca="true" t="shared" si="42" ref="H110:O115">H34</f>
        <v>186477.7</v>
      </c>
      <c r="I110" s="1">
        <f t="shared" si="42"/>
        <v>77628</v>
      </c>
      <c r="J110" s="1">
        <f t="shared" si="42"/>
        <v>0</v>
      </c>
      <c r="K110" s="1">
        <f t="shared" si="42"/>
        <v>0</v>
      </c>
      <c r="L110" s="1">
        <f t="shared" si="42"/>
        <v>362889.3</v>
      </c>
      <c r="M110" s="1">
        <f t="shared" si="42"/>
        <v>0</v>
      </c>
      <c r="N110" s="1">
        <f t="shared" si="42"/>
        <v>0</v>
      </c>
      <c r="O110" s="1">
        <f t="shared" si="42"/>
        <v>0</v>
      </c>
      <c r="P110" s="26"/>
      <c r="Q110" s="100"/>
      <c r="R110" s="100"/>
      <c r="S110" s="100"/>
      <c r="T110" s="100"/>
      <c r="U110" s="56"/>
      <c r="V110" s="57"/>
      <c r="W110" s="57"/>
      <c r="X110" s="58"/>
      <c r="Y110" s="58"/>
      <c r="Z110" s="58"/>
      <c r="AA110" s="58"/>
      <c r="AB110" s="58"/>
      <c r="AC110" s="58"/>
      <c r="AD110" s="58"/>
      <c r="AE110" s="58"/>
      <c r="AF110" s="55"/>
      <c r="AG110" s="100"/>
      <c r="AH110" s="100"/>
      <c r="AI110" s="100"/>
      <c r="AJ110" s="100"/>
      <c r="AK110" s="56"/>
      <c r="AL110" s="57"/>
      <c r="AM110" s="57"/>
      <c r="AN110" s="58"/>
      <c r="AO110" s="58"/>
      <c r="AP110" s="58"/>
      <c r="AQ110" s="58"/>
      <c r="AR110" s="58"/>
      <c r="AS110" s="58"/>
      <c r="AT110" s="58"/>
      <c r="AU110" s="58"/>
      <c r="AV110" s="55"/>
      <c r="AW110" s="100"/>
      <c r="AX110" s="100"/>
      <c r="AY110" s="100"/>
      <c r="AZ110" s="100"/>
      <c r="BA110" s="56"/>
      <c r="BB110" s="57"/>
      <c r="BC110" s="57"/>
      <c r="BD110" s="58"/>
      <c r="BE110" s="58"/>
      <c r="BF110" s="58"/>
      <c r="BG110" s="58"/>
      <c r="BH110" s="58"/>
      <c r="BI110" s="58"/>
      <c r="BJ110" s="58"/>
      <c r="BK110" s="58"/>
      <c r="BL110" s="55"/>
      <c r="BM110" s="100"/>
      <c r="BN110" s="100"/>
      <c r="BO110" s="100"/>
      <c r="BP110" s="100"/>
      <c r="BQ110" s="56"/>
      <c r="BR110" s="57"/>
      <c r="BS110" s="57"/>
      <c r="BT110" s="58"/>
      <c r="BU110" s="58"/>
      <c r="BV110" s="58"/>
      <c r="BW110" s="58"/>
      <c r="BX110" s="58"/>
      <c r="BY110" s="58"/>
      <c r="BZ110" s="58"/>
      <c r="CA110" s="58"/>
      <c r="CB110" s="55"/>
      <c r="CC110" s="100"/>
      <c r="CD110" s="100"/>
      <c r="CE110" s="100"/>
      <c r="CF110" s="100"/>
      <c r="CG110" s="56"/>
      <c r="CH110" s="57"/>
      <c r="CI110" s="57"/>
      <c r="CJ110" s="58"/>
      <c r="CK110" s="58"/>
      <c r="CL110" s="58"/>
      <c r="CM110" s="58"/>
      <c r="CN110" s="58"/>
      <c r="CO110" s="58"/>
      <c r="CP110" s="58"/>
      <c r="CQ110" s="58"/>
      <c r="CR110" s="55"/>
      <c r="CS110" s="100"/>
      <c r="CT110" s="100"/>
      <c r="CU110" s="100"/>
      <c r="CV110" s="100"/>
      <c r="CW110" s="56"/>
      <c r="CX110" s="57"/>
      <c r="CY110" s="57"/>
      <c r="CZ110" s="58"/>
      <c r="DA110" s="58"/>
      <c r="DB110" s="58"/>
      <c r="DC110" s="58"/>
      <c r="DD110" s="58"/>
      <c r="DE110" s="58"/>
      <c r="DF110" s="58"/>
      <c r="DG110" s="58"/>
      <c r="DH110" s="55"/>
      <c r="DI110" s="100"/>
      <c r="DJ110" s="100"/>
      <c r="DK110" s="100"/>
      <c r="DL110" s="100"/>
      <c r="DM110" s="56"/>
      <c r="DN110" s="57"/>
      <c r="DO110" s="57"/>
      <c r="DP110" s="58"/>
      <c r="DQ110" s="58"/>
      <c r="DR110" s="58"/>
      <c r="DS110" s="58"/>
      <c r="DT110" s="58"/>
      <c r="DU110" s="58"/>
      <c r="DV110" s="58"/>
      <c r="DW110" s="58"/>
      <c r="DX110" s="55"/>
      <c r="DY110" s="100"/>
      <c r="DZ110" s="100"/>
      <c r="EA110" s="100"/>
      <c r="EB110" s="100"/>
      <c r="EC110" s="56"/>
      <c r="ED110" s="57"/>
      <c r="EE110" s="57"/>
      <c r="EF110" s="58"/>
      <c r="EG110" s="58"/>
      <c r="EH110" s="58"/>
      <c r="EI110" s="58"/>
      <c r="EJ110" s="58"/>
      <c r="EK110" s="58"/>
      <c r="EL110" s="58"/>
      <c r="EM110" s="58"/>
      <c r="EN110" s="55"/>
      <c r="EO110" s="100"/>
      <c r="EP110" s="100"/>
      <c r="EQ110" s="100"/>
      <c r="ER110" s="100"/>
      <c r="ES110" s="56"/>
      <c r="ET110" s="57"/>
      <c r="EU110" s="57"/>
      <c r="EV110" s="58"/>
      <c r="EW110" s="58"/>
      <c r="EX110" s="58"/>
      <c r="EY110" s="58"/>
      <c r="EZ110" s="58"/>
      <c r="FA110" s="58"/>
      <c r="FB110" s="58"/>
      <c r="FC110" s="58"/>
      <c r="FD110" s="55"/>
      <c r="FE110" s="100"/>
      <c r="FF110" s="100"/>
      <c r="FG110" s="100"/>
      <c r="FH110" s="100"/>
      <c r="FI110" s="56"/>
      <c r="FJ110" s="57"/>
      <c r="FK110" s="57"/>
      <c r="FL110" s="58"/>
      <c r="FM110" s="58"/>
      <c r="FN110" s="58"/>
      <c r="FO110" s="58"/>
      <c r="FP110" s="58"/>
      <c r="FQ110" s="58"/>
      <c r="FR110" s="58"/>
      <c r="FS110" s="58"/>
      <c r="FT110" s="55"/>
      <c r="FU110" s="100"/>
      <c r="FV110" s="100"/>
      <c r="FW110" s="100"/>
      <c r="FX110" s="100"/>
      <c r="FY110" s="56"/>
      <c r="FZ110" s="57"/>
      <c r="GA110" s="57"/>
      <c r="GB110" s="58"/>
      <c r="GC110" s="58"/>
      <c r="GD110" s="58"/>
      <c r="GE110" s="58"/>
      <c r="GF110" s="58"/>
      <c r="GG110" s="58"/>
      <c r="GH110" s="58"/>
      <c r="GI110" s="58"/>
      <c r="GJ110" s="55"/>
      <c r="GK110" s="100"/>
      <c r="GL110" s="100"/>
      <c r="GM110" s="100"/>
      <c r="GN110" s="100"/>
      <c r="GO110" s="56"/>
      <c r="GP110" s="57"/>
      <c r="GQ110" s="57"/>
      <c r="GR110" s="58"/>
      <c r="GS110" s="58"/>
      <c r="GT110" s="58"/>
      <c r="GU110" s="58"/>
      <c r="GV110" s="58"/>
      <c r="GW110" s="58"/>
      <c r="GX110" s="58"/>
      <c r="GY110" s="58"/>
      <c r="GZ110" s="55"/>
      <c r="HA110" s="100"/>
      <c r="HB110" s="100"/>
      <c r="HC110" s="100"/>
      <c r="HD110" s="100"/>
      <c r="HE110" s="56"/>
      <c r="HF110" s="57"/>
      <c r="HG110" s="57"/>
      <c r="HH110" s="58"/>
      <c r="HI110" s="58"/>
      <c r="HJ110" s="58"/>
      <c r="HK110" s="58"/>
      <c r="HL110" s="58"/>
      <c r="HM110" s="58"/>
      <c r="HN110" s="58"/>
      <c r="HO110" s="58"/>
      <c r="HP110" s="55"/>
      <c r="HQ110" s="100"/>
      <c r="HR110" s="100"/>
      <c r="HS110" s="100"/>
      <c r="HT110" s="100"/>
      <c r="HU110" s="56"/>
      <c r="HV110" s="57"/>
      <c r="HW110" s="57"/>
      <c r="HX110" s="58"/>
      <c r="HY110" s="58"/>
      <c r="HZ110" s="58"/>
      <c r="IA110" s="58"/>
      <c r="IB110" s="58"/>
      <c r="IC110" s="58"/>
      <c r="ID110" s="58"/>
      <c r="IE110" s="58"/>
      <c r="IF110" s="55"/>
      <c r="IG110" s="100"/>
      <c r="IH110" s="100"/>
      <c r="II110" s="100"/>
      <c r="IJ110" s="100"/>
      <c r="IK110" s="56"/>
      <c r="IL110" s="57"/>
      <c r="IM110" s="57"/>
      <c r="IN110" s="58"/>
      <c r="IO110" s="58"/>
      <c r="IP110" s="58"/>
      <c r="IQ110" s="58"/>
      <c r="IR110" s="58"/>
      <c r="IS110" s="58"/>
      <c r="IT110" s="58"/>
      <c r="IU110" s="58"/>
      <c r="IV110" s="55"/>
    </row>
    <row r="111" spans="1:256" s="47" customFormat="1" ht="18.75" customHeight="1">
      <c r="A111" s="102"/>
      <c r="B111" s="115"/>
      <c r="C111" s="100"/>
      <c r="D111" s="116"/>
      <c r="E111" s="25">
        <v>2016</v>
      </c>
      <c r="F111" s="1">
        <f t="shared" si="35"/>
        <v>1318511.0000000002</v>
      </c>
      <c r="G111" s="1">
        <f t="shared" si="36"/>
        <v>63573.4</v>
      </c>
      <c r="H111" s="1">
        <f t="shared" si="42"/>
        <v>484356.10000000003</v>
      </c>
      <c r="I111" s="1">
        <f t="shared" si="42"/>
        <v>63573.4</v>
      </c>
      <c r="J111" s="1">
        <f t="shared" si="42"/>
        <v>0</v>
      </c>
      <c r="K111" s="1">
        <f t="shared" si="42"/>
        <v>0</v>
      </c>
      <c r="L111" s="1">
        <f t="shared" si="42"/>
        <v>834154.9000000001</v>
      </c>
      <c r="M111" s="1">
        <f t="shared" si="42"/>
        <v>0</v>
      </c>
      <c r="N111" s="1">
        <f t="shared" si="42"/>
        <v>0</v>
      </c>
      <c r="O111" s="1">
        <f t="shared" si="42"/>
        <v>0</v>
      </c>
      <c r="P111" s="26"/>
      <c r="Q111" s="100"/>
      <c r="R111" s="100"/>
      <c r="S111" s="100"/>
      <c r="T111" s="100"/>
      <c r="U111" s="56"/>
      <c r="V111" s="57"/>
      <c r="W111" s="57"/>
      <c r="X111" s="58"/>
      <c r="Y111" s="58"/>
      <c r="Z111" s="58"/>
      <c r="AA111" s="58"/>
      <c r="AB111" s="58"/>
      <c r="AC111" s="58"/>
      <c r="AD111" s="58"/>
      <c r="AE111" s="58"/>
      <c r="AF111" s="55"/>
      <c r="AG111" s="100"/>
      <c r="AH111" s="100"/>
      <c r="AI111" s="100"/>
      <c r="AJ111" s="100"/>
      <c r="AK111" s="56"/>
      <c r="AL111" s="57"/>
      <c r="AM111" s="57"/>
      <c r="AN111" s="58"/>
      <c r="AO111" s="58"/>
      <c r="AP111" s="58"/>
      <c r="AQ111" s="58"/>
      <c r="AR111" s="58"/>
      <c r="AS111" s="58"/>
      <c r="AT111" s="58"/>
      <c r="AU111" s="58"/>
      <c r="AV111" s="55"/>
      <c r="AW111" s="100"/>
      <c r="AX111" s="100"/>
      <c r="AY111" s="100"/>
      <c r="AZ111" s="100"/>
      <c r="BA111" s="56"/>
      <c r="BB111" s="57"/>
      <c r="BC111" s="57"/>
      <c r="BD111" s="58"/>
      <c r="BE111" s="58"/>
      <c r="BF111" s="58"/>
      <c r="BG111" s="58"/>
      <c r="BH111" s="58"/>
      <c r="BI111" s="58"/>
      <c r="BJ111" s="58"/>
      <c r="BK111" s="58"/>
      <c r="BL111" s="55"/>
      <c r="BM111" s="100"/>
      <c r="BN111" s="100"/>
      <c r="BO111" s="100"/>
      <c r="BP111" s="100"/>
      <c r="BQ111" s="56"/>
      <c r="BR111" s="57"/>
      <c r="BS111" s="57"/>
      <c r="BT111" s="58"/>
      <c r="BU111" s="58"/>
      <c r="BV111" s="58"/>
      <c r="BW111" s="58"/>
      <c r="BX111" s="58"/>
      <c r="BY111" s="58"/>
      <c r="BZ111" s="58"/>
      <c r="CA111" s="58"/>
      <c r="CB111" s="55"/>
      <c r="CC111" s="100"/>
      <c r="CD111" s="100"/>
      <c r="CE111" s="100"/>
      <c r="CF111" s="100"/>
      <c r="CG111" s="56"/>
      <c r="CH111" s="57"/>
      <c r="CI111" s="57"/>
      <c r="CJ111" s="58"/>
      <c r="CK111" s="58"/>
      <c r="CL111" s="58"/>
      <c r="CM111" s="58"/>
      <c r="CN111" s="58"/>
      <c r="CO111" s="58"/>
      <c r="CP111" s="58"/>
      <c r="CQ111" s="58"/>
      <c r="CR111" s="55"/>
      <c r="CS111" s="100"/>
      <c r="CT111" s="100"/>
      <c r="CU111" s="100"/>
      <c r="CV111" s="100"/>
      <c r="CW111" s="56"/>
      <c r="CX111" s="57"/>
      <c r="CY111" s="57"/>
      <c r="CZ111" s="58"/>
      <c r="DA111" s="58"/>
      <c r="DB111" s="58"/>
      <c r="DC111" s="58"/>
      <c r="DD111" s="58"/>
      <c r="DE111" s="58"/>
      <c r="DF111" s="58"/>
      <c r="DG111" s="58"/>
      <c r="DH111" s="55"/>
      <c r="DI111" s="100"/>
      <c r="DJ111" s="100"/>
      <c r="DK111" s="100"/>
      <c r="DL111" s="100"/>
      <c r="DM111" s="56"/>
      <c r="DN111" s="57"/>
      <c r="DO111" s="57"/>
      <c r="DP111" s="58"/>
      <c r="DQ111" s="58"/>
      <c r="DR111" s="58"/>
      <c r="DS111" s="58"/>
      <c r="DT111" s="58"/>
      <c r="DU111" s="58"/>
      <c r="DV111" s="58"/>
      <c r="DW111" s="58"/>
      <c r="DX111" s="55"/>
      <c r="DY111" s="100"/>
      <c r="DZ111" s="100"/>
      <c r="EA111" s="100"/>
      <c r="EB111" s="100"/>
      <c r="EC111" s="56"/>
      <c r="ED111" s="57"/>
      <c r="EE111" s="57"/>
      <c r="EF111" s="58"/>
      <c r="EG111" s="58"/>
      <c r="EH111" s="58"/>
      <c r="EI111" s="58"/>
      <c r="EJ111" s="58"/>
      <c r="EK111" s="58"/>
      <c r="EL111" s="58"/>
      <c r="EM111" s="58"/>
      <c r="EN111" s="55"/>
      <c r="EO111" s="100"/>
      <c r="EP111" s="100"/>
      <c r="EQ111" s="100"/>
      <c r="ER111" s="100"/>
      <c r="ES111" s="56"/>
      <c r="ET111" s="57"/>
      <c r="EU111" s="57"/>
      <c r="EV111" s="58"/>
      <c r="EW111" s="58"/>
      <c r="EX111" s="58"/>
      <c r="EY111" s="58"/>
      <c r="EZ111" s="58"/>
      <c r="FA111" s="58"/>
      <c r="FB111" s="58"/>
      <c r="FC111" s="58"/>
      <c r="FD111" s="55"/>
      <c r="FE111" s="100"/>
      <c r="FF111" s="100"/>
      <c r="FG111" s="100"/>
      <c r="FH111" s="100"/>
      <c r="FI111" s="56"/>
      <c r="FJ111" s="57"/>
      <c r="FK111" s="57"/>
      <c r="FL111" s="58"/>
      <c r="FM111" s="58"/>
      <c r="FN111" s="58"/>
      <c r="FO111" s="58"/>
      <c r="FP111" s="58"/>
      <c r="FQ111" s="58"/>
      <c r="FR111" s="58"/>
      <c r="FS111" s="58"/>
      <c r="FT111" s="55"/>
      <c r="FU111" s="100"/>
      <c r="FV111" s="100"/>
      <c r="FW111" s="100"/>
      <c r="FX111" s="100"/>
      <c r="FY111" s="56"/>
      <c r="FZ111" s="57"/>
      <c r="GA111" s="57"/>
      <c r="GB111" s="58"/>
      <c r="GC111" s="58"/>
      <c r="GD111" s="58"/>
      <c r="GE111" s="58"/>
      <c r="GF111" s="58"/>
      <c r="GG111" s="58"/>
      <c r="GH111" s="58"/>
      <c r="GI111" s="58"/>
      <c r="GJ111" s="55"/>
      <c r="GK111" s="100"/>
      <c r="GL111" s="100"/>
      <c r="GM111" s="100"/>
      <c r="GN111" s="100"/>
      <c r="GO111" s="56"/>
      <c r="GP111" s="57"/>
      <c r="GQ111" s="57"/>
      <c r="GR111" s="58"/>
      <c r="GS111" s="58"/>
      <c r="GT111" s="58"/>
      <c r="GU111" s="58"/>
      <c r="GV111" s="58"/>
      <c r="GW111" s="58"/>
      <c r="GX111" s="58"/>
      <c r="GY111" s="58"/>
      <c r="GZ111" s="55"/>
      <c r="HA111" s="100"/>
      <c r="HB111" s="100"/>
      <c r="HC111" s="100"/>
      <c r="HD111" s="100"/>
      <c r="HE111" s="56"/>
      <c r="HF111" s="57"/>
      <c r="HG111" s="57"/>
      <c r="HH111" s="58"/>
      <c r="HI111" s="58"/>
      <c r="HJ111" s="58"/>
      <c r="HK111" s="58"/>
      <c r="HL111" s="58"/>
      <c r="HM111" s="58"/>
      <c r="HN111" s="58"/>
      <c r="HO111" s="58"/>
      <c r="HP111" s="55"/>
      <c r="HQ111" s="100"/>
      <c r="HR111" s="100"/>
      <c r="HS111" s="100"/>
      <c r="HT111" s="100"/>
      <c r="HU111" s="56"/>
      <c r="HV111" s="57"/>
      <c r="HW111" s="57"/>
      <c r="HX111" s="58"/>
      <c r="HY111" s="58"/>
      <c r="HZ111" s="58"/>
      <c r="IA111" s="58"/>
      <c r="IB111" s="58"/>
      <c r="IC111" s="58"/>
      <c r="ID111" s="58"/>
      <c r="IE111" s="58"/>
      <c r="IF111" s="55"/>
      <c r="IG111" s="100"/>
      <c r="IH111" s="100"/>
      <c r="II111" s="100"/>
      <c r="IJ111" s="100"/>
      <c r="IK111" s="56"/>
      <c r="IL111" s="57"/>
      <c r="IM111" s="57"/>
      <c r="IN111" s="58"/>
      <c r="IO111" s="58"/>
      <c r="IP111" s="58"/>
      <c r="IQ111" s="58"/>
      <c r="IR111" s="58"/>
      <c r="IS111" s="58"/>
      <c r="IT111" s="58"/>
      <c r="IU111" s="58"/>
      <c r="IV111" s="55"/>
    </row>
    <row r="112" spans="1:256" s="47" customFormat="1" ht="18.75" customHeight="1">
      <c r="A112" s="102"/>
      <c r="B112" s="115"/>
      <c r="C112" s="100"/>
      <c r="D112" s="116"/>
      <c r="E112" s="25">
        <v>2017</v>
      </c>
      <c r="F112" s="1">
        <f t="shared" si="35"/>
        <v>325500</v>
      </c>
      <c r="G112" s="1">
        <f t="shared" si="36"/>
        <v>0</v>
      </c>
      <c r="H112" s="1">
        <f>H36</f>
        <v>81375</v>
      </c>
      <c r="I112" s="1">
        <f t="shared" si="42"/>
        <v>0</v>
      </c>
      <c r="J112" s="1">
        <f t="shared" si="42"/>
        <v>0</v>
      </c>
      <c r="K112" s="1">
        <f t="shared" si="42"/>
        <v>0</v>
      </c>
      <c r="L112" s="1">
        <f t="shared" si="42"/>
        <v>244125</v>
      </c>
      <c r="M112" s="1">
        <f t="shared" si="42"/>
        <v>0</v>
      </c>
      <c r="N112" s="1">
        <f t="shared" si="42"/>
        <v>0</v>
      </c>
      <c r="O112" s="1">
        <f t="shared" si="42"/>
        <v>0</v>
      </c>
      <c r="P112" s="26"/>
      <c r="Q112" s="100"/>
      <c r="R112" s="100"/>
      <c r="S112" s="100"/>
      <c r="T112" s="100"/>
      <c r="U112" s="56"/>
      <c r="V112" s="57"/>
      <c r="W112" s="57"/>
      <c r="X112" s="58"/>
      <c r="Y112" s="58"/>
      <c r="Z112" s="58"/>
      <c r="AA112" s="58"/>
      <c r="AB112" s="58"/>
      <c r="AC112" s="58"/>
      <c r="AD112" s="58"/>
      <c r="AE112" s="58"/>
      <c r="AF112" s="55"/>
      <c r="AG112" s="100"/>
      <c r="AH112" s="100"/>
      <c r="AI112" s="100"/>
      <c r="AJ112" s="100"/>
      <c r="AK112" s="56"/>
      <c r="AL112" s="57"/>
      <c r="AM112" s="57"/>
      <c r="AN112" s="58"/>
      <c r="AO112" s="58"/>
      <c r="AP112" s="58"/>
      <c r="AQ112" s="58"/>
      <c r="AR112" s="58"/>
      <c r="AS112" s="58"/>
      <c r="AT112" s="58"/>
      <c r="AU112" s="58"/>
      <c r="AV112" s="55"/>
      <c r="AW112" s="100"/>
      <c r="AX112" s="100"/>
      <c r="AY112" s="100"/>
      <c r="AZ112" s="100"/>
      <c r="BA112" s="56"/>
      <c r="BB112" s="57"/>
      <c r="BC112" s="57"/>
      <c r="BD112" s="58"/>
      <c r="BE112" s="58"/>
      <c r="BF112" s="58"/>
      <c r="BG112" s="58"/>
      <c r="BH112" s="58"/>
      <c r="BI112" s="58"/>
      <c r="BJ112" s="58"/>
      <c r="BK112" s="58"/>
      <c r="BL112" s="55"/>
      <c r="BM112" s="100"/>
      <c r="BN112" s="100"/>
      <c r="BO112" s="100"/>
      <c r="BP112" s="100"/>
      <c r="BQ112" s="56"/>
      <c r="BR112" s="57"/>
      <c r="BS112" s="57"/>
      <c r="BT112" s="58"/>
      <c r="BU112" s="58"/>
      <c r="BV112" s="58"/>
      <c r="BW112" s="58"/>
      <c r="BX112" s="58"/>
      <c r="BY112" s="58"/>
      <c r="BZ112" s="58"/>
      <c r="CA112" s="58"/>
      <c r="CB112" s="55"/>
      <c r="CC112" s="100"/>
      <c r="CD112" s="100"/>
      <c r="CE112" s="100"/>
      <c r="CF112" s="100"/>
      <c r="CG112" s="56"/>
      <c r="CH112" s="57"/>
      <c r="CI112" s="57"/>
      <c r="CJ112" s="58"/>
      <c r="CK112" s="58"/>
      <c r="CL112" s="58"/>
      <c r="CM112" s="58"/>
      <c r="CN112" s="58"/>
      <c r="CO112" s="58"/>
      <c r="CP112" s="58"/>
      <c r="CQ112" s="58"/>
      <c r="CR112" s="55"/>
      <c r="CS112" s="100"/>
      <c r="CT112" s="100"/>
      <c r="CU112" s="100"/>
      <c r="CV112" s="100"/>
      <c r="CW112" s="56"/>
      <c r="CX112" s="57"/>
      <c r="CY112" s="57"/>
      <c r="CZ112" s="58"/>
      <c r="DA112" s="58"/>
      <c r="DB112" s="58"/>
      <c r="DC112" s="58"/>
      <c r="DD112" s="58"/>
      <c r="DE112" s="58"/>
      <c r="DF112" s="58"/>
      <c r="DG112" s="58"/>
      <c r="DH112" s="55"/>
      <c r="DI112" s="100"/>
      <c r="DJ112" s="100"/>
      <c r="DK112" s="100"/>
      <c r="DL112" s="100"/>
      <c r="DM112" s="56"/>
      <c r="DN112" s="57"/>
      <c r="DO112" s="57"/>
      <c r="DP112" s="58"/>
      <c r="DQ112" s="58"/>
      <c r="DR112" s="58"/>
      <c r="DS112" s="58"/>
      <c r="DT112" s="58"/>
      <c r="DU112" s="58"/>
      <c r="DV112" s="58"/>
      <c r="DW112" s="58"/>
      <c r="DX112" s="55"/>
      <c r="DY112" s="100"/>
      <c r="DZ112" s="100"/>
      <c r="EA112" s="100"/>
      <c r="EB112" s="100"/>
      <c r="EC112" s="56"/>
      <c r="ED112" s="57"/>
      <c r="EE112" s="57"/>
      <c r="EF112" s="58"/>
      <c r="EG112" s="58"/>
      <c r="EH112" s="58"/>
      <c r="EI112" s="58"/>
      <c r="EJ112" s="58"/>
      <c r="EK112" s="58"/>
      <c r="EL112" s="58"/>
      <c r="EM112" s="58"/>
      <c r="EN112" s="55"/>
      <c r="EO112" s="100"/>
      <c r="EP112" s="100"/>
      <c r="EQ112" s="100"/>
      <c r="ER112" s="100"/>
      <c r="ES112" s="56"/>
      <c r="ET112" s="57"/>
      <c r="EU112" s="57"/>
      <c r="EV112" s="58"/>
      <c r="EW112" s="58"/>
      <c r="EX112" s="58"/>
      <c r="EY112" s="58"/>
      <c r="EZ112" s="58"/>
      <c r="FA112" s="58"/>
      <c r="FB112" s="58"/>
      <c r="FC112" s="58"/>
      <c r="FD112" s="55"/>
      <c r="FE112" s="100"/>
      <c r="FF112" s="100"/>
      <c r="FG112" s="100"/>
      <c r="FH112" s="100"/>
      <c r="FI112" s="56"/>
      <c r="FJ112" s="57"/>
      <c r="FK112" s="57"/>
      <c r="FL112" s="58"/>
      <c r="FM112" s="58"/>
      <c r="FN112" s="58"/>
      <c r="FO112" s="58"/>
      <c r="FP112" s="58"/>
      <c r="FQ112" s="58"/>
      <c r="FR112" s="58"/>
      <c r="FS112" s="58"/>
      <c r="FT112" s="55"/>
      <c r="FU112" s="100"/>
      <c r="FV112" s="100"/>
      <c r="FW112" s="100"/>
      <c r="FX112" s="100"/>
      <c r="FY112" s="56"/>
      <c r="FZ112" s="57"/>
      <c r="GA112" s="57"/>
      <c r="GB112" s="58"/>
      <c r="GC112" s="58"/>
      <c r="GD112" s="58"/>
      <c r="GE112" s="58"/>
      <c r="GF112" s="58"/>
      <c r="GG112" s="58"/>
      <c r="GH112" s="58"/>
      <c r="GI112" s="58"/>
      <c r="GJ112" s="55"/>
      <c r="GK112" s="100"/>
      <c r="GL112" s="100"/>
      <c r="GM112" s="100"/>
      <c r="GN112" s="100"/>
      <c r="GO112" s="56"/>
      <c r="GP112" s="57"/>
      <c r="GQ112" s="57"/>
      <c r="GR112" s="58"/>
      <c r="GS112" s="58"/>
      <c r="GT112" s="58"/>
      <c r="GU112" s="58"/>
      <c r="GV112" s="58"/>
      <c r="GW112" s="58"/>
      <c r="GX112" s="58"/>
      <c r="GY112" s="58"/>
      <c r="GZ112" s="55"/>
      <c r="HA112" s="100"/>
      <c r="HB112" s="100"/>
      <c r="HC112" s="100"/>
      <c r="HD112" s="100"/>
      <c r="HE112" s="56"/>
      <c r="HF112" s="57"/>
      <c r="HG112" s="57"/>
      <c r="HH112" s="58"/>
      <c r="HI112" s="58"/>
      <c r="HJ112" s="58"/>
      <c r="HK112" s="58"/>
      <c r="HL112" s="58"/>
      <c r="HM112" s="58"/>
      <c r="HN112" s="58"/>
      <c r="HO112" s="58"/>
      <c r="HP112" s="55"/>
      <c r="HQ112" s="100"/>
      <c r="HR112" s="100"/>
      <c r="HS112" s="100"/>
      <c r="HT112" s="100"/>
      <c r="HU112" s="56"/>
      <c r="HV112" s="57"/>
      <c r="HW112" s="57"/>
      <c r="HX112" s="58"/>
      <c r="HY112" s="58"/>
      <c r="HZ112" s="58"/>
      <c r="IA112" s="58"/>
      <c r="IB112" s="58"/>
      <c r="IC112" s="58"/>
      <c r="ID112" s="58"/>
      <c r="IE112" s="58"/>
      <c r="IF112" s="55"/>
      <c r="IG112" s="100"/>
      <c r="IH112" s="100"/>
      <c r="II112" s="100"/>
      <c r="IJ112" s="100"/>
      <c r="IK112" s="56"/>
      <c r="IL112" s="57"/>
      <c r="IM112" s="57"/>
      <c r="IN112" s="58"/>
      <c r="IO112" s="58"/>
      <c r="IP112" s="58"/>
      <c r="IQ112" s="58"/>
      <c r="IR112" s="58"/>
      <c r="IS112" s="58"/>
      <c r="IT112" s="58"/>
      <c r="IU112" s="58"/>
      <c r="IV112" s="55"/>
    </row>
    <row r="113" spans="1:256" s="47" customFormat="1" ht="18.75" customHeight="1">
      <c r="A113" s="102"/>
      <c r="B113" s="115"/>
      <c r="C113" s="100"/>
      <c r="D113" s="116"/>
      <c r="E113" s="25">
        <v>2018</v>
      </c>
      <c r="F113" s="1">
        <f t="shared" si="35"/>
        <v>325476</v>
      </c>
      <c r="G113" s="1">
        <f t="shared" si="36"/>
        <v>0</v>
      </c>
      <c r="H113" s="1">
        <f t="shared" si="42"/>
        <v>81369</v>
      </c>
      <c r="I113" s="1">
        <f t="shared" si="42"/>
        <v>0</v>
      </c>
      <c r="J113" s="1">
        <f t="shared" si="42"/>
        <v>0</v>
      </c>
      <c r="K113" s="1">
        <f t="shared" si="42"/>
        <v>0</v>
      </c>
      <c r="L113" s="1">
        <f t="shared" si="42"/>
        <v>244107</v>
      </c>
      <c r="M113" s="1">
        <f t="shared" si="42"/>
        <v>0</v>
      </c>
      <c r="N113" s="1">
        <f t="shared" si="42"/>
        <v>0</v>
      </c>
      <c r="O113" s="1">
        <f t="shared" si="42"/>
        <v>0</v>
      </c>
      <c r="P113" s="26"/>
      <c r="Q113" s="100"/>
      <c r="R113" s="100"/>
      <c r="S113" s="100"/>
      <c r="T113" s="100"/>
      <c r="U113" s="56"/>
      <c r="V113" s="57"/>
      <c r="W113" s="57"/>
      <c r="X113" s="58"/>
      <c r="Y113" s="58"/>
      <c r="Z113" s="58"/>
      <c r="AA113" s="58"/>
      <c r="AB113" s="58"/>
      <c r="AC113" s="58"/>
      <c r="AD113" s="58"/>
      <c r="AE113" s="58"/>
      <c r="AF113" s="55"/>
      <c r="AG113" s="100"/>
      <c r="AH113" s="100"/>
      <c r="AI113" s="100"/>
      <c r="AJ113" s="100"/>
      <c r="AK113" s="56"/>
      <c r="AL113" s="57"/>
      <c r="AM113" s="57"/>
      <c r="AN113" s="58"/>
      <c r="AO113" s="58"/>
      <c r="AP113" s="58"/>
      <c r="AQ113" s="58"/>
      <c r="AR113" s="58"/>
      <c r="AS113" s="58"/>
      <c r="AT113" s="58"/>
      <c r="AU113" s="58"/>
      <c r="AV113" s="55"/>
      <c r="AW113" s="100"/>
      <c r="AX113" s="100"/>
      <c r="AY113" s="100"/>
      <c r="AZ113" s="100"/>
      <c r="BA113" s="56"/>
      <c r="BB113" s="57"/>
      <c r="BC113" s="57"/>
      <c r="BD113" s="58"/>
      <c r="BE113" s="58"/>
      <c r="BF113" s="58"/>
      <c r="BG113" s="58"/>
      <c r="BH113" s="58"/>
      <c r="BI113" s="58"/>
      <c r="BJ113" s="58"/>
      <c r="BK113" s="58"/>
      <c r="BL113" s="55"/>
      <c r="BM113" s="100"/>
      <c r="BN113" s="100"/>
      <c r="BO113" s="100"/>
      <c r="BP113" s="100"/>
      <c r="BQ113" s="56"/>
      <c r="BR113" s="57"/>
      <c r="BS113" s="57"/>
      <c r="BT113" s="58"/>
      <c r="BU113" s="58"/>
      <c r="BV113" s="58"/>
      <c r="BW113" s="58"/>
      <c r="BX113" s="58"/>
      <c r="BY113" s="58"/>
      <c r="BZ113" s="58"/>
      <c r="CA113" s="58"/>
      <c r="CB113" s="55"/>
      <c r="CC113" s="100"/>
      <c r="CD113" s="100"/>
      <c r="CE113" s="100"/>
      <c r="CF113" s="100"/>
      <c r="CG113" s="56"/>
      <c r="CH113" s="57"/>
      <c r="CI113" s="57"/>
      <c r="CJ113" s="58"/>
      <c r="CK113" s="58"/>
      <c r="CL113" s="58"/>
      <c r="CM113" s="58"/>
      <c r="CN113" s="58"/>
      <c r="CO113" s="58"/>
      <c r="CP113" s="58"/>
      <c r="CQ113" s="58"/>
      <c r="CR113" s="55"/>
      <c r="CS113" s="100"/>
      <c r="CT113" s="100"/>
      <c r="CU113" s="100"/>
      <c r="CV113" s="100"/>
      <c r="CW113" s="56"/>
      <c r="CX113" s="57"/>
      <c r="CY113" s="57"/>
      <c r="CZ113" s="58"/>
      <c r="DA113" s="58"/>
      <c r="DB113" s="58"/>
      <c r="DC113" s="58"/>
      <c r="DD113" s="58"/>
      <c r="DE113" s="58"/>
      <c r="DF113" s="58"/>
      <c r="DG113" s="58"/>
      <c r="DH113" s="55"/>
      <c r="DI113" s="100"/>
      <c r="DJ113" s="100"/>
      <c r="DK113" s="100"/>
      <c r="DL113" s="100"/>
      <c r="DM113" s="56"/>
      <c r="DN113" s="57"/>
      <c r="DO113" s="57"/>
      <c r="DP113" s="58"/>
      <c r="DQ113" s="58"/>
      <c r="DR113" s="58"/>
      <c r="DS113" s="58"/>
      <c r="DT113" s="58"/>
      <c r="DU113" s="58"/>
      <c r="DV113" s="58"/>
      <c r="DW113" s="58"/>
      <c r="DX113" s="55"/>
      <c r="DY113" s="100"/>
      <c r="DZ113" s="100"/>
      <c r="EA113" s="100"/>
      <c r="EB113" s="100"/>
      <c r="EC113" s="56"/>
      <c r="ED113" s="57"/>
      <c r="EE113" s="57"/>
      <c r="EF113" s="58"/>
      <c r="EG113" s="58"/>
      <c r="EH113" s="58"/>
      <c r="EI113" s="58"/>
      <c r="EJ113" s="58"/>
      <c r="EK113" s="58"/>
      <c r="EL113" s="58"/>
      <c r="EM113" s="58"/>
      <c r="EN113" s="55"/>
      <c r="EO113" s="100"/>
      <c r="EP113" s="100"/>
      <c r="EQ113" s="100"/>
      <c r="ER113" s="100"/>
      <c r="ES113" s="56"/>
      <c r="ET113" s="57"/>
      <c r="EU113" s="57"/>
      <c r="EV113" s="58"/>
      <c r="EW113" s="58"/>
      <c r="EX113" s="58"/>
      <c r="EY113" s="58"/>
      <c r="EZ113" s="58"/>
      <c r="FA113" s="58"/>
      <c r="FB113" s="58"/>
      <c r="FC113" s="58"/>
      <c r="FD113" s="55"/>
      <c r="FE113" s="100"/>
      <c r="FF113" s="100"/>
      <c r="FG113" s="100"/>
      <c r="FH113" s="100"/>
      <c r="FI113" s="56"/>
      <c r="FJ113" s="57"/>
      <c r="FK113" s="57"/>
      <c r="FL113" s="58"/>
      <c r="FM113" s="58"/>
      <c r="FN113" s="58"/>
      <c r="FO113" s="58"/>
      <c r="FP113" s="58"/>
      <c r="FQ113" s="58"/>
      <c r="FR113" s="58"/>
      <c r="FS113" s="58"/>
      <c r="FT113" s="55"/>
      <c r="FU113" s="100"/>
      <c r="FV113" s="100"/>
      <c r="FW113" s="100"/>
      <c r="FX113" s="100"/>
      <c r="FY113" s="56"/>
      <c r="FZ113" s="57"/>
      <c r="GA113" s="57"/>
      <c r="GB113" s="58"/>
      <c r="GC113" s="58"/>
      <c r="GD113" s="58"/>
      <c r="GE113" s="58"/>
      <c r="GF113" s="58"/>
      <c r="GG113" s="58"/>
      <c r="GH113" s="58"/>
      <c r="GI113" s="58"/>
      <c r="GJ113" s="55"/>
      <c r="GK113" s="100"/>
      <c r="GL113" s="100"/>
      <c r="GM113" s="100"/>
      <c r="GN113" s="100"/>
      <c r="GO113" s="56"/>
      <c r="GP113" s="57"/>
      <c r="GQ113" s="57"/>
      <c r="GR113" s="58"/>
      <c r="GS113" s="58"/>
      <c r="GT113" s="58"/>
      <c r="GU113" s="58"/>
      <c r="GV113" s="58"/>
      <c r="GW113" s="58"/>
      <c r="GX113" s="58"/>
      <c r="GY113" s="58"/>
      <c r="GZ113" s="55"/>
      <c r="HA113" s="100"/>
      <c r="HB113" s="100"/>
      <c r="HC113" s="100"/>
      <c r="HD113" s="100"/>
      <c r="HE113" s="56"/>
      <c r="HF113" s="57"/>
      <c r="HG113" s="57"/>
      <c r="HH113" s="58"/>
      <c r="HI113" s="58"/>
      <c r="HJ113" s="58"/>
      <c r="HK113" s="58"/>
      <c r="HL113" s="58"/>
      <c r="HM113" s="58"/>
      <c r="HN113" s="58"/>
      <c r="HO113" s="58"/>
      <c r="HP113" s="55"/>
      <c r="HQ113" s="100"/>
      <c r="HR113" s="100"/>
      <c r="HS113" s="100"/>
      <c r="HT113" s="100"/>
      <c r="HU113" s="56"/>
      <c r="HV113" s="57"/>
      <c r="HW113" s="57"/>
      <c r="HX113" s="58"/>
      <c r="HY113" s="58"/>
      <c r="HZ113" s="58"/>
      <c r="IA113" s="58"/>
      <c r="IB113" s="58"/>
      <c r="IC113" s="58"/>
      <c r="ID113" s="58"/>
      <c r="IE113" s="58"/>
      <c r="IF113" s="55"/>
      <c r="IG113" s="100"/>
      <c r="IH113" s="100"/>
      <c r="II113" s="100"/>
      <c r="IJ113" s="100"/>
      <c r="IK113" s="56"/>
      <c r="IL113" s="57"/>
      <c r="IM113" s="57"/>
      <c r="IN113" s="58"/>
      <c r="IO113" s="58"/>
      <c r="IP113" s="58"/>
      <c r="IQ113" s="58"/>
      <c r="IR113" s="58"/>
      <c r="IS113" s="58"/>
      <c r="IT113" s="58"/>
      <c r="IU113" s="58"/>
      <c r="IV113" s="55"/>
    </row>
    <row r="114" spans="1:256" s="47" customFormat="1" ht="18.75" customHeight="1">
      <c r="A114" s="102"/>
      <c r="B114" s="115"/>
      <c r="C114" s="100"/>
      <c r="D114" s="116"/>
      <c r="E114" s="25">
        <v>2019</v>
      </c>
      <c r="F114" s="1">
        <f t="shared" si="35"/>
        <v>0</v>
      </c>
      <c r="G114" s="1">
        <f t="shared" si="36"/>
        <v>0</v>
      </c>
      <c r="H114" s="1">
        <f t="shared" si="42"/>
        <v>0</v>
      </c>
      <c r="I114" s="1">
        <f t="shared" si="42"/>
        <v>0</v>
      </c>
      <c r="J114" s="1">
        <f t="shared" si="42"/>
        <v>0</v>
      </c>
      <c r="K114" s="1">
        <f t="shared" si="42"/>
        <v>0</v>
      </c>
      <c r="L114" s="1">
        <f t="shared" si="42"/>
        <v>0</v>
      </c>
      <c r="M114" s="1">
        <f t="shared" si="42"/>
        <v>0</v>
      </c>
      <c r="N114" s="1">
        <f t="shared" si="42"/>
        <v>0</v>
      </c>
      <c r="O114" s="1">
        <f t="shared" si="42"/>
        <v>0</v>
      </c>
      <c r="P114" s="26"/>
      <c r="Q114" s="100"/>
      <c r="R114" s="100"/>
      <c r="S114" s="100"/>
      <c r="T114" s="100"/>
      <c r="U114" s="56"/>
      <c r="V114" s="57"/>
      <c r="W114" s="57"/>
      <c r="X114" s="60"/>
      <c r="Y114" s="60"/>
      <c r="Z114" s="60"/>
      <c r="AA114" s="60"/>
      <c r="AB114" s="60"/>
      <c r="AC114" s="60"/>
      <c r="AD114" s="60"/>
      <c r="AE114" s="60"/>
      <c r="AF114" s="55"/>
      <c r="AG114" s="100"/>
      <c r="AH114" s="100"/>
      <c r="AI114" s="100"/>
      <c r="AJ114" s="100"/>
      <c r="AK114" s="56"/>
      <c r="AL114" s="57"/>
      <c r="AM114" s="57"/>
      <c r="AN114" s="60"/>
      <c r="AO114" s="60"/>
      <c r="AP114" s="60"/>
      <c r="AQ114" s="60"/>
      <c r="AR114" s="60"/>
      <c r="AS114" s="60"/>
      <c r="AT114" s="60"/>
      <c r="AU114" s="60"/>
      <c r="AV114" s="55"/>
      <c r="AW114" s="100"/>
      <c r="AX114" s="100"/>
      <c r="AY114" s="100"/>
      <c r="AZ114" s="100"/>
      <c r="BA114" s="56"/>
      <c r="BB114" s="57"/>
      <c r="BC114" s="57"/>
      <c r="BD114" s="60"/>
      <c r="BE114" s="60"/>
      <c r="BF114" s="60"/>
      <c r="BG114" s="60"/>
      <c r="BH114" s="60"/>
      <c r="BI114" s="60"/>
      <c r="BJ114" s="60"/>
      <c r="BK114" s="60"/>
      <c r="BL114" s="55"/>
      <c r="BM114" s="100"/>
      <c r="BN114" s="100"/>
      <c r="BO114" s="100"/>
      <c r="BP114" s="100"/>
      <c r="BQ114" s="56"/>
      <c r="BR114" s="57"/>
      <c r="BS114" s="57"/>
      <c r="BT114" s="60"/>
      <c r="BU114" s="60"/>
      <c r="BV114" s="60"/>
      <c r="BW114" s="60"/>
      <c r="BX114" s="60"/>
      <c r="BY114" s="60"/>
      <c r="BZ114" s="60"/>
      <c r="CA114" s="60"/>
      <c r="CB114" s="55"/>
      <c r="CC114" s="100"/>
      <c r="CD114" s="100"/>
      <c r="CE114" s="100"/>
      <c r="CF114" s="100"/>
      <c r="CG114" s="56"/>
      <c r="CH114" s="57"/>
      <c r="CI114" s="57"/>
      <c r="CJ114" s="60"/>
      <c r="CK114" s="60"/>
      <c r="CL114" s="60"/>
      <c r="CM114" s="60"/>
      <c r="CN114" s="60"/>
      <c r="CO114" s="60"/>
      <c r="CP114" s="60"/>
      <c r="CQ114" s="60"/>
      <c r="CR114" s="55"/>
      <c r="CS114" s="100"/>
      <c r="CT114" s="100"/>
      <c r="CU114" s="100"/>
      <c r="CV114" s="100"/>
      <c r="CW114" s="56"/>
      <c r="CX114" s="57"/>
      <c r="CY114" s="57"/>
      <c r="CZ114" s="60"/>
      <c r="DA114" s="60"/>
      <c r="DB114" s="60"/>
      <c r="DC114" s="60"/>
      <c r="DD114" s="60"/>
      <c r="DE114" s="60"/>
      <c r="DF114" s="60"/>
      <c r="DG114" s="60"/>
      <c r="DH114" s="55"/>
      <c r="DI114" s="100"/>
      <c r="DJ114" s="100"/>
      <c r="DK114" s="100"/>
      <c r="DL114" s="100"/>
      <c r="DM114" s="56"/>
      <c r="DN114" s="57"/>
      <c r="DO114" s="57"/>
      <c r="DP114" s="60"/>
      <c r="DQ114" s="60"/>
      <c r="DR114" s="60"/>
      <c r="DS114" s="60"/>
      <c r="DT114" s="60"/>
      <c r="DU114" s="60"/>
      <c r="DV114" s="60"/>
      <c r="DW114" s="60"/>
      <c r="DX114" s="55"/>
      <c r="DY114" s="100"/>
      <c r="DZ114" s="100"/>
      <c r="EA114" s="100"/>
      <c r="EB114" s="100"/>
      <c r="EC114" s="56"/>
      <c r="ED114" s="57"/>
      <c r="EE114" s="57"/>
      <c r="EF114" s="60"/>
      <c r="EG114" s="60"/>
      <c r="EH114" s="60"/>
      <c r="EI114" s="60"/>
      <c r="EJ114" s="60"/>
      <c r="EK114" s="60"/>
      <c r="EL114" s="60"/>
      <c r="EM114" s="60"/>
      <c r="EN114" s="55"/>
      <c r="EO114" s="100"/>
      <c r="EP114" s="100"/>
      <c r="EQ114" s="100"/>
      <c r="ER114" s="100"/>
      <c r="ES114" s="56"/>
      <c r="ET114" s="57"/>
      <c r="EU114" s="57"/>
      <c r="EV114" s="60"/>
      <c r="EW114" s="60"/>
      <c r="EX114" s="60"/>
      <c r="EY114" s="60"/>
      <c r="EZ114" s="60"/>
      <c r="FA114" s="60"/>
      <c r="FB114" s="60"/>
      <c r="FC114" s="60"/>
      <c r="FD114" s="55"/>
      <c r="FE114" s="100"/>
      <c r="FF114" s="100"/>
      <c r="FG114" s="100"/>
      <c r="FH114" s="100"/>
      <c r="FI114" s="56"/>
      <c r="FJ114" s="57"/>
      <c r="FK114" s="57"/>
      <c r="FL114" s="60"/>
      <c r="FM114" s="60"/>
      <c r="FN114" s="60"/>
      <c r="FO114" s="60"/>
      <c r="FP114" s="60"/>
      <c r="FQ114" s="60"/>
      <c r="FR114" s="60"/>
      <c r="FS114" s="60"/>
      <c r="FT114" s="55"/>
      <c r="FU114" s="100"/>
      <c r="FV114" s="100"/>
      <c r="FW114" s="100"/>
      <c r="FX114" s="100"/>
      <c r="FY114" s="56"/>
      <c r="FZ114" s="57"/>
      <c r="GA114" s="57"/>
      <c r="GB114" s="60"/>
      <c r="GC114" s="60"/>
      <c r="GD114" s="60"/>
      <c r="GE114" s="60"/>
      <c r="GF114" s="60"/>
      <c r="GG114" s="60"/>
      <c r="GH114" s="60"/>
      <c r="GI114" s="60"/>
      <c r="GJ114" s="55"/>
      <c r="GK114" s="100"/>
      <c r="GL114" s="100"/>
      <c r="GM114" s="100"/>
      <c r="GN114" s="100"/>
      <c r="GO114" s="56"/>
      <c r="GP114" s="57"/>
      <c r="GQ114" s="57"/>
      <c r="GR114" s="60"/>
      <c r="GS114" s="60"/>
      <c r="GT114" s="60"/>
      <c r="GU114" s="60"/>
      <c r="GV114" s="60"/>
      <c r="GW114" s="60"/>
      <c r="GX114" s="60"/>
      <c r="GY114" s="60"/>
      <c r="GZ114" s="55"/>
      <c r="HA114" s="100"/>
      <c r="HB114" s="100"/>
      <c r="HC114" s="100"/>
      <c r="HD114" s="100"/>
      <c r="HE114" s="56"/>
      <c r="HF114" s="57"/>
      <c r="HG114" s="57"/>
      <c r="HH114" s="60"/>
      <c r="HI114" s="60"/>
      <c r="HJ114" s="60"/>
      <c r="HK114" s="60"/>
      <c r="HL114" s="60"/>
      <c r="HM114" s="60"/>
      <c r="HN114" s="60"/>
      <c r="HO114" s="60"/>
      <c r="HP114" s="55"/>
      <c r="HQ114" s="100"/>
      <c r="HR114" s="100"/>
      <c r="HS114" s="100"/>
      <c r="HT114" s="100"/>
      <c r="HU114" s="56"/>
      <c r="HV114" s="57"/>
      <c r="HW114" s="57"/>
      <c r="HX114" s="60"/>
      <c r="HY114" s="60"/>
      <c r="HZ114" s="60"/>
      <c r="IA114" s="60"/>
      <c r="IB114" s="60"/>
      <c r="IC114" s="60"/>
      <c r="ID114" s="60"/>
      <c r="IE114" s="60"/>
      <c r="IF114" s="55"/>
      <c r="IG114" s="100"/>
      <c r="IH114" s="100"/>
      <c r="II114" s="100"/>
      <c r="IJ114" s="100"/>
      <c r="IK114" s="56"/>
      <c r="IL114" s="57"/>
      <c r="IM114" s="57"/>
      <c r="IN114" s="60"/>
      <c r="IO114" s="60"/>
      <c r="IP114" s="60"/>
      <c r="IQ114" s="60"/>
      <c r="IR114" s="60"/>
      <c r="IS114" s="60"/>
      <c r="IT114" s="60"/>
      <c r="IU114" s="60"/>
      <c r="IV114" s="55"/>
    </row>
    <row r="115" spans="1:256" s="47" customFormat="1" ht="18.75" customHeight="1" thickBot="1">
      <c r="A115" s="102"/>
      <c r="B115" s="122"/>
      <c r="C115" s="123"/>
      <c r="D115" s="124"/>
      <c r="E115" s="32">
        <v>2020</v>
      </c>
      <c r="F115" s="33">
        <f t="shared" si="35"/>
        <v>110000</v>
      </c>
      <c r="G115" s="33">
        <f t="shared" si="36"/>
        <v>0</v>
      </c>
      <c r="H115" s="1">
        <f t="shared" si="42"/>
        <v>110000</v>
      </c>
      <c r="I115" s="1">
        <f t="shared" si="42"/>
        <v>0</v>
      </c>
      <c r="J115" s="1">
        <f t="shared" si="42"/>
        <v>0</v>
      </c>
      <c r="K115" s="1">
        <f t="shared" si="42"/>
        <v>0</v>
      </c>
      <c r="L115" s="1">
        <f t="shared" si="42"/>
        <v>0</v>
      </c>
      <c r="M115" s="1">
        <f t="shared" si="42"/>
        <v>0</v>
      </c>
      <c r="N115" s="1">
        <f t="shared" si="42"/>
        <v>0</v>
      </c>
      <c r="O115" s="1">
        <f t="shared" si="42"/>
        <v>0</v>
      </c>
      <c r="P115" s="26"/>
      <c r="Q115" s="100"/>
      <c r="R115" s="100"/>
      <c r="S115" s="100"/>
      <c r="T115" s="100"/>
      <c r="U115" s="56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5"/>
      <c r="AG115" s="100"/>
      <c r="AH115" s="100"/>
      <c r="AI115" s="100"/>
      <c r="AJ115" s="100"/>
      <c r="AK115" s="56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5"/>
      <c r="AW115" s="100"/>
      <c r="AX115" s="100"/>
      <c r="AY115" s="100"/>
      <c r="AZ115" s="100"/>
      <c r="BA115" s="56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5"/>
      <c r="BM115" s="100"/>
      <c r="BN115" s="100"/>
      <c r="BO115" s="100"/>
      <c r="BP115" s="100"/>
      <c r="BQ115" s="56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5"/>
      <c r="CC115" s="100"/>
      <c r="CD115" s="100"/>
      <c r="CE115" s="100"/>
      <c r="CF115" s="100"/>
      <c r="CG115" s="56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5"/>
      <c r="CS115" s="100"/>
      <c r="CT115" s="100"/>
      <c r="CU115" s="100"/>
      <c r="CV115" s="100"/>
      <c r="CW115" s="56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5"/>
      <c r="DI115" s="100"/>
      <c r="DJ115" s="100"/>
      <c r="DK115" s="100"/>
      <c r="DL115" s="100"/>
      <c r="DM115" s="56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5"/>
      <c r="DY115" s="100"/>
      <c r="DZ115" s="100"/>
      <c r="EA115" s="100"/>
      <c r="EB115" s="100"/>
      <c r="EC115" s="56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5"/>
      <c r="EO115" s="100"/>
      <c r="EP115" s="100"/>
      <c r="EQ115" s="100"/>
      <c r="ER115" s="100"/>
      <c r="ES115" s="56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5"/>
      <c r="FE115" s="100"/>
      <c r="FF115" s="100"/>
      <c r="FG115" s="100"/>
      <c r="FH115" s="100"/>
      <c r="FI115" s="56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5"/>
      <c r="FU115" s="100"/>
      <c r="FV115" s="100"/>
      <c r="FW115" s="100"/>
      <c r="FX115" s="100"/>
      <c r="FY115" s="56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5"/>
      <c r="GK115" s="100"/>
      <c r="GL115" s="100"/>
      <c r="GM115" s="100"/>
      <c r="GN115" s="100"/>
      <c r="GO115" s="56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5"/>
      <c r="HA115" s="100"/>
      <c r="HB115" s="100"/>
      <c r="HC115" s="100"/>
      <c r="HD115" s="100"/>
      <c r="HE115" s="56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5"/>
      <c r="HQ115" s="100"/>
      <c r="HR115" s="100"/>
      <c r="HS115" s="100"/>
      <c r="HT115" s="100"/>
      <c r="HU115" s="56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5"/>
      <c r="IG115" s="100"/>
      <c r="IH115" s="100"/>
      <c r="II115" s="100"/>
      <c r="IJ115" s="100"/>
      <c r="IK115" s="56"/>
      <c r="IL115" s="57"/>
      <c r="IM115" s="57"/>
      <c r="IN115" s="57"/>
      <c r="IO115" s="57"/>
      <c r="IP115" s="57"/>
      <c r="IQ115" s="57"/>
      <c r="IR115" s="57"/>
      <c r="IS115" s="57"/>
      <c r="IT115" s="57"/>
      <c r="IU115" s="57"/>
      <c r="IV115" s="55"/>
    </row>
    <row r="116" spans="1:16" s="64" customFormat="1" ht="66" customHeight="1" thickBot="1">
      <c r="A116" s="136" t="s">
        <v>235</v>
      </c>
      <c r="B116" s="137"/>
      <c r="C116" s="137"/>
      <c r="D116" s="137"/>
      <c r="E116" s="138"/>
      <c r="F116" s="61"/>
      <c r="G116" s="61"/>
      <c r="H116" s="62"/>
      <c r="I116" s="62"/>
      <c r="J116" s="62"/>
      <c r="K116" s="62"/>
      <c r="L116" s="62"/>
      <c r="M116" s="62"/>
      <c r="N116" s="62"/>
      <c r="O116" s="62"/>
      <c r="P116" s="63"/>
    </row>
    <row r="117" spans="1:16" s="47" customFormat="1" ht="29.25" customHeight="1">
      <c r="A117" s="101" t="s">
        <v>260</v>
      </c>
      <c r="B117" s="128" t="s">
        <v>168</v>
      </c>
      <c r="C117" s="129"/>
      <c r="D117" s="130"/>
      <c r="E117" s="23" t="s">
        <v>143</v>
      </c>
      <c r="F117" s="24">
        <f aca="true" t="shared" si="43" ref="F117:O117">F124+F131</f>
        <v>781875.6</v>
      </c>
      <c r="G117" s="24">
        <f t="shared" si="43"/>
        <v>116292.4</v>
      </c>
      <c r="H117" s="24">
        <f t="shared" si="43"/>
        <v>525960.2999999999</v>
      </c>
      <c r="I117" s="24">
        <f t="shared" si="43"/>
        <v>116292.4</v>
      </c>
      <c r="J117" s="24">
        <f t="shared" si="43"/>
        <v>0</v>
      </c>
      <c r="K117" s="24">
        <f t="shared" si="43"/>
        <v>0</v>
      </c>
      <c r="L117" s="24">
        <f t="shared" si="43"/>
        <v>255915.3</v>
      </c>
      <c r="M117" s="24">
        <f t="shared" si="43"/>
        <v>0</v>
      </c>
      <c r="N117" s="24">
        <f t="shared" si="43"/>
        <v>0</v>
      </c>
      <c r="O117" s="24">
        <f t="shared" si="43"/>
        <v>0</v>
      </c>
      <c r="P117" s="9"/>
    </row>
    <row r="118" spans="1:16" s="47" customFormat="1" ht="22.5" customHeight="1">
      <c r="A118" s="102"/>
      <c r="B118" s="115"/>
      <c r="C118" s="100"/>
      <c r="D118" s="116"/>
      <c r="E118" s="25">
        <v>2015</v>
      </c>
      <c r="F118" s="1">
        <f aca="true" t="shared" si="44" ref="F118:O118">F125+F132</f>
        <v>151778.19999999998</v>
      </c>
      <c r="G118" s="1">
        <f t="shared" si="44"/>
        <v>52718.9</v>
      </c>
      <c r="H118" s="1">
        <f>H125+H132</f>
        <v>151778.19999999998</v>
      </c>
      <c r="I118" s="1">
        <f t="shared" si="44"/>
        <v>52718.9</v>
      </c>
      <c r="J118" s="1">
        <f t="shared" si="44"/>
        <v>0</v>
      </c>
      <c r="K118" s="1">
        <f t="shared" si="44"/>
        <v>0</v>
      </c>
      <c r="L118" s="1">
        <f t="shared" si="44"/>
        <v>0</v>
      </c>
      <c r="M118" s="1">
        <f t="shared" si="44"/>
        <v>0</v>
      </c>
      <c r="N118" s="1">
        <f t="shared" si="44"/>
        <v>0</v>
      </c>
      <c r="O118" s="1">
        <f t="shared" si="44"/>
        <v>0</v>
      </c>
      <c r="P118" s="26"/>
    </row>
    <row r="119" spans="1:16" s="47" customFormat="1" ht="20.25" customHeight="1">
      <c r="A119" s="102"/>
      <c r="B119" s="115"/>
      <c r="C119" s="100"/>
      <c r="D119" s="116"/>
      <c r="E119" s="25">
        <v>2016</v>
      </c>
      <c r="F119" s="1">
        <f aca="true" t="shared" si="45" ref="F119:O119">F126+F133</f>
        <v>237953</v>
      </c>
      <c r="G119" s="1">
        <f t="shared" si="45"/>
        <v>63573.5</v>
      </c>
      <c r="H119" s="1">
        <f>H126+H133</f>
        <v>162953</v>
      </c>
      <c r="I119" s="1">
        <f t="shared" si="45"/>
        <v>63573.5</v>
      </c>
      <c r="J119" s="1">
        <f t="shared" si="45"/>
        <v>0</v>
      </c>
      <c r="K119" s="1">
        <f t="shared" si="45"/>
        <v>0</v>
      </c>
      <c r="L119" s="1">
        <f t="shared" si="45"/>
        <v>75000</v>
      </c>
      <c r="M119" s="1">
        <f t="shared" si="45"/>
        <v>0</v>
      </c>
      <c r="N119" s="1">
        <f t="shared" si="45"/>
        <v>0</v>
      </c>
      <c r="O119" s="1">
        <f t="shared" si="45"/>
        <v>0</v>
      </c>
      <c r="P119" s="26"/>
    </row>
    <row r="120" spans="1:16" s="47" customFormat="1" ht="21.75" customHeight="1">
      <c r="A120" s="102"/>
      <c r="B120" s="115"/>
      <c r="C120" s="100"/>
      <c r="D120" s="116"/>
      <c r="E120" s="25">
        <v>2017</v>
      </c>
      <c r="F120" s="1">
        <f aca="true" t="shared" si="46" ref="F120:G123">F127+F134</f>
        <v>22000</v>
      </c>
      <c r="G120" s="1">
        <f t="shared" si="46"/>
        <v>0</v>
      </c>
      <c r="H120" s="1">
        <f aca="true" t="shared" si="47" ref="H120:O120">H127+H134</f>
        <v>22000</v>
      </c>
      <c r="I120" s="1">
        <f t="shared" si="47"/>
        <v>0</v>
      </c>
      <c r="J120" s="1">
        <f t="shared" si="47"/>
        <v>0</v>
      </c>
      <c r="K120" s="1">
        <f t="shared" si="47"/>
        <v>0</v>
      </c>
      <c r="L120" s="1">
        <f t="shared" si="47"/>
        <v>0</v>
      </c>
      <c r="M120" s="1">
        <f t="shared" si="47"/>
        <v>0</v>
      </c>
      <c r="N120" s="1">
        <f t="shared" si="47"/>
        <v>0</v>
      </c>
      <c r="O120" s="1">
        <f t="shared" si="47"/>
        <v>0</v>
      </c>
      <c r="P120" s="26"/>
    </row>
    <row r="121" spans="1:16" ht="24" customHeight="1">
      <c r="A121" s="102"/>
      <c r="B121" s="115"/>
      <c r="C121" s="100"/>
      <c r="D121" s="116"/>
      <c r="E121" s="25">
        <v>2018</v>
      </c>
      <c r="F121" s="1">
        <f t="shared" si="46"/>
        <v>253220.4</v>
      </c>
      <c r="G121" s="1">
        <f t="shared" si="46"/>
        <v>0</v>
      </c>
      <c r="H121" s="1">
        <f aca="true" t="shared" si="48" ref="H121:O121">H128+H135</f>
        <v>72305.1</v>
      </c>
      <c r="I121" s="1">
        <f t="shared" si="48"/>
        <v>0</v>
      </c>
      <c r="J121" s="1">
        <f t="shared" si="48"/>
        <v>0</v>
      </c>
      <c r="K121" s="1">
        <f t="shared" si="48"/>
        <v>0</v>
      </c>
      <c r="L121" s="1">
        <f t="shared" si="48"/>
        <v>180915.3</v>
      </c>
      <c r="M121" s="1">
        <f t="shared" si="48"/>
        <v>0</v>
      </c>
      <c r="N121" s="1">
        <f t="shared" si="48"/>
        <v>0</v>
      </c>
      <c r="O121" s="1">
        <f t="shared" si="48"/>
        <v>0</v>
      </c>
      <c r="P121" s="26"/>
    </row>
    <row r="122" spans="1:16" ht="18" customHeight="1">
      <c r="A122" s="102"/>
      <c r="B122" s="115"/>
      <c r="C122" s="100"/>
      <c r="D122" s="116"/>
      <c r="E122" s="25">
        <v>2019</v>
      </c>
      <c r="F122" s="1">
        <f t="shared" si="46"/>
        <v>24000</v>
      </c>
      <c r="G122" s="1">
        <f t="shared" si="46"/>
        <v>0</v>
      </c>
      <c r="H122" s="1">
        <f aca="true" t="shared" si="49" ref="H122:O122">H129+H136</f>
        <v>24000</v>
      </c>
      <c r="I122" s="1">
        <f t="shared" si="49"/>
        <v>0</v>
      </c>
      <c r="J122" s="1">
        <f t="shared" si="49"/>
        <v>0</v>
      </c>
      <c r="K122" s="1">
        <f t="shared" si="49"/>
        <v>0</v>
      </c>
      <c r="L122" s="1">
        <f t="shared" si="49"/>
        <v>0</v>
      </c>
      <c r="M122" s="1">
        <f t="shared" si="49"/>
        <v>0</v>
      </c>
      <c r="N122" s="1">
        <f t="shared" si="49"/>
        <v>0</v>
      </c>
      <c r="O122" s="1">
        <f t="shared" si="49"/>
        <v>0</v>
      </c>
      <c r="P122" s="26"/>
    </row>
    <row r="123" spans="1:16" ht="21.75" customHeight="1">
      <c r="A123" s="102"/>
      <c r="B123" s="117"/>
      <c r="C123" s="118"/>
      <c r="D123" s="119"/>
      <c r="E123" s="25">
        <v>2020</v>
      </c>
      <c r="F123" s="1">
        <f t="shared" si="46"/>
        <v>92924</v>
      </c>
      <c r="G123" s="1">
        <f t="shared" si="46"/>
        <v>0</v>
      </c>
      <c r="H123" s="1">
        <f aca="true" t="shared" si="50" ref="H123:O123">H130+H137</f>
        <v>92924</v>
      </c>
      <c r="I123" s="1">
        <f t="shared" si="50"/>
        <v>0</v>
      </c>
      <c r="J123" s="1">
        <f t="shared" si="50"/>
        <v>0</v>
      </c>
      <c r="K123" s="1">
        <f t="shared" si="50"/>
        <v>0</v>
      </c>
      <c r="L123" s="1">
        <f t="shared" si="50"/>
        <v>0</v>
      </c>
      <c r="M123" s="1">
        <f t="shared" si="50"/>
        <v>0</v>
      </c>
      <c r="N123" s="1">
        <f t="shared" si="50"/>
        <v>0</v>
      </c>
      <c r="O123" s="1">
        <f t="shared" si="50"/>
        <v>0</v>
      </c>
      <c r="P123" s="26"/>
    </row>
    <row r="124" spans="1:16" ht="19.5" customHeight="1">
      <c r="A124" s="102"/>
      <c r="B124" s="112" t="s">
        <v>207</v>
      </c>
      <c r="C124" s="113"/>
      <c r="D124" s="114"/>
      <c r="E124" s="27" t="s">
        <v>143</v>
      </c>
      <c r="F124" s="28">
        <f aca="true" t="shared" si="51" ref="F124:F140">H124+J124+L124+N124</f>
        <v>197309.9</v>
      </c>
      <c r="G124" s="28">
        <f aca="true" t="shared" si="52" ref="G124:G140">I124+K124+M124+O124</f>
        <v>3200</v>
      </c>
      <c r="H124" s="28">
        <f aca="true" t="shared" si="53" ref="H124:O124">SUM(H125:H130)</f>
        <v>197309.9</v>
      </c>
      <c r="I124" s="28">
        <f t="shared" si="53"/>
        <v>3200</v>
      </c>
      <c r="J124" s="28">
        <f t="shared" si="53"/>
        <v>0</v>
      </c>
      <c r="K124" s="28">
        <f t="shared" si="53"/>
        <v>0</v>
      </c>
      <c r="L124" s="28">
        <f t="shared" si="53"/>
        <v>0</v>
      </c>
      <c r="M124" s="28">
        <f t="shared" si="53"/>
        <v>0</v>
      </c>
      <c r="N124" s="28">
        <f t="shared" si="53"/>
        <v>0</v>
      </c>
      <c r="O124" s="28">
        <f t="shared" si="53"/>
        <v>0</v>
      </c>
      <c r="P124" s="11"/>
    </row>
    <row r="125" spans="1:16" ht="20.25" customHeight="1">
      <c r="A125" s="102"/>
      <c r="B125" s="115"/>
      <c r="C125" s="100"/>
      <c r="D125" s="116"/>
      <c r="E125" s="25">
        <v>2015</v>
      </c>
      <c r="F125" s="1">
        <f t="shared" si="51"/>
        <v>13985.9</v>
      </c>
      <c r="G125" s="1">
        <f t="shared" si="52"/>
        <v>3200</v>
      </c>
      <c r="H125" s="1">
        <f aca="true" t="shared" si="54" ref="H125:O125">H146+H147+H140+H138</f>
        <v>13985.9</v>
      </c>
      <c r="I125" s="1">
        <f t="shared" si="54"/>
        <v>3200</v>
      </c>
      <c r="J125" s="1">
        <f t="shared" si="54"/>
        <v>0</v>
      </c>
      <c r="K125" s="1">
        <f t="shared" si="54"/>
        <v>0</v>
      </c>
      <c r="L125" s="1">
        <f t="shared" si="54"/>
        <v>0</v>
      </c>
      <c r="M125" s="1">
        <f t="shared" si="54"/>
        <v>0</v>
      </c>
      <c r="N125" s="1">
        <f t="shared" si="54"/>
        <v>0</v>
      </c>
      <c r="O125" s="1">
        <f t="shared" si="54"/>
        <v>0</v>
      </c>
      <c r="P125" s="26"/>
    </row>
    <row r="126" spans="1:16" ht="19.5" customHeight="1">
      <c r="A126" s="102"/>
      <c r="B126" s="115"/>
      <c r="C126" s="100"/>
      <c r="D126" s="116"/>
      <c r="E126" s="25">
        <v>2016</v>
      </c>
      <c r="F126" s="1">
        <f t="shared" si="51"/>
        <v>32400</v>
      </c>
      <c r="G126" s="1">
        <f t="shared" si="52"/>
        <v>0</v>
      </c>
      <c r="H126" s="1">
        <f aca="true" t="shared" si="55" ref="H126:O126">H149+H150+H151+H139</f>
        <v>32400</v>
      </c>
      <c r="I126" s="1">
        <f t="shared" si="55"/>
        <v>0</v>
      </c>
      <c r="J126" s="1">
        <f t="shared" si="55"/>
        <v>0</v>
      </c>
      <c r="K126" s="1">
        <f t="shared" si="55"/>
        <v>0</v>
      </c>
      <c r="L126" s="1">
        <f t="shared" si="55"/>
        <v>0</v>
      </c>
      <c r="M126" s="1">
        <f t="shared" si="55"/>
        <v>0</v>
      </c>
      <c r="N126" s="1">
        <f t="shared" si="55"/>
        <v>0</v>
      </c>
      <c r="O126" s="1">
        <f t="shared" si="55"/>
        <v>0</v>
      </c>
      <c r="P126" s="26"/>
    </row>
    <row r="127" spans="1:16" ht="21.75" customHeight="1">
      <c r="A127" s="102"/>
      <c r="B127" s="115"/>
      <c r="C127" s="100"/>
      <c r="D127" s="116"/>
      <c r="E127" s="25">
        <v>2017</v>
      </c>
      <c r="F127" s="1">
        <f t="shared" si="51"/>
        <v>22000</v>
      </c>
      <c r="G127" s="1">
        <f t="shared" si="52"/>
        <v>0</v>
      </c>
      <c r="H127" s="1">
        <f aca="true" t="shared" si="56" ref="H127:O127">H152+H153+H154</f>
        <v>22000</v>
      </c>
      <c r="I127" s="1">
        <f t="shared" si="56"/>
        <v>0</v>
      </c>
      <c r="J127" s="1">
        <f t="shared" si="56"/>
        <v>0</v>
      </c>
      <c r="K127" s="1">
        <f t="shared" si="56"/>
        <v>0</v>
      </c>
      <c r="L127" s="1">
        <f t="shared" si="56"/>
        <v>0</v>
      </c>
      <c r="M127" s="1">
        <f t="shared" si="56"/>
        <v>0</v>
      </c>
      <c r="N127" s="1">
        <f t="shared" si="56"/>
        <v>0</v>
      </c>
      <c r="O127" s="1">
        <f t="shared" si="56"/>
        <v>0</v>
      </c>
      <c r="P127" s="26"/>
    </row>
    <row r="128" spans="1:16" ht="21.75" customHeight="1">
      <c r="A128" s="102"/>
      <c r="B128" s="115"/>
      <c r="C128" s="100"/>
      <c r="D128" s="116"/>
      <c r="E128" s="25">
        <v>2018</v>
      </c>
      <c r="F128" s="1">
        <f t="shared" si="51"/>
        <v>12000</v>
      </c>
      <c r="G128" s="1">
        <f t="shared" si="52"/>
        <v>0</v>
      </c>
      <c r="H128" s="1">
        <f aca="true" t="shared" si="57" ref="H128:O128">H156</f>
        <v>12000</v>
      </c>
      <c r="I128" s="1">
        <f t="shared" si="57"/>
        <v>0</v>
      </c>
      <c r="J128" s="1">
        <f t="shared" si="57"/>
        <v>0</v>
      </c>
      <c r="K128" s="1">
        <f t="shared" si="57"/>
        <v>0</v>
      </c>
      <c r="L128" s="1">
        <f t="shared" si="57"/>
        <v>0</v>
      </c>
      <c r="M128" s="1">
        <f t="shared" si="57"/>
        <v>0</v>
      </c>
      <c r="N128" s="1">
        <f t="shared" si="57"/>
        <v>0</v>
      </c>
      <c r="O128" s="1">
        <f t="shared" si="57"/>
        <v>0</v>
      </c>
      <c r="P128" s="26"/>
    </row>
    <row r="129" spans="1:16" ht="18.75" customHeight="1">
      <c r="A129" s="102"/>
      <c r="B129" s="115"/>
      <c r="C129" s="100"/>
      <c r="D129" s="116"/>
      <c r="E129" s="25">
        <v>2019</v>
      </c>
      <c r="F129" s="1">
        <f t="shared" si="51"/>
        <v>24000</v>
      </c>
      <c r="G129" s="1">
        <f t="shared" si="52"/>
        <v>0</v>
      </c>
      <c r="H129" s="1">
        <f aca="true" t="shared" si="58" ref="H129:O129">H157+H158</f>
        <v>24000</v>
      </c>
      <c r="I129" s="1">
        <f t="shared" si="58"/>
        <v>0</v>
      </c>
      <c r="J129" s="1">
        <f t="shared" si="58"/>
        <v>0</v>
      </c>
      <c r="K129" s="1">
        <f t="shared" si="58"/>
        <v>0</v>
      </c>
      <c r="L129" s="1">
        <f t="shared" si="58"/>
        <v>0</v>
      </c>
      <c r="M129" s="1">
        <f t="shared" si="58"/>
        <v>0</v>
      </c>
      <c r="N129" s="1">
        <f t="shared" si="58"/>
        <v>0</v>
      </c>
      <c r="O129" s="1">
        <f t="shared" si="58"/>
        <v>0</v>
      </c>
      <c r="P129" s="26"/>
    </row>
    <row r="130" spans="1:16" ht="20.25" customHeight="1">
      <c r="A130" s="102"/>
      <c r="B130" s="117"/>
      <c r="C130" s="118"/>
      <c r="D130" s="119"/>
      <c r="E130" s="25">
        <v>2020</v>
      </c>
      <c r="F130" s="1">
        <f t="shared" si="51"/>
        <v>92924</v>
      </c>
      <c r="G130" s="1">
        <f t="shared" si="52"/>
        <v>0</v>
      </c>
      <c r="H130" s="1">
        <f aca="true" t="shared" si="59" ref="H130:O130">H161+H160+H159</f>
        <v>92924</v>
      </c>
      <c r="I130" s="1">
        <f t="shared" si="59"/>
        <v>0</v>
      </c>
      <c r="J130" s="1">
        <f t="shared" si="59"/>
        <v>0</v>
      </c>
      <c r="K130" s="1">
        <f t="shared" si="59"/>
        <v>0</v>
      </c>
      <c r="L130" s="1">
        <f t="shared" si="59"/>
        <v>0</v>
      </c>
      <c r="M130" s="1">
        <f t="shared" si="59"/>
        <v>0</v>
      </c>
      <c r="N130" s="1">
        <f t="shared" si="59"/>
        <v>0</v>
      </c>
      <c r="O130" s="1">
        <f t="shared" si="59"/>
        <v>0</v>
      </c>
      <c r="P130" s="26"/>
    </row>
    <row r="131" spans="1:16" ht="18" customHeight="1">
      <c r="A131" s="102"/>
      <c r="B131" s="112" t="s">
        <v>208</v>
      </c>
      <c r="C131" s="113"/>
      <c r="D131" s="114"/>
      <c r="E131" s="27" t="s">
        <v>143</v>
      </c>
      <c r="F131" s="28">
        <f t="shared" si="51"/>
        <v>584565.7</v>
      </c>
      <c r="G131" s="28">
        <f t="shared" si="52"/>
        <v>113092.4</v>
      </c>
      <c r="H131" s="28">
        <f aca="true" t="shared" si="60" ref="H131:O131">SUM(H132:H137)</f>
        <v>328650.39999999997</v>
      </c>
      <c r="I131" s="28">
        <f t="shared" si="60"/>
        <v>113092.4</v>
      </c>
      <c r="J131" s="28">
        <f t="shared" si="60"/>
        <v>0</v>
      </c>
      <c r="K131" s="28">
        <f t="shared" si="60"/>
        <v>0</v>
      </c>
      <c r="L131" s="28">
        <f t="shared" si="60"/>
        <v>255915.3</v>
      </c>
      <c r="M131" s="28">
        <f t="shared" si="60"/>
        <v>0</v>
      </c>
      <c r="N131" s="28">
        <f t="shared" si="60"/>
        <v>0</v>
      </c>
      <c r="O131" s="28">
        <f t="shared" si="60"/>
        <v>0</v>
      </c>
      <c r="P131" s="11"/>
    </row>
    <row r="132" spans="1:16" ht="21.75" customHeight="1">
      <c r="A132" s="102"/>
      <c r="B132" s="115"/>
      <c r="C132" s="100"/>
      <c r="D132" s="116"/>
      <c r="E132" s="25">
        <v>2015</v>
      </c>
      <c r="F132" s="1">
        <f t="shared" si="51"/>
        <v>137792.3</v>
      </c>
      <c r="G132" s="1">
        <f t="shared" si="52"/>
        <v>49518.9</v>
      </c>
      <c r="H132" s="1">
        <f aca="true" t="shared" si="61" ref="H132:O132">H141+H143+H144+H145</f>
        <v>137792.3</v>
      </c>
      <c r="I132" s="1">
        <f t="shared" si="61"/>
        <v>49518.9</v>
      </c>
      <c r="J132" s="1">
        <f t="shared" si="61"/>
        <v>0</v>
      </c>
      <c r="K132" s="1">
        <f t="shared" si="61"/>
        <v>0</v>
      </c>
      <c r="L132" s="1">
        <f t="shared" si="61"/>
        <v>0</v>
      </c>
      <c r="M132" s="1">
        <f t="shared" si="61"/>
        <v>0</v>
      </c>
      <c r="N132" s="1">
        <f t="shared" si="61"/>
        <v>0</v>
      </c>
      <c r="O132" s="1">
        <f t="shared" si="61"/>
        <v>0</v>
      </c>
      <c r="P132" s="26"/>
    </row>
    <row r="133" spans="1:16" ht="19.5" customHeight="1">
      <c r="A133" s="102"/>
      <c r="B133" s="115"/>
      <c r="C133" s="100"/>
      <c r="D133" s="116"/>
      <c r="E133" s="25">
        <v>2016</v>
      </c>
      <c r="F133" s="1">
        <f t="shared" si="51"/>
        <v>205553</v>
      </c>
      <c r="G133" s="1">
        <f t="shared" si="52"/>
        <v>63573.5</v>
      </c>
      <c r="H133" s="1">
        <f aca="true" t="shared" si="62" ref="H133:O133">H148+H142</f>
        <v>130553</v>
      </c>
      <c r="I133" s="1">
        <f t="shared" si="62"/>
        <v>63573.5</v>
      </c>
      <c r="J133" s="1">
        <f t="shared" si="62"/>
        <v>0</v>
      </c>
      <c r="K133" s="1">
        <f t="shared" si="62"/>
        <v>0</v>
      </c>
      <c r="L133" s="1">
        <f t="shared" si="62"/>
        <v>75000</v>
      </c>
      <c r="M133" s="1">
        <f t="shared" si="62"/>
        <v>0</v>
      </c>
      <c r="N133" s="1">
        <f t="shared" si="62"/>
        <v>0</v>
      </c>
      <c r="O133" s="1">
        <f t="shared" si="62"/>
        <v>0</v>
      </c>
      <c r="P133" s="26"/>
    </row>
    <row r="134" spans="1:16" ht="18.75" customHeight="1">
      <c r="A134" s="102"/>
      <c r="B134" s="115"/>
      <c r="C134" s="100"/>
      <c r="D134" s="116"/>
      <c r="E134" s="25">
        <v>2017</v>
      </c>
      <c r="F134" s="1">
        <f t="shared" si="51"/>
        <v>0</v>
      </c>
      <c r="G134" s="1">
        <f t="shared" si="52"/>
        <v>0</v>
      </c>
      <c r="H134" s="1">
        <f>0</f>
        <v>0</v>
      </c>
      <c r="I134" s="1">
        <f>0</f>
        <v>0</v>
      </c>
      <c r="J134" s="1">
        <f>0</f>
        <v>0</v>
      </c>
      <c r="K134" s="1">
        <f>0</f>
        <v>0</v>
      </c>
      <c r="L134" s="1">
        <f>0</f>
        <v>0</v>
      </c>
      <c r="M134" s="1">
        <f>0</f>
        <v>0</v>
      </c>
      <c r="N134" s="1">
        <f>0</f>
        <v>0</v>
      </c>
      <c r="O134" s="1">
        <f>0</f>
        <v>0</v>
      </c>
      <c r="P134" s="26"/>
    </row>
    <row r="135" spans="1:16" ht="17.25" customHeight="1">
      <c r="A135" s="102"/>
      <c r="B135" s="115"/>
      <c r="C135" s="100"/>
      <c r="D135" s="116"/>
      <c r="E135" s="25">
        <v>2018</v>
      </c>
      <c r="F135" s="1">
        <f t="shared" si="51"/>
        <v>241220.4</v>
      </c>
      <c r="G135" s="1">
        <f t="shared" si="52"/>
        <v>0</v>
      </c>
      <c r="H135" s="1">
        <f aca="true" t="shared" si="63" ref="H135:O135">H155</f>
        <v>60305.1</v>
      </c>
      <c r="I135" s="1">
        <f t="shared" si="63"/>
        <v>0</v>
      </c>
      <c r="J135" s="1">
        <f t="shared" si="63"/>
        <v>0</v>
      </c>
      <c r="K135" s="1">
        <f t="shared" si="63"/>
        <v>0</v>
      </c>
      <c r="L135" s="1">
        <f t="shared" si="63"/>
        <v>180915.3</v>
      </c>
      <c r="M135" s="1">
        <f t="shared" si="63"/>
        <v>0</v>
      </c>
      <c r="N135" s="1">
        <f t="shared" si="63"/>
        <v>0</v>
      </c>
      <c r="O135" s="1">
        <f t="shared" si="63"/>
        <v>0</v>
      </c>
      <c r="P135" s="26"/>
    </row>
    <row r="136" spans="1:16" ht="19.5" customHeight="1">
      <c r="A136" s="102"/>
      <c r="B136" s="115"/>
      <c r="C136" s="100"/>
      <c r="D136" s="116"/>
      <c r="E136" s="25">
        <v>2019</v>
      </c>
      <c r="F136" s="1">
        <f t="shared" si="51"/>
        <v>0</v>
      </c>
      <c r="G136" s="1">
        <f t="shared" si="52"/>
        <v>0</v>
      </c>
      <c r="H136" s="65">
        <f>0</f>
        <v>0</v>
      </c>
      <c r="I136" s="65">
        <f>0</f>
        <v>0</v>
      </c>
      <c r="J136" s="65">
        <f>0</f>
        <v>0</v>
      </c>
      <c r="K136" s="65">
        <f>0</f>
        <v>0</v>
      </c>
      <c r="L136" s="65">
        <f>0</f>
        <v>0</v>
      </c>
      <c r="M136" s="65">
        <f>0</f>
        <v>0</v>
      </c>
      <c r="N136" s="65">
        <f>0</f>
        <v>0</v>
      </c>
      <c r="O136" s="65">
        <f>0</f>
        <v>0</v>
      </c>
      <c r="P136" s="26"/>
    </row>
    <row r="137" spans="1:16" ht="18" customHeight="1">
      <c r="A137" s="102"/>
      <c r="B137" s="115"/>
      <c r="C137" s="100"/>
      <c r="D137" s="116"/>
      <c r="E137" s="32">
        <v>2020</v>
      </c>
      <c r="F137" s="33">
        <f t="shared" si="51"/>
        <v>0</v>
      </c>
      <c r="G137" s="33">
        <f t="shared" si="52"/>
        <v>0</v>
      </c>
      <c r="H137" s="33">
        <f>0</f>
        <v>0</v>
      </c>
      <c r="I137" s="33">
        <f>0</f>
        <v>0</v>
      </c>
      <c r="J137" s="33">
        <f>0</f>
        <v>0</v>
      </c>
      <c r="K137" s="33">
        <f>0</f>
        <v>0</v>
      </c>
      <c r="L137" s="33">
        <f>0</f>
        <v>0</v>
      </c>
      <c r="M137" s="33">
        <f>0</f>
        <v>0</v>
      </c>
      <c r="N137" s="33">
        <f>0</f>
        <v>0</v>
      </c>
      <c r="O137" s="33">
        <f>0</f>
        <v>0</v>
      </c>
      <c r="P137" s="26"/>
    </row>
    <row r="138" spans="1:31" s="40" customFormat="1" ht="49.5" customHeight="1">
      <c r="A138" s="92" t="s">
        <v>261</v>
      </c>
      <c r="B138" s="95" t="s">
        <v>246</v>
      </c>
      <c r="C138" s="95">
        <v>0.08</v>
      </c>
      <c r="D138" s="3" t="s">
        <v>2</v>
      </c>
      <c r="E138" s="3">
        <v>2015</v>
      </c>
      <c r="F138" s="1">
        <f t="shared" si="51"/>
        <v>3200</v>
      </c>
      <c r="G138" s="1">
        <f t="shared" si="52"/>
        <v>3200</v>
      </c>
      <c r="H138" s="4">
        <v>3200</v>
      </c>
      <c r="I138" s="4">
        <v>3200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3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s="40" customFormat="1" ht="49.5" customHeight="1">
      <c r="A139" s="94"/>
      <c r="B139" s="97"/>
      <c r="C139" s="97"/>
      <c r="D139" s="3" t="s">
        <v>2</v>
      </c>
      <c r="E139" s="3">
        <v>2016</v>
      </c>
      <c r="F139" s="1">
        <f>H139+J139+L139+N139</f>
        <v>6800</v>
      </c>
      <c r="G139" s="1">
        <f>I139+K139+M139+O139</f>
        <v>0</v>
      </c>
      <c r="H139" s="4">
        <v>6800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3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16" ht="48" customHeight="1">
      <c r="A140" s="93" t="s">
        <v>262</v>
      </c>
      <c r="B140" s="96" t="s">
        <v>5</v>
      </c>
      <c r="C140" s="120">
        <v>1.3</v>
      </c>
      <c r="D140" s="66" t="s">
        <v>2</v>
      </c>
      <c r="E140" s="66">
        <v>2015</v>
      </c>
      <c r="F140" s="43">
        <f t="shared" si="51"/>
        <v>7485.9</v>
      </c>
      <c r="G140" s="43">
        <f t="shared" si="52"/>
        <v>0</v>
      </c>
      <c r="H140" s="44">
        <v>7485.9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2" t="s">
        <v>223</v>
      </c>
    </row>
    <row r="141" spans="1:31" s="67" customFormat="1" ht="55.5" customHeight="1">
      <c r="A141" s="93"/>
      <c r="B141" s="96"/>
      <c r="C141" s="120"/>
      <c r="D141" s="3" t="s">
        <v>3</v>
      </c>
      <c r="E141" s="3">
        <v>2015</v>
      </c>
      <c r="F141" s="1">
        <f aca="true" t="shared" si="64" ref="F141:F161">H141+J141+L141+N141</f>
        <v>105552.9</v>
      </c>
      <c r="G141" s="1">
        <f aca="true" t="shared" si="65" ref="G141:G161">I141+K141+M141+O141</f>
        <v>49518.9</v>
      </c>
      <c r="H141" s="4">
        <v>105552.9</v>
      </c>
      <c r="I141" s="4">
        <v>49518.9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90" t="s">
        <v>227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s="67" customFormat="1" ht="52.5" customHeight="1">
      <c r="A142" s="94"/>
      <c r="B142" s="97"/>
      <c r="C142" s="99"/>
      <c r="D142" s="3" t="s">
        <v>3</v>
      </c>
      <c r="E142" s="3">
        <v>2016</v>
      </c>
      <c r="F142" s="1">
        <f>H142+J142+L142+N142</f>
        <v>105553</v>
      </c>
      <c r="G142" s="1">
        <f>I142+K142+M142+O142</f>
        <v>63573.5</v>
      </c>
      <c r="H142" s="4">
        <v>105553</v>
      </c>
      <c r="I142" s="4">
        <v>63573.5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91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s="67" customFormat="1" ht="77.25" customHeight="1">
      <c r="A143" s="2" t="s">
        <v>182</v>
      </c>
      <c r="B143" s="36" t="s">
        <v>144</v>
      </c>
      <c r="C143" s="38">
        <v>1</v>
      </c>
      <c r="D143" s="3" t="s">
        <v>3</v>
      </c>
      <c r="E143" s="3">
        <v>2015</v>
      </c>
      <c r="F143" s="1">
        <f t="shared" si="64"/>
        <v>4774.4</v>
      </c>
      <c r="G143" s="1">
        <f t="shared" si="65"/>
        <v>0</v>
      </c>
      <c r="H143" s="4">
        <v>4774.4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39" t="s">
        <v>81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s="67" customFormat="1" ht="77.25" customHeight="1">
      <c r="A144" s="2" t="s">
        <v>183</v>
      </c>
      <c r="B144" s="36" t="s">
        <v>224</v>
      </c>
      <c r="C144" s="38">
        <v>0.399</v>
      </c>
      <c r="D144" s="3" t="s">
        <v>3</v>
      </c>
      <c r="E144" s="3">
        <v>2015</v>
      </c>
      <c r="F144" s="1">
        <f>H144+J144+L144+N144</f>
        <v>19818.8</v>
      </c>
      <c r="G144" s="1">
        <f>I144+K144+M144+O144</f>
        <v>0</v>
      </c>
      <c r="H144" s="4">
        <v>19818.8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39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s="67" customFormat="1" ht="77.25" customHeight="1">
      <c r="A145" s="2" t="s">
        <v>184</v>
      </c>
      <c r="B145" s="36" t="s">
        <v>225</v>
      </c>
      <c r="C145" s="68">
        <v>2.498</v>
      </c>
      <c r="D145" s="3" t="s">
        <v>3</v>
      </c>
      <c r="E145" s="3">
        <v>2015</v>
      </c>
      <c r="F145" s="1">
        <f>H145+J145+L145+N145</f>
        <v>7646.2</v>
      </c>
      <c r="G145" s="1">
        <f>I145+K145+M145+O145</f>
        <v>0</v>
      </c>
      <c r="H145" s="4">
        <v>7646.2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39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s="67" customFormat="1" ht="66.75" customHeight="1">
      <c r="A146" s="2" t="s">
        <v>185</v>
      </c>
      <c r="B146" s="3" t="s">
        <v>12</v>
      </c>
      <c r="C146" s="3"/>
      <c r="D146" s="3" t="s">
        <v>2</v>
      </c>
      <c r="E146" s="3">
        <v>2015</v>
      </c>
      <c r="F146" s="1">
        <f t="shared" si="64"/>
        <v>300</v>
      </c>
      <c r="G146" s="1">
        <f t="shared" si="65"/>
        <v>0</v>
      </c>
      <c r="H146" s="4">
        <v>300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39" t="s">
        <v>36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s="67" customFormat="1" ht="36" customHeight="1">
      <c r="A147" s="92" t="s">
        <v>186</v>
      </c>
      <c r="B147" s="95" t="s">
        <v>43</v>
      </c>
      <c r="C147" s="95">
        <v>0.5</v>
      </c>
      <c r="D147" s="3" t="s">
        <v>2</v>
      </c>
      <c r="E147" s="3">
        <v>2015</v>
      </c>
      <c r="F147" s="1">
        <f>H147+J147+L147+N147</f>
        <v>3000</v>
      </c>
      <c r="G147" s="1">
        <f>I147+K147+M147+O147</f>
        <v>0</v>
      </c>
      <c r="H147" s="4">
        <v>3000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39" t="s">
        <v>36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s="67" customFormat="1" ht="30.75" customHeight="1">
      <c r="A148" s="94"/>
      <c r="B148" s="97"/>
      <c r="C148" s="97"/>
      <c r="D148" s="3" t="s">
        <v>3</v>
      </c>
      <c r="E148" s="3">
        <v>2016</v>
      </c>
      <c r="F148" s="1">
        <f>H148+J148+L148+N148</f>
        <v>100000</v>
      </c>
      <c r="G148" s="1">
        <f>I148+K148+M148+O148</f>
        <v>0</v>
      </c>
      <c r="H148" s="4">
        <v>25000</v>
      </c>
      <c r="I148" s="4">
        <v>0</v>
      </c>
      <c r="J148" s="4">
        <v>0</v>
      </c>
      <c r="K148" s="4">
        <v>0</v>
      </c>
      <c r="L148" s="4">
        <v>75000</v>
      </c>
      <c r="M148" s="4">
        <v>0</v>
      </c>
      <c r="N148" s="4">
        <v>0</v>
      </c>
      <c r="O148" s="4">
        <v>0</v>
      </c>
      <c r="P148" s="39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s="67" customFormat="1" ht="60" customHeight="1">
      <c r="A149" s="2" t="s">
        <v>187</v>
      </c>
      <c r="B149" s="10" t="s">
        <v>69</v>
      </c>
      <c r="C149" s="10">
        <v>0.68</v>
      </c>
      <c r="D149" s="10" t="s">
        <v>2</v>
      </c>
      <c r="E149" s="14">
        <v>2016</v>
      </c>
      <c r="F149" s="1">
        <f t="shared" si="64"/>
        <v>4100</v>
      </c>
      <c r="G149" s="1">
        <f t="shared" si="65"/>
        <v>0</v>
      </c>
      <c r="H149" s="4">
        <v>4100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39" t="s">
        <v>36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s="67" customFormat="1" ht="57.75" customHeight="1">
      <c r="A150" s="2" t="s">
        <v>188</v>
      </c>
      <c r="B150" s="3" t="s">
        <v>6</v>
      </c>
      <c r="C150" s="3">
        <v>2.1</v>
      </c>
      <c r="D150" s="3" t="s">
        <v>2</v>
      </c>
      <c r="E150" s="3">
        <v>2016</v>
      </c>
      <c r="F150" s="1">
        <f t="shared" si="64"/>
        <v>15000</v>
      </c>
      <c r="G150" s="1">
        <f t="shared" si="65"/>
        <v>0</v>
      </c>
      <c r="H150" s="4">
        <v>15000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39" t="s">
        <v>36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s="67" customFormat="1" ht="72" customHeight="1">
      <c r="A151" s="2" t="s">
        <v>189</v>
      </c>
      <c r="B151" s="3" t="s">
        <v>8</v>
      </c>
      <c r="C151" s="3">
        <v>1.5</v>
      </c>
      <c r="D151" s="3" t="s">
        <v>2</v>
      </c>
      <c r="E151" s="3">
        <v>2016</v>
      </c>
      <c r="F151" s="1">
        <f t="shared" si="64"/>
        <v>6500</v>
      </c>
      <c r="G151" s="1">
        <f t="shared" si="65"/>
        <v>0</v>
      </c>
      <c r="H151" s="4">
        <v>6500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39" t="s">
        <v>36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s="67" customFormat="1" ht="47.25" customHeight="1">
      <c r="A152" s="2" t="s">
        <v>190</v>
      </c>
      <c r="B152" s="3" t="s">
        <v>60</v>
      </c>
      <c r="C152" s="3">
        <v>6.5</v>
      </c>
      <c r="D152" s="3" t="s">
        <v>2</v>
      </c>
      <c r="E152" s="3">
        <v>2017</v>
      </c>
      <c r="F152" s="1">
        <f t="shared" si="64"/>
        <v>7000</v>
      </c>
      <c r="G152" s="1">
        <f t="shared" si="65"/>
        <v>0</v>
      </c>
      <c r="H152" s="4">
        <v>7000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39" t="s">
        <v>36</v>
      </c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s="67" customFormat="1" ht="49.5" customHeight="1">
      <c r="A153" s="2" t="s">
        <v>191</v>
      </c>
      <c r="B153" s="3" t="s">
        <v>42</v>
      </c>
      <c r="C153" s="3">
        <v>2.5</v>
      </c>
      <c r="D153" s="3" t="s">
        <v>2</v>
      </c>
      <c r="E153" s="3">
        <v>2017</v>
      </c>
      <c r="F153" s="1">
        <f t="shared" si="64"/>
        <v>7000</v>
      </c>
      <c r="G153" s="1">
        <f t="shared" si="65"/>
        <v>0</v>
      </c>
      <c r="H153" s="4">
        <v>7000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39" t="s">
        <v>36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s="67" customFormat="1" ht="38.25" customHeight="1">
      <c r="A154" s="143" t="s">
        <v>192</v>
      </c>
      <c r="B154" s="104" t="s">
        <v>85</v>
      </c>
      <c r="C154" s="121">
        <v>5.9</v>
      </c>
      <c r="D154" s="10" t="s">
        <v>2</v>
      </c>
      <c r="E154" s="14">
        <v>2017</v>
      </c>
      <c r="F154" s="1">
        <f t="shared" si="64"/>
        <v>8000</v>
      </c>
      <c r="G154" s="1">
        <f t="shared" si="65"/>
        <v>0</v>
      </c>
      <c r="H154" s="4">
        <v>8000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90" t="s">
        <v>68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s="67" customFormat="1" ht="41.25" customHeight="1">
      <c r="A155" s="143"/>
      <c r="B155" s="104"/>
      <c r="C155" s="85"/>
      <c r="D155" s="10" t="s">
        <v>3</v>
      </c>
      <c r="E155" s="14">
        <v>2018</v>
      </c>
      <c r="F155" s="1">
        <f t="shared" si="64"/>
        <v>241220.4</v>
      </c>
      <c r="G155" s="1">
        <f t="shared" si="65"/>
        <v>0</v>
      </c>
      <c r="H155" s="4">
        <v>60305.1</v>
      </c>
      <c r="I155" s="4">
        <v>0</v>
      </c>
      <c r="J155" s="4">
        <v>0</v>
      </c>
      <c r="K155" s="4">
        <v>0</v>
      </c>
      <c r="L155" s="4">
        <v>180915.3</v>
      </c>
      <c r="M155" s="4">
        <v>0</v>
      </c>
      <c r="N155" s="4">
        <v>0</v>
      </c>
      <c r="O155" s="4">
        <v>0</v>
      </c>
      <c r="P155" s="91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s="67" customFormat="1" ht="48" customHeight="1">
      <c r="A156" s="2" t="s">
        <v>193</v>
      </c>
      <c r="B156" s="3" t="s">
        <v>7</v>
      </c>
      <c r="C156" s="3">
        <v>2.5</v>
      </c>
      <c r="D156" s="3" t="s">
        <v>2</v>
      </c>
      <c r="E156" s="3">
        <v>2018</v>
      </c>
      <c r="F156" s="1">
        <f t="shared" si="64"/>
        <v>12000</v>
      </c>
      <c r="G156" s="1">
        <f t="shared" si="65"/>
        <v>0</v>
      </c>
      <c r="H156" s="4">
        <v>12000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39" t="s">
        <v>36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s="67" customFormat="1" ht="42.75" customHeight="1">
      <c r="A157" s="2" t="s">
        <v>194</v>
      </c>
      <c r="B157" s="3" t="s">
        <v>44</v>
      </c>
      <c r="C157" s="3">
        <v>8.5</v>
      </c>
      <c r="D157" s="3" t="s">
        <v>2</v>
      </c>
      <c r="E157" s="3">
        <v>2019</v>
      </c>
      <c r="F157" s="1">
        <f t="shared" si="64"/>
        <v>20000</v>
      </c>
      <c r="G157" s="1">
        <f t="shared" si="65"/>
        <v>0</v>
      </c>
      <c r="H157" s="4">
        <v>20000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39" t="s">
        <v>36</v>
      </c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s="67" customFormat="1" ht="60" customHeight="1">
      <c r="A158" s="2" t="s">
        <v>195</v>
      </c>
      <c r="B158" s="3" t="s">
        <v>83</v>
      </c>
      <c r="C158" s="36">
        <v>0.6</v>
      </c>
      <c r="D158" s="3" t="s">
        <v>2</v>
      </c>
      <c r="E158" s="3">
        <v>2019</v>
      </c>
      <c r="F158" s="1">
        <f t="shared" si="64"/>
        <v>4000</v>
      </c>
      <c r="G158" s="1">
        <f t="shared" si="65"/>
        <v>0</v>
      </c>
      <c r="H158" s="4">
        <v>4000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39" t="s">
        <v>36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s="67" customFormat="1" ht="60" customHeight="1">
      <c r="A159" s="2" t="s">
        <v>196</v>
      </c>
      <c r="B159" s="3" t="s">
        <v>107</v>
      </c>
      <c r="C159" s="36">
        <v>3.5</v>
      </c>
      <c r="D159" s="3" t="s">
        <v>2</v>
      </c>
      <c r="E159" s="3">
        <v>2020</v>
      </c>
      <c r="F159" s="1">
        <f t="shared" si="64"/>
        <v>4900</v>
      </c>
      <c r="G159" s="1">
        <f t="shared" si="65"/>
        <v>0</v>
      </c>
      <c r="H159" s="4">
        <v>4900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39" t="s">
        <v>36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s="67" customFormat="1" ht="60" customHeight="1">
      <c r="A160" s="2" t="s">
        <v>197</v>
      </c>
      <c r="B160" s="3" t="s">
        <v>46</v>
      </c>
      <c r="C160" s="3">
        <v>16.2</v>
      </c>
      <c r="D160" s="3" t="s">
        <v>2</v>
      </c>
      <c r="E160" s="3">
        <v>2020</v>
      </c>
      <c r="F160" s="1">
        <f t="shared" si="64"/>
        <v>80000</v>
      </c>
      <c r="G160" s="1">
        <f t="shared" si="65"/>
        <v>0</v>
      </c>
      <c r="H160" s="4">
        <v>80000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39" t="s">
        <v>36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s="67" customFormat="1" ht="60" customHeight="1" thickBot="1">
      <c r="A161" s="2" t="s">
        <v>198</v>
      </c>
      <c r="B161" s="49" t="s">
        <v>118</v>
      </c>
      <c r="C161" s="49">
        <v>0.873</v>
      </c>
      <c r="D161" s="49" t="s">
        <v>2</v>
      </c>
      <c r="E161" s="49">
        <v>2020</v>
      </c>
      <c r="F161" s="50">
        <f t="shared" si="64"/>
        <v>8024</v>
      </c>
      <c r="G161" s="50">
        <f t="shared" si="65"/>
        <v>0</v>
      </c>
      <c r="H161" s="51">
        <v>8024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2" t="s">
        <v>36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16" ht="29.25" customHeight="1">
      <c r="A162" s="125" t="s">
        <v>263</v>
      </c>
      <c r="B162" s="128" t="s">
        <v>169</v>
      </c>
      <c r="C162" s="129"/>
      <c r="D162" s="130"/>
      <c r="E162" s="23" t="s">
        <v>143</v>
      </c>
      <c r="F162" s="24">
        <f aca="true" t="shared" si="66" ref="F162:O162">F169+F176</f>
        <v>1489220.7</v>
      </c>
      <c r="G162" s="24">
        <f t="shared" si="66"/>
        <v>351639.5</v>
      </c>
      <c r="H162" s="24">
        <f t="shared" si="66"/>
        <v>972668.8</v>
      </c>
      <c r="I162" s="24">
        <f t="shared" si="66"/>
        <v>345172.4</v>
      </c>
      <c r="J162" s="24">
        <f t="shared" si="66"/>
        <v>0</v>
      </c>
      <c r="K162" s="24">
        <f t="shared" si="66"/>
        <v>0</v>
      </c>
      <c r="L162" s="24">
        <f t="shared" si="66"/>
        <v>516551.89999999997</v>
      </c>
      <c r="M162" s="24">
        <f t="shared" si="66"/>
        <v>6467.1</v>
      </c>
      <c r="N162" s="24">
        <f t="shared" si="66"/>
        <v>0</v>
      </c>
      <c r="O162" s="24">
        <f t="shared" si="66"/>
        <v>0</v>
      </c>
      <c r="P162" s="9"/>
    </row>
    <row r="163" spans="1:16" ht="22.5" customHeight="1">
      <c r="A163" s="126"/>
      <c r="B163" s="115"/>
      <c r="C163" s="100"/>
      <c r="D163" s="116"/>
      <c r="E163" s="25">
        <v>2015</v>
      </c>
      <c r="F163" s="1">
        <f aca="true" t="shared" si="67" ref="F163:O163">F170+F177</f>
        <v>219468.3</v>
      </c>
      <c r="G163" s="1">
        <f t="shared" si="67"/>
        <v>120242.8</v>
      </c>
      <c r="H163" s="1">
        <f>H170+H177</f>
        <v>166659.2</v>
      </c>
      <c r="I163" s="1">
        <f t="shared" si="67"/>
        <v>113775.7</v>
      </c>
      <c r="J163" s="1">
        <f t="shared" si="67"/>
        <v>0</v>
      </c>
      <c r="K163" s="1">
        <f t="shared" si="67"/>
        <v>0</v>
      </c>
      <c r="L163" s="1">
        <f t="shared" si="67"/>
        <v>52809.1</v>
      </c>
      <c r="M163" s="1">
        <f t="shared" si="67"/>
        <v>6467.1</v>
      </c>
      <c r="N163" s="1">
        <f t="shared" si="67"/>
        <v>0</v>
      </c>
      <c r="O163" s="1">
        <f t="shared" si="67"/>
        <v>0</v>
      </c>
      <c r="P163" s="26"/>
    </row>
    <row r="164" spans="1:16" ht="20.25" customHeight="1">
      <c r="A164" s="126"/>
      <c r="B164" s="115"/>
      <c r="C164" s="100"/>
      <c r="D164" s="116"/>
      <c r="E164" s="25">
        <v>2016</v>
      </c>
      <c r="F164" s="1">
        <f aca="true" t="shared" si="68" ref="F164:O164">F171+F178</f>
        <v>726033.9</v>
      </c>
      <c r="G164" s="1">
        <f t="shared" si="68"/>
        <v>131395.7</v>
      </c>
      <c r="H164" s="1">
        <f t="shared" si="68"/>
        <v>281930.2</v>
      </c>
      <c r="I164" s="1">
        <f t="shared" si="68"/>
        <v>131395.7</v>
      </c>
      <c r="J164" s="1">
        <f t="shared" si="68"/>
        <v>0</v>
      </c>
      <c r="K164" s="1">
        <f t="shared" si="68"/>
        <v>0</v>
      </c>
      <c r="L164" s="1">
        <f t="shared" si="68"/>
        <v>444103.7</v>
      </c>
      <c r="M164" s="1">
        <f t="shared" si="68"/>
        <v>0</v>
      </c>
      <c r="N164" s="1">
        <f t="shared" si="68"/>
        <v>0</v>
      </c>
      <c r="O164" s="1">
        <f t="shared" si="68"/>
        <v>0</v>
      </c>
      <c r="P164" s="26"/>
    </row>
    <row r="165" spans="1:16" ht="21.75" customHeight="1">
      <c r="A165" s="126"/>
      <c r="B165" s="115"/>
      <c r="C165" s="100"/>
      <c r="D165" s="116"/>
      <c r="E165" s="25">
        <v>2017</v>
      </c>
      <c r="F165" s="1">
        <f aca="true" t="shared" si="69" ref="F165:O165">F172+F179</f>
        <v>177686.5</v>
      </c>
      <c r="G165" s="1">
        <f t="shared" si="69"/>
        <v>100001</v>
      </c>
      <c r="H165" s="1">
        <f t="shared" si="69"/>
        <v>158047.4</v>
      </c>
      <c r="I165" s="1">
        <f t="shared" si="69"/>
        <v>100001</v>
      </c>
      <c r="J165" s="1">
        <f t="shared" si="69"/>
        <v>0</v>
      </c>
      <c r="K165" s="1">
        <f t="shared" si="69"/>
        <v>0</v>
      </c>
      <c r="L165" s="1">
        <f t="shared" si="69"/>
        <v>19639.1</v>
      </c>
      <c r="M165" s="1">
        <f t="shared" si="69"/>
        <v>0</v>
      </c>
      <c r="N165" s="1">
        <f t="shared" si="69"/>
        <v>0</v>
      </c>
      <c r="O165" s="1">
        <f t="shared" si="69"/>
        <v>0</v>
      </c>
      <c r="P165" s="26"/>
    </row>
    <row r="166" spans="1:16" ht="24" customHeight="1">
      <c r="A166" s="126"/>
      <c r="B166" s="115"/>
      <c r="C166" s="100"/>
      <c r="D166" s="116"/>
      <c r="E166" s="25">
        <v>2018</v>
      </c>
      <c r="F166" s="1">
        <f aca="true" t="shared" si="70" ref="F166:O166">F173+F180</f>
        <v>26020</v>
      </c>
      <c r="G166" s="1">
        <f t="shared" si="70"/>
        <v>0</v>
      </c>
      <c r="H166" s="1">
        <f t="shared" si="70"/>
        <v>26020</v>
      </c>
      <c r="I166" s="1">
        <f t="shared" si="70"/>
        <v>0</v>
      </c>
      <c r="J166" s="1">
        <f t="shared" si="70"/>
        <v>0</v>
      </c>
      <c r="K166" s="1">
        <f t="shared" si="70"/>
        <v>0</v>
      </c>
      <c r="L166" s="1">
        <f t="shared" si="70"/>
        <v>0</v>
      </c>
      <c r="M166" s="1">
        <f t="shared" si="70"/>
        <v>0</v>
      </c>
      <c r="N166" s="1">
        <f t="shared" si="70"/>
        <v>0</v>
      </c>
      <c r="O166" s="1">
        <f t="shared" si="70"/>
        <v>0</v>
      </c>
      <c r="P166" s="26"/>
    </row>
    <row r="167" spans="1:16" ht="18" customHeight="1">
      <c r="A167" s="126"/>
      <c r="B167" s="115"/>
      <c r="C167" s="100"/>
      <c r="D167" s="116"/>
      <c r="E167" s="25">
        <v>2019</v>
      </c>
      <c r="F167" s="1">
        <f aca="true" t="shared" si="71" ref="F167:O168">F174+F181</f>
        <v>180292</v>
      </c>
      <c r="G167" s="1">
        <f t="shared" si="71"/>
        <v>0</v>
      </c>
      <c r="H167" s="1">
        <f t="shared" si="71"/>
        <v>180292</v>
      </c>
      <c r="I167" s="1">
        <f t="shared" si="71"/>
        <v>0</v>
      </c>
      <c r="J167" s="1">
        <f t="shared" si="71"/>
        <v>0</v>
      </c>
      <c r="K167" s="1">
        <f t="shared" si="71"/>
        <v>0</v>
      </c>
      <c r="L167" s="1">
        <f t="shared" si="71"/>
        <v>0</v>
      </c>
      <c r="M167" s="1">
        <f t="shared" si="71"/>
        <v>0</v>
      </c>
      <c r="N167" s="1">
        <f t="shared" si="71"/>
        <v>0</v>
      </c>
      <c r="O167" s="1">
        <f t="shared" si="71"/>
        <v>0</v>
      </c>
      <c r="P167" s="26"/>
    </row>
    <row r="168" spans="1:16" ht="21.75" customHeight="1">
      <c r="A168" s="126"/>
      <c r="B168" s="117"/>
      <c r="C168" s="118"/>
      <c r="D168" s="119"/>
      <c r="E168" s="25">
        <v>2020</v>
      </c>
      <c r="F168" s="1">
        <f>F175+F182</f>
        <v>159720</v>
      </c>
      <c r="G168" s="1">
        <f>G175+G182</f>
        <v>0</v>
      </c>
      <c r="H168" s="1">
        <f>H175+H182</f>
        <v>159720</v>
      </c>
      <c r="I168" s="1">
        <f t="shared" si="71"/>
        <v>0</v>
      </c>
      <c r="J168" s="1">
        <f>J175+J182</f>
        <v>0</v>
      </c>
      <c r="K168" s="1">
        <f t="shared" si="71"/>
        <v>0</v>
      </c>
      <c r="L168" s="1">
        <f>L175+L182</f>
        <v>0</v>
      </c>
      <c r="M168" s="1">
        <f t="shared" si="71"/>
        <v>0</v>
      </c>
      <c r="N168" s="1">
        <f>N175+N182</f>
        <v>0</v>
      </c>
      <c r="O168" s="1">
        <f t="shared" si="71"/>
        <v>0</v>
      </c>
      <c r="P168" s="26"/>
    </row>
    <row r="169" spans="1:16" ht="19.5" customHeight="1">
      <c r="A169" s="126"/>
      <c r="B169" s="112" t="s">
        <v>207</v>
      </c>
      <c r="C169" s="113"/>
      <c r="D169" s="114"/>
      <c r="E169" s="27" t="s">
        <v>143</v>
      </c>
      <c r="F169" s="28">
        <f aca="true" t="shared" si="72" ref="F169:F192">H169+J169+L169+N169</f>
        <v>501010.5</v>
      </c>
      <c r="G169" s="28">
        <f aca="true" t="shared" si="73" ref="G169:G192">I169+K169+M169+O169</f>
        <v>20241.800000000003</v>
      </c>
      <c r="H169" s="28">
        <f aca="true" t="shared" si="74" ref="H169:O169">SUM(H170:H175)</f>
        <v>460951.4</v>
      </c>
      <c r="I169" s="28">
        <f t="shared" si="74"/>
        <v>13774.7</v>
      </c>
      <c r="J169" s="28">
        <f t="shared" si="74"/>
        <v>0</v>
      </c>
      <c r="K169" s="28">
        <f t="shared" si="74"/>
        <v>0</v>
      </c>
      <c r="L169" s="28">
        <f t="shared" si="74"/>
        <v>40059.1</v>
      </c>
      <c r="M169" s="28">
        <f t="shared" si="74"/>
        <v>6467.1</v>
      </c>
      <c r="N169" s="28">
        <f t="shared" si="74"/>
        <v>0</v>
      </c>
      <c r="O169" s="28">
        <f t="shared" si="74"/>
        <v>0</v>
      </c>
      <c r="P169" s="11"/>
    </row>
    <row r="170" spans="1:16" ht="20.25" customHeight="1">
      <c r="A170" s="126"/>
      <c r="B170" s="115"/>
      <c r="C170" s="100"/>
      <c r="D170" s="116"/>
      <c r="E170" s="25">
        <v>2015</v>
      </c>
      <c r="F170" s="1">
        <f t="shared" si="72"/>
        <v>80978.5</v>
      </c>
      <c r="G170" s="1">
        <f t="shared" si="73"/>
        <v>20241.800000000003</v>
      </c>
      <c r="H170" s="1">
        <f aca="true" t="shared" si="75" ref="H170:O170">H192+H193+H194+H195+H196+H197+H198+H199+H200+H201+H202+H203+H217+H183+H184+H185+H186+H187+H188+H189+H190+H191+H215</f>
        <v>40919.399999999994</v>
      </c>
      <c r="I170" s="1">
        <f t="shared" si="75"/>
        <v>13774.7</v>
      </c>
      <c r="J170" s="1">
        <f t="shared" si="75"/>
        <v>0</v>
      </c>
      <c r="K170" s="1">
        <f t="shared" si="75"/>
        <v>0</v>
      </c>
      <c r="L170" s="1">
        <f t="shared" si="75"/>
        <v>40059.1</v>
      </c>
      <c r="M170" s="1">
        <f t="shared" si="75"/>
        <v>6467.1</v>
      </c>
      <c r="N170" s="1">
        <f t="shared" si="75"/>
        <v>0</v>
      </c>
      <c r="O170" s="1">
        <f t="shared" si="75"/>
        <v>0</v>
      </c>
      <c r="P170" s="26"/>
    </row>
    <row r="171" spans="1:16" ht="19.5" customHeight="1">
      <c r="A171" s="126"/>
      <c r="B171" s="115"/>
      <c r="C171" s="100"/>
      <c r="D171" s="116"/>
      <c r="E171" s="25">
        <v>2016</v>
      </c>
      <c r="F171" s="1">
        <f t="shared" si="72"/>
        <v>2500</v>
      </c>
      <c r="G171" s="1">
        <f t="shared" si="73"/>
        <v>0</v>
      </c>
      <c r="H171" s="1">
        <f aca="true" t="shared" si="76" ref="H171:O171">H218</f>
        <v>2500</v>
      </c>
      <c r="I171" s="1">
        <f t="shared" si="76"/>
        <v>0</v>
      </c>
      <c r="J171" s="1">
        <f t="shared" si="76"/>
        <v>0</v>
      </c>
      <c r="K171" s="1">
        <f t="shared" si="76"/>
        <v>0</v>
      </c>
      <c r="L171" s="1">
        <f t="shared" si="76"/>
        <v>0</v>
      </c>
      <c r="M171" s="1">
        <f t="shared" si="76"/>
        <v>0</v>
      </c>
      <c r="N171" s="1">
        <f t="shared" si="76"/>
        <v>0</v>
      </c>
      <c r="O171" s="1">
        <f t="shared" si="76"/>
        <v>0</v>
      </c>
      <c r="P171" s="26"/>
    </row>
    <row r="172" spans="1:16" ht="21.75" customHeight="1">
      <c r="A172" s="126"/>
      <c r="B172" s="115"/>
      <c r="C172" s="100"/>
      <c r="D172" s="116"/>
      <c r="E172" s="25">
        <v>2017</v>
      </c>
      <c r="F172" s="1">
        <f t="shared" si="72"/>
        <v>51500</v>
      </c>
      <c r="G172" s="1">
        <f t="shared" si="73"/>
        <v>0</v>
      </c>
      <c r="H172" s="1">
        <f aca="true" t="shared" si="77" ref="H172:O172">H219+H220+H221+H222+H223+H224+H225+H226+H227+H229+H230+H231</f>
        <v>51500</v>
      </c>
      <c r="I172" s="1">
        <f t="shared" si="77"/>
        <v>0</v>
      </c>
      <c r="J172" s="1">
        <f t="shared" si="77"/>
        <v>0</v>
      </c>
      <c r="K172" s="1">
        <f t="shared" si="77"/>
        <v>0</v>
      </c>
      <c r="L172" s="1">
        <f t="shared" si="77"/>
        <v>0</v>
      </c>
      <c r="M172" s="1">
        <f t="shared" si="77"/>
        <v>0</v>
      </c>
      <c r="N172" s="1">
        <f t="shared" si="77"/>
        <v>0</v>
      </c>
      <c r="O172" s="1">
        <f t="shared" si="77"/>
        <v>0</v>
      </c>
      <c r="P172" s="26"/>
    </row>
    <row r="173" spans="1:16" ht="21.75" customHeight="1">
      <c r="A173" s="126"/>
      <c r="B173" s="115"/>
      <c r="C173" s="100"/>
      <c r="D173" s="116"/>
      <c r="E173" s="25">
        <v>2018</v>
      </c>
      <c r="F173" s="1">
        <f t="shared" si="72"/>
        <v>26020</v>
      </c>
      <c r="G173" s="1">
        <f t="shared" si="73"/>
        <v>0</v>
      </c>
      <c r="H173" s="1">
        <f aca="true" t="shared" si="78" ref="H173:O173">H232+H233+H234+H235+H236+H237+H238+H239+H240+H241+H242+H243+H244+H245</f>
        <v>26020</v>
      </c>
      <c r="I173" s="1">
        <f t="shared" si="78"/>
        <v>0</v>
      </c>
      <c r="J173" s="1">
        <f t="shared" si="78"/>
        <v>0</v>
      </c>
      <c r="K173" s="1">
        <f t="shared" si="78"/>
        <v>0</v>
      </c>
      <c r="L173" s="1">
        <f t="shared" si="78"/>
        <v>0</v>
      </c>
      <c r="M173" s="1">
        <f t="shared" si="78"/>
        <v>0</v>
      </c>
      <c r="N173" s="1">
        <f t="shared" si="78"/>
        <v>0</v>
      </c>
      <c r="O173" s="1">
        <f t="shared" si="78"/>
        <v>0</v>
      </c>
      <c r="P173" s="26"/>
    </row>
    <row r="174" spans="1:16" ht="18.75" customHeight="1">
      <c r="A174" s="126"/>
      <c r="B174" s="115"/>
      <c r="C174" s="100"/>
      <c r="D174" s="116"/>
      <c r="E174" s="25">
        <v>2019</v>
      </c>
      <c r="F174" s="1">
        <f t="shared" si="72"/>
        <v>180292</v>
      </c>
      <c r="G174" s="1">
        <f t="shared" si="73"/>
        <v>0</v>
      </c>
      <c r="H174" s="1">
        <f aca="true" t="shared" si="79" ref="H174:O174">H246+H247+H248+H249+H250+H251+H252+H253+H254+H255+H256+H257+H258+H259+H260</f>
        <v>180292</v>
      </c>
      <c r="I174" s="1">
        <f t="shared" si="79"/>
        <v>0</v>
      </c>
      <c r="J174" s="1">
        <f t="shared" si="79"/>
        <v>0</v>
      </c>
      <c r="K174" s="1">
        <f t="shared" si="79"/>
        <v>0</v>
      </c>
      <c r="L174" s="1">
        <f t="shared" si="79"/>
        <v>0</v>
      </c>
      <c r="M174" s="1">
        <f t="shared" si="79"/>
        <v>0</v>
      </c>
      <c r="N174" s="1">
        <f t="shared" si="79"/>
        <v>0</v>
      </c>
      <c r="O174" s="1">
        <f t="shared" si="79"/>
        <v>0</v>
      </c>
      <c r="P174" s="26"/>
    </row>
    <row r="175" spans="1:16" ht="20.25" customHeight="1">
      <c r="A175" s="126"/>
      <c r="B175" s="117"/>
      <c r="C175" s="118"/>
      <c r="D175" s="119"/>
      <c r="E175" s="25">
        <v>2020</v>
      </c>
      <c r="F175" s="1">
        <f t="shared" si="72"/>
        <v>159720</v>
      </c>
      <c r="G175" s="1">
        <f t="shared" si="73"/>
        <v>0</v>
      </c>
      <c r="H175" s="1">
        <f aca="true" t="shared" si="80" ref="H175:O175">H261+H262+H263+H264+H265+H266+H267+H268+H269+H270+H271+H272+H273+H274+H275+H276+H277</f>
        <v>159720</v>
      </c>
      <c r="I175" s="1">
        <f t="shared" si="80"/>
        <v>0</v>
      </c>
      <c r="J175" s="1">
        <f t="shared" si="80"/>
        <v>0</v>
      </c>
      <c r="K175" s="1">
        <f t="shared" si="80"/>
        <v>0</v>
      </c>
      <c r="L175" s="1">
        <f t="shared" si="80"/>
        <v>0</v>
      </c>
      <c r="M175" s="1">
        <f t="shared" si="80"/>
        <v>0</v>
      </c>
      <c r="N175" s="1">
        <f t="shared" si="80"/>
        <v>0</v>
      </c>
      <c r="O175" s="1">
        <f t="shared" si="80"/>
        <v>0</v>
      </c>
      <c r="P175" s="26"/>
    </row>
    <row r="176" spans="1:16" ht="18" customHeight="1">
      <c r="A176" s="126"/>
      <c r="B176" s="112" t="s">
        <v>208</v>
      </c>
      <c r="C176" s="113"/>
      <c r="D176" s="114"/>
      <c r="E176" s="27" t="s">
        <v>143</v>
      </c>
      <c r="F176" s="28">
        <f t="shared" si="72"/>
        <v>988210.2</v>
      </c>
      <c r="G176" s="28">
        <f t="shared" si="73"/>
        <v>331397.7</v>
      </c>
      <c r="H176" s="28">
        <f aca="true" t="shared" si="81" ref="H176:O176">SUM(H177:H182)</f>
        <v>511717.4</v>
      </c>
      <c r="I176" s="28">
        <f t="shared" si="81"/>
        <v>331397.7</v>
      </c>
      <c r="J176" s="28">
        <f t="shared" si="81"/>
        <v>0</v>
      </c>
      <c r="K176" s="28">
        <f t="shared" si="81"/>
        <v>0</v>
      </c>
      <c r="L176" s="28">
        <f t="shared" si="81"/>
        <v>476492.8</v>
      </c>
      <c r="M176" s="28">
        <f t="shared" si="81"/>
        <v>0</v>
      </c>
      <c r="N176" s="28">
        <f t="shared" si="81"/>
        <v>0</v>
      </c>
      <c r="O176" s="28">
        <f t="shared" si="81"/>
        <v>0</v>
      </c>
      <c r="P176" s="11"/>
    </row>
    <row r="177" spans="1:16" ht="21.75" customHeight="1">
      <c r="A177" s="126"/>
      <c r="B177" s="115"/>
      <c r="C177" s="100"/>
      <c r="D177" s="116"/>
      <c r="E177" s="25">
        <v>2015</v>
      </c>
      <c r="F177" s="1">
        <f t="shared" si="72"/>
        <v>138489.8</v>
      </c>
      <c r="G177" s="1">
        <f t="shared" si="73"/>
        <v>100001</v>
      </c>
      <c r="H177" s="1">
        <f aca="true" t="shared" si="82" ref="H177:O177">H204+H212+H205</f>
        <v>125739.8</v>
      </c>
      <c r="I177" s="1">
        <f t="shared" si="82"/>
        <v>100001</v>
      </c>
      <c r="J177" s="1">
        <f t="shared" si="82"/>
        <v>0</v>
      </c>
      <c r="K177" s="1">
        <f t="shared" si="82"/>
        <v>0</v>
      </c>
      <c r="L177" s="1">
        <f t="shared" si="82"/>
        <v>12750</v>
      </c>
      <c r="M177" s="1">
        <f t="shared" si="82"/>
        <v>0</v>
      </c>
      <c r="N177" s="1">
        <f t="shared" si="82"/>
        <v>0</v>
      </c>
      <c r="O177" s="1">
        <f t="shared" si="82"/>
        <v>0</v>
      </c>
      <c r="P177" s="26"/>
    </row>
    <row r="178" spans="1:16" ht="19.5" customHeight="1">
      <c r="A178" s="126"/>
      <c r="B178" s="115"/>
      <c r="C178" s="100"/>
      <c r="D178" s="116"/>
      <c r="E178" s="25">
        <v>2016</v>
      </c>
      <c r="F178" s="1">
        <f t="shared" si="72"/>
        <v>723533.9</v>
      </c>
      <c r="G178" s="1">
        <f t="shared" si="73"/>
        <v>131395.7</v>
      </c>
      <c r="H178" s="1">
        <f aca="true" t="shared" si="83" ref="H178:O178">H206+H207+H208+H209+H210+H211+H213+H216</f>
        <v>279430.2</v>
      </c>
      <c r="I178" s="1">
        <f t="shared" si="83"/>
        <v>131395.7</v>
      </c>
      <c r="J178" s="1">
        <f t="shared" si="83"/>
        <v>0</v>
      </c>
      <c r="K178" s="1">
        <f t="shared" si="83"/>
        <v>0</v>
      </c>
      <c r="L178" s="1">
        <f t="shared" si="83"/>
        <v>444103.7</v>
      </c>
      <c r="M178" s="1">
        <f t="shared" si="83"/>
        <v>0</v>
      </c>
      <c r="N178" s="1">
        <f t="shared" si="83"/>
        <v>0</v>
      </c>
      <c r="O178" s="1">
        <f t="shared" si="83"/>
        <v>0</v>
      </c>
      <c r="P178" s="26"/>
    </row>
    <row r="179" spans="1:16" ht="18.75" customHeight="1">
      <c r="A179" s="126"/>
      <c r="B179" s="115"/>
      <c r="C179" s="100"/>
      <c r="D179" s="116"/>
      <c r="E179" s="25">
        <v>2017</v>
      </c>
      <c r="F179" s="1">
        <f t="shared" si="72"/>
        <v>126186.5</v>
      </c>
      <c r="G179" s="1">
        <f t="shared" si="73"/>
        <v>100001</v>
      </c>
      <c r="H179" s="1">
        <f>H228+H214</f>
        <v>106547.4</v>
      </c>
      <c r="I179" s="1">
        <f aca="true" t="shared" si="84" ref="I179:O179">I228+I214</f>
        <v>100001</v>
      </c>
      <c r="J179" s="1">
        <f t="shared" si="84"/>
        <v>0</v>
      </c>
      <c r="K179" s="1">
        <f t="shared" si="84"/>
        <v>0</v>
      </c>
      <c r="L179" s="1">
        <f t="shared" si="84"/>
        <v>19639.1</v>
      </c>
      <c r="M179" s="1">
        <f t="shared" si="84"/>
        <v>0</v>
      </c>
      <c r="N179" s="1">
        <f t="shared" si="84"/>
        <v>0</v>
      </c>
      <c r="O179" s="1">
        <f t="shared" si="84"/>
        <v>0</v>
      </c>
      <c r="P179" s="26"/>
    </row>
    <row r="180" spans="1:16" ht="17.25" customHeight="1">
      <c r="A180" s="126"/>
      <c r="B180" s="115"/>
      <c r="C180" s="100"/>
      <c r="D180" s="116"/>
      <c r="E180" s="25">
        <v>2018</v>
      </c>
      <c r="F180" s="1">
        <f t="shared" si="72"/>
        <v>0</v>
      </c>
      <c r="G180" s="1">
        <f t="shared" si="73"/>
        <v>0</v>
      </c>
      <c r="H180" s="1">
        <f>0</f>
        <v>0</v>
      </c>
      <c r="I180" s="1">
        <f>0</f>
        <v>0</v>
      </c>
      <c r="J180" s="1">
        <f>0</f>
        <v>0</v>
      </c>
      <c r="K180" s="1">
        <f>0</f>
        <v>0</v>
      </c>
      <c r="L180" s="1">
        <f>0</f>
        <v>0</v>
      </c>
      <c r="M180" s="1">
        <f>0</f>
        <v>0</v>
      </c>
      <c r="N180" s="1">
        <f>0</f>
        <v>0</v>
      </c>
      <c r="O180" s="1">
        <f>0</f>
        <v>0</v>
      </c>
      <c r="P180" s="26"/>
    </row>
    <row r="181" spans="1:16" ht="19.5" customHeight="1">
      <c r="A181" s="126"/>
      <c r="B181" s="115"/>
      <c r="C181" s="100"/>
      <c r="D181" s="116"/>
      <c r="E181" s="25">
        <v>2019</v>
      </c>
      <c r="F181" s="1">
        <f t="shared" si="72"/>
        <v>0</v>
      </c>
      <c r="G181" s="1">
        <f t="shared" si="73"/>
        <v>0</v>
      </c>
      <c r="H181" s="65">
        <f>0</f>
        <v>0</v>
      </c>
      <c r="I181" s="65">
        <f>0</f>
        <v>0</v>
      </c>
      <c r="J181" s="65">
        <f>0</f>
        <v>0</v>
      </c>
      <c r="K181" s="65">
        <f>0</f>
        <v>0</v>
      </c>
      <c r="L181" s="65">
        <f>0</f>
        <v>0</v>
      </c>
      <c r="M181" s="65">
        <f>0</f>
        <v>0</v>
      </c>
      <c r="N181" s="65">
        <f>0</f>
        <v>0</v>
      </c>
      <c r="O181" s="65">
        <f>0</f>
        <v>0</v>
      </c>
      <c r="P181" s="26"/>
    </row>
    <row r="182" spans="1:16" ht="18" customHeight="1" thickBot="1">
      <c r="A182" s="127"/>
      <c r="B182" s="122"/>
      <c r="C182" s="123"/>
      <c r="D182" s="124"/>
      <c r="E182" s="69">
        <v>2020</v>
      </c>
      <c r="F182" s="50">
        <f t="shared" si="72"/>
        <v>0</v>
      </c>
      <c r="G182" s="50">
        <f t="shared" si="73"/>
        <v>0</v>
      </c>
      <c r="H182" s="50">
        <f>0</f>
        <v>0</v>
      </c>
      <c r="I182" s="50">
        <f>0</f>
        <v>0</v>
      </c>
      <c r="J182" s="50">
        <f>0</f>
        <v>0</v>
      </c>
      <c r="K182" s="50">
        <f>0</f>
        <v>0</v>
      </c>
      <c r="L182" s="50">
        <f>0</f>
        <v>0</v>
      </c>
      <c r="M182" s="50">
        <f>0</f>
        <v>0</v>
      </c>
      <c r="N182" s="50">
        <f>0</f>
        <v>0</v>
      </c>
      <c r="O182" s="50">
        <f>0</f>
        <v>0</v>
      </c>
      <c r="P182" s="70"/>
    </row>
    <row r="183" spans="1:16" ht="45.75" customHeight="1">
      <c r="A183" s="2" t="s">
        <v>264</v>
      </c>
      <c r="B183" s="3" t="s">
        <v>233</v>
      </c>
      <c r="C183" s="3">
        <v>2.072</v>
      </c>
      <c r="D183" s="3" t="s">
        <v>2</v>
      </c>
      <c r="E183" s="3">
        <v>2015</v>
      </c>
      <c r="F183" s="4">
        <f aca="true" t="shared" si="85" ref="F183:F191">H183+J183+L183+N183</f>
        <v>8281.300000000001</v>
      </c>
      <c r="G183" s="4">
        <f t="shared" si="73"/>
        <v>8281.300000000001</v>
      </c>
      <c r="H183" s="4">
        <f>1814.2</f>
        <v>1814.2</v>
      </c>
      <c r="I183" s="4">
        <f>1814.2</f>
        <v>1814.2</v>
      </c>
      <c r="J183" s="4">
        <v>0</v>
      </c>
      <c r="K183" s="4">
        <v>0</v>
      </c>
      <c r="L183" s="4">
        <v>6467.1</v>
      </c>
      <c r="M183" s="4">
        <v>6467.1</v>
      </c>
      <c r="N183" s="4">
        <v>0</v>
      </c>
      <c r="O183" s="4">
        <v>0</v>
      </c>
      <c r="P183" s="39"/>
    </row>
    <row r="184" spans="1:16" ht="45.75" customHeight="1">
      <c r="A184" s="2" t="s">
        <v>265</v>
      </c>
      <c r="B184" s="3" t="s">
        <v>238</v>
      </c>
      <c r="C184" s="3">
        <v>1.23</v>
      </c>
      <c r="D184" s="3" t="s">
        <v>2</v>
      </c>
      <c r="E184" s="3">
        <v>2015</v>
      </c>
      <c r="F184" s="4">
        <f t="shared" si="85"/>
        <v>1307.9</v>
      </c>
      <c r="G184" s="4">
        <f t="shared" si="73"/>
        <v>1307.9</v>
      </c>
      <c r="H184" s="4">
        <v>1307.9</v>
      </c>
      <c r="I184" s="4">
        <v>1307.9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39" t="s">
        <v>36</v>
      </c>
    </row>
    <row r="185" spans="1:16" ht="45.75" customHeight="1">
      <c r="A185" s="2" t="s">
        <v>267</v>
      </c>
      <c r="B185" s="3" t="s">
        <v>239</v>
      </c>
      <c r="C185" s="3">
        <v>1</v>
      </c>
      <c r="D185" s="3" t="s">
        <v>2</v>
      </c>
      <c r="E185" s="3">
        <v>2015</v>
      </c>
      <c r="F185" s="4">
        <f t="shared" si="85"/>
        <v>1765.6</v>
      </c>
      <c r="G185" s="4">
        <f t="shared" si="73"/>
        <v>1765.6</v>
      </c>
      <c r="H185" s="4">
        <v>1765.6</v>
      </c>
      <c r="I185" s="4">
        <v>1765.6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39" t="s">
        <v>36</v>
      </c>
    </row>
    <row r="186" spans="1:16" ht="42" customHeight="1">
      <c r="A186" s="2" t="s">
        <v>266</v>
      </c>
      <c r="B186" s="3" t="s">
        <v>240</v>
      </c>
      <c r="C186" s="3">
        <v>2.3</v>
      </c>
      <c r="D186" s="3" t="s">
        <v>2</v>
      </c>
      <c r="E186" s="3">
        <v>2015</v>
      </c>
      <c r="F186" s="4">
        <f t="shared" si="85"/>
        <v>3092.2</v>
      </c>
      <c r="G186" s="4">
        <f t="shared" si="73"/>
        <v>3092.2</v>
      </c>
      <c r="H186" s="4">
        <v>3092.2</v>
      </c>
      <c r="I186" s="4">
        <v>3092.2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39" t="s">
        <v>36</v>
      </c>
    </row>
    <row r="187" spans="1:16" ht="42" customHeight="1">
      <c r="A187" s="2" t="s">
        <v>268</v>
      </c>
      <c r="B187" s="3" t="s">
        <v>241</v>
      </c>
      <c r="C187" s="3">
        <v>4.1</v>
      </c>
      <c r="D187" s="3" t="s">
        <v>2</v>
      </c>
      <c r="E187" s="3">
        <v>2015</v>
      </c>
      <c r="F187" s="4">
        <f t="shared" si="85"/>
        <v>3031.1</v>
      </c>
      <c r="G187" s="4">
        <f t="shared" si="73"/>
        <v>3031.1</v>
      </c>
      <c r="H187" s="4">
        <v>3031.1</v>
      </c>
      <c r="I187" s="4">
        <v>3031.1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39" t="s">
        <v>36</v>
      </c>
    </row>
    <row r="188" spans="1:16" ht="42" customHeight="1">
      <c r="A188" s="2" t="s">
        <v>269</v>
      </c>
      <c r="B188" s="3" t="s">
        <v>242</v>
      </c>
      <c r="C188" s="3">
        <v>2.8</v>
      </c>
      <c r="D188" s="3" t="s">
        <v>2</v>
      </c>
      <c r="E188" s="3">
        <v>2015</v>
      </c>
      <c r="F188" s="4">
        <f t="shared" si="85"/>
        <v>2138.5</v>
      </c>
      <c r="G188" s="4">
        <f t="shared" si="73"/>
        <v>2138.5</v>
      </c>
      <c r="H188" s="4">
        <v>2138.5</v>
      </c>
      <c r="I188" s="4">
        <v>2138.5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39" t="s">
        <v>36</v>
      </c>
    </row>
    <row r="189" spans="1:16" ht="42" customHeight="1">
      <c r="A189" s="2" t="s">
        <v>270</v>
      </c>
      <c r="B189" s="3" t="s">
        <v>243</v>
      </c>
      <c r="C189" s="3">
        <v>0.6</v>
      </c>
      <c r="D189" s="3" t="s">
        <v>2</v>
      </c>
      <c r="E189" s="3">
        <v>2015</v>
      </c>
      <c r="F189" s="4">
        <f t="shared" si="85"/>
        <v>245.2</v>
      </c>
      <c r="G189" s="4">
        <f t="shared" si="73"/>
        <v>245.2</v>
      </c>
      <c r="H189" s="4">
        <v>245.2</v>
      </c>
      <c r="I189" s="4">
        <v>245.2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39" t="s">
        <v>36</v>
      </c>
    </row>
    <row r="190" spans="1:16" ht="42" customHeight="1">
      <c r="A190" s="2" t="s">
        <v>271</v>
      </c>
      <c r="B190" s="3" t="s">
        <v>244</v>
      </c>
      <c r="C190" s="3">
        <v>0.6</v>
      </c>
      <c r="D190" s="3" t="s">
        <v>2</v>
      </c>
      <c r="E190" s="3">
        <v>2015</v>
      </c>
      <c r="F190" s="4">
        <f t="shared" si="85"/>
        <v>190</v>
      </c>
      <c r="G190" s="4">
        <f t="shared" si="73"/>
        <v>190</v>
      </c>
      <c r="H190" s="4">
        <f>400-210</f>
        <v>190</v>
      </c>
      <c r="I190" s="4">
        <f>400-210</f>
        <v>190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39" t="s">
        <v>36</v>
      </c>
    </row>
    <row r="191" spans="1:16" ht="52.5" customHeight="1">
      <c r="A191" s="2" t="s">
        <v>272</v>
      </c>
      <c r="B191" s="3" t="s">
        <v>245</v>
      </c>
      <c r="C191" s="3">
        <v>0.4</v>
      </c>
      <c r="D191" s="3" t="s">
        <v>2</v>
      </c>
      <c r="E191" s="3">
        <v>2015</v>
      </c>
      <c r="F191" s="4">
        <f t="shared" si="85"/>
        <v>190</v>
      </c>
      <c r="G191" s="4">
        <f t="shared" si="73"/>
        <v>190</v>
      </c>
      <c r="H191" s="4">
        <f>432-242</f>
        <v>190</v>
      </c>
      <c r="I191" s="4">
        <f>432-242</f>
        <v>190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39" t="s">
        <v>36</v>
      </c>
    </row>
    <row r="192" spans="1:16" ht="45.75" customHeight="1">
      <c r="A192" s="2" t="s">
        <v>273</v>
      </c>
      <c r="B192" s="3" t="s">
        <v>171</v>
      </c>
      <c r="C192" s="3">
        <v>0.73</v>
      </c>
      <c r="D192" s="3" t="s">
        <v>2</v>
      </c>
      <c r="E192" s="3">
        <v>2015</v>
      </c>
      <c r="F192" s="4">
        <f t="shared" si="72"/>
        <v>1500</v>
      </c>
      <c r="G192" s="4">
        <f t="shared" si="73"/>
        <v>0</v>
      </c>
      <c r="H192" s="4">
        <v>1500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39" t="s">
        <v>36</v>
      </c>
    </row>
    <row r="193" spans="1:16" ht="45.75" customHeight="1">
      <c r="A193" s="2" t="s">
        <v>274</v>
      </c>
      <c r="B193" s="3" t="s">
        <v>172</v>
      </c>
      <c r="C193" s="3">
        <v>0.2</v>
      </c>
      <c r="D193" s="3" t="s">
        <v>2</v>
      </c>
      <c r="E193" s="3">
        <v>2015</v>
      </c>
      <c r="F193" s="4">
        <f aca="true" t="shared" si="86" ref="F193:F202">H193+J193+L193+N193</f>
        <v>500</v>
      </c>
      <c r="G193" s="4">
        <f aca="true" t="shared" si="87" ref="G193:G202">I193+K193+M193+O193</f>
        <v>0</v>
      </c>
      <c r="H193" s="4">
        <v>500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39" t="s">
        <v>36</v>
      </c>
    </row>
    <row r="194" spans="1:16" ht="45.75" customHeight="1">
      <c r="A194" s="2" t="s">
        <v>275</v>
      </c>
      <c r="B194" s="3" t="s">
        <v>173</v>
      </c>
      <c r="C194" s="3">
        <v>0.03</v>
      </c>
      <c r="D194" s="3" t="s">
        <v>2</v>
      </c>
      <c r="E194" s="3">
        <v>2015</v>
      </c>
      <c r="F194" s="4">
        <f t="shared" si="86"/>
        <v>1600</v>
      </c>
      <c r="G194" s="4">
        <f t="shared" si="87"/>
        <v>0</v>
      </c>
      <c r="H194" s="4">
        <v>1600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39" t="s">
        <v>36</v>
      </c>
    </row>
    <row r="195" spans="1:16" ht="45.75" customHeight="1">
      <c r="A195" s="2" t="s">
        <v>276</v>
      </c>
      <c r="B195" s="3" t="s">
        <v>174</v>
      </c>
      <c r="C195" s="3">
        <v>2.1</v>
      </c>
      <c r="D195" s="3" t="s">
        <v>2</v>
      </c>
      <c r="E195" s="3">
        <v>2015</v>
      </c>
      <c r="F195" s="4">
        <f t="shared" si="86"/>
        <v>3000</v>
      </c>
      <c r="G195" s="4">
        <f t="shared" si="87"/>
        <v>0</v>
      </c>
      <c r="H195" s="4">
        <v>3000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39" t="s">
        <v>36</v>
      </c>
    </row>
    <row r="196" spans="1:16" ht="45.75" customHeight="1">
      <c r="A196" s="2" t="s">
        <v>277</v>
      </c>
      <c r="B196" s="3" t="s">
        <v>175</v>
      </c>
      <c r="C196" s="3">
        <v>1.5</v>
      </c>
      <c r="D196" s="3" t="s">
        <v>2</v>
      </c>
      <c r="E196" s="3">
        <v>2015</v>
      </c>
      <c r="F196" s="4">
        <f t="shared" si="86"/>
        <v>2100</v>
      </c>
      <c r="G196" s="4">
        <f t="shared" si="87"/>
        <v>0</v>
      </c>
      <c r="H196" s="4">
        <v>2100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39" t="s">
        <v>36</v>
      </c>
    </row>
    <row r="197" spans="1:16" ht="45.75" customHeight="1">
      <c r="A197" s="2" t="s">
        <v>278</v>
      </c>
      <c r="B197" s="3" t="s">
        <v>176</v>
      </c>
      <c r="C197" s="3">
        <v>1.34</v>
      </c>
      <c r="D197" s="3" t="s">
        <v>2</v>
      </c>
      <c r="E197" s="3">
        <v>2015</v>
      </c>
      <c r="F197" s="4">
        <f t="shared" si="86"/>
        <v>2000</v>
      </c>
      <c r="G197" s="4">
        <f t="shared" si="87"/>
        <v>0</v>
      </c>
      <c r="H197" s="4">
        <v>2000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39" t="s">
        <v>36</v>
      </c>
    </row>
    <row r="198" spans="1:16" ht="45.75" customHeight="1">
      <c r="A198" s="2" t="s">
        <v>279</v>
      </c>
      <c r="B198" s="3" t="s">
        <v>177</v>
      </c>
      <c r="C198" s="3">
        <v>0.46</v>
      </c>
      <c r="D198" s="3" t="s">
        <v>2</v>
      </c>
      <c r="E198" s="3">
        <v>2015</v>
      </c>
      <c r="F198" s="4">
        <f t="shared" si="86"/>
        <v>1200</v>
      </c>
      <c r="G198" s="4">
        <f t="shared" si="87"/>
        <v>0</v>
      </c>
      <c r="H198" s="4">
        <v>1200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39" t="s">
        <v>36</v>
      </c>
    </row>
    <row r="199" spans="1:16" ht="45.75" customHeight="1">
      <c r="A199" s="2" t="s">
        <v>280</v>
      </c>
      <c r="B199" s="3" t="s">
        <v>178</v>
      </c>
      <c r="C199" s="3">
        <v>0.3</v>
      </c>
      <c r="D199" s="3" t="s">
        <v>2</v>
      </c>
      <c r="E199" s="3">
        <v>2015</v>
      </c>
      <c r="F199" s="4">
        <f t="shared" si="86"/>
        <v>1000</v>
      </c>
      <c r="G199" s="4">
        <f t="shared" si="87"/>
        <v>0</v>
      </c>
      <c r="H199" s="4">
        <v>1000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39" t="s">
        <v>36</v>
      </c>
    </row>
    <row r="200" spans="1:16" ht="45.75" customHeight="1">
      <c r="A200" s="2" t="s">
        <v>281</v>
      </c>
      <c r="B200" s="3" t="s">
        <v>179</v>
      </c>
      <c r="C200" s="3">
        <v>3.32</v>
      </c>
      <c r="D200" s="3" t="s">
        <v>2</v>
      </c>
      <c r="E200" s="3">
        <v>2015</v>
      </c>
      <c r="F200" s="4">
        <f t="shared" si="86"/>
        <v>1494.7</v>
      </c>
      <c r="G200" s="4">
        <f t="shared" si="87"/>
        <v>0</v>
      </c>
      <c r="H200" s="4">
        <v>1494.7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39" t="s">
        <v>36</v>
      </c>
    </row>
    <row r="201" spans="1:16" ht="45.75" customHeight="1">
      <c r="A201" s="2" t="s">
        <v>282</v>
      </c>
      <c r="B201" s="3" t="s">
        <v>180</v>
      </c>
      <c r="C201" s="3">
        <v>0.77</v>
      </c>
      <c r="D201" s="3" t="s">
        <v>2</v>
      </c>
      <c r="E201" s="3">
        <v>2015</v>
      </c>
      <c r="F201" s="4">
        <f t="shared" si="86"/>
        <v>1500</v>
      </c>
      <c r="G201" s="4">
        <f t="shared" si="87"/>
        <v>0</v>
      </c>
      <c r="H201" s="4">
        <v>1500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39" t="s">
        <v>36</v>
      </c>
    </row>
    <row r="202" spans="1:16" ht="45.75" customHeight="1">
      <c r="A202" s="2" t="s">
        <v>283</v>
      </c>
      <c r="B202" s="3" t="s">
        <v>181</v>
      </c>
      <c r="C202" s="3">
        <v>0.7</v>
      </c>
      <c r="D202" s="3" t="s">
        <v>2</v>
      </c>
      <c r="E202" s="3">
        <v>2015</v>
      </c>
      <c r="F202" s="4">
        <f t="shared" si="86"/>
        <v>1500</v>
      </c>
      <c r="G202" s="4">
        <f t="shared" si="87"/>
        <v>0</v>
      </c>
      <c r="H202" s="4">
        <v>1500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39" t="s">
        <v>36</v>
      </c>
    </row>
    <row r="203" spans="1:16" ht="61.5" customHeight="1">
      <c r="A203" s="2" t="s">
        <v>284</v>
      </c>
      <c r="B203" s="46" t="s">
        <v>124</v>
      </c>
      <c r="C203" s="46">
        <v>5.4</v>
      </c>
      <c r="D203" s="10" t="s">
        <v>2</v>
      </c>
      <c r="E203" s="14">
        <v>2015</v>
      </c>
      <c r="F203" s="4">
        <f aca="true" t="shared" si="88" ref="F203:G205">H203+J203+L203+N203</f>
        <v>33592</v>
      </c>
      <c r="G203" s="4">
        <f t="shared" si="88"/>
        <v>0</v>
      </c>
      <c r="H203" s="4">
        <v>0</v>
      </c>
      <c r="I203" s="4">
        <v>0</v>
      </c>
      <c r="J203" s="4">
        <v>0</v>
      </c>
      <c r="K203" s="4">
        <v>0</v>
      </c>
      <c r="L203" s="4">
        <v>33592</v>
      </c>
      <c r="M203" s="4">
        <v>0</v>
      </c>
      <c r="N203" s="4">
        <v>0</v>
      </c>
      <c r="O203" s="4">
        <v>0</v>
      </c>
      <c r="P203" s="41"/>
    </row>
    <row r="204" spans="1:16" ht="34.5" customHeight="1">
      <c r="A204" s="2" t="s">
        <v>285</v>
      </c>
      <c r="B204" s="46" t="s">
        <v>84</v>
      </c>
      <c r="C204" s="46">
        <v>1</v>
      </c>
      <c r="D204" s="12" t="s">
        <v>3</v>
      </c>
      <c r="E204" s="14">
        <v>2015</v>
      </c>
      <c r="F204" s="4">
        <f t="shared" si="88"/>
        <v>17000</v>
      </c>
      <c r="G204" s="4">
        <f t="shared" si="88"/>
        <v>0</v>
      </c>
      <c r="H204" s="4">
        <v>4250</v>
      </c>
      <c r="I204" s="4">
        <v>0</v>
      </c>
      <c r="J204" s="4">
        <v>0</v>
      </c>
      <c r="K204" s="4">
        <v>0</v>
      </c>
      <c r="L204" s="4">
        <v>12750</v>
      </c>
      <c r="M204" s="4">
        <v>0</v>
      </c>
      <c r="N204" s="4">
        <v>0</v>
      </c>
      <c r="O204" s="4">
        <v>0</v>
      </c>
      <c r="P204" s="41"/>
    </row>
    <row r="205" spans="1:16" ht="31.5">
      <c r="A205" s="2" t="s">
        <v>286</v>
      </c>
      <c r="B205" s="10" t="s">
        <v>356</v>
      </c>
      <c r="C205" s="10">
        <v>0.44</v>
      </c>
      <c r="D205" s="10" t="s">
        <v>3</v>
      </c>
      <c r="E205" s="14">
        <v>2015</v>
      </c>
      <c r="F205" s="4">
        <f t="shared" si="88"/>
        <v>21488.8</v>
      </c>
      <c r="G205" s="4">
        <f t="shared" si="88"/>
        <v>0</v>
      </c>
      <c r="H205" s="4">
        <v>21488.8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39"/>
    </row>
    <row r="206" spans="1:16" ht="51">
      <c r="A206" s="2" t="s">
        <v>287</v>
      </c>
      <c r="B206" s="10" t="s">
        <v>15</v>
      </c>
      <c r="C206" s="10">
        <v>0.94</v>
      </c>
      <c r="D206" s="10" t="s">
        <v>3</v>
      </c>
      <c r="E206" s="14">
        <v>2016</v>
      </c>
      <c r="F206" s="4">
        <f aca="true" t="shared" si="89" ref="F206:F255">H206+J206+L206+N206</f>
        <v>15610.1</v>
      </c>
      <c r="G206" s="4">
        <f aca="true" t="shared" si="90" ref="G206:G255">I206+K206+M206+O206</f>
        <v>0</v>
      </c>
      <c r="H206" s="4">
        <v>3902.5</v>
      </c>
      <c r="I206" s="4">
        <v>0</v>
      </c>
      <c r="J206" s="4">
        <v>0</v>
      </c>
      <c r="K206" s="4">
        <v>0</v>
      </c>
      <c r="L206" s="4">
        <v>11707.6</v>
      </c>
      <c r="M206" s="4">
        <v>0</v>
      </c>
      <c r="N206" s="4">
        <v>0</v>
      </c>
      <c r="O206" s="4">
        <v>0</v>
      </c>
      <c r="P206" s="39" t="s">
        <v>49</v>
      </c>
    </row>
    <row r="207" spans="1:16" ht="51">
      <c r="A207" s="2" t="s">
        <v>288</v>
      </c>
      <c r="B207" s="10" t="s">
        <v>14</v>
      </c>
      <c r="C207" s="10">
        <v>0.79</v>
      </c>
      <c r="D207" s="10" t="s">
        <v>3</v>
      </c>
      <c r="E207" s="14">
        <v>2016</v>
      </c>
      <c r="F207" s="4">
        <f t="shared" si="89"/>
        <v>9991.9</v>
      </c>
      <c r="G207" s="4">
        <f t="shared" si="90"/>
        <v>0</v>
      </c>
      <c r="H207" s="4">
        <v>2498</v>
      </c>
      <c r="I207" s="4">
        <v>0</v>
      </c>
      <c r="J207" s="4">
        <v>0</v>
      </c>
      <c r="K207" s="4">
        <v>0</v>
      </c>
      <c r="L207" s="4">
        <v>7493.9</v>
      </c>
      <c r="M207" s="4">
        <v>0</v>
      </c>
      <c r="N207" s="4">
        <v>0</v>
      </c>
      <c r="O207" s="4">
        <v>0</v>
      </c>
      <c r="P207" s="39" t="s">
        <v>50</v>
      </c>
    </row>
    <row r="208" spans="1:16" ht="57" customHeight="1">
      <c r="A208" s="2" t="s">
        <v>289</v>
      </c>
      <c r="B208" s="46" t="s">
        <v>16</v>
      </c>
      <c r="C208" s="12">
        <v>1.5</v>
      </c>
      <c r="D208" s="10" t="s">
        <v>3</v>
      </c>
      <c r="E208" s="14">
        <v>2016</v>
      </c>
      <c r="F208" s="4">
        <f t="shared" si="89"/>
        <v>69180.4</v>
      </c>
      <c r="G208" s="4">
        <f t="shared" si="90"/>
        <v>0</v>
      </c>
      <c r="H208" s="4">
        <v>17295.1</v>
      </c>
      <c r="I208" s="4">
        <v>0</v>
      </c>
      <c r="J208" s="4">
        <v>0</v>
      </c>
      <c r="K208" s="4">
        <v>0</v>
      </c>
      <c r="L208" s="4">
        <v>51885.3</v>
      </c>
      <c r="M208" s="4">
        <v>0</v>
      </c>
      <c r="N208" s="4">
        <v>0</v>
      </c>
      <c r="O208" s="4">
        <v>0</v>
      </c>
      <c r="P208" s="71" t="s">
        <v>48</v>
      </c>
    </row>
    <row r="209" spans="1:16" ht="57" customHeight="1">
      <c r="A209" s="2" t="s">
        <v>290</v>
      </c>
      <c r="B209" s="46" t="s">
        <v>129</v>
      </c>
      <c r="C209" s="12">
        <v>1.4</v>
      </c>
      <c r="D209" s="10" t="s">
        <v>3</v>
      </c>
      <c r="E209" s="14">
        <v>2016</v>
      </c>
      <c r="F209" s="4">
        <f t="shared" si="89"/>
        <v>48040.1</v>
      </c>
      <c r="G209" s="4">
        <f t="shared" si="90"/>
        <v>0</v>
      </c>
      <c r="H209" s="4">
        <v>12010</v>
      </c>
      <c r="I209" s="4">
        <v>0</v>
      </c>
      <c r="J209" s="4">
        <v>0</v>
      </c>
      <c r="K209" s="4">
        <v>0</v>
      </c>
      <c r="L209" s="4">
        <v>36030.1</v>
      </c>
      <c r="M209" s="4">
        <v>0</v>
      </c>
      <c r="N209" s="4">
        <v>0</v>
      </c>
      <c r="O209" s="4">
        <v>0</v>
      </c>
      <c r="P209" s="71" t="s">
        <v>130</v>
      </c>
    </row>
    <row r="210" spans="1:16" ht="51">
      <c r="A210" s="2" t="s">
        <v>291</v>
      </c>
      <c r="B210" s="10" t="s">
        <v>51</v>
      </c>
      <c r="C210" s="10">
        <v>0.4</v>
      </c>
      <c r="D210" s="10" t="s">
        <v>3</v>
      </c>
      <c r="E210" s="14">
        <v>2016</v>
      </c>
      <c r="F210" s="4">
        <f t="shared" si="89"/>
        <v>3996</v>
      </c>
      <c r="G210" s="4">
        <f t="shared" si="90"/>
        <v>0</v>
      </c>
      <c r="H210" s="4">
        <v>999</v>
      </c>
      <c r="I210" s="4">
        <v>0</v>
      </c>
      <c r="J210" s="4">
        <v>0</v>
      </c>
      <c r="K210" s="4">
        <v>0</v>
      </c>
      <c r="L210" s="4">
        <v>2997</v>
      </c>
      <c r="M210" s="4">
        <v>0</v>
      </c>
      <c r="N210" s="4">
        <v>0</v>
      </c>
      <c r="O210" s="4">
        <v>0</v>
      </c>
      <c r="P210" s="39" t="s">
        <v>52</v>
      </c>
    </row>
    <row r="211" spans="1:16" ht="38.25" customHeight="1">
      <c r="A211" s="2" t="s">
        <v>292</v>
      </c>
      <c r="B211" s="46" t="s">
        <v>17</v>
      </c>
      <c r="C211" s="72"/>
      <c r="D211" s="10" t="s">
        <v>3</v>
      </c>
      <c r="E211" s="14">
        <v>2016</v>
      </c>
      <c r="F211" s="4">
        <f t="shared" si="89"/>
        <v>300000</v>
      </c>
      <c r="G211" s="4">
        <f t="shared" si="90"/>
        <v>0</v>
      </c>
      <c r="H211" s="4">
        <v>75000</v>
      </c>
      <c r="I211" s="4">
        <v>0</v>
      </c>
      <c r="J211" s="4">
        <v>0</v>
      </c>
      <c r="K211" s="4">
        <v>0</v>
      </c>
      <c r="L211" s="4">
        <v>225000</v>
      </c>
      <c r="M211" s="4">
        <v>0</v>
      </c>
      <c r="N211" s="4">
        <v>0</v>
      </c>
      <c r="O211" s="4">
        <v>0</v>
      </c>
      <c r="P211" s="39"/>
    </row>
    <row r="212" spans="1:16" ht="35.25" customHeight="1">
      <c r="A212" s="92" t="s">
        <v>293</v>
      </c>
      <c r="B212" s="95" t="s">
        <v>233</v>
      </c>
      <c r="C212" s="95">
        <v>2.072</v>
      </c>
      <c r="D212" s="3" t="s">
        <v>3</v>
      </c>
      <c r="E212" s="14">
        <v>2015</v>
      </c>
      <c r="F212" s="4">
        <f t="shared" si="89"/>
        <v>100001</v>
      </c>
      <c r="G212" s="4">
        <f t="shared" si="90"/>
        <v>100001</v>
      </c>
      <c r="H212" s="4">
        <v>100001</v>
      </c>
      <c r="I212" s="4">
        <v>100001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90"/>
    </row>
    <row r="213" spans="1:16" ht="45" customHeight="1">
      <c r="A213" s="93"/>
      <c r="B213" s="96"/>
      <c r="C213" s="96"/>
      <c r="D213" s="3" t="s">
        <v>3</v>
      </c>
      <c r="E213" s="14">
        <v>2016</v>
      </c>
      <c r="F213" s="4">
        <f t="shared" si="89"/>
        <v>131395.7</v>
      </c>
      <c r="G213" s="4">
        <f t="shared" si="90"/>
        <v>131395.7</v>
      </c>
      <c r="H213" s="4">
        <v>131395.7</v>
      </c>
      <c r="I213" s="4">
        <v>131395.7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91"/>
    </row>
    <row r="214" spans="1:16" ht="45" customHeight="1">
      <c r="A214" s="94"/>
      <c r="B214" s="97"/>
      <c r="C214" s="97"/>
      <c r="D214" s="3" t="s">
        <v>3</v>
      </c>
      <c r="E214" s="14">
        <v>2017</v>
      </c>
      <c r="F214" s="4">
        <f aca="true" t="shared" si="91" ref="F214:G216">H214+J214+L214+N214</f>
        <v>100001</v>
      </c>
      <c r="G214" s="4">
        <f t="shared" si="91"/>
        <v>100001</v>
      </c>
      <c r="H214" s="4">
        <v>100001</v>
      </c>
      <c r="I214" s="4">
        <v>100001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5"/>
    </row>
    <row r="215" spans="1:16" ht="35.25" customHeight="1">
      <c r="A215" s="143" t="s">
        <v>294</v>
      </c>
      <c r="B215" s="144" t="s">
        <v>18</v>
      </c>
      <c r="C215" s="95">
        <v>1.75</v>
      </c>
      <c r="D215" s="3" t="s">
        <v>2</v>
      </c>
      <c r="E215" s="14">
        <v>2015</v>
      </c>
      <c r="F215" s="4">
        <f t="shared" si="91"/>
        <v>6000</v>
      </c>
      <c r="G215" s="4">
        <f t="shared" si="91"/>
        <v>0</v>
      </c>
      <c r="H215" s="4">
        <v>6000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90" t="s">
        <v>47</v>
      </c>
    </row>
    <row r="216" spans="1:16" ht="45" customHeight="1">
      <c r="A216" s="143"/>
      <c r="B216" s="144"/>
      <c r="C216" s="97"/>
      <c r="D216" s="3" t="s">
        <v>3</v>
      </c>
      <c r="E216" s="14">
        <v>2016</v>
      </c>
      <c r="F216" s="4">
        <f t="shared" si="91"/>
        <v>145319.7</v>
      </c>
      <c r="G216" s="4">
        <f t="shared" si="91"/>
        <v>0</v>
      </c>
      <c r="H216" s="4">
        <v>36329.9</v>
      </c>
      <c r="I216" s="4">
        <v>0</v>
      </c>
      <c r="J216" s="4">
        <v>0</v>
      </c>
      <c r="K216" s="4">
        <v>0</v>
      </c>
      <c r="L216" s="4">
        <v>108989.8</v>
      </c>
      <c r="M216" s="4">
        <v>0</v>
      </c>
      <c r="N216" s="4">
        <v>0</v>
      </c>
      <c r="O216" s="4">
        <v>0</v>
      </c>
      <c r="P216" s="91"/>
    </row>
    <row r="217" spans="1:16" ht="71.25" customHeight="1">
      <c r="A217" s="35" t="s">
        <v>295</v>
      </c>
      <c r="B217" s="36" t="s">
        <v>216</v>
      </c>
      <c r="C217" s="36"/>
      <c r="D217" s="36" t="s">
        <v>2</v>
      </c>
      <c r="E217" s="3" t="s">
        <v>217</v>
      </c>
      <c r="F217" s="4">
        <f t="shared" si="89"/>
        <v>3750</v>
      </c>
      <c r="G217" s="4">
        <f t="shared" si="90"/>
        <v>0</v>
      </c>
      <c r="H217" s="4">
        <v>3750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1" t="s">
        <v>55</v>
      </c>
    </row>
    <row r="218" spans="1:16" ht="38.25">
      <c r="A218" s="2" t="s">
        <v>296</v>
      </c>
      <c r="B218" s="3" t="s">
        <v>53</v>
      </c>
      <c r="C218" s="3">
        <v>2</v>
      </c>
      <c r="D218" s="3" t="s">
        <v>2</v>
      </c>
      <c r="E218" s="3">
        <v>2016</v>
      </c>
      <c r="F218" s="4">
        <f t="shared" si="89"/>
        <v>2500</v>
      </c>
      <c r="G218" s="4">
        <f t="shared" si="90"/>
        <v>0</v>
      </c>
      <c r="H218" s="4">
        <v>2500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39" t="s">
        <v>54</v>
      </c>
    </row>
    <row r="219" spans="1:16" ht="48" customHeight="1">
      <c r="A219" s="2" t="s">
        <v>297</v>
      </c>
      <c r="B219" s="3" t="s">
        <v>33</v>
      </c>
      <c r="C219" s="3"/>
      <c r="D219" s="3" t="s">
        <v>2</v>
      </c>
      <c r="E219" s="3">
        <v>2017</v>
      </c>
      <c r="F219" s="4">
        <f t="shared" si="89"/>
        <v>1000</v>
      </c>
      <c r="G219" s="4">
        <f t="shared" si="90"/>
        <v>0</v>
      </c>
      <c r="H219" s="4">
        <v>1000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39" t="s">
        <v>54</v>
      </c>
    </row>
    <row r="220" spans="1:16" ht="42" customHeight="1">
      <c r="A220" s="2" t="s">
        <v>298</v>
      </c>
      <c r="B220" s="3" t="s">
        <v>21</v>
      </c>
      <c r="C220" s="3">
        <v>5.22</v>
      </c>
      <c r="D220" s="3" t="s">
        <v>2</v>
      </c>
      <c r="E220" s="3">
        <v>2017</v>
      </c>
      <c r="F220" s="4">
        <f t="shared" si="89"/>
        <v>5500</v>
      </c>
      <c r="G220" s="4">
        <f t="shared" si="90"/>
        <v>0</v>
      </c>
      <c r="H220" s="4">
        <v>5500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39" t="s">
        <v>54</v>
      </c>
    </row>
    <row r="221" spans="1:16" ht="40.5" customHeight="1">
      <c r="A221" s="2" t="s">
        <v>299</v>
      </c>
      <c r="B221" s="3" t="s">
        <v>25</v>
      </c>
      <c r="C221" s="3">
        <v>1.2</v>
      </c>
      <c r="D221" s="3" t="s">
        <v>2</v>
      </c>
      <c r="E221" s="3">
        <v>2017</v>
      </c>
      <c r="F221" s="4">
        <f t="shared" si="89"/>
        <v>7000</v>
      </c>
      <c r="G221" s="4">
        <f t="shared" si="90"/>
        <v>0</v>
      </c>
      <c r="H221" s="4">
        <v>7000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39" t="s">
        <v>54</v>
      </c>
    </row>
    <row r="222" spans="1:16" ht="38.25">
      <c r="A222" s="2" t="s">
        <v>300</v>
      </c>
      <c r="B222" s="3" t="s">
        <v>29</v>
      </c>
      <c r="C222" s="3">
        <v>4.9</v>
      </c>
      <c r="D222" s="3" t="s">
        <v>2</v>
      </c>
      <c r="E222" s="3">
        <v>2017</v>
      </c>
      <c r="F222" s="4">
        <f t="shared" si="89"/>
        <v>10000</v>
      </c>
      <c r="G222" s="4">
        <f t="shared" si="90"/>
        <v>0</v>
      </c>
      <c r="H222" s="4">
        <v>10000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39" t="s">
        <v>54</v>
      </c>
    </row>
    <row r="223" spans="1:16" ht="38.25">
      <c r="A223" s="2" t="s">
        <v>301</v>
      </c>
      <c r="B223" s="3" t="s">
        <v>30</v>
      </c>
      <c r="C223" s="3">
        <v>4</v>
      </c>
      <c r="D223" s="3" t="s">
        <v>2</v>
      </c>
      <c r="E223" s="3">
        <v>2017</v>
      </c>
      <c r="F223" s="4">
        <f t="shared" si="89"/>
        <v>10000</v>
      </c>
      <c r="G223" s="4">
        <f t="shared" si="90"/>
        <v>0</v>
      </c>
      <c r="H223" s="4">
        <v>10000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39" t="s">
        <v>54</v>
      </c>
    </row>
    <row r="224" spans="1:16" ht="38.25">
      <c r="A224" s="2" t="s">
        <v>302</v>
      </c>
      <c r="B224" s="3" t="s">
        <v>70</v>
      </c>
      <c r="C224" s="3">
        <v>0.9</v>
      </c>
      <c r="D224" s="3" t="s">
        <v>2</v>
      </c>
      <c r="E224" s="3">
        <v>2017</v>
      </c>
      <c r="F224" s="4">
        <f t="shared" si="89"/>
        <v>1400</v>
      </c>
      <c r="G224" s="4">
        <f t="shared" si="90"/>
        <v>0</v>
      </c>
      <c r="H224" s="4">
        <v>1400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39" t="s">
        <v>54</v>
      </c>
    </row>
    <row r="225" spans="1:16" ht="38.25">
      <c r="A225" s="2" t="s">
        <v>303</v>
      </c>
      <c r="B225" s="3" t="s">
        <v>72</v>
      </c>
      <c r="C225" s="3">
        <v>1.4</v>
      </c>
      <c r="D225" s="3" t="s">
        <v>2</v>
      </c>
      <c r="E225" s="3">
        <v>2017</v>
      </c>
      <c r="F225" s="4">
        <f t="shared" si="89"/>
        <v>1700</v>
      </c>
      <c r="G225" s="4">
        <f t="shared" si="90"/>
        <v>0</v>
      </c>
      <c r="H225" s="4">
        <v>1700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39" t="s">
        <v>54</v>
      </c>
    </row>
    <row r="226" spans="1:16" ht="47.25">
      <c r="A226" s="2" t="s">
        <v>304</v>
      </c>
      <c r="B226" s="3" t="s">
        <v>73</v>
      </c>
      <c r="C226" s="3">
        <f>1.3+1.8+1.1+0.7+0.7+0.4+0.7</f>
        <v>6.700000000000001</v>
      </c>
      <c r="D226" s="3" t="s">
        <v>2</v>
      </c>
      <c r="E226" s="3">
        <v>2017</v>
      </c>
      <c r="F226" s="4">
        <f t="shared" si="89"/>
        <v>11000</v>
      </c>
      <c r="G226" s="4">
        <f t="shared" si="90"/>
        <v>0</v>
      </c>
      <c r="H226" s="4">
        <v>11000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39" t="s">
        <v>54</v>
      </c>
    </row>
    <row r="227" spans="1:31" s="67" customFormat="1" ht="38.25">
      <c r="A227" s="2" t="s">
        <v>305</v>
      </c>
      <c r="B227" s="3" t="s">
        <v>75</v>
      </c>
      <c r="C227" s="3">
        <v>1.5</v>
      </c>
      <c r="D227" s="3" t="s">
        <v>2</v>
      </c>
      <c r="E227" s="3">
        <v>2017</v>
      </c>
      <c r="F227" s="4">
        <f t="shared" si="89"/>
        <v>1200</v>
      </c>
      <c r="G227" s="4">
        <f t="shared" si="90"/>
        <v>0</v>
      </c>
      <c r="H227" s="4">
        <v>1200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9" t="s">
        <v>54</v>
      </c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s="67" customFormat="1" ht="51">
      <c r="A228" s="2" t="s">
        <v>306</v>
      </c>
      <c r="B228" s="3" t="s">
        <v>86</v>
      </c>
      <c r="C228" s="3">
        <v>0.08955</v>
      </c>
      <c r="D228" s="3" t="s">
        <v>3</v>
      </c>
      <c r="E228" s="3">
        <v>2017</v>
      </c>
      <c r="F228" s="4">
        <f t="shared" si="89"/>
        <v>26185.5</v>
      </c>
      <c r="G228" s="4">
        <f t="shared" si="90"/>
        <v>0</v>
      </c>
      <c r="H228" s="4">
        <v>6546.4</v>
      </c>
      <c r="I228" s="4">
        <v>0</v>
      </c>
      <c r="J228" s="4">
        <v>0</v>
      </c>
      <c r="K228" s="4">
        <v>0</v>
      </c>
      <c r="L228" s="4">
        <v>19639.1</v>
      </c>
      <c r="M228" s="4">
        <v>0</v>
      </c>
      <c r="N228" s="4">
        <v>0</v>
      </c>
      <c r="O228" s="4">
        <v>0</v>
      </c>
      <c r="P228" s="39" t="s">
        <v>87</v>
      </c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s="67" customFormat="1" ht="38.25">
      <c r="A229" s="2" t="s">
        <v>307</v>
      </c>
      <c r="B229" s="3" t="s">
        <v>71</v>
      </c>
      <c r="C229" s="3">
        <v>0.68</v>
      </c>
      <c r="D229" s="3" t="s">
        <v>2</v>
      </c>
      <c r="E229" s="3">
        <v>2017</v>
      </c>
      <c r="F229" s="4">
        <f t="shared" si="89"/>
        <v>1200</v>
      </c>
      <c r="G229" s="4">
        <f t="shared" si="90"/>
        <v>0</v>
      </c>
      <c r="H229" s="4">
        <v>1200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39" t="s">
        <v>54</v>
      </c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s="67" customFormat="1" ht="38.25">
      <c r="A230" s="2" t="s">
        <v>308</v>
      </c>
      <c r="B230" s="3" t="s">
        <v>76</v>
      </c>
      <c r="C230" s="3">
        <v>0.22</v>
      </c>
      <c r="D230" s="3" t="s">
        <v>2</v>
      </c>
      <c r="E230" s="3">
        <v>2017</v>
      </c>
      <c r="F230" s="4">
        <f t="shared" si="89"/>
        <v>500</v>
      </c>
      <c r="G230" s="4">
        <f t="shared" si="90"/>
        <v>0</v>
      </c>
      <c r="H230" s="4">
        <v>500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39" t="s">
        <v>54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s="67" customFormat="1" ht="38.25">
      <c r="A231" s="2" t="s">
        <v>309</v>
      </c>
      <c r="B231" s="3" t="s">
        <v>77</v>
      </c>
      <c r="C231" s="3">
        <v>0.7</v>
      </c>
      <c r="D231" s="3" t="s">
        <v>2</v>
      </c>
      <c r="E231" s="3">
        <v>2017</v>
      </c>
      <c r="F231" s="4">
        <f t="shared" si="89"/>
        <v>1000</v>
      </c>
      <c r="G231" s="4">
        <f t="shared" si="90"/>
        <v>0</v>
      </c>
      <c r="H231" s="4">
        <v>1000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39" t="s">
        <v>54</v>
      </c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s="67" customFormat="1" ht="38.25">
      <c r="A232" s="2" t="s">
        <v>310</v>
      </c>
      <c r="B232" s="3" t="s">
        <v>78</v>
      </c>
      <c r="C232" s="3">
        <v>0.8</v>
      </c>
      <c r="D232" s="3" t="s">
        <v>2</v>
      </c>
      <c r="E232" s="3">
        <v>2018</v>
      </c>
      <c r="F232" s="4">
        <f t="shared" si="89"/>
        <v>1000</v>
      </c>
      <c r="G232" s="4">
        <f t="shared" si="90"/>
        <v>0</v>
      </c>
      <c r="H232" s="4">
        <v>1000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39" t="s">
        <v>54</v>
      </c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s="67" customFormat="1" ht="38.25">
      <c r="A233" s="2" t="s">
        <v>311</v>
      </c>
      <c r="B233" s="3" t="s">
        <v>79</v>
      </c>
      <c r="C233" s="3">
        <v>0.25</v>
      </c>
      <c r="D233" s="3" t="s">
        <v>2</v>
      </c>
      <c r="E233" s="3">
        <v>2018</v>
      </c>
      <c r="F233" s="4">
        <f t="shared" si="89"/>
        <v>500</v>
      </c>
      <c r="G233" s="4">
        <f t="shared" si="90"/>
        <v>0</v>
      </c>
      <c r="H233" s="4">
        <v>500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39" t="s">
        <v>54</v>
      </c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s="67" customFormat="1" ht="38.25">
      <c r="A234" s="2" t="s">
        <v>312</v>
      </c>
      <c r="B234" s="3" t="s">
        <v>80</v>
      </c>
      <c r="C234" s="3">
        <v>0.25</v>
      </c>
      <c r="D234" s="3" t="s">
        <v>2</v>
      </c>
      <c r="E234" s="3">
        <v>2018</v>
      </c>
      <c r="F234" s="4">
        <f t="shared" si="89"/>
        <v>500</v>
      </c>
      <c r="G234" s="4">
        <f t="shared" si="90"/>
        <v>0</v>
      </c>
      <c r="H234" s="4">
        <v>500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39" t="s">
        <v>54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s="67" customFormat="1" ht="38.25">
      <c r="A235" s="2" t="s">
        <v>313</v>
      </c>
      <c r="B235" s="3" t="s">
        <v>19</v>
      </c>
      <c r="C235" s="3">
        <v>2.87</v>
      </c>
      <c r="D235" s="3" t="s">
        <v>2</v>
      </c>
      <c r="E235" s="3">
        <v>2018</v>
      </c>
      <c r="F235" s="4">
        <f t="shared" si="89"/>
        <v>3220</v>
      </c>
      <c r="G235" s="4">
        <f t="shared" si="90"/>
        <v>0</v>
      </c>
      <c r="H235" s="4">
        <v>3220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39" t="s">
        <v>54</v>
      </c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s="67" customFormat="1" ht="45" customHeight="1">
      <c r="A236" s="2" t="s">
        <v>314</v>
      </c>
      <c r="B236" s="3" t="s">
        <v>20</v>
      </c>
      <c r="C236" s="3">
        <v>1.11</v>
      </c>
      <c r="D236" s="3" t="s">
        <v>2</v>
      </c>
      <c r="E236" s="3">
        <v>2018</v>
      </c>
      <c r="F236" s="4">
        <f t="shared" si="89"/>
        <v>2500</v>
      </c>
      <c r="G236" s="4">
        <f t="shared" si="90"/>
        <v>0</v>
      </c>
      <c r="H236" s="4">
        <v>2500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39" t="s">
        <v>54</v>
      </c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s="67" customFormat="1" ht="49.5" customHeight="1">
      <c r="A237" s="2" t="s">
        <v>315</v>
      </c>
      <c r="B237" s="3" t="s">
        <v>22</v>
      </c>
      <c r="C237" s="3">
        <v>1.78</v>
      </c>
      <c r="D237" s="3" t="s">
        <v>2</v>
      </c>
      <c r="E237" s="3">
        <v>2018</v>
      </c>
      <c r="F237" s="4">
        <f t="shared" si="89"/>
        <v>2200</v>
      </c>
      <c r="G237" s="4">
        <f t="shared" si="90"/>
        <v>0</v>
      </c>
      <c r="H237" s="4">
        <v>2200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39" t="s">
        <v>54</v>
      </c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s="67" customFormat="1" ht="45.75" customHeight="1">
      <c r="A238" s="2" t="s">
        <v>316</v>
      </c>
      <c r="B238" s="3" t="s">
        <v>23</v>
      </c>
      <c r="C238" s="3">
        <v>2</v>
      </c>
      <c r="D238" s="3" t="s">
        <v>2</v>
      </c>
      <c r="E238" s="3">
        <v>2018</v>
      </c>
      <c r="F238" s="4">
        <f t="shared" si="89"/>
        <v>1800</v>
      </c>
      <c r="G238" s="4">
        <f t="shared" si="90"/>
        <v>0</v>
      </c>
      <c r="H238" s="4">
        <v>1800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39" t="s">
        <v>54</v>
      </c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s="67" customFormat="1" ht="38.25">
      <c r="A239" s="2" t="s">
        <v>317</v>
      </c>
      <c r="B239" s="3" t="s">
        <v>24</v>
      </c>
      <c r="C239" s="3">
        <v>2.56</v>
      </c>
      <c r="D239" s="3" t="s">
        <v>2</v>
      </c>
      <c r="E239" s="3">
        <v>2018</v>
      </c>
      <c r="F239" s="4">
        <f t="shared" si="89"/>
        <v>2300</v>
      </c>
      <c r="G239" s="4">
        <f t="shared" si="90"/>
        <v>0</v>
      </c>
      <c r="H239" s="4">
        <v>2300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39" t="s">
        <v>54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s="67" customFormat="1" ht="38.25">
      <c r="A240" s="2" t="s">
        <v>318</v>
      </c>
      <c r="B240" s="3" t="s">
        <v>26</v>
      </c>
      <c r="C240" s="3">
        <v>2.8</v>
      </c>
      <c r="D240" s="3" t="s">
        <v>2</v>
      </c>
      <c r="E240" s="3">
        <v>2018</v>
      </c>
      <c r="F240" s="4">
        <f t="shared" si="89"/>
        <v>2000</v>
      </c>
      <c r="G240" s="4">
        <f t="shared" si="90"/>
        <v>0</v>
      </c>
      <c r="H240" s="4">
        <v>2000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39" t="s">
        <v>54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s="67" customFormat="1" ht="38.25">
      <c r="A241" s="2" t="s">
        <v>319</v>
      </c>
      <c r="B241" s="3" t="s">
        <v>27</v>
      </c>
      <c r="C241" s="3">
        <v>2.3</v>
      </c>
      <c r="D241" s="3" t="s">
        <v>2</v>
      </c>
      <c r="E241" s="3">
        <v>2018</v>
      </c>
      <c r="F241" s="4">
        <f t="shared" si="89"/>
        <v>3100</v>
      </c>
      <c r="G241" s="4">
        <f t="shared" si="90"/>
        <v>0</v>
      </c>
      <c r="H241" s="4">
        <v>3100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39" t="s">
        <v>54</v>
      </c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s="67" customFormat="1" ht="38.25">
      <c r="A242" s="2" t="s">
        <v>320</v>
      </c>
      <c r="B242" s="3" t="s">
        <v>28</v>
      </c>
      <c r="C242" s="3">
        <v>2</v>
      </c>
      <c r="D242" s="3" t="s">
        <v>2</v>
      </c>
      <c r="E242" s="3">
        <v>2018</v>
      </c>
      <c r="F242" s="4">
        <f t="shared" si="89"/>
        <v>1900</v>
      </c>
      <c r="G242" s="4">
        <f t="shared" si="90"/>
        <v>0</v>
      </c>
      <c r="H242" s="4">
        <v>1900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39" t="s">
        <v>54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s="67" customFormat="1" ht="38.25">
      <c r="A243" s="2" t="s">
        <v>321</v>
      </c>
      <c r="B243" s="3" t="s">
        <v>31</v>
      </c>
      <c r="C243" s="3">
        <v>1</v>
      </c>
      <c r="D243" s="3" t="s">
        <v>2</v>
      </c>
      <c r="E243" s="3">
        <v>2018</v>
      </c>
      <c r="F243" s="4">
        <f t="shared" si="89"/>
        <v>2500</v>
      </c>
      <c r="G243" s="4">
        <f t="shared" si="90"/>
        <v>0</v>
      </c>
      <c r="H243" s="4">
        <v>2500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39" t="s">
        <v>54</v>
      </c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s="67" customFormat="1" ht="38.25">
      <c r="A244" s="2" t="s">
        <v>322</v>
      </c>
      <c r="B244" s="3" t="s">
        <v>32</v>
      </c>
      <c r="C244" s="3">
        <v>2</v>
      </c>
      <c r="D244" s="3" t="s">
        <v>2</v>
      </c>
      <c r="E244" s="3">
        <v>2018</v>
      </c>
      <c r="F244" s="4">
        <f t="shared" si="89"/>
        <v>500</v>
      </c>
      <c r="G244" s="4">
        <f t="shared" si="90"/>
        <v>0</v>
      </c>
      <c r="H244" s="4">
        <v>500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39" t="s">
        <v>54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s="67" customFormat="1" ht="36" customHeight="1">
      <c r="A245" s="2" t="s">
        <v>323</v>
      </c>
      <c r="B245" s="3" t="s">
        <v>34</v>
      </c>
      <c r="C245" s="3">
        <v>1.5</v>
      </c>
      <c r="D245" s="3" t="s">
        <v>2</v>
      </c>
      <c r="E245" s="3">
        <v>2018</v>
      </c>
      <c r="F245" s="4">
        <f t="shared" si="89"/>
        <v>2000</v>
      </c>
      <c r="G245" s="4">
        <f t="shared" si="90"/>
        <v>0</v>
      </c>
      <c r="H245" s="4">
        <v>2000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39" t="s">
        <v>54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s="67" customFormat="1" ht="36" customHeight="1">
      <c r="A246" s="2" t="s">
        <v>324</v>
      </c>
      <c r="B246" s="3" t="s">
        <v>88</v>
      </c>
      <c r="C246" s="3">
        <v>30.9</v>
      </c>
      <c r="D246" s="3" t="s">
        <v>2</v>
      </c>
      <c r="E246" s="3">
        <v>2019</v>
      </c>
      <c r="F246" s="4">
        <f t="shared" si="89"/>
        <v>43260</v>
      </c>
      <c r="G246" s="4">
        <f t="shared" si="90"/>
        <v>0</v>
      </c>
      <c r="H246" s="4">
        <v>43260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39" t="s">
        <v>54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s="67" customFormat="1" ht="36" customHeight="1">
      <c r="A247" s="2" t="s">
        <v>325</v>
      </c>
      <c r="B247" s="3" t="s">
        <v>89</v>
      </c>
      <c r="C247" s="3">
        <v>5.4</v>
      </c>
      <c r="D247" s="3" t="s">
        <v>2</v>
      </c>
      <c r="E247" s="3">
        <v>2019</v>
      </c>
      <c r="F247" s="4">
        <f t="shared" si="89"/>
        <v>7560</v>
      </c>
      <c r="G247" s="4">
        <f t="shared" si="90"/>
        <v>0</v>
      </c>
      <c r="H247" s="4">
        <v>7560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39" t="s">
        <v>54</v>
      </c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s="67" customFormat="1" ht="36" customHeight="1">
      <c r="A248" s="2" t="s">
        <v>326</v>
      </c>
      <c r="B248" s="3" t="s">
        <v>91</v>
      </c>
      <c r="C248" s="3">
        <v>9.8</v>
      </c>
      <c r="D248" s="3" t="s">
        <v>2</v>
      </c>
      <c r="E248" s="3">
        <v>2019</v>
      </c>
      <c r="F248" s="4">
        <f t="shared" si="89"/>
        <v>13720</v>
      </c>
      <c r="G248" s="4">
        <f t="shared" si="90"/>
        <v>0</v>
      </c>
      <c r="H248" s="4">
        <v>13720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39" t="s">
        <v>54</v>
      </c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s="67" customFormat="1" ht="36" customHeight="1">
      <c r="A249" s="2" t="s">
        <v>327</v>
      </c>
      <c r="B249" s="3" t="s">
        <v>90</v>
      </c>
      <c r="C249" s="3">
        <v>3</v>
      </c>
      <c r="D249" s="3" t="s">
        <v>2</v>
      </c>
      <c r="E249" s="3">
        <v>2019</v>
      </c>
      <c r="F249" s="4">
        <f t="shared" si="89"/>
        <v>4200</v>
      </c>
      <c r="G249" s="4">
        <f t="shared" si="90"/>
        <v>0</v>
      </c>
      <c r="H249" s="4">
        <v>4200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39" t="s">
        <v>54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s="67" customFormat="1" ht="36" customHeight="1">
      <c r="A250" s="2" t="s">
        <v>328</v>
      </c>
      <c r="B250" s="3" t="s">
        <v>92</v>
      </c>
      <c r="C250" s="3">
        <v>1.8</v>
      </c>
      <c r="D250" s="3" t="s">
        <v>2</v>
      </c>
      <c r="E250" s="3">
        <v>2019</v>
      </c>
      <c r="F250" s="4">
        <f t="shared" si="89"/>
        <v>2520</v>
      </c>
      <c r="G250" s="4">
        <f t="shared" si="90"/>
        <v>0</v>
      </c>
      <c r="H250" s="4">
        <v>2520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39" t="s">
        <v>54</v>
      </c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s="67" customFormat="1" ht="36" customHeight="1">
      <c r="A251" s="2" t="s">
        <v>329</v>
      </c>
      <c r="B251" s="3" t="s">
        <v>93</v>
      </c>
      <c r="C251" s="3">
        <v>1.2</v>
      </c>
      <c r="D251" s="3" t="s">
        <v>2</v>
      </c>
      <c r="E251" s="3">
        <v>2019</v>
      </c>
      <c r="F251" s="4">
        <f t="shared" si="89"/>
        <v>1680</v>
      </c>
      <c r="G251" s="4">
        <f t="shared" si="90"/>
        <v>0</v>
      </c>
      <c r="H251" s="4">
        <v>1680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39" t="s">
        <v>54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s="67" customFormat="1" ht="36" customHeight="1">
      <c r="A252" s="2" t="s">
        <v>330</v>
      </c>
      <c r="B252" s="3" t="s">
        <v>94</v>
      </c>
      <c r="C252" s="3">
        <v>7.7</v>
      </c>
      <c r="D252" s="3" t="s">
        <v>2</v>
      </c>
      <c r="E252" s="3">
        <v>2019</v>
      </c>
      <c r="F252" s="4">
        <f t="shared" si="89"/>
        <v>10780</v>
      </c>
      <c r="G252" s="4">
        <f t="shared" si="90"/>
        <v>0</v>
      </c>
      <c r="H252" s="4">
        <v>10780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39" t="s">
        <v>54</v>
      </c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s="67" customFormat="1" ht="36" customHeight="1">
      <c r="A253" s="2" t="s">
        <v>331</v>
      </c>
      <c r="B253" s="3" t="s">
        <v>95</v>
      </c>
      <c r="C253" s="3">
        <v>8.3</v>
      </c>
      <c r="D253" s="3" t="s">
        <v>2</v>
      </c>
      <c r="E253" s="3">
        <v>2019</v>
      </c>
      <c r="F253" s="4">
        <f t="shared" si="89"/>
        <v>11620</v>
      </c>
      <c r="G253" s="4">
        <f t="shared" si="90"/>
        <v>0</v>
      </c>
      <c r="H253" s="4">
        <v>11620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39" t="s">
        <v>54</v>
      </c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s="67" customFormat="1" ht="36" customHeight="1">
      <c r="A254" s="2" t="s">
        <v>332</v>
      </c>
      <c r="B254" s="3" t="s">
        <v>96</v>
      </c>
      <c r="C254" s="3">
        <v>4.5</v>
      </c>
      <c r="D254" s="3" t="s">
        <v>2</v>
      </c>
      <c r="E254" s="3">
        <v>2019</v>
      </c>
      <c r="F254" s="4">
        <f t="shared" si="89"/>
        <v>6300</v>
      </c>
      <c r="G254" s="4">
        <f t="shared" si="90"/>
        <v>0</v>
      </c>
      <c r="H254" s="4">
        <v>6300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39" t="s">
        <v>54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s="67" customFormat="1" ht="36" customHeight="1">
      <c r="A255" s="2" t="s">
        <v>333</v>
      </c>
      <c r="B255" s="3" t="s">
        <v>97</v>
      </c>
      <c r="C255" s="3">
        <v>3</v>
      </c>
      <c r="D255" s="3" t="s">
        <v>2</v>
      </c>
      <c r="E255" s="3">
        <v>2019</v>
      </c>
      <c r="F255" s="4">
        <f t="shared" si="89"/>
        <v>4200</v>
      </c>
      <c r="G255" s="4">
        <f t="shared" si="90"/>
        <v>0</v>
      </c>
      <c r="H255" s="4">
        <v>4200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39" t="s">
        <v>54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s="67" customFormat="1" ht="36" customHeight="1">
      <c r="A256" s="2" t="s">
        <v>334</v>
      </c>
      <c r="B256" s="3" t="s">
        <v>98</v>
      </c>
      <c r="C256" s="3">
        <v>2.68</v>
      </c>
      <c r="D256" s="3" t="s">
        <v>2</v>
      </c>
      <c r="E256" s="3">
        <v>2019</v>
      </c>
      <c r="F256" s="4">
        <f aca="true" t="shared" si="92" ref="F256:F277">H256+J256+L256+N256</f>
        <v>3752</v>
      </c>
      <c r="G256" s="4">
        <f aca="true" t="shared" si="93" ref="G256:G277">I256+K256+M256+O256</f>
        <v>0</v>
      </c>
      <c r="H256" s="4">
        <v>3752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39" t="s">
        <v>54</v>
      </c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s="67" customFormat="1" ht="36" customHeight="1">
      <c r="A257" s="2" t="s">
        <v>335</v>
      </c>
      <c r="B257" s="3" t="s">
        <v>99</v>
      </c>
      <c r="C257" s="3">
        <v>15</v>
      </c>
      <c r="D257" s="3" t="s">
        <v>2</v>
      </c>
      <c r="E257" s="3">
        <v>2019</v>
      </c>
      <c r="F257" s="4">
        <f t="shared" si="92"/>
        <v>21000</v>
      </c>
      <c r="G257" s="4">
        <f t="shared" si="93"/>
        <v>0</v>
      </c>
      <c r="H257" s="4">
        <v>21000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39" t="s">
        <v>54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s="67" customFormat="1" ht="36" customHeight="1">
      <c r="A258" s="2" t="s">
        <v>336</v>
      </c>
      <c r="B258" s="3" t="s">
        <v>100</v>
      </c>
      <c r="C258" s="3">
        <v>7.5</v>
      </c>
      <c r="D258" s="3" t="s">
        <v>2</v>
      </c>
      <c r="E258" s="3">
        <v>2019</v>
      </c>
      <c r="F258" s="4">
        <f t="shared" si="92"/>
        <v>10500</v>
      </c>
      <c r="G258" s="4">
        <f t="shared" si="93"/>
        <v>0</v>
      </c>
      <c r="H258" s="4">
        <v>10500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39" t="s">
        <v>54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s="67" customFormat="1" ht="36" customHeight="1">
      <c r="A259" s="2" t="s">
        <v>337</v>
      </c>
      <c r="B259" s="3" t="s">
        <v>101</v>
      </c>
      <c r="C259" s="3">
        <v>6</v>
      </c>
      <c r="D259" s="3" t="s">
        <v>2</v>
      </c>
      <c r="E259" s="3">
        <v>2019</v>
      </c>
      <c r="F259" s="4">
        <f t="shared" si="92"/>
        <v>8400</v>
      </c>
      <c r="G259" s="4">
        <f t="shared" si="93"/>
        <v>0</v>
      </c>
      <c r="H259" s="4">
        <v>8400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39" t="s">
        <v>54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s="67" customFormat="1" ht="36" customHeight="1">
      <c r="A260" s="2" t="s">
        <v>338</v>
      </c>
      <c r="B260" s="3" t="s">
        <v>102</v>
      </c>
      <c r="C260" s="3">
        <v>22</v>
      </c>
      <c r="D260" s="3" t="s">
        <v>2</v>
      </c>
      <c r="E260" s="3">
        <v>2019</v>
      </c>
      <c r="F260" s="4">
        <f t="shared" si="92"/>
        <v>30800</v>
      </c>
      <c r="G260" s="4">
        <f t="shared" si="93"/>
        <v>0</v>
      </c>
      <c r="H260" s="4">
        <v>30800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39" t="s">
        <v>54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s="67" customFormat="1" ht="36" customHeight="1">
      <c r="A261" s="2" t="s">
        <v>339</v>
      </c>
      <c r="B261" s="3" t="s">
        <v>103</v>
      </c>
      <c r="C261" s="3">
        <v>8</v>
      </c>
      <c r="D261" s="3" t="s">
        <v>2</v>
      </c>
      <c r="E261" s="3">
        <v>2020</v>
      </c>
      <c r="F261" s="4">
        <f t="shared" si="92"/>
        <v>11200</v>
      </c>
      <c r="G261" s="4">
        <f t="shared" si="93"/>
        <v>0</v>
      </c>
      <c r="H261" s="4">
        <v>11200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39" t="s">
        <v>54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s="67" customFormat="1" ht="36" customHeight="1">
      <c r="A262" s="2" t="s">
        <v>340</v>
      </c>
      <c r="B262" s="3" t="s">
        <v>104</v>
      </c>
      <c r="C262" s="3">
        <v>4.7</v>
      </c>
      <c r="D262" s="3" t="s">
        <v>2</v>
      </c>
      <c r="E262" s="3">
        <v>2020</v>
      </c>
      <c r="F262" s="4">
        <f t="shared" si="92"/>
        <v>6580</v>
      </c>
      <c r="G262" s="4">
        <f t="shared" si="93"/>
        <v>0</v>
      </c>
      <c r="H262" s="4">
        <v>6580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39" t="s">
        <v>54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s="67" customFormat="1" ht="36" customHeight="1">
      <c r="A263" s="2" t="s">
        <v>341</v>
      </c>
      <c r="B263" s="3" t="s">
        <v>105</v>
      </c>
      <c r="C263" s="3">
        <v>5.3</v>
      </c>
      <c r="D263" s="3" t="s">
        <v>2</v>
      </c>
      <c r="E263" s="3">
        <v>2020</v>
      </c>
      <c r="F263" s="4">
        <f t="shared" si="92"/>
        <v>7420</v>
      </c>
      <c r="G263" s="4">
        <f t="shared" si="93"/>
        <v>0</v>
      </c>
      <c r="H263" s="4">
        <v>7420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39" t="s">
        <v>54</v>
      </c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s="67" customFormat="1" ht="36" customHeight="1">
      <c r="A264" s="2" t="s">
        <v>342</v>
      </c>
      <c r="B264" s="3" t="s">
        <v>106</v>
      </c>
      <c r="C264" s="3">
        <v>32.8</v>
      </c>
      <c r="D264" s="3" t="s">
        <v>2</v>
      </c>
      <c r="E264" s="3">
        <v>2020</v>
      </c>
      <c r="F264" s="4">
        <f t="shared" si="92"/>
        <v>45920</v>
      </c>
      <c r="G264" s="4">
        <f t="shared" si="93"/>
        <v>0</v>
      </c>
      <c r="H264" s="4">
        <v>45920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39" t="s">
        <v>54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s="67" customFormat="1" ht="36" customHeight="1">
      <c r="A265" s="2" t="s">
        <v>343</v>
      </c>
      <c r="B265" s="3" t="s">
        <v>108</v>
      </c>
      <c r="C265" s="3">
        <v>7.6</v>
      </c>
      <c r="D265" s="3" t="s">
        <v>2</v>
      </c>
      <c r="E265" s="3">
        <v>2020</v>
      </c>
      <c r="F265" s="4">
        <f t="shared" si="92"/>
        <v>10640</v>
      </c>
      <c r="G265" s="4">
        <f t="shared" si="93"/>
        <v>0</v>
      </c>
      <c r="H265" s="4">
        <v>10640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39" t="s">
        <v>54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s="67" customFormat="1" ht="36" customHeight="1">
      <c r="A266" s="2" t="s">
        <v>344</v>
      </c>
      <c r="B266" s="3" t="s">
        <v>109</v>
      </c>
      <c r="C266" s="3">
        <v>9.8</v>
      </c>
      <c r="D266" s="3" t="s">
        <v>2</v>
      </c>
      <c r="E266" s="3">
        <v>2020</v>
      </c>
      <c r="F266" s="4">
        <f t="shared" si="92"/>
        <v>13720</v>
      </c>
      <c r="G266" s="4">
        <f t="shared" si="93"/>
        <v>0</v>
      </c>
      <c r="H266" s="4">
        <v>13720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39" t="s">
        <v>54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s="67" customFormat="1" ht="36" customHeight="1">
      <c r="A267" s="2" t="s">
        <v>345</v>
      </c>
      <c r="B267" s="3" t="s">
        <v>110</v>
      </c>
      <c r="C267" s="3">
        <v>15.3</v>
      </c>
      <c r="D267" s="3" t="s">
        <v>2</v>
      </c>
      <c r="E267" s="3">
        <v>2020</v>
      </c>
      <c r="F267" s="4">
        <f t="shared" si="92"/>
        <v>21420</v>
      </c>
      <c r="G267" s="4">
        <f t="shared" si="93"/>
        <v>0</v>
      </c>
      <c r="H267" s="4">
        <v>21420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39" t="s">
        <v>54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s="67" customFormat="1" ht="36" customHeight="1">
      <c r="A268" s="2" t="s">
        <v>346</v>
      </c>
      <c r="B268" s="3" t="s">
        <v>111</v>
      </c>
      <c r="C268" s="3">
        <v>5</v>
      </c>
      <c r="D268" s="3" t="s">
        <v>2</v>
      </c>
      <c r="E268" s="3">
        <v>2020</v>
      </c>
      <c r="F268" s="4">
        <f t="shared" si="92"/>
        <v>7000</v>
      </c>
      <c r="G268" s="4">
        <f t="shared" si="93"/>
        <v>0</v>
      </c>
      <c r="H268" s="4">
        <v>7000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39" t="s">
        <v>54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s="67" customFormat="1" ht="36" customHeight="1">
      <c r="A269" s="2" t="s">
        <v>347</v>
      </c>
      <c r="B269" s="3" t="s">
        <v>112</v>
      </c>
      <c r="C269" s="3">
        <v>15.4</v>
      </c>
      <c r="D269" s="3" t="s">
        <v>2</v>
      </c>
      <c r="E269" s="3">
        <v>2020</v>
      </c>
      <c r="F269" s="4">
        <f t="shared" si="92"/>
        <v>21560</v>
      </c>
      <c r="G269" s="4">
        <f t="shared" si="93"/>
        <v>0</v>
      </c>
      <c r="H269" s="4">
        <v>21560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39" t="s">
        <v>54</v>
      </c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s="67" customFormat="1" ht="36" customHeight="1">
      <c r="A270" s="2" t="s">
        <v>348</v>
      </c>
      <c r="B270" s="3" t="s">
        <v>114</v>
      </c>
      <c r="C270" s="3">
        <v>1.75</v>
      </c>
      <c r="D270" s="3" t="s">
        <v>2</v>
      </c>
      <c r="E270" s="3">
        <v>2020</v>
      </c>
      <c r="F270" s="4">
        <f t="shared" si="92"/>
        <v>1500</v>
      </c>
      <c r="G270" s="4">
        <f t="shared" si="93"/>
        <v>0</v>
      </c>
      <c r="H270" s="4">
        <v>1500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39" t="s">
        <v>54</v>
      </c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s="67" customFormat="1" ht="36" customHeight="1">
      <c r="A271" s="2" t="s">
        <v>349</v>
      </c>
      <c r="B271" s="3" t="s">
        <v>115</v>
      </c>
      <c r="C271" s="3">
        <v>5.5</v>
      </c>
      <c r="D271" s="3" t="s">
        <v>2</v>
      </c>
      <c r="E271" s="3">
        <v>2020</v>
      </c>
      <c r="F271" s="4">
        <f t="shared" si="92"/>
        <v>4500</v>
      </c>
      <c r="G271" s="4">
        <f t="shared" si="93"/>
        <v>0</v>
      </c>
      <c r="H271" s="4">
        <v>4500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39" t="s">
        <v>54</v>
      </c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s="67" customFormat="1" ht="36" customHeight="1">
      <c r="A272" s="2" t="s">
        <v>350</v>
      </c>
      <c r="B272" s="3" t="s">
        <v>117</v>
      </c>
      <c r="C272" s="3">
        <v>0.5</v>
      </c>
      <c r="D272" s="3" t="s">
        <v>2</v>
      </c>
      <c r="E272" s="3">
        <v>2020</v>
      </c>
      <c r="F272" s="4">
        <f t="shared" si="92"/>
        <v>650</v>
      </c>
      <c r="G272" s="4">
        <f t="shared" si="93"/>
        <v>0</v>
      </c>
      <c r="H272" s="4">
        <v>650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39" t="s">
        <v>54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s="67" customFormat="1" ht="36" customHeight="1">
      <c r="A273" s="2" t="s">
        <v>351</v>
      </c>
      <c r="B273" s="3" t="s">
        <v>120</v>
      </c>
      <c r="C273" s="3">
        <v>1.4</v>
      </c>
      <c r="D273" s="3" t="s">
        <v>2</v>
      </c>
      <c r="E273" s="3">
        <v>2020</v>
      </c>
      <c r="F273" s="4">
        <f t="shared" si="92"/>
        <v>1200</v>
      </c>
      <c r="G273" s="4">
        <f t="shared" si="93"/>
        <v>0</v>
      </c>
      <c r="H273" s="4">
        <v>1200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39" t="s">
        <v>54</v>
      </c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s="67" customFormat="1" ht="36" customHeight="1">
      <c r="A274" s="2" t="s">
        <v>352</v>
      </c>
      <c r="B274" s="3" t="s">
        <v>121</v>
      </c>
      <c r="C274" s="3">
        <v>2.09</v>
      </c>
      <c r="D274" s="3" t="s">
        <v>2</v>
      </c>
      <c r="E274" s="3">
        <v>2020</v>
      </c>
      <c r="F274" s="4">
        <f t="shared" si="92"/>
        <v>1800</v>
      </c>
      <c r="G274" s="4">
        <f t="shared" si="93"/>
        <v>0</v>
      </c>
      <c r="H274" s="4">
        <v>1800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39" t="s">
        <v>54</v>
      </c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s="67" customFormat="1" ht="36" customHeight="1">
      <c r="A275" s="2" t="s">
        <v>353</v>
      </c>
      <c r="B275" s="3" t="s">
        <v>113</v>
      </c>
      <c r="C275" s="3">
        <v>1.05</v>
      </c>
      <c r="D275" s="3" t="s">
        <v>2</v>
      </c>
      <c r="E275" s="3">
        <v>2020</v>
      </c>
      <c r="F275" s="4">
        <f t="shared" si="92"/>
        <v>850</v>
      </c>
      <c r="G275" s="4">
        <f t="shared" si="93"/>
        <v>0</v>
      </c>
      <c r="H275" s="4">
        <v>850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9" t="s">
        <v>54</v>
      </c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s="67" customFormat="1" ht="44.25" customHeight="1">
      <c r="A276" s="2" t="s">
        <v>354</v>
      </c>
      <c r="B276" s="3" t="s">
        <v>116</v>
      </c>
      <c r="C276" s="3">
        <v>3.67</v>
      </c>
      <c r="D276" s="3" t="s">
        <v>2</v>
      </c>
      <c r="E276" s="3">
        <v>2020</v>
      </c>
      <c r="F276" s="4">
        <f t="shared" si="92"/>
        <v>3020</v>
      </c>
      <c r="G276" s="4">
        <f t="shared" si="93"/>
        <v>0</v>
      </c>
      <c r="H276" s="4">
        <v>3020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39" t="s">
        <v>54</v>
      </c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s="67" customFormat="1" ht="41.25" customHeight="1" thickBot="1">
      <c r="A277" s="2" t="s">
        <v>357</v>
      </c>
      <c r="B277" s="3" t="s">
        <v>119</v>
      </c>
      <c r="C277" s="3">
        <v>0.8</v>
      </c>
      <c r="D277" s="3" t="s">
        <v>2</v>
      </c>
      <c r="E277" s="3">
        <v>2020</v>
      </c>
      <c r="F277" s="4">
        <f t="shared" si="92"/>
        <v>740</v>
      </c>
      <c r="G277" s="4">
        <f t="shared" si="93"/>
        <v>0</v>
      </c>
      <c r="H277" s="4">
        <v>740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39" t="s">
        <v>54</v>
      </c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16" ht="29.25" customHeight="1">
      <c r="A278" s="125" t="s">
        <v>355</v>
      </c>
      <c r="B278" s="128" t="s">
        <v>258</v>
      </c>
      <c r="C278" s="129"/>
      <c r="D278" s="130"/>
      <c r="E278" s="23" t="s">
        <v>143</v>
      </c>
      <c r="F278" s="24">
        <f>F285+F292</f>
        <v>2271096.3</v>
      </c>
      <c r="G278" s="24">
        <f aca="true" t="shared" si="94" ref="G278:O278">G285+G292</f>
        <v>467931.89999999997</v>
      </c>
      <c r="H278" s="24">
        <f t="shared" si="94"/>
        <v>1498629.1</v>
      </c>
      <c r="I278" s="24">
        <f t="shared" si="94"/>
        <v>461464.8</v>
      </c>
      <c r="J278" s="24">
        <f t="shared" si="94"/>
        <v>0</v>
      </c>
      <c r="K278" s="24">
        <f t="shared" si="94"/>
        <v>0</v>
      </c>
      <c r="L278" s="24">
        <f t="shared" si="94"/>
        <v>772467.1999999998</v>
      </c>
      <c r="M278" s="24">
        <f t="shared" si="94"/>
        <v>6467.1</v>
      </c>
      <c r="N278" s="24">
        <f t="shared" si="94"/>
        <v>0</v>
      </c>
      <c r="O278" s="24">
        <f t="shared" si="94"/>
        <v>0</v>
      </c>
      <c r="P278" s="9"/>
    </row>
    <row r="279" spans="1:16" ht="22.5" customHeight="1">
      <c r="A279" s="126"/>
      <c r="B279" s="115"/>
      <c r="C279" s="100"/>
      <c r="D279" s="116"/>
      <c r="E279" s="25">
        <v>2015</v>
      </c>
      <c r="F279" s="1">
        <f aca="true" t="shared" si="95" ref="F279:O279">F286+F293</f>
        <v>371246.5</v>
      </c>
      <c r="G279" s="1">
        <f t="shared" si="95"/>
        <v>172961.7</v>
      </c>
      <c r="H279" s="1">
        <f t="shared" si="95"/>
        <v>318437.39999999997</v>
      </c>
      <c r="I279" s="1">
        <f t="shared" si="95"/>
        <v>166494.6</v>
      </c>
      <c r="J279" s="1">
        <f t="shared" si="95"/>
        <v>0</v>
      </c>
      <c r="K279" s="1">
        <f t="shared" si="95"/>
        <v>0</v>
      </c>
      <c r="L279" s="1">
        <f t="shared" si="95"/>
        <v>52809.1</v>
      </c>
      <c r="M279" s="1">
        <f t="shared" si="95"/>
        <v>6467.1</v>
      </c>
      <c r="N279" s="1">
        <f t="shared" si="95"/>
        <v>0</v>
      </c>
      <c r="O279" s="1">
        <f t="shared" si="95"/>
        <v>0</v>
      </c>
      <c r="P279" s="26"/>
    </row>
    <row r="280" spans="1:16" ht="20.25" customHeight="1">
      <c r="A280" s="126"/>
      <c r="B280" s="115"/>
      <c r="C280" s="100"/>
      <c r="D280" s="116"/>
      <c r="E280" s="25">
        <v>2016</v>
      </c>
      <c r="F280" s="1">
        <f aca="true" t="shared" si="96" ref="F280:O280">F287+F294</f>
        <v>963986.9</v>
      </c>
      <c r="G280" s="1">
        <f t="shared" si="96"/>
        <v>194969.2</v>
      </c>
      <c r="H280" s="1">
        <f t="shared" si="96"/>
        <v>444883.2</v>
      </c>
      <c r="I280" s="1">
        <f t="shared" si="96"/>
        <v>194969.2</v>
      </c>
      <c r="J280" s="1">
        <f t="shared" si="96"/>
        <v>0</v>
      </c>
      <c r="K280" s="1">
        <f t="shared" si="96"/>
        <v>0</v>
      </c>
      <c r="L280" s="1">
        <f t="shared" si="96"/>
        <v>519103.7</v>
      </c>
      <c r="M280" s="1">
        <f t="shared" si="96"/>
        <v>0</v>
      </c>
      <c r="N280" s="1">
        <f t="shared" si="96"/>
        <v>0</v>
      </c>
      <c r="O280" s="1">
        <f t="shared" si="96"/>
        <v>0</v>
      </c>
      <c r="P280" s="26"/>
    </row>
    <row r="281" spans="1:16" ht="21.75" customHeight="1">
      <c r="A281" s="126"/>
      <c r="B281" s="115"/>
      <c r="C281" s="100"/>
      <c r="D281" s="116"/>
      <c r="E281" s="25">
        <v>2017</v>
      </c>
      <c r="F281" s="1">
        <f>F288+F295</f>
        <v>199686.5</v>
      </c>
      <c r="G281" s="1">
        <f aca="true" t="shared" si="97" ref="G281:O281">G288+G295</f>
        <v>100001</v>
      </c>
      <c r="H281" s="1">
        <f t="shared" si="97"/>
        <v>180047.4</v>
      </c>
      <c r="I281" s="1">
        <f t="shared" si="97"/>
        <v>100001</v>
      </c>
      <c r="J281" s="1">
        <f t="shared" si="97"/>
        <v>0</v>
      </c>
      <c r="K281" s="1">
        <f t="shared" si="97"/>
        <v>0</v>
      </c>
      <c r="L281" s="1">
        <f t="shared" si="97"/>
        <v>19639.1</v>
      </c>
      <c r="M281" s="1">
        <f t="shared" si="97"/>
        <v>0</v>
      </c>
      <c r="N281" s="1">
        <f t="shared" si="97"/>
        <v>0</v>
      </c>
      <c r="O281" s="1">
        <f t="shared" si="97"/>
        <v>0</v>
      </c>
      <c r="P281" s="26"/>
    </row>
    <row r="282" spans="1:16" ht="24" customHeight="1">
      <c r="A282" s="126"/>
      <c r="B282" s="115"/>
      <c r="C282" s="100"/>
      <c r="D282" s="116"/>
      <c r="E282" s="25">
        <v>2018</v>
      </c>
      <c r="F282" s="1">
        <f aca="true" t="shared" si="98" ref="F282:O282">F289+F296</f>
        <v>279240.4</v>
      </c>
      <c r="G282" s="1">
        <f t="shared" si="98"/>
        <v>0</v>
      </c>
      <c r="H282" s="1">
        <f>H289+H296</f>
        <v>98325.1</v>
      </c>
      <c r="I282" s="1">
        <f t="shared" si="98"/>
        <v>0</v>
      </c>
      <c r="J282" s="1">
        <f t="shared" si="98"/>
        <v>0</v>
      </c>
      <c r="K282" s="1">
        <f t="shared" si="98"/>
        <v>0</v>
      </c>
      <c r="L282" s="1">
        <f t="shared" si="98"/>
        <v>180915.3</v>
      </c>
      <c r="M282" s="1">
        <f t="shared" si="98"/>
        <v>0</v>
      </c>
      <c r="N282" s="1">
        <f t="shared" si="98"/>
        <v>0</v>
      </c>
      <c r="O282" s="1">
        <f t="shared" si="98"/>
        <v>0</v>
      </c>
      <c r="P282" s="26"/>
    </row>
    <row r="283" spans="1:16" ht="18" customHeight="1">
      <c r="A283" s="126"/>
      <c r="B283" s="115"/>
      <c r="C283" s="100"/>
      <c r="D283" s="116"/>
      <c r="E283" s="25">
        <v>2019</v>
      </c>
      <c r="F283" s="1">
        <f aca="true" t="shared" si="99" ref="F283:O283">F290+F297</f>
        <v>204292</v>
      </c>
      <c r="G283" s="1">
        <f t="shared" si="99"/>
        <v>0</v>
      </c>
      <c r="H283" s="1">
        <f t="shared" si="99"/>
        <v>204292</v>
      </c>
      <c r="I283" s="1">
        <f t="shared" si="99"/>
        <v>0</v>
      </c>
      <c r="J283" s="1">
        <f t="shared" si="99"/>
        <v>0</v>
      </c>
      <c r="K283" s="1">
        <f t="shared" si="99"/>
        <v>0</v>
      </c>
      <c r="L283" s="1">
        <f t="shared" si="99"/>
        <v>0</v>
      </c>
      <c r="M283" s="1">
        <f t="shared" si="99"/>
        <v>0</v>
      </c>
      <c r="N283" s="1">
        <f t="shared" si="99"/>
        <v>0</v>
      </c>
      <c r="O283" s="1">
        <f t="shared" si="99"/>
        <v>0</v>
      </c>
      <c r="P283" s="26"/>
    </row>
    <row r="284" spans="1:16" ht="21.75" customHeight="1">
      <c r="A284" s="126"/>
      <c r="B284" s="117"/>
      <c r="C284" s="118"/>
      <c r="D284" s="119"/>
      <c r="E284" s="25">
        <v>2020</v>
      </c>
      <c r="F284" s="1">
        <f aca="true" t="shared" si="100" ref="F284:O284">F291+F298</f>
        <v>252644</v>
      </c>
      <c r="G284" s="1">
        <f t="shared" si="100"/>
        <v>0</v>
      </c>
      <c r="H284" s="1">
        <f t="shared" si="100"/>
        <v>252644</v>
      </c>
      <c r="I284" s="1">
        <f t="shared" si="100"/>
        <v>0</v>
      </c>
      <c r="J284" s="1">
        <f t="shared" si="100"/>
        <v>0</v>
      </c>
      <c r="K284" s="1">
        <f t="shared" si="100"/>
        <v>0</v>
      </c>
      <c r="L284" s="1">
        <f t="shared" si="100"/>
        <v>0</v>
      </c>
      <c r="M284" s="1">
        <f t="shared" si="100"/>
        <v>0</v>
      </c>
      <c r="N284" s="1">
        <f t="shared" si="100"/>
        <v>0</v>
      </c>
      <c r="O284" s="1">
        <f t="shared" si="100"/>
        <v>0</v>
      </c>
      <c r="P284" s="26"/>
    </row>
    <row r="285" spans="1:16" ht="19.5" customHeight="1">
      <c r="A285" s="126"/>
      <c r="B285" s="112" t="s">
        <v>207</v>
      </c>
      <c r="C285" s="113"/>
      <c r="D285" s="114"/>
      <c r="E285" s="27" t="s">
        <v>143</v>
      </c>
      <c r="F285" s="28">
        <f aca="true" t="shared" si="101" ref="F285:F298">H285+J285+L285+N285</f>
        <v>698320.4</v>
      </c>
      <c r="G285" s="28">
        <f aca="true" t="shared" si="102" ref="G285:G298">I285+K285+M285+O285</f>
        <v>23441.800000000003</v>
      </c>
      <c r="H285" s="28">
        <f aca="true" t="shared" si="103" ref="H285:O285">SUM(H286:H291)</f>
        <v>658261.3</v>
      </c>
      <c r="I285" s="28">
        <f t="shared" si="103"/>
        <v>16974.7</v>
      </c>
      <c r="J285" s="28">
        <f t="shared" si="103"/>
        <v>0</v>
      </c>
      <c r="K285" s="28">
        <f t="shared" si="103"/>
        <v>0</v>
      </c>
      <c r="L285" s="28">
        <f t="shared" si="103"/>
        <v>40059.1</v>
      </c>
      <c r="M285" s="28">
        <f t="shared" si="103"/>
        <v>6467.1</v>
      </c>
      <c r="N285" s="28">
        <f t="shared" si="103"/>
        <v>0</v>
      </c>
      <c r="O285" s="28">
        <f t="shared" si="103"/>
        <v>0</v>
      </c>
      <c r="P285" s="11"/>
    </row>
    <row r="286" spans="1:16" ht="20.25" customHeight="1">
      <c r="A286" s="126"/>
      <c r="B286" s="115"/>
      <c r="C286" s="100"/>
      <c r="D286" s="116"/>
      <c r="E286" s="25">
        <v>2015</v>
      </c>
      <c r="F286" s="1">
        <f t="shared" si="101"/>
        <v>94964.4</v>
      </c>
      <c r="G286" s="1">
        <f t="shared" si="102"/>
        <v>23441.800000000003</v>
      </c>
      <c r="H286" s="1">
        <f aca="true" t="shared" si="104" ref="H286:O286">H170+H125</f>
        <v>54905.299999999996</v>
      </c>
      <c r="I286" s="1">
        <f t="shared" si="104"/>
        <v>16974.7</v>
      </c>
      <c r="J286" s="1">
        <f t="shared" si="104"/>
        <v>0</v>
      </c>
      <c r="K286" s="1">
        <f t="shared" si="104"/>
        <v>0</v>
      </c>
      <c r="L286" s="1">
        <f t="shared" si="104"/>
        <v>40059.1</v>
      </c>
      <c r="M286" s="1">
        <f t="shared" si="104"/>
        <v>6467.1</v>
      </c>
      <c r="N286" s="1">
        <f t="shared" si="104"/>
        <v>0</v>
      </c>
      <c r="O286" s="1">
        <f t="shared" si="104"/>
        <v>0</v>
      </c>
      <c r="P286" s="26"/>
    </row>
    <row r="287" spans="1:16" ht="19.5" customHeight="1">
      <c r="A287" s="126"/>
      <c r="B287" s="115"/>
      <c r="C287" s="100"/>
      <c r="D287" s="116"/>
      <c r="E287" s="25">
        <v>2016</v>
      </c>
      <c r="F287" s="1">
        <f t="shared" si="101"/>
        <v>34900</v>
      </c>
      <c r="G287" s="1">
        <f t="shared" si="102"/>
        <v>0</v>
      </c>
      <c r="H287" s="1">
        <f aca="true" t="shared" si="105" ref="H287:O291">H171+H126</f>
        <v>34900</v>
      </c>
      <c r="I287" s="1">
        <f t="shared" si="105"/>
        <v>0</v>
      </c>
      <c r="J287" s="1">
        <f t="shared" si="105"/>
        <v>0</v>
      </c>
      <c r="K287" s="1">
        <f t="shared" si="105"/>
        <v>0</v>
      </c>
      <c r="L287" s="1">
        <f t="shared" si="105"/>
        <v>0</v>
      </c>
      <c r="M287" s="1">
        <f t="shared" si="105"/>
        <v>0</v>
      </c>
      <c r="N287" s="1">
        <f t="shared" si="105"/>
        <v>0</v>
      </c>
      <c r="O287" s="1">
        <f t="shared" si="105"/>
        <v>0</v>
      </c>
      <c r="P287" s="26"/>
    </row>
    <row r="288" spans="1:16" ht="21.75" customHeight="1">
      <c r="A288" s="126"/>
      <c r="B288" s="115"/>
      <c r="C288" s="100"/>
      <c r="D288" s="116"/>
      <c r="E288" s="25">
        <v>2017</v>
      </c>
      <c r="F288" s="1">
        <f t="shared" si="101"/>
        <v>73500</v>
      </c>
      <c r="G288" s="1">
        <f t="shared" si="102"/>
        <v>0</v>
      </c>
      <c r="H288" s="1">
        <f t="shared" si="105"/>
        <v>73500</v>
      </c>
      <c r="I288" s="1">
        <f t="shared" si="105"/>
        <v>0</v>
      </c>
      <c r="J288" s="1">
        <f t="shared" si="105"/>
        <v>0</v>
      </c>
      <c r="K288" s="1">
        <f t="shared" si="105"/>
        <v>0</v>
      </c>
      <c r="L288" s="1">
        <f t="shared" si="105"/>
        <v>0</v>
      </c>
      <c r="M288" s="1">
        <f t="shared" si="105"/>
        <v>0</v>
      </c>
      <c r="N288" s="1">
        <f t="shared" si="105"/>
        <v>0</v>
      </c>
      <c r="O288" s="1">
        <f t="shared" si="105"/>
        <v>0</v>
      </c>
      <c r="P288" s="26"/>
    </row>
    <row r="289" spans="1:16" ht="21.75" customHeight="1">
      <c r="A289" s="126"/>
      <c r="B289" s="115"/>
      <c r="C289" s="100"/>
      <c r="D289" s="116"/>
      <c r="E289" s="25">
        <v>2018</v>
      </c>
      <c r="F289" s="1">
        <f t="shared" si="101"/>
        <v>38020</v>
      </c>
      <c r="G289" s="1">
        <f t="shared" si="102"/>
        <v>0</v>
      </c>
      <c r="H289" s="1">
        <f t="shared" si="105"/>
        <v>38020</v>
      </c>
      <c r="I289" s="1">
        <f t="shared" si="105"/>
        <v>0</v>
      </c>
      <c r="J289" s="1">
        <f t="shared" si="105"/>
        <v>0</v>
      </c>
      <c r="K289" s="1">
        <f t="shared" si="105"/>
        <v>0</v>
      </c>
      <c r="L289" s="1">
        <f t="shared" si="105"/>
        <v>0</v>
      </c>
      <c r="M289" s="1">
        <f t="shared" si="105"/>
        <v>0</v>
      </c>
      <c r="N289" s="1">
        <f t="shared" si="105"/>
        <v>0</v>
      </c>
      <c r="O289" s="1">
        <f t="shared" si="105"/>
        <v>0</v>
      </c>
      <c r="P289" s="26"/>
    </row>
    <row r="290" spans="1:16" ht="18.75" customHeight="1">
      <c r="A290" s="126"/>
      <c r="B290" s="115"/>
      <c r="C290" s="100"/>
      <c r="D290" s="116"/>
      <c r="E290" s="25">
        <v>2019</v>
      </c>
      <c r="F290" s="1">
        <f t="shared" si="101"/>
        <v>204292</v>
      </c>
      <c r="G290" s="1">
        <f t="shared" si="102"/>
        <v>0</v>
      </c>
      <c r="H290" s="1">
        <f t="shared" si="105"/>
        <v>204292</v>
      </c>
      <c r="I290" s="1">
        <f t="shared" si="105"/>
        <v>0</v>
      </c>
      <c r="J290" s="1">
        <f t="shared" si="105"/>
        <v>0</v>
      </c>
      <c r="K290" s="1">
        <f t="shared" si="105"/>
        <v>0</v>
      </c>
      <c r="L290" s="1">
        <f t="shared" si="105"/>
        <v>0</v>
      </c>
      <c r="M290" s="1">
        <f t="shared" si="105"/>
        <v>0</v>
      </c>
      <c r="N290" s="1">
        <f t="shared" si="105"/>
        <v>0</v>
      </c>
      <c r="O290" s="1">
        <f t="shared" si="105"/>
        <v>0</v>
      </c>
      <c r="P290" s="26"/>
    </row>
    <row r="291" spans="1:16" ht="20.25" customHeight="1">
      <c r="A291" s="126"/>
      <c r="B291" s="117"/>
      <c r="C291" s="118"/>
      <c r="D291" s="119"/>
      <c r="E291" s="25">
        <v>2020</v>
      </c>
      <c r="F291" s="1">
        <f t="shared" si="101"/>
        <v>252644</v>
      </c>
      <c r="G291" s="1">
        <f t="shared" si="102"/>
        <v>0</v>
      </c>
      <c r="H291" s="1">
        <f t="shared" si="105"/>
        <v>252644</v>
      </c>
      <c r="I291" s="1">
        <f t="shared" si="105"/>
        <v>0</v>
      </c>
      <c r="J291" s="1">
        <f t="shared" si="105"/>
        <v>0</v>
      </c>
      <c r="K291" s="1">
        <f t="shared" si="105"/>
        <v>0</v>
      </c>
      <c r="L291" s="1">
        <f t="shared" si="105"/>
        <v>0</v>
      </c>
      <c r="M291" s="1">
        <f t="shared" si="105"/>
        <v>0</v>
      </c>
      <c r="N291" s="1">
        <f t="shared" si="105"/>
        <v>0</v>
      </c>
      <c r="O291" s="1">
        <f t="shared" si="105"/>
        <v>0</v>
      </c>
      <c r="P291" s="26"/>
    </row>
    <row r="292" spans="1:16" ht="18" customHeight="1">
      <c r="A292" s="126"/>
      <c r="B292" s="112" t="s">
        <v>208</v>
      </c>
      <c r="C292" s="113"/>
      <c r="D292" s="114"/>
      <c r="E292" s="27" t="s">
        <v>143</v>
      </c>
      <c r="F292" s="28">
        <f t="shared" si="101"/>
        <v>1572775.9</v>
      </c>
      <c r="G292" s="28">
        <f t="shared" si="102"/>
        <v>444490.1</v>
      </c>
      <c r="H292" s="28">
        <f aca="true" t="shared" si="106" ref="H292:O292">SUM(H293:H298)</f>
        <v>840367.8</v>
      </c>
      <c r="I292" s="28">
        <f t="shared" si="106"/>
        <v>444490.1</v>
      </c>
      <c r="J292" s="28">
        <f t="shared" si="106"/>
        <v>0</v>
      </c>
      <c r="K292" s="28">
        <f t="shared" si="106"/>
        <v>0</v>
      </c>
      <c r="L292" s="28">
        <f t="shared" si="106"/>
        <v>732408.0999999999</v>
      </c>
      <c r="M292" s="28">
        <f t="shared" si="106"/>
        <v>0</v>
      </c>
      <c r="N292" s="28">
        <f t="shared" si="106"/>
        <v>0</v>
      </c>
      <c r="O292" s="28">
        <f t="shared" si="106"/>
        <v>0</v>
      </c>
      <c r="P292" s="11"/>
    </row>
    <row r="293" spans="1:16" ht="21.75" customHeight="1">
      <c r="A293" s="126"/>
      <c r="B293" s="115"/>
      <c r="C293" s="100"/>
      <c r="D293" s="116"/>
      <c r="E293" s="25">
        <v>2015</v>
      </c>
      <c r="F293" s="1">
        <f t="shared" si="101"/>
        <v>276282.1</v>
      </c>
      <c r="G293" s="1">
        <f t="shared" si="102"/>
        <v>149519.9</v>
      </c>
      <c r="H293" s="1">
        <f aca="true" t="shared" si="107" ref="H293:O298">H177+H132</f>
        <v>263532.1</v>
      </c>
      <c r="I293" s="1">
        <f t="shared" si="107"/>
        <v>149519.9</v>
      </c>
      <c r="J293" s="1">
        <f t="shared" si="107"/>
        <v>0</v>
      </c>
      <c r="K293" s="1">
        <f t="shared" si="107"/>
        <v>0</v>
      </c>
      <c r="L293" s="1">
        <f t="shared" si="107"/>
        <v>12750</v>
      </c>
      <c r="M293" s="1">
        <f t="shared" si="107"/>
        <v>0</v>
      </c>
      <c r="N293" s="1">
        <f t="shared" si="107"/>
        <v>0</v>
      </c>
      <c r="O293" s="1">
        <f t="shared" si="107"/>
        <v>0</v>
      </c>
      <c r="P293" s="26"/>
    </row>
    <row r="294" spans="1:16" ht="19.5" customHeight="1">
      <c r="A294" s="126"/>
      <c r="B294" s="115"/>
      <c r="C294" s="100"/>
      <c r="D294" s="116"/>
      <c r="E294" s="25">
        <v>2016</v>
      </c>
      <c r="F294" s="1">
        <f t="shared" si="101"/>
        <v>929086.9</v>
      </c>
      <c r="G294" s="1">
        <f t="shared" si="102"/>
        <v>194969.2</v>
      </c>
      <c r="H294" s="1">
        <f t="shared" si="107"/>
        <v>409983.2</v>
      </c>
      <c r="I294" s="1">
        <f t="shared" si="107"/>
        <v>194969.2</v>
      </c>
      <c r="J294" s="1">
        <f t="shared" si="107"/>
        <v>0</v>
      </c>
      <c r="K294" s="1">
        <f t="shared" si="107"/>
        <v>0</v>
      </c>
      <c r="L294" s="1">
        <f t="shared" si="107"/>
        <v>519103.7</v>
      </c>
      <c r="M294" s="1">
        <f t="shared" si="107"/>
        <v>0</v>
      </c>
      <c r="N294" s="1">
        <f t="shared" si="107"/>
        <v>0</v>
      </c>
      <c r="O294" s="1">
        <f t="shared" si="107"/>
        <v>0</v>
      </c>
      <c r="P294" s="26"/>
    </row>
    <row r="295" spans="1:16" ht="18.75" customHeight="1">
      <c r="A295" s="126"/>
      <c r="B295" s="115"/>
      <c r="C295" s="100"/>
      <c r="D295" s="116"/>
      <c r="E295" s="25">
        <v>2017</v>
      </c>
      <c r="F295" s="1">
        <f>H295+J295+L295+N295</f>
        <v>126186.5</v>
      </c>
      <c r="G295" s="1">
        <f t="shared" si="102"/>
        <v>100001</v>
      </c>
      <c r="H295" s="1">
        <f t="shared" si="107"/>
        <v>106547.4</v>
      </c>
      <c r="I295" s="1">
        <f t="shared" si="107"/>
        <v>100001</v>
      </c>
      <c r="J295" s="1">
        <f t="shared" si="107"/>
        <v>0</v>
      </c>
      <c r="K295" s="1">
        <f t="shared" si="107"/>
        <v>0</v>
      </c>
      <c r="L295" s="1">
        <f t="shared" si="107"/>
        <v>19639.1</v>
      </c>
      <c r="M295" s="1">
        <f t="shared" si="107"/>
        <v>0</v>
      </c>
      <c r="N295" s="1">
        <f t="shared" si="107"/>
        <v>0</v>
      </c>
      <c r="O295" s="1">
        <f t="shared" si="107"/>
        <v>0</v>
      </c>
      <c r="P295" s="26"/>
    </row>
    <row r="296" spans="1:16" ht="17.25" customHeight="1">
      <c r="A296" s="126"/>
      <c r="B296" s="115"/>
      <c r="C296" s="100"/>
      <c r="D296" s="116"/>
      <c r="E296" s="25">
        <v>2018</v>
      </c>
      <c r="F296" s="1">
        <f t="shared" si="101"/>
        <v>241220.4</v>
      </c>
      <c r="G296" s="1">
        <f t="shared" si="102"/>
        <v>0</v>
      </c>
      <c r="H296" s="1">
        <f t="shared" si="107"/>
        <v>60305.1</v>
      </c>
      <c r="I296" s="1">
        <f t="shared" si="107"/>
        <v>0</v>
      </c>
      <c r="J296" s="1">
        <f t="shared" si="107"/>
        <v>0</v>
      </c>
      <c r="K296" s="1">
        <f t="shared" si="107"/>
        <v>0</v>
      </c>
      <c r="L296" s="1">
        <f t="shared" si="107"/>
        <v>180915.3</v>
      </c>
      <c r="M296" s="1">
        <f t="shared" si="107"/>
        <v>0</v>
      </c>
      <c r="N296" s="1">
        <f t="shared" si="107"/>
        <v>0</v>
      </c>
      <c r="O296" s="1">
        <f t="shared" si="107"/>
        <v>0</v>
      </c>
      <c r="P296" s="26"/>
    </row>
    <row r="297" spans="1:16" ht="19.5" customHeight="1">
      <c r="A297" s="126"/>
      <c r="B297" s="115"/>
      <c r="C297" s="100"/>
      <c r="D297" s="116"/>
      <c r="E297" s="25">
        <v>2019</v>
      </c>
      <c r="F297" s="1">
        <f t="shared" si="101"/>
        <v>0</v>
      </c>
      <c r="G297" s="1">
        <f t="shared" si="102"/>
        <v>0</v>
      </c>
      <c r="H297" s="1">
        <f t="shared" si="107"/>
        <v>0</v>
      </c>
      <c r="I297" s="1">
        <f t="shared" si="107"/>
        <v>0</v>
      </c>
      <c r="J297" s="1">
        <f t="shared" si="107"/>
        <v>0</v>
      </c>
      <c r="K297" s="1">
        <f t="shared" si="107"/>
        <v>0</v>
      </c>
      <c r="L297" s="1">
        <f t="shared" si="107"/>
        <v>0</v>
      </c>
      <c r="M297" s="1">
        <f t="shared" si="107"/>
        <v>0</v>
      </c>
      <c r="N297" s="1">
        <f t="shared" si="107"/>
        <v>0</v>
      </c>
      <c r="O297" s="1">
        <f t="shared" si="107"/>
        <v>0</v>
      </c>
      <c r="P297" s="26"/>
    </row>
    <row r="298" spans="1:16" ht="18" customHeight="1" thickBot="1">
      <c r="A298" s="127"/>
      <c r="B298" s="122"/>
      <c r="C298" s="123"/>
      <c r="D298" s="124"/>
      <c r="E298" s="69">
        <v>2020</v>
      </c>
      <c r="F298" s="50">
        <f t="shared" si="101"/>
        <v>0</v>
      </c>
      <c r="G298" s="50">
        <f t="shared" si="102"/>
        <v>0</v>
      </c>
      <c r="H298" s="1">
        <f t="shared" si="107"/>
        <v>0</v>
      </c>
      <c r="I298" s="1">
        <f t="shared" si="107"/>
        <v>0</v>
      </c>
      <c r="J298" s="1">
        <f t="shared" si="107"/>
        <v>0</v>
      </c>
      <c r="K298" s="1">
        <f t="shared" si="107"/>
        <v>0</v>
      </c>
      <c r="L298" s="1">
        <f t="shared" si="107"/>
        <v>0</v>
      </c>
      <c r="M298" s="1">
        <f t="shared" si="107"/>
        <v>0</v>
      </c>
      <c r="N298" s="1">
        <f t="shared" si="107"/>
        <v>0</v>
      </c>
      <c r="O298" s="1">
        <f t="shared" si="107"/>
        <v>0</v>
      </c>
      <c r="P298" s="70"/>
    </row>
    <row r="299" spans="1:16" ht="19.5" customHeight="1">
      <c r="A299" s="125"/>
      <c r="B299" s="128" t="s">
        <v>259</v>
      </c>
      <c r="C299" s="129"/>
      <c r="D299" s="130"/>
      <c r="E299" s="23" t="s">
        <v>143</v>
      </c>
      <c r="F299" s="24">
        <f>(F306+F313)</f>
        <v>5643076</v>
      </c>
      <c r="G299" s="24">
        <f aca="true" t="shared" si="108" ref="G299:O299">G306+G313</f>
        <v>609133.3</v>
      </c>
      <c r="H299" s="24">
        <f t="shared" si="108"/>
        <v>3185332.6</v>
      </c>
      <c r="I299" s="24">
        <f t="shared" si="108"/>
        <v>602666.2</v>
      </c>
      <c r="J299" s="24">
        <f t="shared" si="108"/>
        <v>0</v>
      </c>
      <c r="K299" s="24">
        <f t="shared" si="108"/>
        <v>0</v>
      </c>
      <c r="L299" s="24">
        <f t="shared" si="108"/>
        <v>2457743.4</v>
      </c>
      <c r="M299" s="24">
        <f t="shared" si="108"/>
        <v>6467.1</v>
      </c>
      <c r="N299" s="24">
        <f t="shared" si="108"/>
        <v>0</v>
      </c>
      <c r="O299" s="24">
        <f t="shared" si="108"/>
        <v>0</v>
      </c>
      <c r="P299" s="9"/>
    </row>
    <row r="300" spans="1:16" ht="22.5" customHeight="1">
      <c r="A300" s="126"/>
      <c r="B300" s="115"/>
      <c r="C300" s="100"/>
      <c r="D300" s="116"/>
      <c r="E300" s="25">
        <v>2015</v>
      </c>
      <c r="F300" s="1">
        <f aca="true" t="shared" si="109" ref="F300:O300">F307+F314</f>
        <v>1057310.3</v>
      </c>
      <c r="G300" s="1">
        <f t="shared" si="109"/>
        <v>250589.7</v>
      </c>
      <c r="H300" s="1">
        <f>H307+H314</f>
        <v>641611.9</v>
      </c>
      <c r="I300" s="1">
        <f t="shared" si="109"/>
        <v>244122.6</v>
      </c>
      <c r="J300" s="1">
        <f t="shared" si="109"/>
        <v>0</v>
      </c>
      <c r="K300" s="1">
        <f t="shared" si="109"/>
        <v>0</v>
      </c>
      <c r="L300" s="1">
        <f t="shared" si="109"/>
        <v>415698.39999999997</v>
      </c>
      <c r="M300" s="1">
        <f t="shared" si="109"/>
        <v>6467.1</v>
      </c>
      <c r="N300" s="1">
        <f t="shared" si="109"/>
        <v>0</v>
      </c>
      <c r="O300" s="1">
        <f t="shared" si="109"/>
        <v>0</v>
      </c>
      <c r="P300" s="26"/>
    </row>
    <row r="301" spans="1:16" ht="20.25" customHeight="1">
      <c r="A301" s="126"/>
      <c r="B301" s="115"/>
      <c r="C301" s="100"/>
      <c r="D301" s="116"/>
      <c r="E301" s="25">
        <v>2016</v>
      </c>
      <c r="F301" s="1">
        <f aca="true" t="shared" si="110" ref="F301:O301">F308+F315</f>
        <v>2328395.1000000006</v>
      </c>
      <c r="G301" s="1">
        <f t="shared" si="110"/>
        <v>258542.6</v>
      </c>
      <c r="H301" s="1">
        <f t="shared" si="110"/>
        <v>975136.5</v>
      </c>
      <c r="I301" s="1">
        <f t="shared" si="110"/>
        <v>258542.6</v>
      </c>
      <c r="J301" s="1">
        <f t="shared" si="110"/>
        <v>0</v>
      </c>
      <c r="K301" s="1">
        <f t="shared" si="110"/>
        <v>0</v>
      </c>
      <c r="L301" s="1">
        <f t="shared" si="110"/>
        <v>1353258.6</v>
      </c>
      <c r="M301" s="1">
        <f t="shared" si="110"/>
        <v>0</v>
      </c>
      <c r="N301" s="1">
        <f t="shared" si="110"/>
        <v>0</v>
      </c>
      <c r="O301" s="1">
        <f t="shared" si="110"/>
        <v>0</v>
      </c>
      <c r="P301" s="26"/>
    </row>
    <row r="302" spans="1:16" ht="21.75" customHeight="1">
      <c r="A302" s="126"/>
      <c r="B302" s="115"/>
      <c r="C302" s="100"/>
      <c r="D302" s="116"/>
      <c r="E302" s="25">
        <v>2017</v>
      </c>
      <c r="F302" s="1">
        <f>F309+F316</f>
        <v>561386.5</v>
      </c>
      <c r="G302" s="1">
        <f aca="true" t="shared" si="111" ref="G302:O302">G309+G316</f>
        <v>100001</v>
      </c>
      <c r="H302" s="1">
        <f t="shared" si="111"/>
        <v>297622.4</v>
      </c>
      <c r="I302" s="1">
        <f t="shared" si="111"/>
        <v>100001</v>
      </c>
      <c r="J302" s="1">
        <f t="shared" si="111"/>
        <v>0</v>
      </c>
      <c r="K302" s="1">
        <f t="shared" si="111"/>
        <v>0</v>
      </c>
      <c r="L302" s="1">
        <f t="shared" si="111"/>
        <v>263764.1</v>
      </c>
      <c r="M302" s="1">
        <f t="shared" si="111"/>
        <v>0</v>
      </c>
      <c r="N302" s="1">
        <f t="shared" si="111"/>
        <v>0</v>
      </c>
      <c r="O302" s="1">
        <f t="shared" si="111"/>
        <v>0</v>
      </c>
      <c r="P302" s="26"/>
    </row>
    <row r="303" spans="1:16" ht="24" customHeight="1">
      <c r="A303" s="126"/>
      <c r="B303" s="115"/>
      <c r="C303" s="100"/>
      <c r="D303" s="116"/>
      <c r="E303" s="25">
        <v>2018</v>
      </c>
      <c r="F303" s="1">
        <f aca="true" t="shared" si="112" ref="F303:O303">F310+F317</f>
        <v>664216.4</v>
      </c>
      <c r="G303" s="1">
        <f t="shared" si="112"/>
        <v>0</v>
      </c>
      <c r="H303" s="1">
        <f t="shared" si="112"/>
        <v>239194.1</v>
      </c>
      <c r="I303" s="1">
        <f t="shared" si="112"/>
        <v>0</v>
      </c>
      <c r="J303" s="1">
        <f t="shared" si="112"/>
        <v>0</v>
      </c>
      <c r="K303" s="1">
        <f t="shared" si="112"/>
        <v>0</v>
      </c>
      <c r="L303" s="1">
        <f t="shared" si="112"/>
        <v>425022.3</v>
      </c>
      <c r="M303" s="1">
        <f t="shared" si="112"/>
        <v>0</v>
      </c>
      <c r="N303" s="1">
        <f t="shared" si="112"/>
        <v>0</v>
      </c>
      <c r="O303" s="1">
        <f t="shared" si="112"/>
        <v>0</v>
      </c>
      <c r="P303" s="26"/>
    </row>
    <row r="304" spans="1:16" ht="18" customHeight="1">
      <c r="A304" s="126"/>
      <c r="B304" s="115"/>
      <c r="C304" s="100"/>
      <c r="D304" s="116"/>
      <c r="E304" s="25">
        <v>2019</v>
      </c>
      <c r="F304" s="1">
        <f aca="true" t="shared" si="113" ref="F304:O304">F311+F318</f>
        <v>405623.7</v>
      </c>
      <c r="G304" s="1">
        <f t="shared" si="113"/>
        <v>0</v>
      </c>
      <c r="H304" s="1">
        <f t="shared" si="113"/>
        <v>405623.7</v>
      </c>
      <c r="I304" s="1">
        <f t="shared" si="113"/>
        <v>0</v>
      </c>
      <c r="J304" s="1">
        <f t="shared" si="113"/>
        <v>0</v>
      </c>
      <c r="K304" s="1">
        <f t="shared" si="113"/>
        <v>0</v>
      </c>
      <c r="L304" s="1">
        <f t="shared" si="113"/>
        <v>0</v>
      </c>
      <c r="M304" s="1">
        <f t="shared" si="113"/>
        <v>0</v>
      </c>
      <c r="N304" s="1">
        <f t="shared" si="113"/>
        <v>0</v>
      </c>
      <c r="O304" s="1">
        <f t="shared" si="113"/>
        <v>0</v>
      </c>
      <c r="P304" s="26"/>
    </row>
    <row r="305" spans="1:16" ht="21.75" customHeight="1">
      <c r="A305" s="126"/>
      <c r="B305" s="117"/>
      <c r="C305" s="118"/>
      <c r="D305" s="119"/>
      <c r="E305" s="25">
        <v>2020</v>
      </c>
      <c r="F305" s="1">
        <f aca="true" t="shared" si="114" ref="F305:O305">F312+F319</f>
        <v>626144</v>
      </c>
      <c r="G305" s="1">
        <f t="shared" si="114"/>
        <v>0</v>
      </c>
      <c r="H305" s="1">
        <f t="shared" si="114"/>
        <v>626144</v>
      </c>
      <c r="I305" s="1">
        <f t="shared" si="114"/>
        <v>0</v>
      </c>
      <c r="J305" s="1">
        <f t="shared" si="114"/>
        <v>0</v>
      </c>
      <c r="K305" s="1">
        <f t="shared" si="114"/>
        <v>0</v>
      </c>
      <c r="L305" s="1">
        <f t="shared" si="114"/>
        <v>0</v>
      </c>
      <c r="M305" s="1">
        <f t="shared" si="114"/>
        <v>0</v>
      </c>
      <c r="N305" s="1">
        <f t="shared" si="114"/>
        <v>0</v>
      </c>
      <c r="O305" s="1">
        <f t="shared" si="114"/>
        <v>0</v>
      </c>
      <c r="P305" s="26"/>
    </row>
    <row r="306" spans="1:16" ht="19.5" customHeight="1">
      <c r="A306" s="126"/>
      <c r="B306" s="112" t="s">
        <v>207</v>
      </c>
      <c r="C306" s="113"/>
      <c r="D306" s="114"/>
      <c r="E306" s="27" t="s">
        <v>143</v>
      </c>
      <c r="F306" s="28">
        <f aca="true" t="shared" si="115" ref="F306:F319">H306+J306+L306+N306</f>
        <v>1441446.1</v>
      </c>
      <c r="G306" s="28">
        <f aca="true" t="shared" si="116" ref="G306:G319">I306+K306+M306+O306</f>
        <v>23441.800000000003</v>
      </c>
      <c r="H306" s="28">
        <f aca="true" t="shared" si="117" ref="H306:O306">SUM(H307:H312)</f>
        <v>1401387</v>
      </c>
      <c r="I306" s="28">
        <f t="shared" si="117"/>
        <v>16974.7</v>
      </c>
      <c r="J306" s="28">
        <f t="shared" si="117"/>
        <v>0</v>
      </c>
      <c r="K306" s="28">
        <f t="shared" si="117"/>
        <v>0</v>
      </c>
      <c r="L306" s="28">
        <f t="shared" si="117"/>
        <v>40059.1</v>
      </c>
      <c r="M306" s="28">
        <f t="shared" si="117"/>
        <v>6467.1</v>
      </c>
      <c r="N306" s="28">
        <f t="shared" si="117"/>
        <v>0</v>
      </c>
      <c r="O306" s="28">
        <f t="shared" si="117"/>
        <v>0</v>
      </c>
      <c r="P306" s="11"/>
    </row>
    <row r="307" spans="1:16" ht="20.25" customHeight="1">
      <c r="A307" s="126"/>
      <c r="B307" s="115"/>
      <c r="C307" s="100"/>
      <c r="D307" s="116"/>
      <c r="E307" s="25">
        <v>2015</v>
      </c>
      <c r="F307" s="1">
        <f t="shared" si="115"/>
        <v>231661.2</v>
      </c>
      <c r="G307" s="1">
        <f t="shared" si="116"/>
        <v>23441.800000000003</v>
      </c>
      <c r="H307" s="1">
        <f aca="true" t="shared" si="118" ref="H307:O312">H286+H103</f>
        <v>191602.1</v>
      </c>
      <c r="I307" s="1">
        <f t="shared" si="118"/>
        <v>16974.7</v>
      </c>
      <c r="J307" s="1">
        <f t="shared" si="118"/>
        <v>0</v>
      </c>
      <c r="K307" s="1">
        <f t="shared" si="118"/>
        <v>0</v>
      </c>
      <c r="L307" s="1">
        <f t="shared" si="118"/>
        <v>40059.1</v>
      </c>
      <c r="M307" s="1">
        <f t="shared" si="118"/>
        <v>6467.1</v>
      </c>
      <c r="N307" s="1">
        <f t="shared" si="118"/>
        <v>0</v>
      </c>
      <c r="O307" s="1">
        <f t="shared" si="118"/>
        <v>0</v>
      </c>
      <c r="P307" s="26"/>
    </row>
    <row r="308" spans="1:16" ht="19.5" customHeight="1">
      <c r="A308" s="126"/>
      <c r="B308" s="115"/>
      <c r="C308" s="100"/>
      <c r="D308" s="116"/>
      <c r="E308" s="25">
        <v>2016</v>
      </c>
      <c r="F308" s="1">
        <f t="shared" si="115"/>
        <v>80797.2</v>
      </c>
      <c r="G308" s="1">
        <f t="shared" si="116"/>
        <v>0</v>
      </c>
      <c r="H308" s="1">
        <f t="shared" si="118"/>
        <v>80797.2</v>
      </c>
      <c r="I308" s="1">
        <f t="shared" si="118"/>
        <v>0</v>
      </c>
      <c r="J308" s="1">
        <f t="shared" si="118"/>
        <v>0</v>
      </c>
      <c r="K308" s="1">
        <f t="shared" si="118"/>
        <v>0</v>
      </c>
      <c r="L308" s="1">
        <f t="shared" si="118"/>
        <v>0</v>
      </c>
      <c r="M308" s="1">
        <f t="shared" si="118"/>
        <v>0</v>
      </c>
      <c r="N308" s="1">
        <f t="shared" si="118"/>
        <v>0</v>
      </c>
      <c r="O308" s="1">
        <f t="shared" si="118"/>
        <v>0</v>
      </c>
      <c r="P308" s="26"/>
    </row>
    <row r="309" spans="1:16" ht="21.75" customHeight="1">
      <c r="A309" s="126"/>
      <c r="B309" s="115"/>
      <c r="C309" s="100"/>
      <c r="D309" s="116"/>
      <c r="E309" s="25">
        <v>2017</v>
      </c>
      <c r="F309" s="1">
        <f t="shared" si="115"/>
        <v>109700</v>
      </c>
      <c r="G309" s="1">
        <f t="shared" si="116"/>
        <v>0</v>
      </c>
      <c r="H309" s="1">
        <f t="shared" si="118"/>
        <v>109700</v>
      </c>
      <c r="I309" s="1">
        <f t="shared" si="118"/>
        <v>0</v>
      </c>
      <c r="J309" s="1">
        <f t="shared" si="118"/>
        <v>0</v>
      </c>
      <c r="K309" s="1">
        <f t="shared" si="118"/>
        <v>0</v>
      </c>
      <c r="L309" s="1">
        <f t="shared" si="118"/>
        <v>0</v>
      </c>
      <c r="M309" s="1">
        <f t="shared" si="118"/>
        <v>0</v>
      </c>
      <c r="N309" s="1">
        <f t="shared" si="118"/>
        <v>0</v>
      </c>
      <c r="O309" s="1">
        <f t="shared" si="118"/>
        <v>0</v>
      </c>
      <c r="P309" s="26"/>
    </row>
    <row r="310" spans="1:16" ht="21.75" customHeight="1">
      <c r="A310" s="126"/>
      <c r="B310" s="115"/>
      <c r="C310" s="100"/>
      <c r="D310" s="116"/>
      <c r="E310" s="25">
        <v>2018</v>
      </c>
      <c r="F310" s="1">
        <f t="shared" si="115"/>
        <v>97520</v>
      </c>
      <c r="G310" s="1">
        <f t="shared" si="116"/>
        <v>0</v>
      </c>
      <c r="H310" s="1">
        <f t="shared" si="118"/>
        <v>97520</v>
      </c>
      <c r="I310" s="1">
        <f t="shared" si="118"/>
        <v>0</v>
      </c>
      <c r="J310" s="1">
        <f t="shared" si="118"/>
        <v>0</v>
      </c>
      <c r="K310" s="1">
        <f t="shared" si="118"/>
        <v>0</v>
      </c>
      <c r="L310" s="1">
        <f t="shared" si="118"/>
        <v>0</v>
      </c>
      <c r="M310" s="1">
        <f t="shared" si="118"/>
        <v>0</v>
      </c>
      <c r="N310" s="1">
        <f t="shared" si="118"/>
        <v>0</v>
      </c>
      <c r="O310" s="1">
        <f t="shared" si="118"/>
        <v>0</v>
      </c>
      <c r="P310" s="26"/>
    </row>
    <row r="311" spans="1:16" ht="18.75" customHeight="1">
      <c r="A311" s="126"/>
      <c r="B311" s="115"/>
      <c r="C311" s="100"/>
      <c r="D311" s="116"/>
      <c r="E311" s="25">
        <v>2019</v>
      </c>
      <c r="F311" s="1">
        <f t="shared" si="115"/>
        <v>405623.7</v>
      </c>
      <c r="G311" s="1">
        <f t="shared" si="116"/>
        <v>0</v>
      </c>
      <c r="H311" s="1">
        <f t="shared" si="118"/>
        <v>405623.7</v>
      </c>
      <c r="I311" s="1">
        <f t="shared" si="118"/>
        <v>0</v>
      </c>
      <c r="J311" s="1">
        <f t="shared" si="118"/>
        <v>0</v>
      </c>
      <c r="K311" s="1">
        <f t="shared" si="118"/>
        <v>0</v>
      </c>
      <c r="L311" s="1">
        <f t="shared" si="118"/>
        <v>0</v>
      </c>
      <c r="M311" s="1">
        <f t="shared" si="118"/>
        <v>0</v>
      </c>
      <c r="N311" s="1">
        <f t="shared" si="118"/>
        <v>0</v>
      </c>
      <c r="O311" s="1">
        <f t="shared" si="118"/>
        <v>0</v>
      </c>
      <c r="P311" s="26"/>
    </row>
    <row r="312" spans="1:16" ht="20.25" customHeight="1">
      <c r="A312" s="126"/>
      <c r="B312" s="117"/>
      <c r="C312" s="118"/>
      <c r="D312" s="119"/>
      <c r="E312" s="25">
        <v>2020</v>
      </c>
      <c r="F312" s="1">
        <f t="shared" si="115"/>
        <v>516144</v>
      </c>
      <c r="G312" s="1">
        <f t="shared" si="116"/>
        <v>0</v>
      </c>
      <c r="H312" s="1">
        <f t="shared" si="118"/>
        <v>516144</v>
      </c>
      <c r="I312" s="1">
        <f t="shared" si="118"/>
        <v>0</v>
      </c>
      <c r="J312" s="1">
        <f t="shared" si="118"/>
        <v>0</v>
      </c>
      <c r="K312" s="1">
        <f t="shared" si="118"/>
        <v>0</v>
      </c>
      <c r="L312" s="1">
        <f t="shared" si="118"/>
        <v>0</v>
      </c>
      <c r="M312" s="1">
        <f t="shared" si="118"/>
        <v>0</v>
      </c>
      <c r="N312" s="1">
        <f t="shared" si="118"/>
        <v>0</v>
      </c>
      <c r="O312" s="1">
        <f t="shared" si="118"/>
        <v>0</v>
      </c>
      <c r="P312" s="26"/>
    </row>
    <row r="313" spans="1:16" ht="18" customHeight="1">
      <c r="A313" s="126"/>
      <c r="B313" s="112" t="s">
        <v>208</v>
      </c>
      <c r="C313" s="113"/>
      <c r="D313" s="114"/>
      <c r="E313" s="27" t="s">
        <v>143</v>
      </c>
      <c r="F313" s="28">
        <f>SUM(F314:F319)</f>
        <v>4201629.9</v>
      </c>
      <c r="G313" s="28">
        <f t="shared" si="116"/>
        <v>585691.5</v>
      </c>
      <c r="H313" s="28">
        <f>SUM(H314:H319)</f>
        <v>1783945.6</v>
      </c>
      <c r="I313" s="28">
        <f aca="true" t="shared" si="119" ref="I313:O313">SUM(I314:I319)</f>
        <v>585691.5</v>
      </c>
      <c r="J313" s="28">
        <f t="shared" si="119"/>
        <v>0</v>
      </c>
      <c r="K313" s="28">
        <f t="shared" si="119"/>
        <v>0</v>
      </c>
      <c r="L313" s="28">
        <f t="shared" si="119"/>
        <v>2417684.3</v>
      </c>
      <c r="M313" s="28">
        <f t="shared" si="119"/>
        <v>0</v>
      </c>
      <c r="N313" s="28">
        <f t="shared" si="119"/>
        <v>0</v>
      </c>
      <c r="O313" s="28">
        <f t="shared" si="119"/>
        <v>0</v>
      </c>
      <c r="P313" s="11"/>
    </row>
    <row r="314" spans="1:16" ht="21.75" customHeight="1">
      <c r="A314" s="126"/>
      <c r="B314" s="115"/>
      <c r="C314" s="100"/>
      <c r="D314" s="116"/>
      <c r="E314" s="25">
        <v>2015</v>
      </c>
      <c r="F314" s="1">
        <f t="shared" si="115"/>
        <v>825649.1</v>
      </c>
      <c r="G314" s="1">
        <f t="shared" si="116"/>
        <v>227147.9</v>
      </c>
      <c r="H314" s="1">
        <f aca="true" t="shared" si="120" ref="H314:O319">H293+H110</f>
        <v>450009.8</v>
      </c>
      <c r="I314" s="1">
        <f t="shared" si="120"/>
        <v>227147.9</v>
      </c>
      <c r="J314" s="1">
        <f t="shared" si="120"/>
        <v>0</v>
      </c>
      <c r="K314" s="1">
        <f t="shared" si="120"/>
        <v>0</v>
      </c>
      <c r="L314" s="1">
        <f t="shared" si="120"/>
        <v>375639.3</v>
      </c>
      <c r="M314" s="1">
        <f t="shared" si="120"/>
        <v>0</v>
      </c>
      <c r="N314" s="1">
        <f t="shared" si="120"/>
        <v>0</v>
      </c>
      <c r="O314" s="1">
        <f t="shared" si="120"/>
        <v>0</v>
      </c>
      <c r="P314" s="26"/>
    </row>
    <row r="315" spans="1:16" ht="19.5" customHeight="1">
      <c r="A315" s="126"/>
      <c r="B315" s="115"/>
      <c r="C315" s="100"/>
      <c r="D315" s="116"/>
      <c r="E315" s="25">
        <v>2016</v>
      </c>
      <c r="F315" s="1">
        <f t="shared" si="115"/>
        <v>2247597.9000000004</v>
      </c>
      <c r="G315" s="1">
        <f t="shared" si="116"/>
        <v>258542.6</v>
      </c>
      <c r="H315" s="1">
        <f t="shared" si="120"/>
        <v>894339.3</v>
      </c>
      <c r="I315" s="1">
        <f t="shared" si="120"/>
        <v>258542.6</v>
      </c>
      <c r="J315" s="1">
        <f t="shared" si="120"/>
        <v>0</v>
      </c>
      <c r="K315" s="1">
        <f t="shared" si="120"/>
        <v>0</v>
      </c>
      <c r="L315" s="1">
        <f t="shared" si="120"/>
        <v>1353258.6</v>
      </c>
      <c r="M315" s="1">
        <f t="shared" si="120"/>
        <v>0</v>
      </c>
      <c r="N315" s="1">
        <f t="shared" si="120"/>
        <v>0</v>
      </c>
      <c r="O315" s="1">
        <f t="shared" si="120"/>
        <v>0</v>
      </c>
      <c r="P315" s="26"/>
    </row>
    <row r="316" spans="1:16" ht="18.75" customHeight="1">
      <c r="A316" s="126"/>
      <c r="B316" s="115"/>
      <c r="C316" s="100"/>
      <c r="D316" s="116"/>
      <c r="E316" s="25">
        <v>2017</v>
      </c>
      <c r="F316" s="1">
        <f>H316+J316+L316+N316</f>
        <v>451686.5</v>
      </c>
      <c r="G316" s="1">
        <f t="shared" si="116"/>
        <v>100001</v>
      </c>
      <c r="H316" s="1">
        <f t="shared" si="120"/>
        <v>187922.4</v>
      </c>
      <c r="I316" s="1">
        <f t="shared" si="120"/>
        <v>100001</v>
      </c>
      <c r="J316" s="1">
        <f t="shared" si="120"/>
        <v>0</v>
      </c>
      <c r="K316" s="1">
        <f t="shared" si="120"/>
        <v>0</v>
      </c>
      <c r="L316" s="1">
        <f t="shared" si="120"/>
        <v>263764.1</v>
      </c>
      <c r="M316" s="1">
        <f t="shared" si="120"/>
        <v>0</v>
      </c>
      <c r="N316" s="1">
        <f t="shared" si="120"/>
        <v>0</v>
      </c>
      <c r="O316" s="1">
        <f t="shared" si="120"/>
        <v>0</v>
      </c>
      <c r="P316" s="26"/>
    </row>
    <row r="317" spans="1:16" ht="17.25" customHeight="1">
      <c r="A317" s="126"/>
      <c r="B317" s="115"/>
      <c r="C317" s="100"/>
      <c r="D317" s="116"/>
      <c r="E317" s="25">
        <v>2018</v>
      </c>
      <c r="F317" s="1">
        <f t="shared" si="115"/>
        <v>566696.4</v>
      </c>
      <c r="G317" s="1">
        <f t="shared" si="116"/>
        <v>0</v>
      </c>
      <c r="H317" s="1">
        <f t="shared" si="120"/>
        <v>141674.1</v>
      </c>
      <c r="I317" s="1">
        <f t="shared" si="120"/>
        <v>0</v>
      </c>
      <c r="J317" s="1">
        <f t="shared" si="120"/>
        <v>0</v>
      </c>
      <c r="K317" s="1">
        <f t="shared" si="120"/>
        <v>0</v>
      </c>
      <c r="L317" s="1">
        <f t="shared" si="120"/>
        <v>425022.3</v>
      </c>
      <c r="M317" s="1">
        <f t="shared" si="120"/>
        <v>0</v>
      </c>
      <c r="N317" s="1">
        <f t="shared" si="120"/>
        <v>0</v>
      </c>
      <c r="O317" s="1">
        <f t="shared" si="120"/>
        <v>0</v>
      </c>
      <c r="P317" s="26"/>
    </row>
    <row r="318" spans="1:16" ht="19.5" customHeight="1">
      <c r="A318" s="126"/>
      <c r="B318" s="115"/>
      <c r="C318" s="100"/>
      <c r="D318" s="116"/>
      <c r="E318" s="25">
        <v>2019</v>
      </c>
      <c r="F318" s="1">
        <f t="shared" si="115"/>
        <v>0</v>
      </c>
      <c r="G318" s="1">
        <f t="shared" si="116"/>
        <v>0</v>
      </c>
      <c r="H318" s="1">
        <f t="shared" si="120"/>
        <v>0</v>
      </c>
      <c r="I318" s="1">
        <f t="shared" si="120"/>
        <v>0</v>
      </c>
      <c r="J318" s="1">
        <f t="shared" si="120"/>
        <v>0</v>
      </c>
      <c r="K318" s="1">
        <f t="shared" si="120"/>
        <v>0</v>
      </c>
      <c r="L318" s="1">
        <f t="shared" si="120"/>
        <v>0</v>
      </c>
      <c r="M318" s="1">
        <f t="shared" si="120"/>
        <v>0</v>
      </c>
      <c r="N318" s="1">
        <f t="shared" si="120"/>
        <v>0</v>
      </c>
      <c r="O318" s="1">
        <f t="shared" si="120"/>
        <v>0</v>
      </c>
      <c r="P318" s="26"/>
    </row>
    <row r="319" spans="1:16" ht="18" customHeight="1" thickBot="1">
      <c r="A319" s="127"/>
      <c r="B319" s="122"/>
      <c r="C319" s="123"/>
      <c r="D319" s="124"/>
      <c r="E319" s="69">
        <v>2020</v>
      </c>
      <c r="F319" s="50">
        <f t="shared" si="115"/>
        <v>110000</v>
      </c>
      <c r="G319" s="50">
        <f t="shared" si="116"/>
        <v>0</v>
      </c>
      <c r="H319" s="50">
        <f t="shared" si="120"/>
        <v>110000</v>
      </c>
      <c r="I319" s="50">
        <f t="shared" si="120"/>
        <v>0</v>
      </c>
      <c r="J319" s="50">
        <f t="shared" si="120"/>
        <v>0</v>
      </c>
      <c r="K319" s="50">
        <f t="shared" si="120"/>
        <v>0</v>
      </c>
      <c r="L319" s="50">
        <f t="shared" si="120"/>
        <v>0</v>
      </c>
      <c r="M319" s="50">
        <f t="shared" si="120"/>
        <v>0</v>
      </c>
      <c r="N319" s="50">
        <f t="shared" si="120"/>
        <v>0</v>
      </c>
      <c r="O319" s="50">
        <f t="shared" si="120"/>
        <v>0</v>
      </c>
      <c r="P319" s="70"/>
    </row>
    <row r="320" spans="1:16" ht="15">
      <c r="A320" s="73"/>
      <c r="B320" s="74"/>
      <c r="C320" s="74"/>
      <c r="D320" s="74"/>
      <c r="E320" s="74"/>
      <c r="F320" s="75"/>
      <c r="G320" s="75"/>
      <c r="H320" s="74"/>
      <c r="I320" s="74"/>
      <c r="J320" s="74"/>
      <c r="K320" s="74"/>
      <c r="L320" s="74"/>
      <c r="M320" s="74"/>
      <c r="N320" s="74"/>
      <c r="O320" s="74"/>
      <c r="P320" s="74"/>
    </row>
    <row r="321" spans="1:9" ht="15">
      <c r="A321" s="76"/>
      <c r="H321" s="77"/>
      <c r="I321" s="77"/>
    </row>
    <row r="322" spans="1:9" ht="15">
      <c r="A322" s="76"/>
      <c r="H322" s="77"/>
      <c r="I322" s="77"/>
    </row>
    <row r="323" spans="1:9" ht="15">
      <c r="A323" s="76"/>
      <c r="H323" s="77"/>
      <c r="I323" s="77"/>
    </row>
    <row r="324" spans="1:9" ht="15">
      <c r="A324" s="76"/>
      <c r="D324" s="78"/>
      <c r="H324" s="77"/>
      <c r="I324" s="77"/>
    </row>
    <row r="325" spans="1:9" ht="15">
      <c r="A325" s="76"/>
      <c r="H325" s="77"/>
      <c r="I325" s="77"/>
    </row>
    <row r="326" spans="1:9" ht="15">
      <c r="A326" s="76"/>
      <c r="H326" s="77"/>
      <c r="I326" s="77"/>
    </row>
    <row r="327" ht="15">
      <c r="A327" s="76"/>
    </row>
    <row r="328" ht="15">
      <c r="A328" s="76"/>
    </row>
    <row r="329" ht="15">
      <c r="A329" s="76"/>
    </row>
    <row r="330" ht="15">
      <c r="A330" s="76"/>
    </row>
    <row r="331" ht="15">
      <c r="A331" s="76"/>
    </row>
    <row r="332" ht="15">
      <c r="A332" s="76"/>
    </row>
    <row r="333" ht="15">
      <c r="A333" s="76"/>
    </row>
    <row r="334" ht="15">
      <c r="A334" s="76"/>
    </row>
    <row r="335" ht="15">
      <c r="A335" s="76"/>
    </row>
    <row r="336" ht="15">
      <c r="A336" s="76"/>
    </row>
    <row r="337" ht="15">
      <c r="A337" s="76"/>
    </row>
    <row r="338" ht="15">
      <c r="A338" s="76"/>
    </row>
    <row r="339" ht="15">
      <c r="A339" s="76"/>
    </row>
    <row r="340" ht="15">
      <c r="A340" s="76"/>
    </row>
    <row r="341" ht="15">
      <c r="A341" s="76"/>
    </row>
    <row r="342" ht="15">
      <c r="A342" s="76"/>
    </row>
    <row r="343" ht="15">
      <c r="A343" s="76"/>
    </row>
    <row r="344" ht="15">
      <c r="A344" s="76"/>
    </row>
    <row r="345" ht="15">
      <c r="A345" s="76"/>
    </row>
    <row r="346" ht="15">
      <c r="A346" s="76"/>
    </row>
    <row r="347" ht="15">
      <c r="A347" s="76"/>
    </row>
    <row r="348" ht="15">
      <c r="A348" s="76"/>
    </row>
    <row r="349" ht="15">
      <c r="A349" s="76"/>
    </row>
    <row r="350" ht="15">
      <c r="A350" s="76"/>
    </row>
    <row r="351" ht="15">
      <c r="A351" s="76"/>
    </row>
    <row r="352" ht="15">
      <c r="A352" s="76"/>
    </row>
    <row r="353" ht="15">
      <c r="A353" s="76"/>
    </row>
    <row r="354" ht="15">
      <c r="A354" s="76"/>
    </row>
    <row r="355" ht="15">
      <c r="A355" s="76"/>
    </row>
    <row r="356" ht="15">
      <c r="A356" s="76"/>
    </row>
    <row r="357" ht="15">
      <c r="A357" s="76"/>
    </row>
    <row r="358" ht="15">
      <c r="A358" s="76"/>
    </row>
    <row r="359" ht="15">
      <c r="A359" s="76"/>
    </row>
    <row r="360" ht="15">
      <c r="A360" s="76"/>
    </row>
    <row r="361" ht="15">
      <c r="A361" s="76"/>
    </row>
    <row r="362" ht="15">
      <c r="A362" s="76"/>
    </row>
    <row r="363" ht="15">
      <c r="A363" s="76"/>
    </row>
    <row r="364" ht="15">
      <c r="A364" s="76"/>
    </row>
    <row r="365" ht="15">
      <c r="A365" s="76"/>
    </row>
    <row r="366" ht="15">
      <c r="A366" s="76"/>
    </row>
    <row r="367" ht="15">
      <c r="A367" s="76"/>
    </row>
    <row r="368" ht="15">
      <c r="A368" s="76"/>
    </row>
    <row r="369" ht="15">
      <c r="A369" s="76"/>
    </row>
    <row r="370" ht="15">
      <c r="A370" s="76"/>
    </row>
    <row r="371" ht="15">
      <c r="A371" s="76"/>
    </row>
    <row r="372" ht="15">
      <c r="A372" s="76"/>
    </row>
    <row r="373" ht="15">
      <c r="A373" s="76"/>
    </row>
    <row r="374" ht="15">
      <c r="A374" s="76"/>
    </row>
    <row r="375" ht="15">
      <c r="A375" s="76"/>
    </row>
    <row r="376" ht="15">
      <c r="A376" s="76"/>
    </row>
    <row r="377" ht="15">
      <c r="A377" s="76"/>
    </row>
    <row r="378" ht="15">
      <c r="A378" s="76"/>
    </row>
    <row r="379" ht="15">
      <c r="A379" s="76"/>
    </row>
    <row r="380" ht="15">
      <c r="A380" s="76"/>
    </row>
    <row r="381" ht="15">
      <c r="A381" s="76"/>
    </row>
    <row r="382" ht="15">
      <c r="A382" s="76"/>
    </row>
    <row r="383" ht="15">
      <c r="A383" s="76"/>
    </row>
    <row r="384" ht="15">
      <c r="A384" s="76"/>
    </row>
    <row r="385" ht="15">
      <c r="A385" s="76"/>
    </row>
    <row r="386" ht="15">
      <c r="A386" s="76"/>
    </row>
    <row r="387" ht="15">
      <c r="A387" s="76"/>
    </row>
    <row r="388" ht="15">
      <c r="A388" s="76"/>
    </row>
    <row r="389" ht="15">
      <c r="A389" s="76"/>
    </row>
    <row r="390" ht="15">
      <c r="A390" s="76"/>
    </row>
    <row r="391" ht="15">
      <c r="A391" s="76"/>
    </row>
    <row r="392" ht="15">
      <c r="A392" s="76"/>
    </row>
    <row r="393" ht="15">
      <c r="A393" s="76"/>
    </row>
    <row r="394" ht="15">
      <c r="A394" s="76"/>
    </row>
    <row r="395" ht="15">
      <c r="A395" s="76"/>
    </row>
    <row r="396" ht="15">
      <c r="A396" s="76"/>
    </row>
    <row r="397" ht="15">
      <c r="A397" s="76"/>
    </row>
    <row r="398" ht="15">
      <c r="A398" s="76"/>
    </row>
    <row r="399" ht="15">
      <c r="A399" s="76"/>
    </row>
    <row r="400" ht="15">
      <c r="A400" s="76"/>
    </row>
    <row r="401" ht="15">
      <c r="A401" s="76"/>
    </row>
    <row r="402" ht="15">
      <c r="A402" s="76"/>
    </row>
    <row r="403" ht="15">
      <c r="A403" s="76"/>
    </row>
    <row r="404" ht="15">
      <c r="A404" s="76"/>
    </row>
    <row r="405" ht="15">
      <c r="A405" s="76"/>
    </row>
    <row r="406" ht="15">
      <c r="A406" s="76"/>
    </row>
    <row r="407" ht="15">
      <c r="A407" s="76"/>
    </row>
  </sheetData>
  <sheetProtection/>
  <mergeCells count="157">
    <mergeCell ref="O2:P3"/>
    <mergeCell ref="A154:A155"/>
    <mergeCell ref="B154:B155"/>
    <mergeCell ref="A215:A216"/>
    <mergeCell ref="B215:B216"/>
    <mergeCell ref="A162:A182"/>
    <mergeCell ref="B162:D168"/>
    <mergeCell ref="B131:D137"/>
    <mergeCell ref="A138:A139"/>
    <mergeCell ref="B138:B139"/>
    <mergeCell ref="C138:C139"/>
    <mergeCell ref="A117:A137"/>
    <mergeCell ref="B124:D130"/>
    <mergeCell ref="B117:D123"/>
    <mergeCell ref="P51:P54"/>
    <mergeCell ref="A69:A70"/>
    <mergeCell ref="B69:B70"/>
    <mergeCell ref="C69:C70"/>
    <mergeCell ref="A64:A65"/>
    <mergeCell ref="C62:C63"/>
    <mergeCell ref="A51:A54"/>
    <mergeCell ref="C51:C54"/>
    <mergeCell ref="A62:A63"/>
    <mergeCell ref="B62:B63"/>
    <mergeCell ref="A95:A115"/>
    <mergeCell ref="B95:D101"/>
    <mergeCell ref="B102:D108"/>
    <mergeCell ref="A78:A80"/>
    <mergeCell ref="A40:A41"/>
    <mergeCell ref="B40:B41"/>
    <mergeCell ref="A59:A60"/>
    <mergeCell ref="B59:B60"/>
    <mergeCell ref="A42:A43"/>
    <mergeCell ref="A44:A45"/>
    <mergeCell ref="C40:C41"/>
    <mergeCell ref="N13:O14"/>
    <mergeCell ref="B67:B68"/>
    <mergeCell ref="C67:C68"/>
    <mergeCell ref="C64:C65"/>
    <mergeCell ref="B42:B43"/>
    <mergeCell ref="C42:C43"/>
    <mergeCell ref="B64:B65"/>
    <mergeCell ref="H11:O12"/>
    <mergeCell ref="C59:C60"/>
    <mergeCell ref="B44:B45"/>
    <mergeCell ref="C44:C45"/>
    <mergeCell ref="B11:B15"/>
    <mergeCell ref="C11:C15"/>
    <mergeCell ref="L13:M14"/>
    <mergeCell ref="J13:K14"/>
    <mergeCell ref="B19:D25"/>
    <mergeCell ref="B26:D32"/>
    <mergeCell ref="A278:A298"/>
    <mergeCell ref="A299:A319"/>
    <mergeCell ref="B299:D305"/>
    <mergeCell ref="B306:D312"/>
    <mergeCell ref="B313:D319"/>
    <mergeCell ref="B278:D284"/>
    <mergeCell ref="C154:C155"/>
    <mergeCell ref="P215:P216"/>
    <mergeCell ref="C215:C216"/>
    <mergeCell ref="B292:D298"/>
    <mergeCell ref="P212:P213"/>
    <mergeCell ref="B169:D175"/>
    <mergeCell ref="B176:D182"/>
    <mergeCell ref="B285:D291"/>
    <mergeCell ref="EP109:ER115"/>
    <mergeCell ref="FF109:FH115"/>
    <mergeCell ref="FU95:FU115"/>
    <mergeCell ref="P154:P155"/>
    <mergeCell ref="AW95:AW115"/>
    <mergeCell ref="AX95:AZ101"/>
    <mergeCell ref="BM95:BM115"/>
    <mergeCell ref="BN95:BP101"/>
    <mergeCell ref="BN102:BP108"/>
    <mergeCell ref="EP102:ER108"/>
    <mergeCell ref="HA95:HA115"/>
    <mergeCell ref="HB95:HD101"/>
    <mergeCell ref="HQ95:HQ115"/>
    <mergeCell ref="FF95:FH101"/>
    <mergeCell ref="GL109:GN115"/>
    <mergeCell ref="GL95:GN101"/>
    <mergeCell ref="FV102:FX108"/>
    <mergeCell ref="GL102:GN108"/>
    <mergeCell ref="FV109:FX115"/>
    <mergeCell ref="FF102:FH108"/>
    <mergeCell ref="HR95:HT101"/>
    <mergeCell ref="HB102:HD108"/>
    <mergeCell ref="HR102:HT108"/>
    <mergeCell ref="HB109:HD115"/>
    <mergeCell ref="HR109:HT115"/>
    <mergeCell ref="DI95:DI115"/>
    <mergeCell ref="FV95:FX101"/>
    <mergeCell ref="GK95:GK115"/>
    <mergeCell ref="EO95:EO115"/>
    <mergeCell ref="DZ95:EB101"/>
    <mergeCell ref="DZ102:EB108"/>
    <mergeCell ref="DZ109:EB115"/>
    <mergeCell ref="EP95:ER101"/>
    <mergeCell ref="DJ102:DL108"/>
    <mergeCell ref="DJ95:DL101"/>
    <mergeCell ref="CT102:CV108"/>
    <mergeCell ref="CC95:CC115"/>
    <mergeCell ref="CD95:CF101"/>
    <mergeCell ref="CS95:CS115"/>
    <mergeCell ref="CT95:CV101"/>
    <mergeCell ref="CD102:CF108"/>
    <mergeCell ref="IG95:IG115"/>
    <mergeCell ref="IH95:IJ101"/>
    <mergeCell ref="R102:T108"/>
    <mergeCell ref="AH102:AJ108"/>
    <mergeCell ref="FE95:FE115"/>
    <mergeCell ref="DY95:DY115"/>
    <mergeCell ref="BN109:BP115"/>
    <mergeCell ref="CD109:CF115"/>
    <mergeCell ref="CT109:CV115"/>
    <mergeCell ref="DJ109:DL115"/>
    <mergeCell ref="A147:A148"/>
    <mergeCell ref="B147:B148"/>
    <mergeCell ref="C147:C148"/>
    <mergeCell ref="B51:B54"/>
    <mergeCell ref="C140:C142"/>
    <mergeCell ref="A67:A68"/>
    <mergeCell ref="B78:B80"/>
    <mergeCell ref="C78:C80"/>
    <mergeCell ref="A116:E116"/>
    <mergeCell ref="B109:D115"/>
    <mergeCell ref="A19:A39"/>
    <mergeCell ref="F11:G14"/>
    <mergeCell ref="A11:A15"/>
    <mergeCell ref="P11:P14"/>
    <mergeCell ref="H13:I14"/>
    <mergeCell ref="D11:D15"/>
    <mergeCell ref="A17:E17"/>
    <mergeCell ref="E11:E15"/>
    <mergeCell ref="A18:E18"/>
    <mergeCell ref="B33:D39"/>
    <mergeCell ref="IH102:IJ108"/>
    <mergeCell ref="AX109:AZ115"/>
    <mergeCell ref="Q95:Q115"/>
    <mergeCell ref="R95:T101"/>
    <mergeCell ref="AG95:AG115"/>
    <mergeCell ref="AH95:AJ101"/>
    <mergeCell ref="AX102:AZ108"/>
    <mergeCell ref="R109:T115"/>
    <mergeCell ref="AH109:AJ115"/>
    <mergeCell ref="IH109:IJ115"/>
    <mergeCell ref="P141:P142"/>
    <mergeCell ref="P46:P47"/>
    <mergeCell ref="A212:A214"/>
    <mergeCell ref="B212:B214"/>
    <mergeCell ref="C212:C214"/>
    <mergeCell ref="A46:A47"/>
    <mergeCell ref="B46:B47"/>
    <mergeCell ref="C46:C47"/>
    <mergeCell ref="A140:A142"/>
    <mergeCell ref="B140:B142"/>
  </mergeCells>
  <printOptions/>
  <pageMargins left="0.4" right="0.26" top="0.22" bottom="0.3" header="0.22" footer="0.28"/>
  <pageSetup fitToHeight="25" fitToWidth="1" horizontalDpi="600" verticalDpi="600" orientation="landscape" paperSize="9" scale="40" r:id="rId1"/>
  <rowBreaks count="1" manualBreakCount="1">
    <brk id="2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Витковская</cp:lastModifiedBy>
  <cp:lastPrinted>2015-06-04T04:17:42Z</cp:lastPrinted>
  <dcterms:created xsi:type="dcterms:W3CDTF">2012-12-12T08:42:07Z</dcterms:created>
  <dcterms:modified xsi:type="dcterms:W3CDTF">2015-07-24T09:30:03Z</dcterms:modified>
  <cp:category/>
  <cp:version/>
  <cp:contentType/>
  <cp:contentStatus/>
</cp:coreProperties>
</file>