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'прил.'!$A$1:$P$325</definedName>
  </definedNames>
  <calcPr fullCalcOnLoad="1" refMode="R1C1"/>
</workbook>
</file>

<file path=xl/sharedStrings.xml><?xml version="1.0" encoding="utf-8"?>
<sst xmlns="http://schemas.openxmlformats.org/spreadsheetml/2006/main" count="694" uniqueCount="367">
  <si>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</si>
  <si>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</si>
  <si>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</si>
  <si>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</si>
  <si>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</si>
  <si>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</si>
  <si>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</si>
  <si>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</si>
  <si>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</si>
  <si>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Строительство набережной р. Ушайки от Каменного моста до магазина "1000 мелочей"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</si>
  <si>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</si>
  <si>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</si>
  <si>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</si>
  <si>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</si>
  <si>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</si>
  <si>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</si>
  <si>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</si>
  <si>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</si>
  <si>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</si>
  <si>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</si>
  <si>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</si>
  <si>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</si>
  <si>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</si>
  <si>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</si>
  <si>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</si>
  <si>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</si>
  <si>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</si>
  <si>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</si>
  <si>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</si>
  <si>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</si>
  <si>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</si>
  <si>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</si>
  <si>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</si>
  <si>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</si>
  <si>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</si>
  <si>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</si>
  <si>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</si>
  <si>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</si>
  <si>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</si>
  <si>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</si>
  <si>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</si>
  <si>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</si>
  <si>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</si>
  <si>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</si>
  <si>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</si>
  <si>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</si>
  <si>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</si>
  <si>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</si>
  <si>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</si>
  <si>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</si>
  <si>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</si>
  <si>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</si>
  <si>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</si>
  <si>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</si>
  <si>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</si>
  <si>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</si>
  <si>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</si>
  <si>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</si>
  <si>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</si>
  <si>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</si>
  <si>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ул.Мичурина от ул. Парковая до промышленной зоны.</t>
  </si>
  <si>
    <t>Строительство тротуаров по улицам Кутузова, Асиновская, Алеутская</t>
  </si>
  <si>
    <t>Стоимость СМР определена в прогнозных ценах 2014 года</t>
  </si>
  <si>
    <t>Строительство жилой улицы А.Крячкова микрорайона № 9 жилого района "Восточный" в г. Томске</t>
  </si>
  <si>
    <t>Строительство ул. Елизаровых от ул. Шевченко до ул. Клюева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</si>
  <si>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</si>
  <si>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</si>
  <si>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</si>
  <si>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</si>
  <si>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</si>
  <si>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</si>
  <si>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</si>
  <si>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</si>
  <si>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</si>
  <si>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</si>
  <si>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</si>
  <si>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</si>
  <si>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</si>
  <si>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</si>
  <si>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</si>
  <si>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 xml:space="preserve"> Остаток финансирования определен исходя из  необеспеченного финансирования в рамках заключенных муниципальных хконтрактов в ценах 2011 г. Проводится корректировка проектной документации, остаток сметной стоимости  будет уточняться..</t>
  </si>
  <si>
    <t>Строительство ул. Ю. Ковалева от ул. Обручева до ул. Герасименко</t>
  </si>
  <si>
    <t>Реконструкция пер. Нечевский</t>
  </si>
  <si>
    <t>Капитальный ремонт ул. 1-й Вилюйский проезд (по решению суда)</t>
  </si>
  <si>
    <t xml:space="preserve">Реконструкция автомобильной дороги от ул.Мичурина до Кузовлевского тракта в направлении ТНХК 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</si>
  <si>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</si>
  <si>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</si>
  <si>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</si>
  <si>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</si>
  <si>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</si>
  <si>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</si>
  <si>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</si>
  <si>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</si>
  <si>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</si>
  <si>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</si>
  <si>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</si>
  <si>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</si>
  <si>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</si>
  <si>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</si>
  <si>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</si>
  <si>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</si>
  <si>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</si>
  <si>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</si>
  <si>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</si>
  <si>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</si>
  <si>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</si>
  <si>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</si>
  <si>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</si>
  <si>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</si>
  <si>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</si>
  <si>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</si>
  <si>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</si>
  <si>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</si>
  <si>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</si>
  <si>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</si>
  <si>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</si>
  <si>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</si>
  <si>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</si>
  <si>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</si>
  <si>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Капитальный ремонт ул. Героев Чубаровцев</t>
  </si>
  <si>
    <t>Капитальный ремонт ул. Пролетарской</t>
  </si>
  <si>
    <t>Строительство ул. Северная от ул. Мира до ул. Совхозная в с. Дзержинское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</si>
  <si>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</si>
  <si>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 xml:space="preserve">Строительство подземного пешеходного перехода:
- на пересечении ул.Пушкина - ул.Яковлева (4 входа)
</t>
  </si>
  <si>
    <t>Строительство подземного пешеходного перехода:
- по ул.Клюева в районе дома №4</t>
  </si>
  <si>
    <t>Строительство улиц в пос. Апрель</t>
  </si>
  <si>
    <t>Строительство улиц в с. Тимирязевское мкр. Юбилейный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</si>
  <si>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</si>
  <si>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</si>
  <si>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Строительство ул.Говорова на участке от ул. 79 Гв.Дивизии до ул.Старо-Деповская</t>
  </si>
  <si>
    <t>Строительство автомобильной дороги Аэропорт - Южный участок ОЭЗ</t>
  </si>
  <si>
    <t>Строительство левобережной объездной автодороги г.Томска в Томской области (вторая очередь строительства)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</si>
  <si>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</si>
  <si>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</si>
  <si>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</si>
  <si>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</si>
  <si>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</si>
  <si>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</si>
  <si>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</si>
  <si>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</si>
  <si>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</si>
  <si>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</si>
  <si>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Реконструкция улицы Кольцевой в г. Томске - главного въезда на южную площадку особой экономической зоны технического-внедренческого типа</t>
  </si>
  <si>
    <t>Строительство объектов улично-дорожной сети, в том числе: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</si>
  <si>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</si>
  <si>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</si>
  <si>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</si>
  <si>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</si>
  <si>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</si>
  <si>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</si>
  <si>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</si>
  <si>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</si>
  <si>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</si>
  <si>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</si>
  <si>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</si>
  <si>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</si>
  <si>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</si>
  <si>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</si>
  <si>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1.1.1</t>
  </si>
  <si>
    <t>1.1.2</t>
  </si>
  <si>
    <t>1.1.4</t>
  </si>
  <si>
    <t>1.1.5</t>
  </si>
  <si>
    <t>1.1.6</t>
  </si>
  <si>
    <t>1.1.7</t>
  </si>
  <si>
    <t>1.1.8</t>
  </si>
  <si>
    <t>1.1.9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</si>
  <si>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</si>
  <si>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</si>
  <si>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</si>
  <si>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</si>
  <si>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ул. Водяной от стр. 78 до стр. 51</t>
  </si>
  <si>
    <t>Капитальный ремонт подземного пешеходного перехода по ул. Иркутский тракт, 112</t>
  </si>
  <si>
    <t>Капитальный ремонт ул. Войкова</t>
  </si>
  <si>
    <t>Капитальный ремонт ул. Водяная</t>
  </si>
  <si>
    <t>Капитальный ремонт ул. Парковая</t>
  </si>
  <si>
    <t>Капитальный ремонт пер. Беленца</t>
  </si>
  <si>
    <t>Капитальный ремонт пер. Аптекарский</t>
  </si>
  <si>
    <t>Капитальный ремонт ул. 1-я Заречная, 2-я Заречная, 3-я Заречная, 4-я Заречная, 5-я Заречная</t>
  </si>
  <si>
    <t>Капитальный ремонт пер. Южный</t>
  </si>
  <si>
    <t>Капитальный ремонт ул. Новгородской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</si>
  <si>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</si>
  <si>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</si>
  <si>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</si>
  <si>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</si>
  <si>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</si>
  <si>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</si>
  <si>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</si>
  <si>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</si>
  <si>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</si>
  <si>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</si>
  <si>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</si>
  <si>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</si>
  <si>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</si>
  <si>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</si>
  <si>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</si>
  <si>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</si>
  <si>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</si>
  <si>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1.1.34</t>
  </si>
  <si>
    <t>Строительство жилой улицы П.Федоровского микрорайона № 9 жилого района "Восточный" в г. Томске</t>
  </si>
  <si>
    <t>Строительство автомобильной дороги общего пользования № 2, 3, 4а МКР. № 7 жилого района "Восточный" в г. Томске</t>
  </si>
  <si>
    <t>Надземный пешеходный переход по пр. Мира в районе поликлиники № 10 в г. Томске</t>
  </si>
  <si>
    <t>Строительство жилых улиц Хабарова, Архитекторов, К.Лыгина, переулок Архитекторов микрорайона № 9 жилого района "Восточный" в г. Томске</t>
  </si>
  <si>
    <t>Строительство ул. Обручева от ул. Беринга до ул. Клюева в г. Томске.</t>
  </si>
  <si>
    <t>1.1.35</t>
  </si>
  <si>
    <t>Строительство жилой улицы № 1 в МКР №9 жилого района "Восточный" г. Томска</t>
  </si>
  <si>
    <t>Разработка проектно-сметной документации</t>
  </si>
  <si>
    <t>Строительно-монтажные работы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</si>
  <si>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</si>
  <si>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</si>
  <si>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</si>
  <si>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двух уровней транспортной развязки на пересечении пр. Комсомольский и ул. Сибирской</t>
  </si>
  <si>
    <t>1.1.36</t>
  </si>
  <si>
    <t>1.1.37</t>
  </si>
  <si>
    <t>1.1.38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</si>
  <si>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</si>
  <si>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</si>
  <si>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</si>
  <si>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1.625 кам. - работы по объекту выполнены. Дорога открыта для движения</t>
  </si>
  <si>
    <t>Строительство транспортной развязки в 2-х уровнях на пересечении пр. Комсомольского и ул. Пушкина - 2 этап.</t>
  </si>
  <si>
    <t>Средства в сумме 1 301 976.0 руб. - остаток средств по муницпальному контракту на выполнение строительно-монтажных работ</t>
  </si>
  <si>
    <t>1.4 км. - работы по объекту выполнены. Дорога открыта для движения.</t>
  </si>
  <si>
    <t>Реконструкция рутепрововда в районе ГПЗ-5</t>
  </si>
  <si>
    <t>1.1.3</t>
  </si>
  <si>
    <t>1.1.39</t>
  </si>
  <si>
    <t>1.1.40</t>
  </si>
  <si>
    <t>Капитальный ремонт ул. Советской от пл. Батенькова до пр. Кирова</t>
  </si>
  <si>
    <t xml:space="preserve">2.78 км. - работы по объекту выполнены. Дорога открыта для движения.
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</si>
  <si>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</si>
  <si>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</si>
  <si>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</si>
  <si>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</si>
  <si>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</si>
  <si>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</si>
  <si>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</si>
  <si>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</si>
  <si>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</si>
  <si>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по пер. Урожайному от ул. Б. Подгорная до дома № 27Б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</si>
  <si>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</si>
  <si>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Реконструкция железнодорожного переезда в пос. Степановка в районе ул. Шевченко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</si>
  <si>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</si>
  <si>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</si>
  <si>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</si>
  <si>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</si>
  <si>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</si>
  <si>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</si>
  <si>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</si>
  <si>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</si>
  <si>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</si>
  <si>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</si>
  <si>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ПЕРЕЧЕНЬ МЕРОПРИЯТИЙ И РЕСУРСНОЕ ОБЕСПЕЧЕНИЕ ПОДПРОГРАММЫ 
"Развитие улично-дорожной сети"</t>
  </si>
  <si>
    <t>ИТОГО по задаче 2, в том числе:</t>
  </si>
  <si>
    <t>ИТОГО по задачам 1, 2, в том числе:</t>
  </si>
  <si>
    <t>2.1.</t>
  </si>
  <si>
    <t>2.1.1.</t>
  </si>
  <si>
    <t>2.1.2.</t>
  </si>
  <si>
    <t>2.2</t>
  </si>
  <si>
    <t>2.2.1</t>
  </si>
  <si>
    <t>2.2.2</t>
  </si>
  <si>
    <t>2.2.4</t>
  </si>
  <si>
    <t>2.2.3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</si>
  <si>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</si>
  <si>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</si>
  <si>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</si>
  <si>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</si>
  <si>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</si>
  <si>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</si>
  <si>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</si>
  <si>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</si>
  <si>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</si>
  <si>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</si>
  <si>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</si>
  <si>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</si>
  <si>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</si>
  <si>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</si>
  <si>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</si>
  <si>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</si>
  <si>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</si>
  <si>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</si>
  <si>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</si>
  <si>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</si>
  <si>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</si>
  <si>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</si>
  <si>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</si>
  <si>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</si>
  <si>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</si>
  <si>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</si>
  <si>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</si>
  <si>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</si>
  <si>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</si>
  <si>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</si>
  <si>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</si>
  <si>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</si>
  <si>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</si>
  <si>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</si>
  <si>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</si>
  <si>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</si>
  <si>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</si>
  <si>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</si>
  <si>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</si>
  <si>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</si>
  <si>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</si>
  <si>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</si>
  <si>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</si>
  <si>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</si>
  <si>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</si>
  <si>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</si>
  <si>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</si>
  <si>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</si>
  <si>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</si>
  <si>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</si>
  <si>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</si>
  <si>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</si>
  <si>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</si>
  <si>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</si>
  <si>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</si>
  <si>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</si>
  <si>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</si>
  <si>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</si>
  <si>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</si>
  <si>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</si>
  <si>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</si>
  <si>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</si>
  <si>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</si>
  <si>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</si>
  <si>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</si>
  <si>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</si>
  <si>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</si>
  <si>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</si>
  <si>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</si>
  <si>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</si>
  <si>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</si>
  <si>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</si>
  <si>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</si>
  <si>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</si>
  <si>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</si>
  <si>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</si>
  <si>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</si>
  <si>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</si>
  <si>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</si>
  <si>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</si>
  <si>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</si>
  <si>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</si>
  <si>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</si>
  <si>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</si>
  <si>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</si>
  <si>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</t>
  </si>
  <si>
    <t>Капитальный ремонт ул. Тимакова в г. Томске (от ул. Карпова до дома № 31а по ул. Тимакова)</t>
  </si>
  <si>
    <t xml:space="preserve">Строительство ул. Сибирской от ул. Л. Толстого до ж.д. переезда, в том числе строительство транспортной развязки и моста через р. Ушайку </t>
  </si>
  <si>
    <t>Средства в сумме 4 000.00 тыс. руб., необходимая сумма вводные мероприятия. (Выполнение топографической съемки работ на всем объекте с нанесением на дежурный план г. Томска, выполнение технической инвентаризации объекта (технический план и кадастровый паспорт объекта).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</si>
  <si>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</si>
  <si>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Потребность на изготовление и получение технического плана и кадастрового паспорта.</t>
  </si>
  <si>
    <t>Реконструкция ул. Пушкина от ул. Яковлева до путепровода в районе ГПЗ-5</t>
  </si>
  <si>
    <t>Реконструкция путепровода в районе ГПЗ-5</t>
  </si>
  <si>
    <t>Реконструкция Ирктского тракта от ул. Мичурина, ул 1-я Рабочая, ул. Рабочая, ул. Мичурина</t>
  </si>
  <si>
    <t>Потребность на вводные мероприятия</t>
  </si>
  <si>
    <t>2016 (10 шт)</t>
  </si>
  <si>
    <t>2.1.20</t>
  </si>
  <si>
    <t>2.1.21</t>
  </si>
  <si>
    <t xml:space="preserve"> 28 109,1 тыс. руб. - остаток финансирования определен исходя из  необеспеченного финансирования в рамках заключенных муниципальных контрактов в ценах 2011 г.
</t>
  </si>
  <si>
    <t>Потребность на даигностику завершенных строительством автомобильных дорог с оформлением отчетов и изготовлением паспортов (устранение замечаний ФКУ "Росдортехнология)</t>
  </si>
  <si>
    <t>Потребность на диагностику завершенных строительством автомобильной дороги и мостового сооружения с оформлением отчетов и изготовлением паспортов (устранение замечаний ФКУ "Росдортехнология).</t>
  </si>
  <si>
    <t>Потребность на диагностику мостового сооружения с оформлением отчетов и изготовлением паспортов (устранение замечаний ФКУ "Росдортехнология).</t>
  </si>
  <si>
    <t>Потребность в средствах на диагностику завершенных строительством автомомбильных дорог и мостовых сооружений с оформлением отчетов и изготовением паспортов (устранение замечаний ФКУ "Росдортехнология).</t>
  </si>
  <si>
    <t>2.2.30</t>
  </si>
  <si>
    <t>Строительство проезда по ул. Ковалева в микрорайоне № 13 жилого района "Восточный" в г. Томске</t>
  </si>
  <si>
    <t>Приложение 1
к подпрограмме
"Развитие улично-дорожной сети</t>
  </si>
  <si>
    <t>на 2015-2020 годы"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</si>
</sst>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_ ;\-#,##0.00\ "/>
    <numFmt numFmtId="167" formatCode="#,##0.0_ ;\-#,##0.0\ "/>
    <numFmt numFmtId="168" formatCode="_-* #,##0.0_р_._-;\-* #,##0.0_р_._-;_-* &quot;-&quot;??_р_._-;_-@_-"/>
    <numFmt numFmtId="169" formatCode="0.0"/>
    <numFmt numFmtId="170" formatCode="[$-FC19]d\ mmmm\ yyyy\ &quot;г.&quot;"/>
    <numFmt numFmtId="171" formatCode="#,##0_ ;\-#,##0\ "/>
    <numFmt numFmtId="172" formatCode="0.000"/>
    <numFmt numFmtId="173" formatCode="#.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0000"/>
    <numFmt numFmtId="182" formatCode="#,##0.00000"/>
    <numFmt numFmtId="183" formatCode="#,##0.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24" borderId="0" xfId="0" applyFont="1" applyFill="1" applyAlignment="1">
      <alignment/>
    </xf>
    <xf numFmtId="182" fontId="5" fillId="24" borderId="0" xfId="0" applyNumberFormat="1" applyFont="1" applyFill="1" applyAlignment="1">
      <alignment/>
    </xf>
    <xf numFmtId="167" fontId="5" fillId="24" borderId="0" xfId="0" applyNumberFormat="1" applyFont="1" applyFill="1" applyAlignment="1">
      <alignment/>
    </xf>
    <xf numFmtId="0" fontId="5" fillId="24" borderId="0" xfId="0" applyFont="1" applyFill="1" applyAlignment="1">
      <alignment horizontal="centerContinuous"/>
    </xf>
    <xf numFmtId="0" fontId="5" fillId="24" borderId="0" xfId="0" applyFont="1" applyFill="1" applyAlignment="1">
      <alignment horizontal="centerContinuous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66" fontId="6" fillId="24" borderId="10" xfId="6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166" fontId="6" fillId="24" borderId="13" xfId="60" applyNumberFormat="1" applyFont="1" applyFill="1" applyBorder="1" applyAlignment="1">
      <alignment horizontal="center" vertical="center" wrapText="1"/>
    </xf>
    <xf numFmtId="1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1" fontId="8" fillId="24" borderId="15" xfId="0" applyNumberFormat="1" applyFont="1" applyFill="1" applyBorder="1" applyAlignment="1">
      <alignment horizontal="center" vertical="center" wrapText="1"/>
    </xf>
    <xf numFmtId="167" fontId="8" fillId="24" borderId="16" xfId="6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" fontId="4" fillId="24" borderId="18" xfId="0" applyNumberFormat="1" applyFont="1" applyFill="1" applyBorder="1" applyAlignment="1">
      <alignment horizontal="center" vertical="center" wrapText="1"/>
    </xf>
    <xf numFmtId="167" fontId="4" fillId="24" borderId="10" xfId="6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1" fontId="8" fillId="24" borderId="18" xfId="0" applyNumberFormat="1" applyFont="1" applyFill="1" applyBorder="1" applyAlignment="1">
      <alignment horizontal="center" vertical="center" wrapText="1"/>
    </xf>
    <xf numFmtId="167" fontId="8" fillId="24" borderId="10" xfId="60" applyNumberFormat="1" applyFont="1" applyFill="1" applyBorder="1" applyAlignment="1">
      <alignment horizontal="center" vertical="center" wrapText="1"/>
    </xf>
    <xf numFmtId="166" fontId="8" fillId="24" borderId="10" xfId="60" applyNumberFormat="1" applyFont="1" applyFill="1" applyBorder="1" applyAlignment="1">
      <alignment horizontal="center" vertical="center" wrapText="1"/>
    </xf>
    <xf numFmtId="166" fontId="4" fillId="24" borderId="10" xfId="60" applyNumberFormat="1" applyFont="1" applyFill="1" applyBorder="1" applyAlignment="1">
      <alignment horizontal="center"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1" fontId="4" fillId="24" borderId="19" xfId="0" applyNumberFormat="1" applyFont="1" applyFill="1" applyBorder="1" applyAlignment="1">
      <alignment horizontal="center" vertical="center" wrapText="1"/>
    </xf>
    <xf numFmtId="167" fontId="4" fillId="24" borderId="13" xfId="60" applyNumberFormat="1" applyFont="1" applyFill="1" applyBorder="1" applyAlignment="1">
      <alignment horizontal="center" vertical="center" wrapText="1"/>
    </xf>
    <xf numFmtId="166" fontId="4" fillId="24" borderId="13" xfId="6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65" fontId="4" fillId="24" borderId="13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167" fontId="4" fillId="24" borderId="20" xfId="60" applyNumberFormat="1" applyFont="1" applyFill="1" applyBorder="1" applyAlignment="1">
      <alignment horizontal="center" vertical="center" wrapText="1"/>
    </xf>
    <xf numFmtId="165" fontId="4" fillId="24" borderId="20" xfId="0" applyNumberFormat="1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4" fontId="4" fillId="24" borderId="2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167" fontId="4" fillId="24" borderId="23" xfId="60" applyNumberFormat="1" applyFont="1" applyFill="1" applyBorder="1" applyAlignment="1">
      <alignment horizontal="center" vertical="center" wrapText="1"/>
    </xf>
    <xf numFmtId="165" fontId="4" fillId="24" borderId="23" xfId="0" applyNumberFormat="1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1" fontId="8" fillId="24" borderId="0" xfId="0" applyNumberFormat="1" applyFont="1" applyFill="1" applyBorder="1" applyAlignment="1">
      <alignment horizontal="center" vertical="center" wrapText="1"/>
    </xf>
    <xf numFmtId="166" fontId="8" fillId="24" borderId="0" xfId="6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1" fontId="4" fillId="24" borderId="0" xfId="0" applyNumberFormat="1" applyFont="1" applyFill="1" applyBorder="1" applyAlignment="1">
      <alignment horizontal="center" vertical="center" wrapText="1"/>
    </xf>
    <xf numFmtId="166" fontId="4" fillId="24" borderId="0" xfId="60" applyNumberFormat="1" applyFont="1" applyFill="1" applyBorder="1" applyAlignment="1">
      <alignment horizontal="center" vertical="center" wrapText="1"/>
    </xf>
    <xf numFmtId="167" fontId="4" fillId="24" borderId="0" xfId="60" applyNumberFormat="1" applyFont="1" applyFill="1" applyBorder="1" applyAlignment="1">
      <alignment horizontal="center" vertical="center" wrapText="1"/>
    </xf>
    <xf numFmtId="167" fontId="8" fillId="24" borderId="0" xfId="60" applyNumberFormat="1" applyFont="1" applyFill="1" applyBorder="1" applyAlignment="1">
      <alignment horizontal="center" vertical="center" wrapText="1"/>
    </xf>
    <xf numFmtId="169" fontId="4" fillId="24" borderId="0" xfId="0" applyNumberFormat="1" applyFont="1" applyFill="1" applyBorder="1" applyAlignment="1">
      <alignment horizontal="center" vertical="center" wrapText="1"/>
    </xf>
    <xf numFmtId="166" fontId="6" fillId="24" borderId="25" xfId="60" applyNumberFormat="1" applyFont="1" applyFill="1" applyBorder="1" applyAlignment="1">
      <alignment horizontal="center" vertical="center" wrapText="1"/>
    </xf>
    <xf numFmtId="1" fontId="6" fillId="24" borderId="25" xfId="0" applyNumberFormat="1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167" fontId="4" fillId="24" borderId="10" xfId="0" applyNumberFormat="1" applyFont="1" applyFill="1" applyBorder="1" applyAlignment="1">
      <alignment horizontal="center" vertical="center" wrapText="1"/>
    </xf>
    <xf numFmtId="1" fontId="4" fillId="24" borderId="20" xfId="0" applyNumberFormat="1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49" fontId="4" fillId="24" borderId="28" xfId="0" applyNumberFormat="1" applyFont="1" applyFill="1" applyBorder="1" applyAlignment="1">
      <alignment horizontal="center" vertical="center" wrapText="1"/>
    </xf>
    <xf numFmtId="1" fontId="4" fillId="24" borderId="29" xfId="0" applyNumberFormat="1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4" fontId="4" fillId="24" borderId="13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4" fontId="4" fillId="24" borderId="20" xfId="0" applyNumberFormat="1" applyFont="1" applyFill="1" applyBorder="1" applyAlignment="1">
      <alignment vertical="center" wrapText="1"/>
    </xf>
    <xf numFmtId="49" fontId="5" fillId="24" borderId="0" xfId="0" applyNumberFormat="1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164" fontId="5" fillId="24" borderId="0" xfId="0" applyNumberFormat="1" applyFont="1" applyFill="1" applyAlignment="1">
      <alignment horizontal="center" vertical="center" wrapText="1"/>
    </xf>
    <xf numFmtId="49" fontId="5" fillId="24" borderId="0" xfId="0" applyNumberFormat="1" applyFont="1" applyFill="1" applyAlignment="1">
      <alignment/>
    </xf>
    <xf numFmtId="164" fontId="5" fillId="24" borderId="0" xfId="0" applyNumberFormat="1" applyFont="1" applyFill="1" applyAlignment="1">
      <alignment/>
    </xf>
    <xf numFmtId="2" fontId="5" fillId="24" borderId="0" xfId="0" applyNumberFormat="1" applyFont="1" applyFill="1" applyAlignment="1">
      <alignment/>
    </xf>
    <xf numFmtId="0" fontId="4" fillId="24" borderId="0" xfId="0" applyFont="1" applyFill="1" applyAlignment="1">
      <alignment horizontal="centerContinuous"/>
    </xf>
    <xf numFmtId="1" fontId="6" fillId="24" borderId="30" xfId="0" applyNumberFormat="1" applyFont="1" applyFill="1" applyBorder="1" applyAlignment="1">
      <alignment horizontal="left" vertical="center" wrapText="1"/>
    </xf>
    <xf numFmtId="1" fontId="6" fillId="24" borderId="31" xfId="0" applyNumberFormat="1" applyFont="1" applyFill="1" applyBorder="1" applyAlignment="1">
      <alignment horizontal="center" vertical="center" wrapText="1"/>
    </xf>
    <xf numFmtId="1" fontId="6" fillId="24" borderId="32" xfId="0" applyNumberFormat="1" applyFont="1" applyFill="1" applyBorder="1" applyAlignment="1">
      <alignment horizontal="center" vertical="center" wrapText="1"/>
    </xf>
    <xf numFmtId="1" fontId="6" fillId="24" borderId="19" xfId="0" applyNumberFormat="1" applyFont="1" applyFill="1" applyBorder="1" applyAlignment="1">
      <alignment horizontal="center" vertical="center" wrapText="1"/>
    </xf>
    <xf numFmtId="1" fontId="6" fillId="24" borderId="33" xfId="0" applyNumberFormat="1" applyFont="1" applyFill="1" applyBorder="1" applyAlignment="1">
      <alignment horizontal="center" vertical="center" wrapText="1"/>
    </xf>
    <xf numFmtId="1" fontId="6" fillId="24" borderId="0" xfId="0" applyNumberFormat="1" applyFont="1" applyFill="1" applyBorder="1" applyAlignment="1">
      <alignment horizontal="center" vertical="center" wrapText="1"/>
    </xf>
    <xf numFmtId="1" fontId="6" fillId="24" borderId="34" xfId="0" applyNumberFormat="1" applyFont="1" applyFill="1" applyBorder="1" applyAlignment="1">
      <alignment horizontal="center" vertical="center" wrapText="1"/>
    </xf>
    <xf numFmtId="49" fontId="4" fillId="24" borderId="28" xfId="0" applyNumberFormat="1" applyFont="1" applyFill="1" applyBorder="1" applyAlignment="1">
      <alignment horizontal="center" vertical="center" wrapText="1"/>
    </xf>
    <xf numFmtId="1" fontId="6" fillId="24" borderId="35" xfId="0" applyNumberFormat="1" applyFont="1" applyFill="1" applyBorder="1" applyAlignment="1">
      <alignment horizontal="center" vertical="center" wrapText="1"/>
    </xf>
    <xf numFmtId="1" fontId="6" fillId="24" borderId="36" xfId="0" applyNumberFormat="1" applyFont="1" applyFill="1" applyBorder="1" applyAlignment="1">
      <alignment horizontal="center" vertical="center" wrapText="1"/>
    </xf>
    <xf numFmtId="1" fontId="6" fillId="24" borderId="37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right"/>
    </xf>
    <xf numFmtId="49" fontId="4" fillId="24" borderId="38" xfId="0" applyNumberFormat="1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" fontId="6" fillId="24" borderId="40" xfId="0" applyNumberFormat="1" applyFont="1" applyFill="1" applyBorder="1" applyAlignment="1">
      <alignment horizontal="left" vertical="center" wrapText="1"/>
    </xf>
    <xf numFmtId="1" fontId="6" fillId="24" borderId="41" xfId="0" applyNumberFormat="1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right" wrapText="1"/>
    </xf>
    <xf numFmtId="0" fontId="5" fillId="24" borderId="0" xfId="0" applyFont="1" applyFill="1" applyAlignment="1">
      <alignment horizontal="right"/>
    </xf>
    <xf numFmtId="1" fontId="6" fillId="24" borderId="42" xfId="0" applyNumberFormat="1" applyFont="1" applyFill="1" applyBorder="1" applyAlignment="1">
      <alignment horizontal="center" vertical="center" wrapText="1"/>
    </xf>
    <xf numFmtId="1" fontId="6" fillId="24" borderId="38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4" fontId="4" fillId="24" borderId="42" xfId="0" applyNumberFormat="1" applyFont="1" applyFill="1" applyBorder="1" applyAlignment="1">
      <alignment horizontal="center" vertical="center" wrapText="1"/>
    </xf>
    <xf numFmtId="4" fontId="4" fillId="24" borderId="38" xfId="0" applyNumberFormat="1" applyFont="1" applyFill="1" applyBorder="1" applyAlignment="1">
      <alignment horizontal="center" vertical="center" wrapText="1"/>
    </xf>
    <xf numFmtId="4" fontId="4" fillId="24" borderId="21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" fontId="4" fillId="24" borderId="43" xfId="0" applyNumberFormat="1" applyFont="1" applyFill="1" applyBorder="1" applyAlignment="1">
      <alignment horizontal="center" vertical="center" wrapText="1"/>
    </xf>
    <xf numFmtId="4" fontId="4" fillId="24" borderId="39" xfId="0" applyNumberFormat="1" applyFont="1" applyFill="1" applyBorder="1" applyAlignment="1">
      <alignment horizontal="center" vertical="center" wrapText="1"/>
    </xf>
    <xf numFmtId="4" fontId="4" fillId="24" borderId="20" xfId="0" applyNumberFormat="1" applyFont="1" applyFill="1" applyBorder="1" applyAlignment="1">
      <alignment horizontal="center" vertical="center" wrapText="1"/>
    </xf>
    <xf numFmtId="1" fontId="6" fillId="24" borderId="44" xfId="0" applyNumberFormat="1" applyFont="1" applyFill="1" applyBorder="1" applyAlignment="1">
      <alignment horizontal="left" vertical="center" wrapText="1"/>
    </xf>
    <xf numFmtId="1" fontId="6" fillId="24" borderId="32" xfId="0" applyNumberFormat="1" applyFont="1" applyFill="1" applyBorder="1" applyAlignment="1">
      <alignment horizontal="left" vertical="center" wrapText="1"/>
    </xf>
    <xf numFmtId="1" fontId="6" fillId="24" borderId="19" xfId="0" applyNumberFormat="1" applyFont="1" applyFill="1" applyBorder="1" applyAlignment="1">
      <alignment horizontal="left" vertical="center" wrapText="1"/>
    </xf>
    <xf numFmtId="1" fontId="6" fillId="24" borderId="45" xfId="0" applyNumberFormat="1" applyFont="1" applyFill="1" applyBorder="1" applyAlignment="1">
      <alignment horizontal="center" vertical="center" wrapText="1"/>
    </xf>
    <xf numFmtId="1" fontId="6" fillId="24" borderId="46" xfId="0" applyNumberFormat="1" applyFont="1" applyFill="1" applyBorder="1" applyAlignment="1">
      <alignment horizontal="center" vertical="center" wrapText="1"/>
    </xf>
    <xf numFmtId="1" fontId="6" fillId="24" borderId="47" xfId="0" applyNumberFormat="1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4" fontId="4" fillId="24" borderId="13" xfId="0" applyNumberFormat="1" applyFont="1" applyFill="1" applyBorder="1" applyAlignment="1">
      <alignment horizontal="center" vertical="center" wrapText="1"/>
    </xf>
    <xf numFmtId="49" fontId="6" fillId="24" borderId="42" xfId="0" applyNumberFormat="1" applyFont="1" applyFill="1" applyBorder="1" applyAlignment="1">
      <alignment horizontal="center" vertical="center" wrapText="1"/>
    </xf>
    <xf numFmtId="49" fontId="6" fillId="24" borderId="38" xfId="0" applyNumberFormat="1" applyFont="1" applyFill="1" applyBorder="1" applyAlignment="1">
      <alignment horizontal="center" vertical="center" wrapText="1"/>
    </xf>
    <xf numFmtId="49" fontId="6" fillId="24" borderId="51" xfId="0" applyNumberFormat="1" applyFont="1" applyFill="1" applyBorder="1" applyAlignment="1">
      <alignment horizontal="center" vertical="center" wrapText="1"/>
    </xf>
    <xf numFmtId="1" fontId="6" fillId="24" borderId="48" xfId="0" applyNumberFormat="1" applyFont="1" applyFill="1" applyBorder="1" applyAlignment="1">
      <alignment horizontal="center" vertical="center" wrapText="1"/>
    </xf>
    <xf numFmtId="1" fontId="6" fillId="24" borderId="49" xfId="0" applyNumberFormat="1" applyFont="1" applyFill="1" applyBorder="1" applyAlignment="1">
      <alignment horizontal="center" vertical="center" wrapText="1"/>
    </xf>
    <xf numFmtId="1" fontId="6" fillId="24" borderId="50" xfId="0" applyNumberFormat="1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3" fontId="4" fillId="24" borderId="13" xfId="0" applyNumberFormat="1" applyFont="1" applyFill="1" applyBorder="1" applyAlignment="1">
      <alignment horizontal="center" vertical="center" wrapText="1"/>
    </xf>
    <xf numFmtId="4" fontId="4" fillId="24" borderId="16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1" fontId="6" fillId="24" borderId="52" xfId="0" applyNumberFormat="1" applyFont="1" applyFill="1" applyBorder="1" applyAlignment="1">
      <alignment horizontal="left" vertical="center" wrapText="1"/>
    </xf>
    <xf numFmtId="1" fontId="6" fillId="24" borderId="53" xfId="0" applyNumberFormat="1" applyFont="1" applyFill="1" applyBorder="1" applyAlignment="1">
      <alignment horizontal="left" vertical="center" wrapText="1"/>
    </xf>
    <xf numFmtId="1" fontId="6" fillId="24" borderId="18" xfId="0" applyNumberFormat="1" applyFont="1" applyFill="1" applyBorder="1" applyAlignment="1">
      <alignment horizontal="left" vertical="center" wrapText="1"/>
    </xf>
    <xf numFmtId="3" fontId="4" fillId="24" borderId="20" xfId="0" applyNumberFormat="1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42" xfId="0" applyNumberFormat="1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3"/>
  <sheetViews>
    <sheetView tabSelected="1" zoomScale="60" zoomScaleNormal="60" zoomScalePageLayoutView="0" workbookViewId="0" topLeftCell="A1">
      <pane ySplit="16" topLeftCell="BM308" activePane="bottomLeft" state="frozen"/>
      <selection pane="topLeft" activeCell="A1" sqref="A1"/>
      <selection pane="bottomLeft" activeCell="J342" sqref="J342"/>
    </sheetView>
  </sheetViews>
  <sheetFormatPr defaultColWidth="9.00390625" defaultRowHeight="12.75"/>
  <cols>
    <col min="1" max="1" width="12.625" style="1" bestFit="1" customWidth="1"/>
    <col min="2" max="2" width="54.375" style="1" customWidth="1"/>
    <col min="3" max="3" width="11.00390625" style="1" customWidth="1"/>
    <col min="4" max="4" width="11.625" style="1" bestFit="1" customWidth="1"/>
    <col min="5" max="5" width="13.625" style="1" customWidth="1"/>
    <col min="6" max="6" width="16.375" style="1" customWidth="1"/>
    <col min="7" max="7" width="15.125" style="1" customWidth="1"/>
    <col min="8" max="9" width="23.125" style="1" customWidth="1"/>
    <col min="10" max="10" width="21.875" style="1" customWidth="1"/>
    <col min="11" max="11" width="21.25390625" style="1" customWidth="1"/>
    <col min="12" max="12" width="21.875" style="1" customWidth="1"/>
    <col min="13" max="13" width="21.25390625" style="1" customWidth="1"/>
    <col min="14" max="14" width="21.875" style="1" customWidth="1"/>
    <col min="15" max="15" width="21.25390625" style="1" customWidth="1"/>
    <col min="16" max="16" width="47.75390625" style="1" customWidth="1"/>
    <col min="17" max="17" width="19.00390625" style="1" customWidth="1"/>
    <col min="18" max="16384" width="9.125" style="1" customWidth="1"/>
  </cols>
  <sheetData>
    <row r="2" spans="5:16" ht="50.25" customHeight="1">
      <c r="E2" s="2"/>
      <c r="F2" s="3"/>
      <c r="L2" s="3"/>
      <c r="M2" s="3"/>
      <c r="O2" s="97"/>
      <c r="P2" s="98"/>
    </row>
    <row r="3" ht="47.25">
      <c r="P3" s="88" t="s">
        <v>365</v>
      </c>
    </row>
    <row r="4" ht="15.75">
      <c r="P4" s="89" t="s">
        <v>366</v>
      </c>
    </row>
    <row r="7" spans="1:1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0.75">
      <c r="A8" s="5" t="s">
        <v>249</v>
      </c>
      <c r="B8" s="4"/>
      <c r="C8" s="4"/>
      <c r="D8" s="4"/>
      <c r="E8" s="4"/>
      <c r="F8" s="4"/>
      <c r="G8" s="4"/>
      <c r="H8" s="76"/>
      <c r="I8" s="76"/>
      <c r="J8" s="76"/>
      <c r="K8" s="76"/>
      <c r="L8" s="4"/>
      <c r="M8" s="4"/>
      <c r="N8" s="4"/>
      <c r="O8" s="4"/>
      <c r="P8" s="4"/>
    </row>
    <row r="10" ht="15.75" thickBot="1"/>
    <row r="11" spans="1:16" ht="15.75" customHeight="1">
      <c r="A11" s="103" t="s">
        <v>0</v>
      </c>
      <c r="B11" s="108" t="s">
        <v>216</v>
      </c>
      <c r="C11" s="108" t="s">
        <v>56</v>
      </c>
      <c r="D11" s="108" t="s">
        <v>1</v>
      </c>
      <c r="E11" s="108" t="s">
        <v>132</v>
      </c>
      <c r="F11" s="133" t="s">
        <v>135</v>
      </c>
      <c r="G11" s="133"/>
      <c r="H11" s="117" t="s">
        <v>215</v>
      </c>
      <c r="I11" s="118"/>
      <c r="J11" s="118"/>
      <c r="K11" s="118"/>
      <c r="L11" s="118"/>
      <c r="M11" s="118"/>
      <c r="N11" s="118"/>
      <c r="O11" s="119"/>
      <c r="P11" s="106" t="s">
        <v>35</v>
      </c>
    </row>
    <row r="12" spans="1:16" ht="14.25" customHeight="1">
      <c r="A12" s="104"/>
      <c r="B12" s="109"/>
      <c r="C12" s="109"/>
      <c r="D12" s="109"/>
      <c r="E12" s="109"/>
      <c r="F12" s="134"/>
      <c r="G12" s="134"/>
      <c r="H12" s="120"/>
      <c r="I12" s="121"/>
      <c r="J12" s="121"/>
      <c r="K12" s="121"/>
      <c r="L12" s="121"/>
      <c r="M12" s="121"/>
      <c r="N12" s="121"/>
      <c r="O12" s="122"/>
      <c r="P12" s="107"/>
    </row>
    <row r="13" spans="1:16" ht="29.25" customHeight="1">
      <c r="A13" s="104"/>
      <c r="B13" s="109"/>
      <c r="C13" s="109"/>
      <c r="D13" s="109"/>
      <c r="E13" s="109"/>
      <c r="F13" s="134"/>
      <c r="G13" s="134"/>
      <c r="H13" s="130" t="s">
        <v>136</v>
      </c>
      <c r="I13" s="131"/>
      <c r="J13" s="130" t="s">
        <v>138</v>
      </c>
      <c r="K13" s="131"/>
      <c r="L13" s="130" t="s">
        <v>137</v>
      </c>
      <c r="M13" s="131"/>
      <c r="N13" s="130" t="s">
        <v>139</v>
      </c>
      <c r="O13" s="131"/>
      <c r="P13" s="107"/>
    </row>
    <row r="14" spans="1:16" ht="3" customHeight="1">
      <c r="A14" s="104"/>
      <c r="B14" s="109"/>
      <c r="C14" s="109"/>
      <c r="D14" s="109"/>
      <c r="E14" s="109"/>
      <c r="F14" s="134"/>
      <c r="G14" s="134"/>
      <c r="H14" s="120"/>
      <c r="I14" s="122"/>
      <c r="J14" s="120"/>
      <c r="K14" s="122"/>
      <c r="L14" s="120"/>
      <c r="M14" s="122"/>
      <c r="N14" s="120"/>
      <c r="O14" s="122"/>
      <c r="P14" s="107"/>
    </row>
    <row r="15" spans="1:16" ht="51.75" customHeight="1">
      <c r="A15" s="105"/>
      <c r="B15" s="110"/>
      <c r="C15" s="110"/>
      <c r="D15" s="110"/>
      <c r="E15" s="110"/>
      <c r="F15" s="6" t="s">
        <v>133</v>
      </c>
      <c r="G15" s="6" t="s">
        <v>134</v>
      </c>
      <c r="H15" s="6" t="s">
        <v>133</v>
      </c>
      <c r="I15" s="6" t="s">
        <v>134</v>
      </c>
      <c r="J15" s="6" t="s">
        <v>133</v>
      </c>
      <c r="K15" s="6" t="s">
        <v>134</v>
      </c>
      <c r="L15" s="6" t="s">
        <v>133</v>
      </c>
      <c r="M15" s="6" t="s">
        <v>134</v>
      </c>
      <c r="N15" s="6" t="s">
        <v>133</v>
      </c>
      <c r="O15" s="6" t="s">
        <v>134</v>
      </c>
      <c r="P15" s="7"/>
    </row>
    <row r="16" spans="1:16" ht="15.75">
      <c r="A16" s="8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7">
        <v>16</v>
      </c>
    </row>
    <row r="17" spans="1:16" s="13" customFormat="1" ht="72" customHeight="1">
      <c r="A17" s="135" t="s">
        <v>228</v>
      </c>
      <c r="B17" s="136"/>
      <c r="C17" s="136"/>
      <c r="D17" s="136"/>
      <c r="E17" s="137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2"/>
    </row>
    <row r="18" spans="1:16" s="13" customFormat="1" ht="57" customHeight="1" thickBot="1">
      <c r="A18" s="111" t="s">
        <v>229</v>
      </c>
      <c r="B18" s="112"/>
      <c r="C18" s="112"/>
      <c r="D18" s="112"/>
      <c r="E18" s="113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6" ht="27.75" customHeight="1">
      <c r="A19" s="99" t="s">
        <v>140</v>
      </c>
      <c r="B19" s="127" t="s">
        <v>143</v>
      </c>
      <c r="C19" s="128"/>
      <c r="D19" s="129"/>
      <c r="E19" s="17" t="s">
        <v>141</v>
      </c>
      <c r="F19" s="18">
        <f aca="true" t="shared" si="0" ref="F19:O19">F26+F33</f>
        <v>3069058.8</v>
      </c>
      <c r="G19" s="18">
        <f t="shared" si="0"/>
        <v>153626.9</v>
      </c>
      <c r="H19" s="18">
        <f t="shared" si="0"/>
        <v>1651125.8</v>
      </c>
      <c r="I19" s="18">
        <f t="shared" si="0"/>
        <v>153626.9</v>
      </c>
      <c r="J19" s="18">
        <f t="shared" si="0"/>
        <v>0</v>
      </c>
      <c r="K19" s="18">
        <f t="shared" si="0"/>
        <v>0</v>
      </c>
      <c r="L19" s="18">
        <f t="shared" si="0"/>
        <v>1417933</v>
      </c>
      <c r="M19" s="18">
        <f t="shared" si="0"/>
        <v>0</v>
      </c>
      <c r="N19" s="18">
        <f t="shared" si="0"/>
        <v>0</v>
      </c>
      <c r="O19" s="18">
        <f t="shared" si="0"/>
        <v>0</v>
      </c>
      <c r="P19" s="19"/>
    </row>
    <row r="20" spans="1:16" ht="24" customHeight="1">
      <c r="A20" s="100"/>
      <c r="B20" s="81"/>
      <c r="C20" s="82"/>
      <c r="D20" s="83"/>
      <c r="E20" s="20">
        <v>2015</v>
      </c>
      <c r="F20" s="21">
        <f aca="true" t="shared" si="1" ref="F20:O20">F27+F34</f>
        <v>78053.5</v>
      </c>
      <c r="G20" s="21">
        <f t="shared" si="1"/>
        <v>78053.5</v>
      </c>
      <c r="H20" s="21">
        <f t="shared" si="1"/>
        <v>78053.5</v>
      </c>
      <c r="I20" s="21">
        <f t="shared" si="1"/>
        <v>78053.5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21">
        <f t="shared" si="1"/>
        <v>0</v>
      </c>
      <c r="O20" s="21">
        <f t="shared" si="1"/>
        <v>0</v>
      </c>
      <c r="P20" s="22"/>
    </row>
    <row r="21" spans="1:16" ht="24" customHeight="1">
      <c r="A21" s="100"/>
      <c r="B21" s="81"/>
      <c r="C21" s="82"/>
      <c r="D21" s="83"/>
      <c r="E21" s="20">
        <v>2016</v>
      </c>
      <c r="F21" s="21">
        <f aca="true" t="shared" si="2" ref="F21:O21">F28+F35</f>
        <v>870865.7999999999</v>
      </c>
      <c r="G21" s="21">
        <f t="shared" si="2"/>
        <v>75573.4</v>
      </c>
      <c r="H21" s="21">
        <f t="shared" si="2"/>
        <v>492955.69999999995</v>
      </c>
      <c r="I21" s="21">
        <f t="shared" si="2"/>
        <v>75573.4</v>
      </c>
      <c r="J21" s="21">
        <f t="shared" si="2"/>
        <v>0</v>
      </c>
      <c r="K21" s="21">
        <f t="shared" si="2"/>
        <v>0</v>
      </c>
      <c r="L21" s="21">
        <f t="shared" si="2"/>
        <v>377910.1</v>
      </c>
      <c r="M21" s="21">
        <f t="shared" si="2"/>
        <v>0</v>
      </c>
      <c r="N21" s="21">
        <f t="shared" si="2"/>
        <v>0</v>
      </c>
      <c r="O21" s="21">
        <f t="shared" si="2"/>
        <v>0</v>
      </c>
      <c r="P21" s="22"/>
    </row>
    <row r="22" spans="1:16" ht="18.75" customHeight="1">
      <c r="A22" s="100"/>
      <c r="B22" s="81"/>
      <c r="C22" s="82"/>
      <c r="D22" s="83"/>
      <c r="E22" s="20">
        <v>2017</v>
      </c>
      <c r="F22" s="21">
        <f aca="true" t="shared" si="3" ref="F22:O22">F29+F36</f>
        <v>834831.8</v>
      </c>
      <c r="G22" s="21">
        <f t="shared" si="3"/>
        <v>0</v>
      </c>
      <c r="H22" s="21">
        <f>H29+H36</f>
        <v>283040.9</v>
      </c>
      <c r="I22" s="21">
        <f t="shared" si="3"/>
        <v>0</v>
      </c>
      <c r="J22" s="21">
        <f>J29+J36</f>
        <v>0</v>
      </c>
      <c r="K22" s="21">
        <f t="shared" si="3"/>
        <v>0</v>
      </c>
      <c r="L22" s="21">
        <f>L29+L36</f>
        <v>551790.9</v>
      </c>
      <c r="M22" s="21">
        <f t="shared" si="3"/>
        <v>0</v>
      </c>
      <c r="N22" s="21">
        <f>N29+N36</f>
        <v>0</v>
      </c>
      <c r="O22" s="21">
        <f t="shared" si="3"/>
        <v>0</v>
      </c>
      <c r="P22" s="22"/>
    </row>
    <row r="23" spans="1:16" ht="24" customHeight="1">
      <c r="A23" s="100"/>
      <c r="B23" s="81"/>
      <c r="C23" s="82"/>
      <c r="D23" s="83"/>
      <c r="E23" s="20">
        <v>2018</v>
      </c>
      <c r="F23" s="21">
        <f aca="true" t="shared" si="4" ref="F23:O23">F30+F37</f>
        <v>385000</v>
      </c>
      <c r="G23" s="21">
        <f t="shared" si="4"/>
        <v>0</v>
      </c>
      <c r="H23" s="21">
        <f t="shared" si="4"/>
        <v>140875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1">
        <f t="shared" si="4"/>
        <v>244125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2"/>
    </row>
    <row r="24" spans="1:16" ht="24" customHeight="1">
      <c r="A24" s="100"/>
      <c r="B24" s="81"/>
      <c r="C24" s="82"/>
      <c r="D24" s="83"/>
      <c r="E24" s="20">
        <v>2019</v>
      </c>
      <c r="F24" s="21">
        <f aca="true" t="shared" si="5" ref="F24:O24">F31+F38</f>
        <v>526807.7</v>
      </c>
      <c r="G24" s="21">
        <f t="shared" si="5"/>
        <v>0</v>
      </c>
      <c r="H24" s="21">
        <f t="shared" si="5"/>
        <v>282700.7</v>
      </c>
      <c r="I24" s="21">
        <f t="shared" si="5"/>
        <v>0</v>
      </c>
      <c r="J24" s="21">
        <f t="shared" si="5"/>
        <v>0</v>
      </c>
      <c r="K24" s="21">
        <f t="shared" si="5"/>
        <v>0</v>
      </c>
      <c r="L24" s="21">
        <f t="shared" si="5"/>
        <v>244107</v>
      </c>
      <c r="M24" s="21">
        <f t="shared" si="5"/>
        <v>0</v>
      </c>
      <c r="N24" s="21">
        <f t="shared" si="5"/>
        <v>0</v>
      </c>
      <c r="O24" s="21">
        <f t="shared" si="5"/>
        <v>0</v>
      </c>
      <c r="P24" s="22"/>
    </row>
    <row r="25" spans="1:16" ht="21.75" customHeight="1">
      <c r="A25" s="100"/>
      <c r="B25" s="114"/>
      <c r="C25" s="115"/>
      <c r="D25" s="116"/>
      <c r="E25" s="20">
        <v>2020</v>
      </c>
      <c r="F25" s="21">
        <f aca="true" t="shared" si="6" ref="F25:O25">F32+F39</f>
        <v>373500</v>
      </c>
      <c r="G25" s="21">
        <f t="shared" si="6"/>
        <v>0</v>
      </c>
      <c r="H25" s="21">
        <f t="shared" si="6"/>
        <v>373500</v>
      </c>
      <c r="I25" s="21">
        <f t="shared" si="6"/>
        <v>0</v>
      </c>
      <c r="J25" s="21">
        <f t="shared" si="6"/>
        <v>0</v>
      </c>
      <c r="K25" s="21">
        <f t="shared" si="6"/>
        <v>0</v>
      </c>
      <c r="L25" s="21">
        <f t="shared" si="6"/>
        <v>0</v>
      </c>
      <c r="M25" s="21">
        <f t="shared" si="6"/>
        <v>0</v>
      </c>
      <c r="N25" s="21">
        <f t="shared" si="6"/>
        <v>0</v>
      </c>
      <c r="O25" s="21">
        <f t="shared" si="6"/>
        <v>0</v>
      </c>
      <c r="P25" s="22"/>
    </row>
    <row r="26" spans="1:16" ht="19.5" customHeight="1">
      <c r="A26" s="100"/>
      <c r="B26" s="78" t="s">
        <v>205</v>
      </c>
      <c r="C26" s="79"/>
      <c r="D26" s="80"/>
      <c r="E26" s="23" t="s">
        <v>141</v>
      </c>
      <c r="F26" s="24">
        <f>H26+J26+L26+N26</f>
        <v>741292.5</v>
      </c>
      <c r="G26" s="24">
        <f>I26+K26+M26+O26</f>
        <v>12084.4</v>
      </c>
      <c r="H26" s="24">
        <f>SUM(H27:H32)</f>
        <v>741292.5</v>
      </c>
      <c r="I26" s="24">
        <f aca="true" t="shared" si="7" ref="I26:O26">SUM(I27:I32)</f>
        <v>12084.4</v>
      </c>
      <c r="J26" s="25">
        <f t="shared" si="7"/>
        <v>0</v>
      </c>
      <c r="K26" s="25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7"/>
    </row>
    <row r="27" spans="1:16" ht="20.25" customHeight="1">
      <c r="A27" s="100"/>
      <c r="B27" s="81"/>
      <c r="C27" s="82"/>
      <c r="D27" s="83"/>
      <c r="E27" s="20">
        <v>2015</v>
      </c>
      <c r="F27" s="21">
        <f aca="true" t="shared" si="8" ref="F27:F32">H27+J27+L27+N27</f>
        <v>84.4</v>
      </c>
      <c r="G27" s="26">
        <f aca="true" t="shared" si="9" ref="G27:G33">I27+K27+M27+O27</f>
        <v>84.4</v>
      </c>
      <c r="H27" s="21">
        <f aca="true" t="shared" si="10" ref="H27:O27">H57</f>
        <v>84.4</v>
      </c>
      <c r="I27" s="21">
        <f t="shared" si="10"/>
        <v>84.4</v>
      </c>
      <c r="J27" s="21">
        <f t="shared" si="10"/>
        <v>0</v>
      </c>
      <c r="K27" s="21">
        <f t="shared" si="10"/>
        <v>0</v>
      </c>
      <c r="L27" s="21">
        <f t="shared" si="10"/>
        <v>0</v>
      </c>
      <c r="M27" s="21">
        <f t="shared" si="10"/>
        <v>0</v>
      </c>
      <c r="N27" s="21">
        <f t="shared" si="10"/>
        <v>0</v>
      </c>
      <c r="O27" s="21">
        <f t="shared" si="10"/>
        <v>0</v>
      </c>
      <c r="P27" s="22"/>
    </row>
    <row r="28" spans="1:16" ht="19.5" customHeight="1">
      <c r="A28" s="100"/>
      <c r="B28" s="81"/>
      <c r="C28" s="82"/>
      <c r="D28" s="83"/>
      <c r="E28" s="20">
        <v>2016</v>
      </c>
      <c r="F28" s="21">
        <f t="shared" si="8"/>
        <v>180276.4</v>
      </c>
      <c r="G28" s="21">
        <f t="shared" si="9"/>
        <v>12000</v>
      </c>
      <c r="H28" s="21">
        <f aca="true" t="shared" si="11" ref="H28:O28">H41+H42+H53+H54+H55+H56+H58+H62+H63+H65+H68+H71+H73+H74+H80</f>
        <v>180276.4</v>
      </c>
      <c r="I28" s="21">
        <f t="shared" si="11"/>
        <v>12000</v>
      </c>
      <c r="J28" s="21">
        <f t="shared" si="11"/>
        <v>0</v>
      </c>
      <c r="K28" s="21">
        <f t="shared" si="11"/>
        <v>0</v>
      </c>
      <c r="L28" s="21">
        <f t="shared" si="11"/>
        <v>0</v>
      </c>
      <c r="M28" s="21">
        <f t="shared" si="11"/>
        <v>0</v>
      </c>
      <c r="N28" s="21">
        <f t="shared" si="11"/>
        <v>0</v>
      </c>
      <c r="O28" s="21">
        <f t="shared" si="11"/>
        <v>0</v>
      </c>
      <c r="P28" s="22"/>
    </row>
    <row r="29" spans="1:16" ht="21.75" customHeight="1">
      <c r="A29" s="100"/>
      <c r="B29" s="81"/>
      <c r="C29" s="82"/>
      <c r="D29" s="83"/>
      <c r="E29" s="20">
        <v>2017</v>
      </c>
      <c r="F29" s="21">
        <f t="shared" si="8"/>
        <v>36600</v>
      </c>
      <c r="G29" s="26">
        <f t="shared" si="9"/>
        <v>0</v>
      </c>
      <c r="H29" s="21">
        <f aca="true" t="shared" si="12" ref="H29:O29">H59+H75+H76+H81</f>
        <v>36600</v>
      </c>
      <c r="I29" s="21">
        <f t="shared" si="12"/>
        <v>0</v>
      </c>
      <c r="J29" s="21">
        <f t="shared" si="12"/>
        <v>0</v>
      </c>
      <c r="K29" s="21">
        <f t="shared" si="12"/>
        <v>0</v>
      </c>
      <c r="L29" s="21">
        <f t="shared" si="12"/>
        <v>0</v>
      </c>
      <c r="M29" s="21">
        <f t="shared" si="12"/>
        <v>0</v>
      </c>
      <c r="N29" s="21">
        <f t="shared" si="12"/>
        <v>0</v>
      </c>
      <c r="O29" s="21">
        <f t="shared" si="12"/>
        <v>0</v>
      </c>
      <c r="P29" s="22"/>
    </row>
    <row r="30" spans="1:16" ht="21.75" customHeight="1">
      <c r="A30" s="100"/>
      <c r="B30" s="81"/>
      <c r="C30" s="82"/>
      <c r="D30" s="83"/>
      <c r="E30" s="20">
        <v>2018</v>
      </c>
      <c r="F30" s="21">
        <f t="shared" si="8"/>
        <v>59500</v>
      </c>
      <c r="G30" s="26">
        <f t="shared" si="9"/>
        <v>0</v>
      </c>
      <c r="H30" s="21">
        <f aca="true" t="shared" si="13" ref="H30:O30">H77+H78+H79+H82+H83+H84</f>
        <v>59500</v>
      </c>
      <c r="I30" s="21">
        <f t="shared" si="13"/>
        <v>0</v>
      </c>
      <c r="J30" s="21">
        <f t="shared" si="13"/>
        <v>0</v>
      </c>
      <c r="K30" s="21">
        <f t="shared" si="13"/>
        <v>0</v>
      </c>
      <c r="L30" s="21">
        <f t="shared" si="13"/>
        <v>0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22"/>
    </row>
    <row r="31" spans="1:16" ht="18.75" customHeight="1">
      <c r="A31" s="100"/>
      <c r="B31" s="81"/>
      <c r="C31" s="82"/>
      <c r="D31" s="83"/>
      <c r="E31" s="20">
        <v>2019</v>
      </c>
      <c r="F31" s="21">
        <f t="shared" si="8"/>
        <v>201331.7</v>
      </c>
      <c r="G31" s="26">
        <f t="shared" si="9"/>
        <v>0</v>
      </c>
      <c r="H31" s="21">
        <f aca="true" t="shared" si="14" ref="H31:O31">H85+H86+H87+H88+H89+H90</f>
        <v>201331.7</v>
      </c>
      <c r="I31" s="21">
        <f t="shared" si="14"/>
        <v>0</v>
      </c>
      <c r="J31" s="21">
        <f t="shared" si="14"/>
        <v>0</v>
      </c>
      <c r="K31" s="21">
        <f t="shared" si="14"/>
        <v>0</v>
      </c>
      <c r="L31" s="21">
        <f t="shared" si="14"/>
        <v>0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22"/>
    </row>
    <row r="32" spans="1:16" ht="20.25" customHeight="1">
      <c r="A32" s="100"/>
      <c r="B32" s="114"/>
      <c r="C32" s="115"/>
      <c r="D32" s="116"/>
      <c r="E32" s="20">
        <v>2020</v>
      </c>
      <c r="F32" s="21">
        <f t="shared" si="8"/>
        <v>263500</v>
      </c>
      <c r="G32" s="26">
        <f t="shared" si="9"/>
        <v>0</v>
      </c>
      <c r="H32" s="21">
        <f aca="true" t="shared" si="15" ref="H32:O32">H91+H92+H93+H94+H95</f>
        <v>263500</v>
      </c>
      <c r="I32" s="21">
        <f t="shared" si="15"/>
        <v>0</v>
      </c>
      <c r="J32" s="21">
        <f t="shared" si="15"/>
        <v>0</v>
      </c>
      <c r="K32" s="21">
        <f t="shared" si="15"/>
        <v>0</v>
      </c>
      <c r="L32" s="21">
        <f t="shared" si="15"/>
        <v>0</v>
      </c>
      <c r="M32" s="21">
        <f t="shared" si="15"/>
        <v>0</v>
      </c>
      <c r="N32" s="21">
        <f t="shared" si="15"/>
        <v>0</v>
      </c>
      <c r="O32" s="21">
        <f t="shared" si="15"/>
        <v>0</v>
      </c>
      <c r="P32" s="22"/>
    </row>
    <row r="33" spans="1:16" ht="18" customHeight="1">
      <c r="A33" s="100"/>
      <c r="B33" s="78" t="s">
        <v>206</v>
      </c>
      <c r="C33" s="79"/>
      <c r="D33" s="80"/>
      <c r="E33" s="23" t="s">
        <v>141</v>
      </c>
      <c r="F33" s="24">
        <f>H33+J33+L33+N33</f>
        <v>2327766.3</v>
      </c>
      <c r="G33" s="24">
        <f t="shared" si="9"/>
        <v>141542.5</v>
      </c>
      <c r="H33" s="24">
        <f>SUM(H34:H39)</f>
        <v>909833.3</v>
      </c>
      <c r="I33" s="24">
        <f aca="true" t="shared" si="16" ref="I33:O33">SUM(I34:I39)</f>
        <v>141542.5</v>
      </c>
      <c r="J33" s="24">
        <f t="shared" si="16"/>
        <v>0</v>
      </c>
      <c r="K33" s="24">
        <f t="shared" si="16"/>
        <v>0</v>
      </c>
      <c r="L33" s="24">
        <f t="shared" si="16"/>
        <v>1417933</v>
      </c>
      <c r="M33" s="24">
        <f t="shared" si="16"/>
        <v>0</v>
      </c>
      <c r="N33" s="24">
        <f t="shared" si="16"/>
        <v>0</v>
      </c>
      <c r="O33" s="24">
        <f t="shared" si="16"/>
        <v>0</v>
      </c>
      <c r="P33" s="7"/>
    </row>
    <row r="34" spans="1:16" ht="21.75" customHeight="1">
      <c r="A34" s="100"/>
      <c r="B34" s="81"/>
      <c r="C34" s="82"/>
      <c r="D34" s="83"/>
      <c r="E34" s="20">
        <v>2015</v>
      </c>
      <c r="F34" s="21">
        <f aca="true" t="shared" si="17" ref="F34:F39">H34+J34+L34+N34</f>
        <v>77969.1</v>
      </c>
      <c r="G34" s="21">
        <f aca="true" t="shared" si="18" ref="G34:G39">I34+K34+M34+O34</f>
        <v>77969.1</v>
      </c>
      <c r="H34" s="21">
        <f aca="true" t="shared" si="19" ref="H34:O34">H40+H70+H44</f>
        <v>77969.1</v>
      </c>
      <c r="I34" s="21">
        <f t="shared" si="19"/>
        <v>77969.1</v>
      </c>
      <c r="J34" s="21">
        <f t="shared" si="19"/>
        <v>0</v>
      </c>
      <c r="K34" s="21">
        <f t="shared" si="19"/>
        <v>0</v>
      </c>
      <c r="L34" s="21">
        <f t="shared" si="19"/>
        <v>0</v>
      </c>
      <c r="M34" s="21">
        <f t="shared" si="19"/>
        <v>0</v>
      </c>
      <c r="N34" s="21">
        <f t="shared" si="19"/>
        <v>0</v>
      </c>
      <c r="O34" s="21">
        <f t="shared" si="19"/>
        <v>0</v>
      </c>
      <c r="P34" s="22"/>
    </row>
    <row r="35" spans="1:16" ht="19.5" customHeight="1">
      <c r="A35" s="100"/>
      <c r="B35" s="81"/>
      <c r="C35" s="82"/>
      <c r="D35" s="83"/>
      <c r="E35" s="20">
        <v>2016</v>
      </c>
      <c r="F35" s="21">
        <f t="shared" si="17"/>
        <v>690589.3999999999</v>
      </c>
      <c r="G35" s="21">
        <f t="shared" si="18"/>
        <v>63573.4</v>
      </c>
      <c r="H35" s="21">
        <f aca="true" t="shared" si="20" ref="H35:O35">H45+H46+H47+H48+H49+H60+H67+H72</f>
        <v>312679.3</v>
      </c>
      <c r="I35" s="21">
        <f t="shared" si="20"/>
        <v>63573.4</v>
      </c>
      <c r="J35" s="21">
        <f t="shared" si="20"/>
        <v>0</v>
      </c>
      <c r="K35" s="21">
        <f t="shared" si="20"/>
        <v>0</v>
      </c>
      <c r="L35" s="21">
        <f t="shared" si="20"/>
        <v>377910.1</v>
      </c>
      <c r="M35" s="21">
        <f t="shared" si="20"/>
        <v>0</v>
      </c>
      <c r="N35" s="21">
        <f t="shared" si="20"/>
        <v>0</v>
      </c>
      <c r="O35" s="21">
        <f t="shared" si="20"/>
        <v>0</v>
      </c>
      <c r="P35" s="22"/>
    </row>
    <row r="36" spans="1:16" ht="18.75" customHeight="1">
      <c r="A36" s="100"/>
      <c r="B36" s="81"/>
      <c r="C36" s="82"/>
      <c r="D36" s="83"/>
      <c r="E36" s="20">
        <v>2017</v>
      </c>
      <c r="F36" s="21">
        <f t="shared" si="17"/>
        <v>798231.8</v>
      </c>
      <c r="G36" s="21">
        <f t="shared" si="18"/>
        <v>0</v>
      </c>
      <c r="H36" s="21">
        <f aca="true" t="shared" si="21" ref="H36:O36">H50+H43+H61+H64+H66+H69</f>
        <v>246440.9</v>
      </c>
      <c r="I36" s="21">
        <f t="shared" si="21"/>
        <v>0</v>
      </c>
      <c r="J36" s="21">
        <f t="shared" si="21"/>
        <v>0</v>
      </c>
      <c r="K36" s="21">
        <f t="shared" si="21"/>
        <v>0</v>
      </c>
      <c r="L36" s="21">
        <f t="shared" si="21"/>
        <v>551790.9</v>
      </c>
      <c r="M36" s="21">
        <f t="shared" si="21"/>
        <v>0</v>
      </c>
      <c r="N36" s="21">
        <f t="shared" si="21"/>
        <v>0</v>
      </c>
      <c r="O36" s="21">
        <f t="shared" si="21"/>
        <v>0</v>
      </c>
      <c r="P36" s="22"/>
    </row>
    <row r="37" spans="1:16" ht="17.25" customHeight="1">
      <c r="A37" s="100"/>
      <c r="B37" s="81"/>
      <c r="C37" s="82"/>
      <c r="D37" s="83"/>
      <c r="E37" s="20">
        <v>2018</v>
      </c>
      <c r="F37" s="21">
        <f t="shared" si="17"/>
        <v>325500</v>
      </c>
      <c r="G37" s="21">
        <f t="shared" si="18"/>
        <v>0</v>
      </c>
      <c r="H37" s="21">
        <f aca="true" t="shared" si="22" ref="H37:O38">H51</f>
        <v>81375</v>
      </c>
      <c r="I37" s="21">
        <f t="shared" si="22"/>
        <v>0</v>
      </c>
      <c r="J37" s="21">
        <f t="shared" si="22"/>
        <v>0</v>
      </c>
      <c r="K37" s="21">
        <f t="shared" si="22"/>
        <v>0</v>
      </c>
      <c r="L37" s="21">
        <f t="shared" si="22"/>
        <v>244125</v>
      </c>
      <c r="M37" s="21">
        <f t="shared" si="22"/>
        <v>0</v>
      </c>
      <c r="N37" s="21">
        <f t="shared" si="22"/>
        <v>0</v>
      </c>
      <c r="O37" s="21">
        <f t="shared" si="22"/>
        <v>0</v>
      </c>
      <c r="P37" s="22"/>
    </row>
    <row r="38" spans="1:16" ht="19.5" customHeight="1">
      <c r="A38" s="100"/>
      <c r="B38" s="81"/>
      <c r="C38" s="82"/>
      <c r="D38" s="83"/>
      <c r="E38" s="20">
        <v>2019</v>
      </c>
      <c r="F38" s="21">
        <f t="shared" si="17"/>
        <v>325476</v>
      </c>
      <c r="G38" s="21">
        <f t="shared" si="18"/>
        <v>0</v>
      </c>
      <c r="H38" s="27">
        <f t="shared" si="22"/>
        <v>81369</v>
      </c>
      <c r="I38" s="27">
        <f t="shared" si="22"/>
        <v>0</v>
      </c>
      <c r="J38" s="27">
        <f t="shared" si="22"/>
        <v>0</v>
      </c>
      <c r="K38" s="27">
        <f t="shared" si="22"/>
        <v>0</v>
      </c>
      <c r="L38" s="27">
        <f t="shared" si="22"/>
        <v>244107</v>
      </c>
      <c r="M38" s="27">
        <f t="shared" si="22"/>
        <v>0</v>
      </c>
      <c r="N38" s="27">
        <f t="shared" si="22"/>
        <v>0</v>
      </c>
      <c r="O38" s="27">
        <f t="shared" si="22"/>
        <v>0</v>
      </c>
      <c r="P38" s="22"/>
    </row>
    <row r="39" spans="1:16" ht="18" customHeight="1">
      <c r="A39" s="100"/>
      <c r="B39" s="114"/>
      <c r="C39" s="115"/>
      <c r="D39" s="116"/>
      <c r="E39" s="28">
        <v>2020</v>
      </c>
      <c r="F39" s="29">
        <f t="shared" si="17"/>
        <v>110000</v>
      </c>
      <c r="G39" s="29">
        <f t="shared" si="18"/>
        <v>0</v>
      </c>
      <c r="H39" s="30">
        <f>H96</f>
        <v>110000</v>
      </c>
      <c r="I39" s="30">
        <f aca="true" t="shared" si="23" ref="I39:O39">I96</f>
        <v>0</v>
      </c>
      <c r="J39" s="30">
        <f t="shared" si="23"/>
        <v>0</v>
      </c>
      <c r="K39" s="30">
        <f t="shared" si="23"/>
        <v>0</v>
      </c>
      <c r="L39" s="30">
        <f t="shared" si="23"/>
        <v>0</v>
      </c>
      <c r="M39" s="30">
        <f t="shared" si="23"/>
        <v>0</v>
      </c>
      <c r="N39" s="30">
        <f t="shared" si="23"/>
        <v>0</v>
      </c>
      <c r="O39" s="30">
        <f t="shared" si="23"/>
        <v>0</v>
      </c>
      <c r="P39" s="22"/>
    </row>
    <row r="40" spans="1:16" ht="63" customHeight="1">
      <c r="A40" s="84" t="s">
        <v>158</v>
      </c>
      <c r="B40" s="94" t="s">
        <v>4</v>
      </c>
      <c r="C40" s="94">
        <v>1.707</v>
      </c>
      <c r="D40" s="31" t="s">
        <v>3</v>
      </c>
      <c r="E40" s="31">
        <v>2015</v>
      </c>
      <c r="F40" s="29">
        <f>H40+J40+L40+N40</f>
        <v>28109.2</v>
      </c>
      <c r="G40" s="29">
        <f>I40+K40+M40+O40</f>
        <v>28109.2</v>
      </c>
      <c r="H40" s="32">
        <v>28109.2</v>
      </c>
      <c r="I40" s="32">
        <v>28109.2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3" t="s">
        <v>358</v>
      </c>
    </row>
    <row r="41" spans="1:16" ht="77.25" customHeight="1">
      <c r="A41" s="91"/>
      <c r="B41" s="93"/>
      <c r="C41" s="93"/>
      <c r="D41" s="34" t="s">
        <v>2</v>
      </c>
      <c r="E41" s="34">
        <v>2016</v>
      </c>
      <c r="F41" s="29">
        <f>H41+J41+L41+N41</f>
        <v>1401.7</v>
      </c>
      <c r="G41" s="21">
        <f>I41+K41+M41+O41</f>
        <v>0</v>
      </c>
      <c r="H41" s="35">
        <v>1401.7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6"/>
    </row>
    <row r="42" spans="1:16" ht="63" customHeight="1">
      <c r="A42" s="84" t="s">
        <v>159</v>
      </c>
      <c r="B42" s="94" t="s">
        <v>364</v>
      </c>
      <c r="C42" s="132">
        <v>0.65681</v>
      </c>
      <c r="D42" s="9" t="s">
        <v>2</v>
      </c>
      <c r="E42" s="9">
        <v>2016</v>
      </c>
      <c r="F42" s="21">
        <f aca="true" t="shared" si="24" ref="F42:F62">H42+J42+L42+N42</f>
        <v>1188.8</v>
      </c>
      <c r="G42" s="21">
        <f>I42+K42+M42+O42</f>
        <v>0</v>
      </c>
      <c r="H42" s="35">
        <v>1188.8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7"/>
    </row>
    <row r="43" spans="1:16" ht="77.25" customHeight="1">
      <c r="A43" s="91"/>
      <c r="B43" s="93"/>
      <c r="C43" s="93"/>
      <c r="D43" s="34" t="s">
        <v>3</v>
      </c>
      <c r="E43" s="34">
        <v>2017</v>
      </c>
      <c r="F43" s="21">
        <f t="shared" si="24"/>
        <v>87326.5</v>
      </c>
      <c r="G43" s="21">
        <f>I43+K43+M43+O43</f>
        <v>0</v>
      </c>
      <c r="H43" s="35">
        <v>21831.6</v>
      </c>
      <c r="I43" s="35">
        <v>0</v>
      </c>
      <c r="J43" s="35">
        <v>0</v>
      </c>
      <c r="K43" s="35">
        <v>0</v>
      </c>
      <c r="L43" s="35">
        <v>65494.9</v>
      </c>
      <c r="M43" s="35">
        <v>0</v>
      </c>
      <c r="N43" s="35">
        <v>0</v>
      </c>
      <c r="O43" s="35">
        <v>0</v>
      </c>
      <c r="P43" s="36"/>
    </row>
    <row r="44" spans="1:16" ht="54.75" customHeight="1">
      <c r="A44" s="84" t="s">
        <v>222</v>
      </c>
      <c r="B44" s="94" t="s">
        <v>202</v>
      </c>
      <c r="C44" s="94">
        <v>1.74</v>
      </c>
      <c r="D44" s="34" t="s">
        <v>3</v>
      </c>
      <c r="E44" s="34">
        <v>2015</v>
      </c>
      <c r="F44" s="21">
        <f t="shared" si="24"/>
        <v>49518.8</v>
      </c>
      <c r="G44" s="21">
        <f>I44+K44+M44+O44</f>
        <v>49518.8</v>
      </c>
      <c r="H44" s="35">
        <v>49518.8</v>
      </c>
      <c r="I44" s="35">
        <v>49518.8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101" t="s">
        <v>217</v>
      </c>
    </row>
    <row r="45" spans="1:16" ht="49.5" customHeight="1">
      <c r="A45" s="91"/>
      <c r="B45" s="93"/>
      <c r="C45" s="93"/>
      <c r="D45" s="34" t="s">
        <v>3</v>
      </c>
      <c r="E45" s="34">
        <v>2016</v>
      </c>
      <c r="F45" s="21">
        <f t="shared" si="24"/>
        <v>109198.70000000001</v>
      </c>
      <c r="G45" s="21">
        <f>I45+K45+M45+O45</f>
        <v>63573.4</v>
      </c>
      <c r="H45" s="35">
        <f>63573.4+45625.3</f>
        <v>109198.70000000001</v>
      </c>
      <c r="I45" s="35">
        <v>63573.4</v>
      </c>
      <c r="J45" s="35">
        <v>0</v>
      </c>
      <c r="K45" s="35">
        <v>0</v>
      </c>
      <c r="L45" s="35"/>
      <c r="M45" s="35">
        <v>0</v>
      </c>
      <c r="N45" s="35">
        <v>0</v>
      </c>
      <c r="O45" s="35">
        <v>0</v>
      </c>
      <c r="P45" s="102"/>
    </row>
    <row r="46" spans="1:16" ht="49.5" customHeight="1">
      <c r="A46" s="37" t="s">
        <v>160</v>
      </c>
      <c r="B46" s="31" t="s">
        <v>204</v>
      </c>
      <c r="C46" s="31">
        <v>0.531</v>
      </c>
      <c r="D46" s="34" t="s">
        <v>3</v>
      </c>
      <c r="E46" s="34">
        <v>2016</v>
      </c>
      <c r="F46" s="21">
        <f t="shared" si="24"/>
        <v>8281.4</v>
      </c>
      <c r="G46" s="21">
        <f aca="true" t="shared" si="25" ref="G46:G96">I46+K46+M46+O46</f>
        <v>0</v>
      </c>
      <c r="H46" s="35">
        <v>2070.4</v>
      </c>
      <c r="I46" s="35">
        <v>0</v>
      </c>
      <c r="J46" s="35">
        <v>0</v>
      </c>
      <c r="K46" s="35">
        <v>0</v>
      </c>
      <c r="L46" s="35">
        <v>6211</v>
      </c>
      <c r="M46" s="35">
        <v>0</v>
      </c>
      <c r="N46" s="35">
        <v>0</v>
      </c>
      <c r="O46" s="35">
        <v>0</v>
      </c>
      <c r="P46" s="36" t="s">
        <v>65</v>
      </c>
    </row>
    <row r="47" spans="1:16" ht="66" customHeight="1">
      <c r="A47" s="37" t="s">
        <v>161</v>
      </c>
      <c r="B47" s="34" t="s">
        <v>13</v>
      </c>
      <c r="C47" s="34">
        <v>0.3</v>
      </c>
      <c r="D47" s="34" t="s">
        <v>3</v>
      </c>
      <c r="E47" s="34">
        <v>2016</v>
      </c>
      <c r="F47" s="21">
        <f t="shared" si="24"/>
        <v>35376.5</v>
      </c>
      <c r="G47" s="21">
        <f t="shared" si="25"/>
        <v>0</v>
      </c>
      <c r="H47" s="35">
        <v>8844.1</v>
      </c>
      <c r="I47" s="35">
        <v>0</v>
      </c>
      <c r="J47" s="35">
        <v>0</v>
      </c>
      <c r="K47" s="35">
        <v>0</v>
      </c>
      <c r="L47" s="35">
        <v>26532.4</v>
      </c>
      <c r="M47" s="35">
        <v>0</v>
      </c>
      <c r="N47" s="35">
        <v>0</v>
      </c>
      <c r="O47" s="35">
        <v>0</v>
      </c>
      <c r="P47" s="36" t="s">
        <v>65</v>
      </c>
    </row>
    <row r="48" spans="1:16" ht="66" customHeight="1">
      <c r="A48" s="37" t="s">
        <v>162</v>
      </c>
      <c r="B48" s="34" t="s">
        <v>201</v>
      </c>
      <c r="C48" s="34">
        <v>0.67265</v>
      </c>
      <c r="D48" s="34" t="s">
        <v>3</v>
      </c>
      <c r="E48" s="34">
        <v>2016</v>
      </c>
      <c r="F48" s="21">
        <f t="shared" si="24"/>
        <v>66240.9</v>
      </c>
      <c r="G48" s="21">
        <f t="shared" si="25"/>
        <v>0</v>
      </c>
      <c r="H48" s="35">
        <v>16560.2</v>
      </c>
      <c r="I48" s="35">
        <v>0</v>
      </c>
      <c r="J48" s="35">
        <v>0</v>
      </c>
      <c r="K48" s="35">
        <v>0</v>
      </c>
      <c r="L48" s="35">
        <v>49680.7</v>
      </c>
      <c r="M48" s="35">
        <v>0</v>
      </c>
      <c r="N48" s="35">
        <v>0</v>
      </c>
      <c r="O48" s="35">
        <v>0</v>
      </c>
      <c r="P48" s="36" t="s">
        <v>66</v>
      </c>
    </row>
    <row r="49" spans="1:16" ht="37.5" customHeight="1">
      <c r="A49" s="84" t="s">
        <v>163</v>
      </c>
      <c r="B49" s="94" t="s">
        <v>131</v>
      </c>
      <c r="C49" s="94">
        <v>11.3</v>
      </c>
      <c r="D49" s="38" t="s">
        <v>3</v>
      </c>
      <c r="E49" s="38">
        <v>2016</v>
      </c>
      <c r="F49" s="39">
        <f t="shared" si="24"/>
        <v>325500</v>
      </c>
      <c r="G49" s="39">
        <f t="shared" si="25"/>
        <v>0</v>
      </c>
      <c r="H49" s="40">
        <f>325500*25/100</f>
        <v>81375</v>
      </c>
      <c r="I49" s="40">
        <v>0</v>
      </c>
      <c r="J49" s="40">
        <v>0</v>
      </c>
      <c r="K49" s="40">
        <v>0</v>
      </c>
      <c r="L49" s="40">
        <f>325500*75/100</f>
        <v>244125</v>
      </c>
      <c r="M49" s="40">
        <v>0</v>
      </c>
      <c r="N49" s="40">
        <v>0</v>
      </c>
      <c r="O49" s="40">
        <v>0</v>
      </c>
      <c r="P49" s="101" t="s">
        <v>219</v>
      </c>
    </row>
    <row r="50" spans="1:16" ht="43.5" customHeight="1">
      <c r="A50" s="90"/>
      <c r="B50" s="92"/>
      <c r="C50" s="92"/>
      <c r="D50" s="34" t="s">
        <v>3</v>
      </c>
      <c r="E50" s="34">
        <v>2017</v>
      </c>
      <c r="F50" s="39">
        <f t="shared" si="24"/>
        <v>325500</v>
      </c>
      <c r="G50" s="21">
        <f t="shared" si="25"/>
        <v>0</v>
      </c>
      <c r="H50" s="35">
        <f>325500*25/100</f>
        <v>81375</v>
      </c>
      <c r="I50" s="35">
        <v>0</v>
      </c>
      <c r="J50" s="35">
        <v>0</v>
      </c>
      <c r="K50" s="35">
        <v>0</v>
      </c>
      <c r="L50" s="35">
        <f>325500*75/100</f>
        <v>244125</v>
      </c>
      <c r="M50" s="35">
        <v>0</v>
      </c>
      <c r="N50" s="35">
        <v>0</v>
      </c>
      <c r="O50" s="35">
        <v>0</v>
      </c>
      <c r="P50" s="139"/>
    </row>
    <row r="51" spans="1:16" ht="43.5" customHeight="1">
      <c r="A51" s="90"/>
      <c r="B51" s="92"/>
      <c r="C51" s="92"/>
      <c r="D51" s="34" t="s">
        <v>3</v>
      </c>
      <c r="E51" s="34">
        <v>2018</v>
      </c>
      <c r="F51" s="39">
        <f t="shared" si="24"/>
        <v>325500</v>
      </c>
      <c r="G51" s="21">
        <f t="shared" si="25"/>
        <v>0</v>
      </c>
      <c r="H51" s="35">
        <v>81375</v>
      </c>
      <c r="I51" s="35">
        <v>0</v>
      </c>
      <c r="J51" s="35">
        <v>0</v>
      </c>
      <c r="K51" s="35">
        <v>0</v>
      </c>
      <c r="L51" s="35">
        <f>325500*75/100</f>
        <v>244125</v>
      </c>
      <c r="M51" s="35">
        <v>0</v>
      </c>
      <c r="N51" s="35">
        <v>0</v>
      </c>
      <c r="O51" s="35">
        <v>0</v>
      </c>
      <c r="P51" s="139"/>
    </row>
    <row r="52" spans="1:16" ht="43.5" customHeight="1">
      <c r="A52" s="91"/>
      <c r="B52" s="93"/>
      <c r="C52" s="93"/>
      <c r="D52" s="34" t="s">
        <v>3</v>
      </c>
      <c r="E52" s="34">
        <v>2019</v>
      </c>
      <c r="F52" s="39">
        <f t="shared" si="24"/>
        <v>325476</v>
      </c>
      <c r="G52" s="21">
        <f t="shared" si="25"/>
        <v>0</v>
      </c>
      <c r="H52" s="35">
        <f>325476*25/100</f>
        <v>81369</v>
      </c>
      <c r="I52" s="35">
        <v>0</v>
      </c>
      <c r="J52" s="35">
        <v>0</v>
      </c>
      <c r="K52" s="35">
        <v>0</v>
      </c>
      <c r="L52" s="35">
        <f>325476*75/100</f>
        <v>244107</v>
      </c>
      <c r="M52" s="35">
        <v>0</v>
      </c>
      <c r="N52" s="35">
        <v>0</v>
      </c>
      <c r="O52" s="35">
        <v>0</v>
      </c>
      <c r="P52" s="102"/>
    </row>
    <row r="53" spans="1:16" ht="58.5" customHeight="1">
      <c r="A53" s="41" t="s">
        <v>164</v>
      </c>
      <c r="B53" s="38" t="s">
        <v>207</v>
      </c>
      <c r="C53" s="38">
        <v>0.4</v>
      </c>
      <c r="D53" s="34" t="s">
        <v>2</v>
      </c>
      <c r="E53" s="34">
        <v>2016</v>
      </c>
      <c r="F53" s="21">
        <f t="shared" si="24"/>
        <v>4000</v>
      </c>
      <c r="G53" s="21">
        <f t="shared" si="25"/>
        <v>0</v>
      </c>
      <c r="H53" s="35">
        <v>4000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42"/>
    </row>
    <row r="54" spans="1:16" ht="70.5" customHeight="1">
      <c r="A54" s="41" t="s">
        <v>165</v>
      </c>
      <c r="B54" s="38" t="s">
        <v>208</v>
      </c>
      <c r="C54" s="38">
        <v>1.5</v>
      </c>
      <c r="D54" s="34" t="s">
        <v>2</v>
      </c>
      <c r="E54" s="34">
        <v>2016</v>
      </c>
      <c r="F54" s="21">
        <f t="shared" si="24"/>
        <v>1000</v>
      </c>
      <c r="G54" s="21">
        <f t="shared" si="25"/>
        <v>0</v>
      </c>
      <c r="H54" s="35">
        <v>1000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42"/>
    </row>
    <row r="55" spans="1:16" ht="70.5" customHeight="1">
      <c r="A55" s="41" t="s">
        <v>239</v>
      </c>
      <c r="B55" s="38" t="s">
        <v>209</v>
      </c>
      <c r="C55" s="38">
        <v>0.25</v>
      </c>
      <c r="D55" s="34" t="s">
        <v>2</v>
      </c>
      <c r="E55" s="34">
        <v>2016</v>
      </c>
      <c r="F55" s="21">
        <f t="shared" si="24"/>
        <v>368.7</v>
      </c>
      <c r="G55" s="21">
        <f t="shared" si="25"/>
        <v>0</v>
      </c>
      <c r="H55" s="35">
        <v>368.7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42"/>
    </row>
    <row r="56" spans="1:16" ht="57.75" customHeight="1">
      <c r="A56" s="41" t="s">
        <v>240</v>
      </c>
      <c r="B56" s="34" t="s">
        <v>10</v>
      </c>
      <c r="C56" s="34">
        <v>2</v>
      </c>
      <c r="D56" s="34" t="s">
        <v>2</v>
      </c>
      <c r="E56" s="34">
        <v>2016</v>
      </c>
      <c r="F56" s="21">
        <f t="shared" si="24"/>
        <v>81000</v>
      </c>
      <c r="G56" s="21">
        <f t="shared" si="25"/>
        <v>0</v>
      </c>
      <c r="H56" s="35">
        <f>79000+2000</f>
        <v>81000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6" t="s">
        <v>36</v>
      </c>
    </row>
    <row r="57" spans="1:16" ht="57.75" customHeight="1">
      <c r="A57" s="84" t="s">
        <v>241</v>
      </c>
      <c r="B57" s="94" t="s">
        <v>218</v>
      </c>
      <c r="C57" s="94">
        <v>4.713</v>
      </c>
      <c r="D57" s="34" t="s">
        <v>2</v>
      </c>
      <c r="E57" s="34">
        <v>2015</v>
      </c>
      <c r="F57" s="21">
        <f>H57+J57+L57+N57</f>
        <v>84.4</v>
      </c>
      <c r="G57" s="21">
        <f>I57+K57+M57+O57</f>
        <v>84.4</v>
      </c>
      <c r="H57" s="35">
        <v>84.4</v>
      </c>
      <c r="I57" s="35">
        <v>84.4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6"/>
    </row>
    <row r="58" spans="1:16" ht="67.5" customHeight="1">
      <c r="A58" s="90"/>
      <c r="B58" s="92"/>
      <c r="C58" s="92"/>
      <c r="D58" s="34" t="s">
        <v>2</v>
      </c>
      <c r="E58" s="34">
        <v>2016</v>
      </c>
      <c r="F58" s="21">
        <f t="shared" si="24"/>
        <v>4100</v>
      </c>
      <c r="G58" s="21">
        <f>I58+K58+M58+O58</f>
        <v>0</v>
      </c>
      <c r="H58" s="35">
        <f>2700+1400</f>
        <v>4100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6" t="s">
        <v>362</v>
      </c>
    </row>
    <row r="59" spans="1:16" ht="57.75" customHeight="1">
      <c r="A59" s="90"/>
      <c r="B59" s="92"/>
      <c r="C59" s="92"/>
      <c r="D59" s="34" t="s">
        <v>2</v>
      </c>
      <c r="E59" s="34">
        <v>2017</v>
      </c>
      <c r="F59" s="21">
        <f t="shared" si="24"/>
        <v>400</v>
      </c>
      <c r="G59" s="21">
        <f>I59+K59+M59+O59</f>
        <v>0</v>
      </c>
      <c r="H59" s="35">
        <v>400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6" t="s">
        <v>350</v>
      </c>
    </row>
    <row r="60" spans="1:16" ht="57.75" customHeight="1">
      <c r="A60" s="90"/>
      <c r="B60" s="92"/>
      <c r="C60" s="92"/>
      <c r="D60" s="34" t="s">
        <v>3</v>
      </c>
      <c r="E60" s="34">
        <v>2016</v>
      </c>
      <c r="F60" s="21">
        <f t="shared" si="24"/>
        <v>62510.6</v>
      </c>
      <c r="G60" s="21">
        <f>I60+K60+M60+O60</f>
        <v>0</v>
      </c>
      <c r="H60" s="35">
        <v>62510.6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6"/>
    </row>
    <row r="61" spans="1:16" ht="57.75" customHeight="1">
      <c r="A61" s="91"/>
      <c r="B61" s="93"/>
      <c r="C61" s="93"/>
      <c r="D61" s="34" t="s">
        <v>3</v>
      </c>
      <c r="E61" s="34">
        <v>2017</v>
      </c>
      <c r="F61" s="21">
        <f t="shared" si="24"/>
        <v>62510.7</v>
      </c>
      <c r="G61" s="21">
        <f>I61+K61+M61+O61</f>
        <v>0</v>
      </c>
      <c r="H61" s="35">
        <v>62510.7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6"/>
    </row>
    <row r="62" spans="1:16" ht="57.75" customHeight="1">
      <c r="A62" s="41" t="s">
        <v>242</v>
      </c>
      <c r="B62" s="34" t="s">
        <v>210</v>
      </c>
      <c r="C62" s="34">
        <v>0.7</v>
      </c>
      <c r="D62" s="34" t="s">
        <v>2</v>
      </c>
      <c r="E62" s="34">
        <v>2016</v>
      </c>
      <c r="F62" s="21">
        <f t="shared" si="24"/>
        <v>12368.7</v>
      </c>
      <c r="G62" s="21">
        <f t="shared" si="25"/>
        <v>0</v>
      </c>
      <c r="H62" s="35">
        <v>12368.7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6" t="s">
        <v>36</v>
      </c>
    </row>
    <row r="63" spans="1:16" ht="33" customHeight="1">
      <c r="A63" s="84" t="s">
        <v>243</v>
      </c>
      <c r="B63" s="94" t="s">
        <v>63</v>
      </c>
      <c r="C63" s="94">
        <v>0.63</v>
      </c>
      <c r="D63" s="34" t="s">
        <v>2</v>
      </c>
      <c r="E63" s="34">
        <v>2016</v>
      </c>
      <c r="F63" s="21">
        <f aca="true" t="shared" si="26" ref="F63:F69">H63+J63+L63+N63</f>
        <v>4000</v>
      </c>
      <c r="G63" s="21">
        <f>I63+K63+M63+O63</f>
        <v>0</v>
      </c>
      <c r="H63" s="35">
        <v>4000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6"/>
    </row>
    <row r="64" spans="1:16" ht="39" customHeight="1">
      <c r="A64" s="91"/>
      <c r="B64" s="93"/>
      <c r="C64" s="93"/>
      <c r="D64" s="34" t="s">
        <v>3</v>
      </c>
      <c r="E64" s="34">
        <v>2017</v>
      </c>
      <c r="F64" s="21">
        <f t="shared" si="26"/>
        <v>80292.8</v>
      </c>
      <c r="G64" s="21">
        <f t="shared" si="25"/>
        <v>0</v>
      </c>
      <c r="H64" s="35">
        <v>20073.2</v>
      </c>
      <c r="I64" s="35">
        <v>0</v>
      </c>
      <c r="J64" s="35">
        <v>0</v>
      </c>
      <c r="K64" s="35">
        <v>0</v>
      </c>
      <c r="L64" s="35">
        <v>60219.6</v>
      </c>
      <c r="M64" s="35">
        <v>0</v>
      </c>
      <c r="N64" s="35">
        <v>0</v>
      </c>
      <c r="O64" s="35">
        <v>0</v>
      </c>
      <c r="P64" s="36" t="s">
        <v>66</v>
      </c>
    </row>
    <row r="65" spans="1:16" ht="26.25" customHeight="1">
      <c r="A65" s="84" t="s">
        <v>244</v>
      </c>
      <c r="B65" s="94" t="s">
        <v>198</v>
      </c>
      <c r="C65" s="94">
        <v>1.4</v>
      </c>
      <c r="D65" s="34" t="s">
        <v>2</v>
      </c>
      <c r="E65" s="34">
        <v>2016</v>
      </c>
      <c r="F65" s="21">
        <f t="shared" si="26"/>
        <v>8000</v>
      </c>
      <c r="G65" s="21">
        <f>I65+K65+M65+O65</f>
        <v>0</v>
      </c>
      <c r="H65" s="35">
        <v>8000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6"/>
    </row>
    <row r="66" spans="1:16" ht="35.25" customHeight="1">
      <c r="A66" s="91"/>
      <c r="B66" s="93"/>
      <c r="C66" s="93"/>
      <c r="D66" s="34" t="s">
        <v>3</v>
      </c>
      <c r="E66" s="34">
        <v>2017</v>
      </c>
      <c r="F66" s="21">
        <f t="shared" si="26"/>
        <v>172056</v>
      </c>
      <c r="G66" s="21">
        <f t="shared" si="25"/>
        <v>0</v>
      </c>
      <c r="H66" s="35">
        <v>43014</v>
      </c>
      <c r="I66" s="35">
        <v>0</v>
      </c>
      <c r="J66" s="35">
        <v>0</v>
      </c>
      <c r="K66" s="35">
        <v>0</v>
      </c>
      <c r="L66" s="35">
        <v>129042</v>
      </c>
      <c r="M66" s="35">
        <v>0</v>
      </c>
      <c r="N66" s="35">
        <v>0</v>
      </c>
      <c r="O66" s="35">
        <v>0</v>
      </c>
      <c r="P66" s="36" t="s">
        <v>66</v>
      </c>
    </row>
    <row r="67" spans="1:16" ht="56.25" customHeight="1">
      <c r="A67" s="41" t="s">
        <v>245</v>
      </c>
      <c r="B67" s="34" t="s">
        <v>199</v>
      </c>
      <c r="C67" s="34">
        <v>2</v>
      </c>
      <c r="D67" s="34" t="s">
        <v>3</v>
      </c>
      <c r="E67" s="34">
        <v>2016</v>
      </c>
      <c r="F67" s="21">
        <f t="shared" si="26"/>
        <v>68481.3</v>
      </c>
      <c r="G67" s="21">
        <f t="shared" si="25"/>
        <v>0</v>
      </c>
      <c r="H67" s="35">
        <v>17120.3</v>
      </c>
      <c r="I67" s="35">
        <v>0</v>
      </c>
      <c r="J67" s="35">
        <v>0</v>
      </c>
      <c r="K67" s="35">
        <v>0</v>
      </c>
      <c r="L67" s="35">
        <v>51361</v>
      </c>
      <c r="M67" s="35">
        <v>0</v>
      </c>
      <c r="N67" s="35">
        <v>0</v>
      </c>
      <c r="O67" s="35">
        <v>0</v>
      </c>
      <c r="P67" s="36" t="s">
        <v>62</v>
      </c>
    </row>
    <row r="68" spans="1:16" ht="56.25" customHeight="1">
      <c r="A68" s="84" t="s">
        <v>246</v>
      </c>
      <c r="B68" s="94" t="s">
        <v>200</v>
      </c>
      <c r="C68" s="94">
        <v>0.04</v>
      </c>
      <c r="D68" s="34" t="s">
        <v>2</v>
      </c>
      <c r="E68" s="34">
        <v>2016</v>
      </c>
      <c r="F68" s="21">
        <f t="shared" si="26"/>
        <v>3528.5</v>
      </c>
      <c r="G68" s="21">
        <f>I68+K68+M68+O68</f>
        <v>0</v>
      </c>
      <c r="H68" s="35">
        <v>3528.5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6"/>
    </row>
    <row r="69" spans="1:16" ht="71.25" customHeight="1">
      <c r="A69" s="91"/>
      <c r="B69" s="93"/>
      <c r="C69" s="93"/>
      <c r="D69" s="34" t="s">
        <v>3</v>
      </c>
      <c r="E69" s="34">
        <v>2017</v>
      </c>
      <c r="F69" s="21">
        <f t="shared" si="26"/>
        <v>70545.8</v>
      </c>
      <c r="G69" s="21">
        <f t="shared" si="25"/>
        <v>0</v>
      </c>
      <c r="H69" s="35">
        <v>17636.4</v>
      </c>
      <c r="I69" s="35">
        <v>0</v>
      </c>
      <c r="J69" s="35">
        <v>0</v>
      </c>
      <c r="K69" s="35">
        <v>0</v>
      </c>
      <c r="L69" s="35">
        <v>52909.4</v>
      </c>
      <c r="M69" s="35">
        <v>0</v>
      </c>
      <c r="N69" s="35">
        <v>0</v>
      </c>
      <c r="O69" s="35">
        <v>0</v>
      </c>
      <c r="P69" s="36" t="s">
        <v>122</v>
      </c>
    </row>
    <row r="70" spans="1:16" ht="202.5" customHeight="1">
      <c r="A70" s="84" t="s">
        <v>247</v>
      </c>
      <c r="B70" s="123" t="s">
        <v>64</v>
      </c>
      <c r="C70" s="123">
        <v>2.7</v>
      </c>
      <c r="D70" s="6" t="s">
        <v>3</v>
      </c>
      <c r="E70" s="9">
        <v>2015</v>
      </c>
      <c r="F70" s="21">
        <f>H70+J70+L70+N70</f>
        <v>341.1</v>
      </c>
      <c r="G70" s="21">
        <f>I70+K70+M70+O70</f>
        <v>341.1</v>
      </c>
      <c r="H70" s="35">
        <v>341.1</v>
      </c>
      <c r="I70" s="35">
        <v>341.1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6" t="s">
        <v>349</v>
      </c>
    </row>
    <row r="71" spans="1:16" ht="51.75" customHeight="1">
      <c r="A71" s="90"/>
      <c r="B71" s="109"/>
      <c r="C71" s="109"/>
      <c r="D71" s="6" t="s">
        <v>2</v>
      </c>
      <c r="E71" s="9">
        <v>2016</v>
      </c>
      <c r="F71" s="21">
        <f>H71+J71+L71+N71</f>
        <v>13320</v>
      </c>
      <c r="G71" s="21">
        <f>I71+K71+M71+O71</f>
        <v>12000</v>
      </c>
      <c r="H71" s="35">
        <f>12000+1320</f>
        <v>13320</v>
      </c>
      <c r="I71" s="35">
        <v>12000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6"/>
    </row>
    <row r="72" spans="1:16" ht="57.75" customHeight="1">
      <c r="A72" s="91"/>
      <c r="B72" s="110"/>
      <c r="C72" s="110"/>
      <c r="D72" s="6" t="s">
        <v>3</v>
      </c>
      <c r="E72" s="9">
        <v>2016</v>
      </c>
      <c r="F72" s="21">
        <f>H72+J72+L72+N72</f>
        <v>15000</v>
      </c>
      <c r="G72" s="21">
        <f t="shared" si="25"/>
        <v>0</v>
      </c>
      <c r="H72" s="35">
        <v>15000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6" t="s">
        <v>226</v>
      </c>
    </row>
    <row r="73" spans="1:16" ht="84" customHeight="1">
      <c r="A73" s="37" t="s">
        <v>248</v>
      </c>
      <c r="B73" s="6" t="s">
        <v>347</v>
      </c>
      <c r="C73" s="6"/>
      <c r="D73" s="6" t="s">
        <v>2</v>
      </c>
      <c r="E73" s="9">
        <v>2016</v>
      </c>
      <c r="F73" s="21">
        <f>H73+J73+L73+N73</f>
        <v>4000</v>
      </c>
      <c r="G73" s="21">
        <f>I73+K73+M73+O73</f>
        <v>0</v>
      </c>
      <c r="H73" s="35">
        <v>4000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6" t="s">
        <v>348</v>
      </c>
    </row>
    <row r="74" spans="1:16" ht="60.75" customHeight="1">
      <c r="A74" s="37" t="s">
        <v>144</v>
      </c>
      <c r="B74" s="6" t="s">
        <v>129</v>
      </c>
      <c r="C74" s="6">
        <v>2.2</v>
      </c>
      <c r="D74" s="6" t="s">
        <v>2</v>
      </c>
      <c r="E74" s="9">
        <v>2016</v>
      </c>
      <c r="F74" s="21">
        <f aca="true" t="shared" si="27" ref="F74:F96">H74+J74+L74+N74</f>
        <v>12000</v>
      </c>
      <c r="G74" s="21">
        <f t="shared" si="25"/>
        <v>0</v>
      </c>
      <c r="H74" s="35">
        <v>12000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6" t="s">
        <v>36</v>
      </c>
    </row>
    <row r="75" spans="1:16" ht="73.5" customHeight="1">
      <c r="A75" s="37" t="s">
        <v>145</v>
      </c>
      <c r="B75" s="34" t="s">
        <v>9</v>
      </c>
      <c r="C75" s="34">
        <v>0.05</v>
      </c>
      <c r="D75" s="34" t="s">
        <v>2</v>
      </c>
      <c r="E75" s="34">
        <v>2017</v>
      </c>
      <c r="F75" s="21">
        <f t="shared" si="27"/>
        <v>4000</v>
      </c>
      <c r="G75" s="21">
        <f t="shared" si="25"/>
        <v>0</v>
      </c>
      <c r="H75" s="35">
        <v>4000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6" t="s">
        <v>36</v>
      </c>
    </row>
    <row r="76" spans="1:16" ht="60" customHeight="1">
      <c r="A76" s="37" t="s">
        <v>146</v>
      </c>
      <c r="B76" s="6" t="s">
        <v>81</v>
      </c>
      <c r="C76" s="6">
        <v>0.322</v>
      </c>
      <c r="D76" s="6" t="s">
        <v>2</v>
      </c>
      <c r="E76" s="9">
        <v>2017</v>
      </c>
      <c r="F76" s="21">
        <f t="shared" si="27"/>
        <v>2200</v>
      </c>
      <c r="G76" s="21">
        <f t="shared" si="25"/>
        <v>0</v>
      </c>
      <c r="H76" s="35">
        <v>2200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6" t="s">
        <v>36</v>
      </c>
    </row>
    <row r="77" spans="1:16" ht="65.25" customHeight="1">
      <c r="A77" s="37" t="s">
        <v>147</v>
      </c>
      <c r="B77" s="34" t="s">
        <v>58</v>
      </c>
      <c r="C77" s="34">
        <v>1.5</v>
      </c>
      <c r="D77" s="34" t="s">
        <v>2</v>
      </c>
      <c r="E77" s="34">
        <v>2018</v>
      </c>
      <c r="F77" s="21">
        <f t="shared" si="27"/>
        <v>7000</v>
      </c>
      <c r="G77" s="21">
        <f t="shared" si="25"/>
        <v>0</v>
      </c>
      <c r="H77" s="35">
        <v>7000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6" t="s">
        <v>36</v>
      </c>
    </row>
    <row r="78" spans="1:16" ht="38.25" customHeight="1">
      <c r="A78" s="37" t="s">
        <v>148</v>
      </c>
      <c r="B78" s="34" t="s">
        <v>59</v>
      </c>
      <c r="C78" s="34">
        <v>2.8</v>
      </c>
      <c r="D78" s="34" t="s">
        <v>2</v>
      </c>
      <c r="E78" s="34">
        <v>2018</v>
      </c>
      <c r="F78" s="21">
        <f t="shared" si="27"/>
        <v>10000</v>
      </c>
      <c r="G78" s="21">
        <f t="shared" si="25"/>
        <v>0</v>
      </c>
      <c r="H78" s="35">
        <v>10000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6" t="s">
        <v>36</v>
      </c>
    </row>
    <row r="79" spans="1:16" ht="46.5" customHeight="1">
      <c r="A79" s="37" t="s">
        <v>149</v>
      </c>
      <c r="B79" s="34" t="s">
        <v>38</v>
      </c>
      <c r="C79" s="34">
        <v>4</v>
      </c>
      <c r="D79" s="34" t="s">
        <v>2</v>
      </c>
      <c r="E79" s="34">
        <v>2018</v>
      </c>
      <c r="F79" s="21">
        <f t="shared" si="27"/>
        <v>3500</v>
      </c>
      <c r="G79" s="21">
        <f t="shared" si="25"/>
        <v>0</v>
      </c>
      <c r="H79" s="35">
        <v>3500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6" t="s">
        <v>36</v>
      </c>
    </row>
    <row r="80" spans="1:16" ht="46.5" customHeight="1">
      <c r="A80" s="84" t="s">
        <v>150</v>
      </c>
      <c r="B80" s="94" t="s">
        <v>39</v>
      </c>
      <c r="C80" s="94">
        <v>3</v>
      </c>
      <c r="D80" s="34" t="s">
        <v>2</v>
      </c>
      <c r="E80" s="34">
        <v>2016</v>
      </c>
      <c r="F80" s="21">
        <f t="shared" si="27"/>
        <v>30000</v>
      </c>
      <c r="G80" s="21">
        <f t="shared" si="25"/>
        <v>0</v>
      </c>
      <c r="H80" s="35">
        <v>30000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6" t="s">
        <v>36</v>
      </c>
    </row>
    <row r="81" spans="1:16" ht="27.75" customHeight="1">
      <c r="A81" s="90"/>
      <c r="B81" s="92"/>
      <c r="C81" s="92"/>
      <c r="D81" s="34" t="s">
        <v>2</v>
      </c>
      <c r="E81" s="34">
        <v>2017</v>
      </c>
      <c r="F81" s="21">
        <f t="shared" si="27"/>
        <v>30000</v>
      </c>
      <c r="G81" s="21">
        <f>I81+K81+M81+O81</f>
        <v>0</v>
      </c>
      <c r="H81" s="35">
        <v>30000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6"/>
    </row>
    <row r="82" spans="1:16" ht="34.5" customHeight="1">
      <c r="A82" s="91"/>
      <c r="B82" s="93"/>
      <c r="C82" s="93"/>
      <c r="D82" s="34" t="s">
        <v>2</v>
      </c>
      <c r="E82" s="34">
        <v>2018</v>
      </c>
      <c r="F82" s="21">
        <f t="shared" si="27"/>
        <v>30000</v>
      </c>
      <c r="G82" s="21">
        <f>I82+K82+M82+O82</f>
        <v>0</v>
      </c>
      <c r="H82" s="35">
        <v>30000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6"/>
    </row>
    <row r="83" spans="1:16" ht="84" customHeight="1">
      <c r="A83" s="37" t="s">
        <v>151</v>
      </c>
      <c r="B83" s="34" t="s">
        <v>123</v>
      </c>
      <c r="C83" s="34">
        <v>0.05</v>
      </c>
      <c r="D83" s="34" t="s">
        <v>2</v>
      </c>
      <c r="E83" s="34">
        <v>2018</v>
      </c>
      <c r="F83" s="21">
        <f t="shared" si="27"/>
        <v>5850</v>
      </c>
      <c r="G83" s="21">
        <f t="shared" si="25"/>
        <v>0</v>
      </c>
      <c r="H83" s="35">
        <v>5850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6" t="s">
        <v>36</v>
      </c>
    </row>
    <row r="84" spans="1:16" ht="84" customHeight="1">
      <c r="A84" s="37" t="s">
        <v>152</v>
      </c>
      <c r="B84" s="34" t="s">
        <v>124</v>
      </c>
      <c r="C84" s="34">
        <v>0.02</v>
      </c>
      <c r="D84" s="34" t="s">
        <v>2</v>
      </c>
      <c r="E84" s="34">
        <v>2018</v>
      </c>
      <c r="F84" s="21">
        <f t="shared" si="27"/>
        <v>3150</v>
      </c>
      <c r="G84" s="21">
        <f t="shared" si="25"/>
        <v>0</v>
      </c>
      <c r="H84" s="35">
        <v>3150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6" t="s">
        <v>36</v>
      </c>
    </row>
    <row r="85" spans="1:16" ht="45.75" customHeight="1">
      <c r="A85" s="37" t="s">
        <v>153</v>
      </c>
      <c r="B85" s="34" t="s">
        <v>61</v>
      </c>
      <c r="C85" s="34">
        <v>3.6</v>
      </c>
      <c r="D85" s="34" t="s">
        <v>2</v>
      </c>
      <c r="E85" s="34">
        <v>2019</v>
      </c>
      <c r="F85" s="21">
        <f t="shared" si="27"/>
        <v>3331.7</v>
      </c>
      <c r="G85" s="21">
        <f t="shared" si="25"/>
        <v>0</v>
      </c>
      <c r="H85" s="35">
        <v>3331.7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6" t="s">
        <v>36</v>
      </c>
    </row>
    <row r="86" spans="1:16" ht="45.75" customHeight="1">
      <c r="A86" s="37" t="s">
        <v>154</v>
      </c>
      <c r="B86" s="34" t="s">
        <v>125</v>
      </c>
      <c r="C86" s="31">
        <v>5</v>
      </c>
      <c r="D86" s="34" t="s">
        <v>2</v>
      </c>
      <c r="E86" s="34">
        <v>2019</v>
      </c>
      <c r="F86" s="21">
        <f t="shared" si="27"/>
        <v>8000</v>
      </c>
      <c r="G86" s="21">
        <f t="shared" si="25"/>
        <v>0</v>
      </c>
      <c r="H86" s="35">
        <v>8000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6" t="s">
        <v>36</v>
      </c>
    </row>
    <row r="87" spans="1:16" ht="63" customHeight="1">
      <c r="A87" s="37" t="s">
        <v>155</v>
      </c>
      <c r="B87" s="34" t="s">
        <v>130</v>
      </c>
      <c r="C87" s="34">
        <v>15</v>
      </c>
      <c r="D87" s="34" t="s">
        <v>2</v>
      </c>
      <c r="E87" s="34">
        <v>2019</v>
      </c>
      <c r="F87" s="21">
        <f t="shared" si="27"/>
        <v>100000</v>
      </c>
      <c r="G87" s="21">
        <f t="shared" si="25"/>
        <v>0</v>
      </c>
      <c r="H87" s="35">
        <v>100000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6" t="s">
        <v>36</v>
      </c>
    </row>
    <row r="88" spans="1:16" ht="41.25" customHeight="1">
      <c r="A88" s="37" t="s">
        <v>156</v>
      </c>
      <c r="B88" s="6" t="s">
        <v>73</v>
      </c>
      <c r="C88" s="43">
        <v>1.5</v>
      </c>
      <c r="D88" s="6" t="s">
        <v>2</v>
      </c>
      <c r="E88" s="34">
        <v>2019</v>
      </c>
      <c r="F88" s="21">
        <f t="shared" si="27"/>
        <v>8000</v>
      </c>
      <c r="G88" s="21">
        <f t="shared" si="25"/>
        <v>0</v>
      </c>
      <c r="H88" s="35">
        <v>8000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6" t="s">
        <v>36</v>
      </c>
    </row>
    <row r="89" spans="1:16" ht="58.5" customHeight="1">
      <c r="A89" s="37" t="s">
        <v>157</v>
      </c>
      <c r="B89" s="34" t="s">
        <v>57</v>
      </c>
      <c r="C89" s="34">
        <v>3</v>
      </c>
      <c r="D89" s="34" t="s">
        <v>2</v>
      </c>
      <c r="E89" s="34">
        <v>2019</v>
      </c>
      <c r="F89" s="21">
        <f t="shared" si="27"/>
        <v>7000</v>
      </c>
      <c r="G89" s="21">
        <f t="shared" si="25"/>
        <v>0</v>
      </c>
      <c r="H89" s="35">
        <v>7000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6" t="s">
        <v>36</v>
      </c>
    </row>
    <row r="90" spans="1:16" ht="52.5" customHeight="1">
      <c r="A90" s="37" t="s">
        <v>197</v>
      </c>
      <c r="B90" s="34" t="s">
        <v>11</v>
      </c>
      <c r="C90" s="34">
        <v>2</v>
      </c>
      <c r="D90" s="34" t="s">
        <v>2</v>
      </c>
      <c r="E90" s="34">
        <v>2019</v>
      </c>
      <c r="F90" s="21">
        <f t="shared" si="27"/>
        <v>75000</v>
      </c>
      <c r="G90" s="21">
        <f t="shared" si="25"/>
        <v>0</v>
      </c>
      <c r="H90" s="35">
        <v>75000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6" t="s">
        <v>36</v>
      </c>
    </row>
    <row r="91" spans="1:16" ht="54" customHeight="1">
      <c r="A91" s="37" t="s">
        <v>203</v>
      </c>
      <c r="B91" s="34" t="s">
        <v>40</v>
      </c>
      <c r="C91" s="34">
        <v>15.7</v>
      </c>
      <c r="D91" s="34" t="s">
        <v>2</v>
      </c>
      <c r="E91" s="34">
        <v>2020</v>
      </c>
      <c r="F91" s="21">
        <f t="shared" si="27"/>
        <v>80000</v>
      </c>
      <c r="G91" s="21">
        <f t="shared" si="25"/>
        <v>0</v>
      </c>
      <c r="H91" s="35">
        <v>80000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6" t="s">
        <v>36</v>
      </c>
    </row>
    <row r="92" spans="1:16" ht="68.25" customHeight="1">
      <c r="A92" s="37" t="s">
        <v>211</v>
      </c>
      <c r="B92" s="34" t="s">
        <v>41</v>
      </c>
      <c r="C92" s="34">
        <v>7.8</v>
      </c>
      <c r="D92" s="34" t="s">
        <v>2</v>
      </c>
      <c r="E92" s="34">
        <v>2020</v>
      </c>
      <c r="F92" s="21">
        <f t="shared" si="27"/>
        <v>120000</v>
      </c>
      <c r="G92" s="21">
        <f t="shared" si="25"/>
        <v>0</v>
      </c>
      <c r="H92" s="35">
        <v>120000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6" t="s">
        <v>36</v>
      </c>
    </row>
    <row r="93" spans="1:16" ht="60" customHeight="1">
      <c r="A93" s="37" t="s">
        <v>212</v>
      </c>
      <c r="B93" s="34" t="s">
        <v>45</v>
      </c>
      <c r="C93" s="34">
        <v>2</v>
      </c>
      <c r="D93" s="34" t="s">
        <v>2</v>
      </c>
      <c r="E93" s="34">
        <v>2020</v>
      </c>
      <c r="F93" s="21">
        <f t="shared" si="27"/>
        <v>60000</v>
      </c>
      <c r="G93" s="21">
        <f t="shared" si="25"/>
        <v>0</v>
      </c>
      <c r="H93" s="35">
        <v>60000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6" t="s">
        <v>36</v>
      </c>
    </row>
    <row r="94" spans="1:16" s="44" customFormat="1" ht="60" customHeight="1">
      <c r="A94" s="37" t="s">
        <v>213</v>
      </c>
      <c r="B94" s="34" t="s">
        <v>126</v>
      </c>
      <c r="C94" s="31">
        <v>3</v>
      </c>
      <c r="D94" s="34" t="s">
        <v>2</v>
      </c>
      <c r="E94" s="34">
        <v>2020</v>
      </c>
      <c r="F94" s="21">
        <f t="shared" si="27"/>
        <v>2000</v>
      </c>
      <c r="G94" s="21">
        <f t="shared" si="25"/>
        <v>0</v>
      </c>
      <c r="H94" s="35">
        <v>2000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6" t="s">
        <v>36</v>
      </c>
    </row>
    <row r="95" spans="1:16" s="44" customFormat="1" ht="60" customHeight="1">
      <c r="A95" s="37" t="s">
        <v>223</v>
      </c>
      <c r="B95" s="34" t="s">
        <v>121</v>
      </c>
      <c r="C95" s="31">
        <v>0.244</v>
      </c>
      <c r="D95" s="34" t="s">
        <v>2</v>
      </c>
      <c r="E95" s="34">
        <v>2020</v>
      </c>
      <c r="F95" s="21">
        <f t="shared" si="27"/>
        <v>1500</v>
      </c>
      <c r="G95" s="21">
        <f t="shared" si="25"/>
        <v>0</v>
      </c>
      <c r="H95" s="35">
        <v>1500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6" t="s">
        <v>36</v>
      </c>
    </row>
    <row r="96" spans="1:16" s="44" customFormat="1" ht="59.25" customHeight="1" thickBot="1">
      <c r="A96" s="37" t="s">
        <v>224</v>
      </c>
      <c r="B96" s="45" t="s">
        <v>37</v>
      </c>
      <c r="C96" s="45">
        <v>0.4</v>
      </c>
      <c r="D96" s="45" t="s">
        <v>3</v>
      </c>
      <c r="E96" s="45">
        <v>2020</v>
      </c>
      <c r="F96" s="21">
        <f t="shared" si="27"/>
        <v>110000</v>
      </c>
      <c r="G96" s="46">
        <f t="shared" si="25"/>
        <v>0</v>
      </c>
      <c r="H96" s="47">
        <v>110000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8"/>
    </row>
    <row r="97" spans="1:256" s="44" customFormat="1" ht="18.75" customHeight="1">
      <c r="A97" s="99"/>
      <c r="B97" s="127" t="s">
        <v>168</v>
      </c>
      <c r="C97" s="128"/>
      <c r="D97" s="129"/>
      <c r="E97" s="17" t="s">
        <v>141</v>
      </c>
      <c r="F97" s="18">
        <f>F104+F111</f>
        <v>3069058.8</v>
      </c>
      <c r="G97" s="18">
        <f aca="true" t="shared" si="28" ref="G97:O97">G104+G111</f>
        <v>153626.9</v>
      </c>
      <c r="H97" s="18">
        <f t="shared" si="28"/>
        <v>1651125.8</v>
      </c>
      <c r="I97" s="18">
        <f t="shared" si="28"/>
        <v>153626.9</v>
      </c>
      <c r="J97" s="18">
        <f t="shared" si="28"/>
        <v>0</v>
      </c>
      <c r="K97" s="18">
        <f t="shared" si="28"/>
        <v>0</v>
      </c>
      <c r="L97" s="18">
        <f t="shared" si="28"/>
        <v>1417933</v>
      </c>
      <c r="M97" s="18">
        <f t="shared" si="28"/>
        <v>0</v>
      </c>
      <c r="N97" s="18">
        <f t="shared" si="28"/>
        <v>0</v>
      </c>
      <c r="O97" s="18">
        <f t="shared" si="28"/>
        <v>0</v>
      </c>
      <c r="P97" s="19"/>
      <c r="Q97" s="82"/>
      <c r="R97" s="82"/>
      <c r="S97" s="82"/>
      <c r="T97" s="82"/>
      <c r="U97" s="49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1"/>
      <c r="AG97" s="82"/>
      <c r="AH97" s="82"/>
      <c r="AI97" s="82"/>
      <c r="AJ97" s="82"/>
      <c r="AK97" s="49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1"/>
      <c r="AW97" s="82"/>
      <c r="AX97" s="82"/>
      <c r="AY97" s="82"/>
      <c r="AZ97" s="82"/>
      <c r="BA97" s="49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1"/>
      <c r="BM97" s="82"/>
      <c r="BN97" s="82"/>
      <c r="BO97" s="82"/>
      <c r="BP97" s="82"/>
      <c r="BQ97" s="49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1"/>
      <c r="CC97" s="82"/>
      <c r="CD97" s="82"/>
      <c r="CE97" s="82"/>
      <c r="CF97" s="82"/>
      <c r="CG97" s="49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1"/>
      <c r="CS97" s="82"/>
      <c r="CT97" s="82"/>
      <c r="CU97" s="82"/>
      <c r="CV97" s="82"/>
      <c r="CW97" s="49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1"/>
      <c r="DI97" s="82"/>
      <c r="DJ97" s="82"/>
      <c r="DK97" s="82"/>
      <c r="DL97" s="82"/>
      <c r="DM97" s="49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1"/>
      <c r="DY97" s="82"/>
      <c r="DZ97" s="82"/>
      <c r="EA97" s="82"/>
      <c r="EB97" s="82"/>
      <c r="EC97" s="49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1"/>
      <c r="EO97" s="82"/>
      <c r="EP97" s="82"/>
      <c r="EQ97" s="82"/>
      <c r="ER97" s="82"/>
      <c r="ES97" s="49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1"/>
      <c r="FE97" s="82"/>
      <c r="FF97" s="82"/>
      <c r="FG97" s="82"/>
      <c r="FH97" s="82"/>
      <c r="FI97" s="49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1"/>
      <c r="FU97" s="82"/>
      <c r="FV97" s="82"/>
      <c r="FW97" s="82"/>
      <c r="FX97" s="82"/>
      <c r="FY97" s="49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1"/>
      <c r="GK97" s="82"/>
      <c r="GL97" s="82"/>
      <c r="GM97" s="82"/>
      <c r="GN97" s="82"/>
      <c r="GO97" s="49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1"/>
      <c r="HA97" s="82"/>
      <c r="HB97" s="82"/>
      <c r="HC97" s="82"/>
      <c r="HD97" s="82"/>
      <c r="HE97" s="49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1"/>
      <c r="HQ97" s="82"/>
      <c r="HR97" s="82"/>
      <c r="HS97" s="82"/>
      <c r="HT97" s="82"/>
      <c r="HU97" s="49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1"/>
      <c r="IG97" s="82"/>
      <c r="IH97" s="82"/>
      <c r="II97" s="82"/>
      <c r="IJ97" s="82"/>
      <c r="IK97" s="49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1"/>
    </row>
    <row r="98" spans="1:256" s="44" customFormat="1" ht="18.75" customHeight="1">
      <c r="A98" s="100"/>
      <c r="B98" s="81"/>
      <c r="C98" s="82"/>
      <c r="D98" s="83"/>
      <c r="E98" s="20">
        <v>2015</v>
      </c>
      <c r="F98" s="21">
        <f aca="true" t="shared" si="29" ref="F98:O98">F105+F112</f>
        <v>78053.5</v>
      </c>
      <c r="G98" s="21">
        <f t="shared" si="29"/>
        <v>78053.5</v>
      </c>
      <c r="H98" s="21">
        <f t="shared" si="29"/>
        <v>78053.5</v>
      </c>
      <c r="I98" s="21">
        <f t="shared" si="29"/>
        <v>78053.5</v>
      </c>
      <c r="J98" s="21">
        <f t="shared" si="29"/>
        <v>0</v>
      </c>
      <c r="K98" s="21">
        <f t="shared" si="29"/>
        <v>0</v>
      </c>
      <c r="L98" s="21">
        <f t="shared" si="29"/>
        <v>0</v>
      </c>
      <c r="M98" s="21">
        <f t="shared" si="29"/>
        <v>0</v>
      </c>
      <c r="N98" s="21">
        <f t="shared" si="29"/>
        <v>0</v>
      </c>
      <c r="O98" s="21">
        <f t="shared" si="29"/>
        <v>0</v>
      </c>
      <c r="P98" s="22"/>
      <c r="Q98" s="82"/>
      <c r="R98" s="82"/>
      <c r="S98" s="82"/>
      <c r="T98" s="82"/>
      <c r="U98" s="52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1"/>
      <c r="AG98" s="82"/>
      <c r="AH98" s="82"/>
      <c r="AI98" s="82"/>
      <c r="AJ98" s="82"/>
      <c r="AK98" s="52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1"/>
      <c r="AW98" s="82"/>
      <c r="AX98" s="82"/>
      <c r="AY98" s="82"/>
      <c r="AZ98" s="82"/>
      <c r="BA98" s="52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1"/>
      <c r="BM98" s="82"/>
      <c r="BN98" s="82"/>
      <c r="BO98" s="82"/>
      <c r="BP98" s="82"/>
      <c r="BQ98" s="52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1"/>
      <c r="CC98" s="82"/>
      <c r="CD98" s="82"/>
      <c r="CE98" s="82"/>
      <c r="CF98" s="82"/>
      <c r="CG98" s="52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1"/>
      <c r="CS98" s="82"/>
      <c r="CT98" s="82"/>
      <c r="CU98" s="82"/>
      <c r="CV98" s="82"/>
      <c r="CW98" s="52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1"/>
      <c r="DI98" s="82"/>
      <c r="DJ98" s="82"/>
      <c r="DK98" s="82"/>
      <c r="DL98" s="82"/>
      <c r="DM98" s="52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1"/>
      <c r="DY98" s="82"/>
      <c r="DZ98" s="82"/>
      <c r="EA98" s="82"/>
      <c r="EB98" s="82"/>
      <c r="EC98" s="52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1"/>
      <c r="EO98" s="82"/>
      <c r="EP98" s="82"/>
      <c r="EQ98" s="82"/>
      <c r="ER98" s="82"/>
      <c r="ES98" s="52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1"/>
      <c r="FE98" s="82"/>
      <c r="FF98" s="82"/>
      <c r="FG98" s="82"/>
      <c r="FH98" s="82"/>
      <c r="FI98" s="52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1"/>
      <c r="FU98" s="82"/>
      <c r="FV98" s="82"/>
      <c r="FW98" s="82"/>
      <c r="FX98" s="82"/>
      <c r="FY98" s="52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1"/>
      <c r="GK98" s="82"/>
      <c r="GL98" s="82"/>
      <c r="GM98" s="82"/>
      <c r="GN98" s="82"/>
      <c r="GO98" s="52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1"/>
      <c r="HA98" s="82"/>
      <c r="HB98" s="82"/>
      <c r="HC98" s="82"/>
      <c r="HD98" s="82"/>
      <c r="HE98" s="52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1"/>
      <c r="HQ98" s="82"/>
      <c r="HR98" s="82"/>
      <c r="HS98" s="82"/>
      <c r="HT98" s="82"/>
      <c r="HU98" s="52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1"/>
      <c r="IG98" s="82"/>
      <c r="IH98" s="82"/>
      <c r="II98" s="82"/>
      <c r="IJ98" s="82"/>
      <c r="IK98" s="52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1"/>
    </row>
    <row r="99" spans="1:256" s="44" customFormat="1" ht="18.75" customHeight="1">
      <c r="A99" s="100"/>
      <c r="B99" s="81"/>
      <c r="C99" s="82"/>
      <c r="D99" s="83"/>
      <c r="E99" s="20">
        <v>2016</v>
      </c>
      <c r="F99" s="21">
        <f aca="true" t="shared" si="30" ref="F99:O99">F106+F113</f>
        <v>870865.7999999999</v>
      </c>
      <c r="G99" s="21">
        <f>G106+G113</f>
        <v>75573.4</v>
      </c>
      <c r="H99" s="21">
        <f>H106+H113</f>
        <v>492955.69999999995</v>
      </c>
      <c r="I99" s="21">
        <f t="shared" si="30"/>
        <v>75573.4</v>
      </c>
      <c r="J99" s="21">
        <f t="shared" si="30"/>
        <v>0</v>
      </c>
      <c r="K99" s="21">
        <f t="shared" si="30"/>
        <v>0</v>
      </c>
      <c r="L99" s="21">
        <f t="shared" si="30"/>
        <v>377910.1</v>
      </c>
      <c r="M99" s="21">
        <f t="shared" si="30"/>
        <v>0</v>
      </c>
      <c r="N99" s="21">
        <f t="shared" si="30"/>
        <v>0</v>
      </c>
      <c r="O99" s="21">
        <f t="shared" si="30"/>
        <v>0</v>
      </c>
      <c r="P99" s="22"/>
      <c r="Q99" s="82"/>
      <c r="R99" s="82"/>
      <c r="S99" s="82"/>
      <c r="T99" s="82"/>
      <c r="U99" s="52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1"/>
      <c r="AG99" s="82"/>
      <c r="AH99" s="82"/>
      <c r="AI99" s="82"/>
      <c r="AJ99" s="82"/>
      <c r="AK99" s="52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1"/>
      <c r="AW99" s="82"/>
      <c r="AX99" s="82"/>
      <c r="AY99" s="82"/>
      <c r="AZ99" s="82"/>
      <c r="BA99" s="52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1"/>
      <c r="BM99" s="82"/>
      <c r="BN99" s="82"/>
      <c r="BO99" s="82"/>
      <c r="BP99" s="82"/>
      <c r="BQ99" s="52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1"/>
      <c r="CC99" s="82"/>
      <c r="CD99" s="82"/>
      <c r="CE99" s="82"/>
      <c r="CF99" s="82"/>
      <c r="CG99" s="52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1"/>
      <c r="CS99" s="82"/>
      <c r="CT99" s="82"/>
      <c r="CU99" s="82"/>
      <c r="CV99" s="82"/>
      <c r="CW99" s="52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1"/>
      <c r="DI99" s="82"/>
      <c r="DJ99" s="82"/>
      <c r="DK99" s="82"/>
      <c r="DL99" s="82"/>
      <c r="DM99" s="52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1"/>
      <c r="DY99" s="82"/>
      <c r="DZ99" s="82"/>
      <c r="EA99" s="82"/>
      <c r="EB99" s="82"/>
      <c r="EC99" s="52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1"/>
      <c r="EO99" s="82"/>
      <c r="EP99" s="82"/>
      <c r="EQ99" s="82"/>
      <c r="ER99" s="82"/>
      <c r="ES99" s="52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1"/>
      <c r="FE99" s="82"/>
      <c r="FF99" s="82"/>
      <c r="FG99" s="82"/>
      <c r="FH99" s="82"/>
      <c r="FI99" s="52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1"/>
      <c r="FU99" s="82"/>
      <c r="FV99" s="82"/>
      <c r="FW99" s="82"/>
      <c r="FX99" s="82"/>
      <c r="FY99" s="52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1"/>
      <c r="GK99" s="82"/>
      <c r="GL99" s="82"/>
      <c r="GM99" s="82"/>
      <c r="GN99" s="82"/>
      <c r="GO99" s="52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1"/>
      <c r="HA99" s="82"/>
      <c r="HB99" s="82"/>
      <c r="HC99" s="82"/>
      <c r="HD99" s="82"/>
      <c r="HE99" s="52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1"/>
      <c r="HQ99" s="82"/>
      <c r="HR99" s="82"/>
      <c r="HS99" s="82"/>
      <c r="HT99" s="82"/>
      <c r="HU99" s="52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1"/>
      <c r="IG99" s="82"/>
      <c r="IH99" s="82"/>
      <c r="II99" s="82"/>
      <c r="IJ99" s="82"/>
      <c r="IK99" s="52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1"/>
    </row>
    <row r="100" spans="1:256" s="44" customFormat="1" ht="18.75" customHeight="1">
      <c r="A100" s="100"/>
      <c r="B100" s="81"/>
      <c r="C100" s="82"/>
      <c r="D100" s="83"/>
      <c r="E100" s="20">
        <v>2017</v>
      </c>
      <c r="F100" s="21">
        <f aca="true" t="shared" si="31" ref="F100:O100">F107+F114</f>
        <v>834831.8</v>
      </c>
      <c r="G100" s="21">
        <f t="shared" si="31"/>
        <v>0</v>
      </c>
      <c r="H100" s="21">
        <f t="shared" si="31"/>
        <v>283040.9</v>
      </c>
      <c r="I100" s="21">
        <f t="shared" si="31"/>
        <v>0</v>
      </c>
      <c r="J100" s="21">
        <f t="shared" si="31"/>
        <v>0</v>
      </c>
      <c r="K100" s="21">
        <f t="shared" si="31"/>
        <v>0</v>
      </c>
      <c r="L100" s="21">
        <f t="shared" si="31"/>
        <v>551790.9</v>
      </c>
      <c r="M100" s="21">
        <f t="shared" si="31"/>
        <v>0</v>
      </c>
      <c r="N100" s="21">
        <f t="shared" si="31"/>
        <v>0</v>
      </c>
      <c r="O100" s="21">
        <f t="shared" si="31"/>
        <v>0</v>
      </c>
      <c r="P100" s="22"/>
      <c r="Q100" s="82"/>
      <c r="R100" s="82"/>
      <c r="S100" s="82"/>
      <c r="T100" s="82"/>
      <c r="U100" s="52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1"/>
      <c r="AG100" s="82"/>
      <c r="AH100" s="82"/>
      <c r="AI100" s="82"/>
      <c r="AJ100" s="82"/>
      <c r="AK100" s="52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1"/>
      <c r="AW100" s="82"/>
      <c r="AX100" s="82"/>
      <c r="AY100" s="82"/>
      <c r="AZ100" s="82"/>
      <c r="BA100" s="52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1"/>
      <c r="BM100" s="82"/>
      <c r="BN100" s="82"/>
      <c r="BO100" s="82"/>
      <c r="BP100" s="82"/>
      <c r="BQ100" s="52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1"/>
      <c r="CC100" s="82"/>
      <c r="CD100" s="82"/>
      <c r="CE100" s="82"/>
      <c r="CF100" s="82"/>
      <c r="CG100" s="52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1"/>
      <c r="CS100" s="82"/>
      <c r="CT100" s="82"/>
      <c r="CU100" s="82"/>
      <c r="CV100" s="82"/>
      <c r="CW100" s="52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1"/>
      <c r="DI100" s="82"/>
      <c r="DJ100" s="82"/>
      <c r="DK100" s="82"/>
      <c r="DL100" s="82"/>
      <c r="DM100" s="52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1"/>
      <c r="DY100" s="82"/>
      <c r="DZ100" s="82"/>
      <c r="EA100" s="82"/>
      <c r="EB100" s="82"/>
      <c r="EC100" s="52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1"/>
      <c r="EO100" s="82"/>
      <c r="EP100" s="82"/>
      <c r="EQ100" s="82"/>
      <c r="ER100" s="82"/>
      <c r="ES100" s="52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1"/>
      <c r="FE100" s="82"/>
      <c r="FF100" s="82"/>
      <c r="FG100" s="82"/>
      <c r="FH100" s="82"/>
      <c r="FI100" s="52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1"/>
      <c r="FU100" s="82"/>
      <c r="FV100" s="82"/>
      <c r="FW100" s="82"/>
      <c r="FX100" s="82"/>
      <c r="FY100" s="52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1"/>
      <c r="GK100" s="82"/>
      <c r="GL100" s="82"/>
      <c r="GM100" s="82"/>
      <c r="GN100" s="82"/>
      <c r="GO100" s="52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1"/>
      <c r="HA100" s="82"/>
      <c r="HB100" s="82"/>
      <c r="HC100" s="82"/>
      <c r="HD100" s="82"/>
      <c r="HE100" s="52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1"/>
      <c r="HQ100" s="82"/>
      <c r="HR100" s="82"/>
      <c r="HS100" s="82"/>
      <c r="HT100" s="82"/>
      <c r="HU100" s="52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1"/>
      <c r="IG100" s="82"/>
      <c r="IH100" s="82"/>
      <c r="II100" s="82"/>
      <c r="IJ100" s="82"/>
      <c r="IK100" s="52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1"/>
    </row>
    <row r="101" spans="1:256" s="44" customFormat="1" ht="18.75" customHeight="1">
      <c r="A101" s="100"/>
      <c r="B101" s="81"/>
      <c r="C101" s="82"/>
      <c r="D101" s="83"/>
      <c r="E101" s="20">
        <v>2018</v>
      </c>
      <c r="F101" s="21">
        <f aca="true" t="shared" si="32" ref="F101:O101">F108+F115</f>
        <v>385000</v>
      </c>
      <c r="G101" s="21">
        <f t="shared" si="32"/>
        <v>0</v>
      </c>
      <c r="H101" s="21">
        <f t="shared" si="32"/>
        <v>140875</v>
      </c>
      <c r="I101" s="21">
        <f t="shared" si="32"/>
        <v>0</v>
      </c>
      <c r="J101" s="21">
        <f t="shared" si="32"/>
        <v>0</v>
      </c>
      <c r="K101" s="21">
        <f t="shared" si="32"/>
        <v>0</v>
      </c>
      <c r="L101" s="21">
        <f t="shared" si="32"/>
        <v>244125</v>
      </c>
      <c r="M101" s="21">
        <f t="shared" si="32"/>
        <v>0</v>
      </c>
      <c r="N101" s="21">
        <f t="shared" si="32"/>
        <v>0</v>
      </c>
      <c r="O101" s="21">
        <f t="shared" si="32"/>
        <v>0</v>
      </c>
      <c r="P101" s="22"/>
      <c r="Q101" s="82"/>
      <c r="R101" s="82"/>
      <c r="S101" s="82"/>
      <c r="T101" s="82"/>
      <c r="U101" s="52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1"/>
      <c r="AG101" s="82"/>
      <c r="AH101" s="82"/>
      <c r="AI101" s="82"/>
      <c r="AJ101" s="82"/>
      <c r="AK101" s="52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1"/>
      <c r="AW101" s="82"/>
      <c r="AX101" s="82"/>
      <c r="AY101" s="82"/>
      <c r="AZ101" s="82"/>
      <c r="BA101" s="52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1"/>
      <c r="BM101" s="82"/>
      <c r="BN101" s="82"/>
      <c r="BO101" s="82"/>
      <c r="BP101" s="82"/>
      <c r="BQ101" s="52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1"/>
      <c r="CC101" s="82"/>
      <c r="CD101" s="82"/>
      <c r="CE101" s="82"/>
      <c r="CF101" s="82"/>
      <c r="CG101" s="52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1"/>
      <c r="CS101" s="82"/>
      <c r="CT101" s="82"/>
      <c r="CU101" s="82"/>
      <c r="CV101" s="82"/>
      <c r="CW101" s="52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1"/>
      <c r="DI101" s="82"/>
      <c r="DJ101" s="82"/>
      <c r="DK101" s="82"/>
      <c r="DL101" s="82"/>
      <c r="DM101" s="52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1"/>
      <c r="DY101" s="82"/>
      <c r="DZ101" s="82"/>
      <c r="EA101" s="82"/>
      <c r="EB101" s="82"/>
      <c r="EC101" s="52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1"/>
      <c r="EO101" s="82"/>
      <c r="EP101" s="82"/>
      <c r="EQ101" s="82"/>
      <c r="ER101" s="82"/>
      <c r="ES101" s="52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1"/>
      <c r="FE101" s="82"/>
      <c r="FF101" s="82"/>
      <c r="FG101" s="82"/>
      <c r="FH101" s="82"/>
      <c r="FI101" s="52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1"/>
      <c r="FU101" s="82"/>
      <c r="FV101" s="82"/>
      <c r="FW101" s="82"/>
      <c r="FX101" s="82"/>
      <c r="FY101" s="52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1"/>
      <c r="GK101" s="82"/>
      <c r="GL101" s="82"/>
      <c r="GM101" s="82"/>
      <c r="GN101" s="82"/>
      <c r="GO101" s="52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1"/>
      <c r="HA101" s="82"/>
      <c r="HB101" s="82"/>
      <c r="HC101" s="82"/>
      <c r="HD101" s="82"/>
      <c r="HE101" s="52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1"/>
      <c r="HQ101" s="82"/>
      <c r="HR101" s="82"/>
      <c r="HS101" s="82"/>
      <c r="HT101" s="82"/>
      <c r="HU101" s="52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1"/>
      <c r="IG101" s="82"/>
      <c r="IH101" s="82"/>
      <c r="II101" s="82"/>
      <c r="IJ101" s="82"/>
      <c r="IK101" s="52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1"/>
    </row>
    <row r="102" spans="1:256" s="44" customFormat="1" ht="18.75" customHeight="1">
      <c r="A102" s="100"/>
      <c r="B102" s="81"/>
      <c r="C102" s="82"/>
      <c r="D102" s="83"/>
      <c r="E102" s="20">
        <v>2019</v>
      </c>
      <c r="F102" s="21">
        <f aca="true" t="shared" si="33" ref="F102:O102">F109+F116</f>
        <v>526807.7</v>
      </c>
      <c r="G102" s="21">
        <f t="shared" si="33"/>
        <v>0</v>
      </c>
      <c r="H102" s="21">
        <f t="shared" si="33"/>
        <v>282700.7</v>
      </c>
      <c r="I102" s="21">
        <f t="shared" si="33"/>
        <v>0</v>
      </c>
      <c r="J102" s="21">
        <f t="shared" si="33"/>
        <v>0</v>
      </c>
      <c r="K102" s="21">
        <f t="shared" si="33"/>
        <v>0</v>
      </c>
      <c r="L102" s="21">
        <f t="shared" si="33"/>
        <v>244107</v>
      </c>
      <c r="M102" s="21">
        <f t="shared" si="33"/>
        <v>0</v>
      </c>
      <c r="N102" s="21">
        <f t="shared" si="33"/>
        <v>0</v>
      </c>
      <c r="O102" s="21">
        <f t="shared" si="33"/>
        <v>0</v>
      </c>
      <c r="P102" s="22"/>
      <c r="Q102" s="82"/>
      <c r="R102" s="82"/>
      <c r="S102" s="82"/>
      <c r="T102" s="82"/>
      <c r="U102" s="52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1"/>
      <c r="AG102" s="82"/>
      <c r="AH102" s="82"/>
      <c r="AI102" s="82"/>
      <c r="AJ102" s="82"/>
      <c r="AK102" s="52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1"/>
      <c r="AW102" s="82"/>
      <c r="AX102" s="82"/>
      <c r="AY102" s="82"/>
      <c r="AZ102" s="82"/>
      <c r="BA102" s="52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1"/>
      <c r="BM102" s="82"/>
      <c r="BN102" s="82"/>
      <c r="BO102" s="82"/>
      <c r="BP102" s="82"/>
      <c r="BQ102" s="52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1"/>
      <c r="CC102" s="82"/>
      <c r="CD102" s="82"/>
      <c r="CE102" s="82"/>
      <c r="CF102" s="82"/>
      <c r="CG102" s="52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1"/>
      <c r="CS102" s="82"/>
      <c r="CT102" s="82"/>
      <c r="CU102" s="82"/>
      <c r="CV102" s="82"/>
      <c r="CW102" s="52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1"/>
      <c r="DI102" s="82"/>
      <c r="DJ102" s="82"/>
      <c r="DK102" s="82"/>
      <c r="DL102" s="82"/>
      <c r="DM102" s="52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1"/>
      <c r="DY102" s="82"/>
      <c r="DZ102" s="82"/>
      <c r="EA102" s="82"/>
      <c r="EB102" s="82"/>
      <c r="EC102" s="52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1"/>
      <c r="EO102" s="82"/>
      <c r="EP102" s="82"/>
      <c r="EQ102" s="82"/>
      <c r="ER102" s="82"/>
      <c r="ES102" s="52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1"/>
      <c r="FE102" s="82"/>
      <c r="FF102" s="82"/>
      <c r="FG102" s="82"/>
      <c r="FH102" s="82"/>
      <c r="FI102" s="52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1"/>
      <c r="FU102" s="82"/>
      <c r="FV102" s="82"/>
      <c r="FW102" s="82"/>
      <c r="FX102" s="82"/>
      <c r="FY102" s="52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1"/>
      <c r="GK102" s="82"/>
      <c r="GL102" s="82"/>
      <c r="GM102" s="82"/>
      <c r="GN102" s="82"/>
      <c r="GO102" s="52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1"/>
      <c r="HA102" s="82"/>
      <c r="HB102" s="82"/>
      <c r="HC102" s="82"/>
      <c r="HD102" s="82"/>
      <c r="HE102" s="52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1"/>
      <c r="HQ102" s="82"/>
      <c r="HR102" s="82"/>
      <c r="HS102" s="82"/>
      <c r="HT102" s="82"/>
      <c r="HU102" s="52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1"/>
      <c r="IG102" s="82"/>
      <c r="IH102" s="82"/>
      <c r="II102" s="82"/>
      <c r="IJ102" s="82"/>
      <c r="IK102" s="52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1"/>
    </row>
    <row r="103" spans="1:256" s="44" customFormat="1" ht="18.75" customHeight="1">
      <c r="A103" s="100"/>
      <c r="B103" s="114"/>
      <c r="C103" s="115"/>
      <c r="D103" s="116"/>
      <c r="E103" s="20">
        <v>2020</v>
      </c>
      <c r="F103" s="21">
        <f aca="true" t="shared" si="34" ref="F103:O103">F110+F117</f>
        <v>373500</v>
      </c>
      <c r="G103" s="21">
        <f t="shared" si="34"/>
        <v>0</v>
      </c>
      <c r="H103" s="21">
        <f t="shared" si="34"/>
        <v>373500</v>
      </c>
      <c r="I103" s="21">
        <f t="shared" si="34"/>
        <v>0</v>
      </c>
      <c r="J103" s="21">
        <f t="shared" si="34"/>
        <v>0</v>
      </c>
      <c r="K103" s="21">
        <f t="shared" si="34"/>
        <v>0</v>
      </c>
      <c r="L103" s="21">
        <f t="shared" si="34"/>
        <v>0</v>
      </c>
      <c r="M103" s="21">
        <f t="shared" si="34"/>
        <v>0</v>
      </c>
      <c r="N103" s="21">
        <f t="shared" si="34"/>
        <v>0</v>
      </c>
      <c r="O103" s="21">
        <f t="shared" si="34"/>
        <v>0</v>
      </c>
      <c r="P103" s="22"/>
      <c r="Q103" s="82"/>
      <c r="R103" s="82"/>
      <c r="S103" s="82"/>
      <c r="T103" s="82"/>
      <c r="U103" s="52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1"/>
      <c r="AG103" s="82"/>
      <c r="AH103" s="82"/>
      <c r="AI103" s="82"/>
      <c r="AJ103" s="82"/>
      <c r="AK103" s="52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1"/>
      <c r="AW103" s="82"/>
      <c r="AX103" s="82"/>
      <c r="AY103" s="82"/>
      <c r="AZ103" s="82"/>
      <c r="BA103" s="52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1"/>
      <c r="BM103" s="82"/>
      <c r="BN103" s="82"/>
      <c r="BO103" s="82"/>
      <c r="BP103" s="82"/>
      <c r="BQ103" s="52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1"/>
      <c r="CC103" s="82"/>
      <c r="CD103" s="82"/>
      <c r="CE103" s="82"/>
      <c r="CF103" s="82"/>
      <c r="CG103" s="52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1"/>
      <c r="CS103" s="82"/>
      <c r="CT103" s="82"/>
      <c r="CU103" s="82"/>
      <c r="CV103" s="82"/>
      <c r="CW103" s="52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1"/>
      <c r="DI103" s="82"/>
      <c r="DJ103" s="82"/>
      <c r="DK103" s="82"/>
      <c r="DL103" s="82"/>
      <c r="DM103" s="52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1"/>
      <c r="DY103" s="82"/>
      <c r="DZ103" s="82"/>
      <c r="EA103" s="82"/>
      <c r="EB103" s="82"/>
      <c r="EC103" s="52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1"/>
      <c r="EO103" s="82"/>
      <c r="EP103" s="82"/>
      <c r="EQ103" s="82"/>
      <c r="ER103" s="82"/>
      <c r="ES103" s="52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1"/>
      <c r="FE103" s="82"/>
      <c r="FF103" s="82"/>
      <c r="FG103" s="82"/>
      <c r="FH103" s="82"/>
      <c r="FI103" s="52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1"/>
      <c r="FU103" s="82"/>
      <c r="FV103" s="82"/>
      <c r="FW103" s="82"/>
      <c r="FX103" s="82"/>
      <c r="FY103" s="52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1"/>
      <c r="GK103" s="82"/>
      <c r="GL103" s="82"/>
      <c r="GM103" s="82"/>
      <c r="GN103" s="82"/>
      <c r="GO103" s="52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1"/>
      <c r="HA103" s="82"/>
      <c r="HB103" s="82"/>
      <c r="HC103" s="82"/>
      <c r="HD103" s="82"/>
      <c r="HE103" s="52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1"/>
      <c r="HQ103" s="82"/>
      <c r="HR103" s="82"/>
      <c r="HS103" s="82"/>
      <c r="HT103" s="82"/>
      <c r="HU103" s="52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1"/>
      <c r="IG103" s="82"/>
      <c r="IH103" s="82"/>
      <c r="II103" s="82"/>
      <c r="IJ103" s="82"/>
      <c r="IK103" s="52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1"/>
    </row>
    <row r="104" spans="1:256" s="44" customFormat="1" ht="18.75" customHeight="1">
      <c r="A104" s="100"/>
      <c r="B104" s="78" t="s">
        <v>205</v>
      </c>
      <c r="C104" s="79"/>
      <c r="D104" s="80"/>
      <c r="E104" s="23" t="s">
        <v>141</v>
      </c>
      <c r="F104" s="24">
        <f aca="true" t="shared" si="35" ref="F104:F117">H104+J104+L104+N104</f>
        <v>741292.5</v>
      </c>
      <c r="G104" s="24">
        <f aca="true" t="shared" si="36" ref="G104:G117">I104+K104+M104+O104</f>
        <v>12084.4</v>
      </c>
      <c r="H104" s="24">
        <f aca="true" t="shared" si="37" ref="H104:O104">SUM(H105:H110)</f>
        <v>741292.5</v>
      </c>
      <c r="I104" s="24">
        <f t="shared" si="37"/>
        <v>12084.4</v>
      </c>
      <c r="J104" s="24">
        <f t="shared" si="37"/>
        <v>0</v>
      </c>
      <c r="K104" s="24">
        <f t="shared" si="37"/>
        <v>0</v>
      </c>
      <c r="L104" s="24">
        <f t="shared" si="37"/>
        <v>0</v>
      </c>
      <c r="M104" s="24">
        <f t="shared" si="37"/>
        <v>0</v>
      </c>
      <c r="N104" s="24">
        <f t="shared" si="37"/>
        <v>0</v>
      </c>
      <c r="O104" s="24">
        <f t="shared" si="37"/>
        <v>0</v>
      </c>
      <c r="P104" s="7"/>
      <c r="Q104" s="82"/>
      <c r="R104" s="82"/>
      <c r="S104" s="82"/>
      <c r="T104" s="82"/>
      <c r="U104" s="49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1"/>
      <c r="AG104" s="82"/>
      <c r="AH104" s="82"/>
      <c r="AI104" s="82"/>
      <c r="AJ104" s="82"/>
      <c r="AK104" s="49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1"/>
      <c r="AW104" s="82"/>
      <c r="AX104" s="82"/>
      <c r="AY104" s="82"/>
      <c r="AZ104" s="82"/>
      <c r="BA104" s="49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1"/>
      <c r="BM104" s="82"/>
      <c r="BN104" s="82"/>
      <c r="BO104" s="82"/>
      <c r="BP104" s="82"/>
      <c r="BQ104" s="49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1"/>
      <c r="CC104" s="82"/>
      <c r="CD104" s="82"/>
      <c r="CE104" s="82"/>
      <c r="CF104" s="82"/>
      <c r="CG104" s="49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1"/>
      <c r="CS104" s="82"/>
      <c r="CT104" s="82"/>
      <c r="CU104" s="82"/>
      <c r="CV104" s="82"/>
      <c r="CW104" s="49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1"/>
      <c r="DI104" s="82"/>
      <c r="DJ104" s="82"/>
      <c r="DK104" s="82"/>
      <c r="DL104" s="82"/>
      <c r="DM104" s="49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1"/>
      <c r="DY104" s="82"/>
      <c r="DZ104" s="82"/>
      <c r="EA104" s="82"/>
      <c r="EB104" s="82"/>
      <c r="EC104" s="49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1"/>
      <c r="EO104" s="82"/>
      <c r="EP104" s="82"/>
      <c r="EQ104" s="82"/>
      <c r="ER104" s="82"/>
      <c r="ES104" s="49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1"/>
      <c r="FE104" s="82"/>
      <c r="FF104" s="82"/>
      <c r="FG104" s="82"/>
      <c r="FH104" s="82"/>
      <c r="FI104" s="49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1"/>
      <c r="FU104" s="82"/>
      <c r="FV104" s="82"/>
      <c r="FW104" s="82"/>
      <c r="FX104" s="82"/>
      <c r="FY104" s="49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1"/>
      <c r="GK104" s="82"/>
      <c r="GL104" s="82"/>
      <c r="GM104" s="82"/>
      <c r="GN104" s="82"/>
      <c r="GO104" s="49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1"/>
      <c r="HA104" s="82"/>
      <c r="HB104" s="82"/>
      <c r="HC104" s="82"/>
      <c r="HD104" s="82"/>
      <c r="HE104" s="49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1"/>
      <c r="HQ104" s="82"/>
      <c r="HR104" s="82"/>
      <c r="HS104" s="82"/>
      <c r="HT104" s="82"/>
      <c r="HU104" s="49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1"/>
      <c r="IG104" s="82"/>
      <c r="IH104" s="82"/>
      <c r="II104" s="82"/>
      <c r="IJ104" s="82"/>
      <c r="IK104" s="49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1"/>
    </row>
    <row r="105" spans="1:256" s="44" customFormat="1" ht="18.75" customHeight="1">
      <c r="A105" s="100"/>
      <c r="B105" s="81"/>
      <c r="C105" s="82"/>
      <c r="D105" s="83"/>
      <c r="E105" s="20">
        <v>2015</v>
      </c>
      <c r="F105" s="21">
        <f t="shared" si="35"/>
        <v>84.4</v>
      </c>
      <c r="G105" s="21">
        <f t="shared" si="36"/>
        <v>84.4</v>
      </c>
      <c r="H105" s="21">
        <f aca="true" t="shared" si="38" ref="H105:O105">H27</f>
        <v>84.4</v>
      </c>
      <c r="I105" s="21">
        <f t="shared" si="38"/>
        <v>84.4</v>
      </c>
      <c r="J105" s="21">
        <f t="shared" si="38"/>
        <v>0</v>
      </c>
      <c r="K105" s="21">
        <f t="shared" si="38"/>
        <v>0</v>
      </c>
      <c r="L105" s="21">
        <f t="shared" si="38"/>
        <v>0</v>
      </c>
      <c r="M105" s="21">
        <f t="shared" si="38"/>
        <v>0</v>
      </c>
      <c r="N105" s="21">
        <f t="shared" si="38"/>
        <v>0</v>
      </c>
      <c r="O105" s="21">
        <f t="shared" si="38"/>
        <v>0</v>
      </c>
      <c r="P105" s="22"/>
      <c r="Q105" s="82"/>
      <c r="R105" s="82"/>
      <c r="S105" s="82"/>
      <c r="T105" s="82"/>
      <c r="U105" s="52"/>
      <c r="V105" s="53"/>
      <c r="W105" s="53"/>
      <c r="X105" s="54"/>
      <c r="Y105" s="54"/>
      <c r="Z105" s="54"/>
      <c r="AA105" s="54"/>
      <c r="AB105" s="54"/>
      <c r="AC105" s="54"/>
      <c r="AD105" s="54"/>
      <c r="AE105" s="54"/>
      <c r="AF105" s="51"/>
      <c r="AG105" s="82"/>
      <c r="AH105" s="82"/>
      <c r="AI105" s="82"/>
      <c r="AJ105" s="82"/>
      <c r="AK105" s="52"/>
      <c r="AL105" s="53"/>
      <c r="AM105" s="53"/>
      <c r="AN105" s="54"/>
      <c r="AO105" s="54"/>
      <c r="AP105" s="54"/>
      <c r="AQ105" s="54"/>
      <c r="AR105" s="54"/>
      <c r="AS105" s="54"/>
      <c r="AT105" s="54"/>
      <c r="AU105" s="54"/>
      <c r="AV105" s="51"/>
      <c r="AW105" s="82"/>
      <c r="AX105" s="82"/>
      <c r="AY105" s="82"/>
      <c r="AZ105" s="82"/>
      <c r="BA105" s="52"/>
      <c r="BB105" s="53"/>
      <c r="BC105" s="53"/>
      <c r="BD105" s="54"/>
      <c r="BE105" s="54"/>
      <c r="BF105" s="54"/>
      <c r="BG105" s="54"/>
      <c r="BH105" s="54"/>
      <c r="BI105" s="54"/>
      <c r="BJ105" s="54"/>
      <c r="BK105" s="54"/>
      <c r="BL105" s="51"/>
      <c r="BM105" s="82"/>
      <c r="BN105" s="82"/>
      <c r="BO105" s="82"/>
      <c r="BP105" s="82"/>
      <c r="BQ105" s="52"/>
      <c r="BR105" s="53"/>
      <c r="BS105" s="53"/>
      <c r="BT105" s="54"/>
      <c r="BU105" s="54"/>
      <c r="BV105" s="54"/>
      <c r="BW105" s="54"/>
      <c r="BX105" s="54"/>
      <c r="BY105" s="54"/>
      <c r="BZ105" s="54"/>
      <c r="CA105" s="54"/>
      <c r="CB105" s="51"/>
      <c r="CC105" s="82"/>
      <c r="CD105" s="82"/>
      <c r="CE105" s="82"/>
      <c r="CF105" s="82"/>
      <c r="CG105" s="52"/>
      <c r="CH105" s="53"/>
      <c r="CI105" s="53"/>
      <c r="CJ105" s="54"/>
      <c r="CK105" s="54"/>
      <c r="CL105" s="54"/>
      <c r="CM105" s="54"/>
      <c r="CN105" s="54"/>
      <c r="CO105" s="54"/>
      <c r="CP105" s="54"/>
      <c r="CQ105" s="54"/>
      <c r="CR105" s="51"/>
      <c r="CS105" s="82"/>
      <c r="CT105" s="82"/>
      <c r="CU105" s="82"/>
      <c r="CV105" s="82"/>
      <c r="CW105" s="52"/>
      <c r="CX105" s="53"/>
      <c r="CY105" s="53"/>
      <c r="CZ105" s="54"/>
      <c r="DA105" s="54"/>
      <c r="DB105" s="54"/>
      <c r="DC105" s="54"/>
      <c r="DD105" s="54"/>
      <c r="DE105" s="54"/>
      <c r="DF105" s="54"/>
      <c r="DG105" s="54"/>
      <c r="DH105" s="51"/>
      <c r="DI105" s="82"/>
      <c r="DJ105" s="82"/>
      <c r="DK105" s="82"/>
      <c r="DL105" s="82"/>
      <c r="DM105" s="52"/>
      <c r="DN105" s="53"/>
      <c r="DO105" s="53"/>
      <c r="DP105" s="54"/>
      <c r="DQ105" s="54"/>
      <c r="DR105" s="54"/>
      <c r="DS105" s="54"/>
      <c r="DT105" s="54"/>
      <c r="DU105" s="54"/>
      <c r="DV105" s="54"/>
      <c r="DW105" s="54"/>
      <c r="DX105" s="51"/>
      <c r="DY105" s="82"/>
      <c r="DZ105" s="82"/>
      <c r="EA105" s="82"/>
      <c r="EB105" s="82"/>
      <c r="EC105" s="52"/>
      <c r="ED105" s="53"/>
      <c r="EE105" s="53"/>
      <c r="EF105" s="54"/>
      <c r="EG105" s="54"/>
      <c r="EH105" s="54"/>
      <c r="EI105" s="54"/>
      <c r="EJ105" s="54"/>
      <c r="EK105" s="54"/>
      <c r="EL105" s="54"/>
      <c r="EM105" s="54"/>
      <c r="EN105" s="51"/>
      <c r="EO105" s="82"/>
      <c r="EP105" s="82"/>
      <c r="EQ105" s="82"/>
      <c r="ER105" s="82"/>
      <c r="ES105" s="52"/>
      <c r="ET105" s="53"/>
      <c r="EU105" s="53"/>
      <c r="EV105" s="54"/>
      <c r="EW105" s="54"/>
      <c r="EX105" s="54"/>
      <c r="EY105" s="54"/>
      <c r="EZ105" s="54"/>
      <c r="FA105" s="54"/>
      <c r="FB105" s="54"/>
      <c r="FC105" s="54"/>
      <c r="FD105" s="51"/>
      <c r="FE105" s="82"/>
      <c r="FF105" s="82"/>
      <c r="FG105" s="82"/>
      <c r="FH105" s="82"/>
      <c r="FI105" s="52"/>
      <c r="FJ105" s="53"/>
      <c r="FK105" s="53"/>
      <c r="FL105" s="54"/>
      <c r="FM105" s="54"/>
      <c r="FN105" s="54"/>
      <c r="FO105" s="54"/>
      <c r="FP105" s="54"/>
      <c r="FQ105" s="54"/>
      <c r="FR105" s="54"/>
      <c r="FS105" s="54"/>
      <c r="FT105" s="51"/>
      <c r="FU105" s="82"/>
      <c r="FV105" s="82"/>
      <c r="FW105" s="82"/>
      <c r="FX105" s="82"/>
      <c r="FY105" s="52"/>
      <c r="FZ105" s="53"/>
      <c r="GA105" s="53"/>
      <c r="GB105" s="54"/>
      <c r="GC105" s="54"/>
      <c r="GD105" s="54"/>
      <c r="GE105" s="54"/>
      <c r="GF105" s="54"/>
      <c r="GG105" s="54"/>
      <c r="GH105" s="54"/>
      <c r="GI105" s="54"/>
      <c r="GJ105" s="51"/>
      <c r="GK105" s="82"/>
      <c r="GL105" s="82"/>
      <c r="GM105" s="82"/>
      <c r="GN105" s="82"/>
      <c r="GO105" s="52"/>
      <c r="GP105" s="53"/>
      <c r="GQ105" s="53"/>
      <c r="GR105" s="54"/>
      <c r="GS105" s="54"/>
      <c r="GT105" s="54"/>
      <c r="GU105" s="54"/>
      <c r="GV105" s="54"/>
      <c r="GW105" s="54"/>
      <c r="GX105" s="54"/>
      <c r="GY105" s="54"/>
      <c r="GZ105" s="51"/>
      <c r="HA105" s="82"/>
      <c r="HB105" s="82"/>
      <c r="HC105" s="82"/>
      <c r="HD105" s="82"/>
      <c r="HE105" s="52"/>
      <c r="HF105" s="53"/>
      <c r="HG105" s="53"/>
      <c r="HH105" s="54"/>
      <c r="HI105" s="54"/>
      <c r="HJ105" s="54"/>
      <c r="HK105" s="54"/>
      <c r="HL105" s="54"/>
      <c r="HM105" s="54"/>
      <c r="HN105" s="54"/>
      <c r="HO105" s="54"/>
      <c r="HP105" s="51"/>
      <c r="HQ105" s="82"/>
      <c r="HR105" s="82"/>
      <c r="HS105" s="82"/>
      <c r="HT105" s="82"/>
      <c r="HU105" s="52"/>
      <c r="HV105" s="53"/>
      <c r="HW105" s="53"/>
      <c r="HX105" s="54"/>
      <c r="HY105" s="54"/>
      <c r="HZ105" s="54"/>
      <c r="IA105" s="54"/>
      <c r="IB105" s="54"/>
      <c r="IC105" s="54"/>
      <c r="ID105" s="54"/>
      <c r="IE105" s="54"/>
      <c r="IF105" s="51"/>
      <c r="IG105" s="82"/>
      <c r="IH105" s="82"/>
      <c r="II105" s="82"/>
      <c r="IJ105" s="82"/>
      <c r="IK105" s="52"/>
      <c r="IL105" s="53"/>
      <c r="IM105" s="53"/>
      <c r="IN105" s="54"/>
      <c r="IO105" s="54"/>
      <c r="IP105" s="54"/>
      <c r="IQ105" s="54"/>
      <c r="IR105" s="54"/>
      <c r="IS105" s="54"/>
      <c r="IT105" s="54"/>
      <c r="IU105" s="54"/>
      <c r="IV105" s="51"/>
    </row>
    <row r="106" spans="1:256" s="44" customFormat="1" ht="18.75" customHeight="1">
      <c r="A106" s="100"/>
      <c r="B106" s="81"/>
      <c r="C106" s="82"/>
      <c r="D106" s="83"/>
      <c r="E106" s="20">
        <v>2016</v>
      </c>
      <c r="F106" s="21">
        <f t="shared" si="35"/>
        <v>180276.4</v>
      </c>
      <c r="G106" s="21">
        <f t="shared" si="36"/>
        <v>12000</v>
      </c>
      <c r="H106" s="21">
        <f>H28</f>
        <v>180276.4</v>
      </c>
      <c r="I106" s="21">
        <f aca="true" t="shared" si="39" ref="H106:I110">I28</f>
        <v>12000</v>
      </c>
      <c r="J106" s="21">
        <f aca="true" t="shared" si="40" ref="J106:O110">J28</f>
        <v>0</v>
      </c>
      <c r="K106" s="21">
        <f t="shared" si="40"/>
        <v>0</v>
      </c>
      <c r="L106" s="21">
        <f t="shared" si="40"/>
        <v>0</v>
      </c>
      <c r="M106" s="21">
        <f t="shared" si="40"/>
        <v>0</v>
      </c>
      <c r="N106" s="21">
        <f t="shared" si="40"/>
        <v>0</v>
      </c>
      <c r="O106" s="21">
        <f t="shared" si="40"/>
        <v>0</v>
      </c>
      <c r="P106" s="22"/>
      <c r="Q106" s="82"/>
      <c r="R106" s="82"/>
      <c r="S106" s="82"/>
      <c r="T106" s="82"/>
      <c r="U106" s="52"/>
      <c r="V106" s="53"/>
      <c r="W106" s="53"/>
      <c r="X106" s="54"/>
      <c r="Y106" s="54"/>
      <c r="Z106" s="54"/>
      <c r="AA106" s="54"/>
      <c r="AB106" s="54"/>
      <c r="AC106" s="54"/>
      <c r="AD106" s="54"/>
      <c r="AE106" s="54"/>
      <c r="AF106" s="51"/>
      <c r="AG106" s="82"/>
      <c r="AH106" s="82"/>
      <c r="AI106" s="82"/>
      <c r="AJ106" s="82"/>
      <c r="AK106" s="52"/>
      <c r="AL106" s="53"/>
      <c r="AM106" s="53"/>
      <c r="AN106" s="54"/>
      <c r="AO106" s="54"/>
      <c r="AP106" s="54"/>
      <c r="AQ106" s="54"/>
      <c r="AR106" s="54"/>
      <c r="AS106" s="54"/>
      <c r="AT106" s="54"/>
      <c r="AU106" s="54"/>
      <c r="AV106" s="51"/>
      <c r="AW106" s="82"/>
      <c r="AX106" s="82"/>
      <c r="AY106" s="82"/>
      <c r="AZ106" s="82"/>
      <c r="BA106" s="52"/>
      <c r="BB106" s="53"/>
      <c r="BC106" s="53"/>
      <c r="BD106" s="54"/>
      <c r="BE106" s="54"/>
      <c r="BF106" s="54"/>
      <c r="BG106" s="54"/>
      <c r="BH106" s="54"/>
      <c r="BI106" s="54"/>
      <c r="BJ106" s="54"/>
      <c r="BK106" s="54"/>
      <c r="BL106" s="51"/>
      <c r="BM106" s="82"/>
      <c r="BN106" s="82"/>
      <c r="BO106" s="82"/>
      <c r="BP106" s="82"/>
      <c r="BQ106" s="52"/>
      <c r="BR106" s="53"/>
      <c r="BS106" s="53"/>
      <c r="BT106" s="54"/>
      <c r="BU106" s="54"/>
      <c r="BV106" s="54"/>
      <c r="BW106" s="54"/>
      <c r="BX106" s="54"/>
      <c r="BY106" s="54"/>
      <c r="BZ106" s="54"/>
      <c r="CA106" s="54"/>
      <c r="CB106" s="51"/>
      <c r="CC106" s="82"/>
      <c r="CD106" s="82"/>
      <c r="CE106" s="82"/>
      <c r="CF106" s="82"/>
      <c r="CG106" s="52"/>
      <c r="CH106" s="53"/>
      <c r="CI106" s="53"/>
      <c r="CJ106" s="54"/>
      <c r="CK106" s="54"/>
      <c r="CL106" s="54"/>
      <c r="CM106" s="54"/>
      <c r="CN106" s="54"/>
      <c r="CO106" s="54"/>
      <c r="CP106" s="54"/>
      <c r="CQ106" s="54"/>
      <c r="CR106" s="51"/>
      <c r="CS106" s="82"/>
      <c r="CT106" s="82"/>
      <c r="CU106" s="82"/>
      <c r="CV106" s="82"/>
      <c r="CW106" s="52"/>
      <c r="CX106" s="53"/>
      <c r="CY106" s="53"/>
      <c r="CZ106" s="54"/>
      <c r="DA106" s="54"/>
      <c r="DB106" s="54"/>
      <c r="DC106" s="54"/>
      <c r="DD106" s="54"/>
      <c r="DE106" s="54"/>
      <c r="DF106" s="54"/>
      <c r="DG106" s="54"/>
      <c r="DH106" s="51"/>
      <c r="DI106" s="82"/>
      <c r="DJ106" s="82"/>
      <c r="DK106" s="82"/>
      <c r="DL106" s="82"/>
      <c r="DM106" s="52"/>
      <c r="DN106" s="53"/>
      <c r="DO106" s="53"/>
      <c r="DP106" s="54"/>
      <c r="DQ106" s="54"/>
      <c r="DR106" s="54"/>
      <c r="DS106" s="54"/>
      <c r="DT106" s="54"/>
      <c r="DU106" s="54"/>
      <c r="DV106" s="54"/>
      <c r="DW106" s="54"/>
      <c r="DX106" s="51"/>
      <c r="DY106" s="82"/>
      <c r="DZ106" s="82"/>
      <c r="EA106" s="82"/>
      <c r="EB106" s="82"/>
      <c r="EC106" s="52"/>
      <c r="ED106" s="53"/>
      <c r="EE106" s="53"/>
      <c r="EF106" s="54"/>
      <c r="EG106" s="54"/>
      <c r="EH106" s="54"/>
      <c r="EI106" s="54"/>
      <c r="EJ106" s="54"/>
      <c r="EK106" s="54"/>
      <c r="EL106" s="54"/>
      <c r="EM106" s="54"/>
      <c r="EN106" s="51"/>
      <c r="EO106" s="82"/>
      <c r="EP106" s="82"/>
      <c r="EQ106" s="82"/>
      <c r="ER106" s="82"/>
      <c r="ES106" s="52"/>
      <c r="ET106" s="53"/>
      <c r="EU106" s="53"/>
      <c r="EV106" s="54"/>
      <c r="EW106" s="54"/>
      <c r="EX106" s="54"/>
      <c r="EY106" s="54"/>
      <c r="EZ106" s="54"/>
      <c r="FA106" s="54"/>
      <c r="FB106" s="54"/>
      <c r="FC106" s="54"/>
      <c r="FD106" s="51"/>
      <c r="FE106" s="82"/>
      <c r="FF106" s="82"/>
      <c r="FG106" s="82"/>
      <c r="FH106" s="82"/>
      <c r="FI106" s="52"/>
      <c r="FJ106" s="53"/>
      <c r="FK106" s="53"/>
      <c r="FL106" s="54"/>
      <c r="FM106" s="54"/>
      <c r="FN106" s="54"/>
      <c r="FO106" s="54"/>
      <c r="FP106" s="54"/>
      <c r="FQ106" s="54"/>
      <c r="FR106" s="54"/>
      <c r="FS106" s="54"/>
      <c r="FT106" s="51"/>
      <c r="FU106" s="82"/>
      <c r="FV106" s="82"/>
      <c r="FW106" s="82"/>
      <c r="FX106" s="82"/>
      <c r="FY106" s="52"/>
      <c r="FZ106" s="53"/>
      <c r="GA106" s="53"/>
      <c r="GB106" s="54"/>
      <c r="GC106" s="54"/>
      <c r="GD106" s="54"/>
      <c r="GE106" s="54"/>
      <c r="GF106" s="54"/>
      <c r="GG106" s="54"/>
      <c r="GH106" s="54"/>
      <c r="GI106" s="54"/>
      <c r="GJ106" s="51"/>
      <c r="GK106" s="82"/>
      <c r="GL106" s="82"/>
      <c r="GM106" s="82"/>
      <c r="GN106" s="82"/>
      <c r="GO106" s="52"/>
      <c r="GP106" s="53"/>
      <c r="GQ106" s="53"/>
      <c r="GR106" s="54"/>
      <c r="GS106" s="54"/>
      <c r="GT106" s="54"/>
      <c r="GU106" s="54"/>
      <c r="GV106" s="54"/>
      <c r="GW106" s="54"/>
      <c r="GX106" s="54"/>
      <c r="GY106" s="54"/>
      <c r="GZ106" s="51"/>
      <c r="HA106" s="82"/>
      <c r="HB106" s="82"/>
      <c r="HC106" s="82"/>
      <c r="HD106" s="82"/>
      <c r="HE106" s="52"/>
      <c r="HF106" s="53"/>
      <c r="HG106" s="53"/>
      <c r="HH106" s="54"/>
      <c r="HI106" s="54"/>
      <c r="HJ106" s="54"/>
      <c r="HK106" s="54"/>
      <c r="HL106" s="54"/>
      <c r="HM106" s="54"/>
      <c r="HN106" s="54"/>
      <c r="HO106" s="54"/>
      <c r="HP106" s="51"/>
      <c r="HQ106" s="82"/>
      <c r="HR106" s="82"/>
      <c r="HS106" s="82"/>
      <c r="HT106" s="82"/>
      <c r="HU106" s="52"/>
      <c r="HV106" s="53"/>
      <c r="HW106" s="53"/>
      <c r="HX106" s="54"/>
      <c r="HY106" s="54"/>
      <c r="HZ106" s="54"/>
      <c r="IA106" s="54"/>
      <c r="IB106" s="54"/>
      <c r="IC106" s="54"/>
      <c r="ID106" s="54"/>
      <c r="IE106" s="54"/>
      <c r="IF106" s="51"/>
      <c r="IG106" s="82"/>
      <c r="IH106" s="82"/>
      <c r="II106" s="82"/>
      <c r="IJ106" s="82"/>
      <c r="IK106" s="52"/>
      <c r="IL106" s="53"/>
      <c r="IM106" s="53"/>
      <c r="IN106" s="54"/>
      <c r="IO106" s="54"/>
      <c r="IP106" s="54"/>
      <c r="IQ106" s="54"/>
      <c r="IR106" s="54"/>
      <c r="IS106" s="54"/>
      <c r="IT106" s="54"/>
      <c r="IU106" s="54"/>
      <c r="IV106" s="51"/>
    </row>
    <row r="107" spans="1:256" s="44" customFormat="1" ht="18.75" customHeight="1">
      <c r="A107" s="100"/>
      <c r="B107" s="81"/>
      <c r="C107" s="82"/>
      <c r="D107" s="83"/>
      <c r="E107" s="20">
        <v>2017</v>
      </c>
      <c r="F107" s="21">
        <f t="shared" si="35"/>
        <v>36600</v>
      </c>
      <c r="G107" s="21">
        <f t="shared" si="36"/>
        <v>0</v>
      </c>
      <c r="H107" s="21">
        <f t="shared" si="39"/>
        <v>36600</v>
      </c>
      <c r="I107" s="21">
        <f t="shared" si="39"/>
        <v>0</v>
      </c>
      <c r="J107" s="21">
        <f t="shared" si="40"/>
        <v>0</v>
      </c>
      <c r="K107" s="21">
        <f t="shared" si="40"/>
        <v>0</v>
      </c>
      <c r="L107" s="21">
        <f t="shared" si="40"/>
        <v>0</v>
      </c>
      <c r="M107" s="21">
        <f t="shared" si="40"/>
        <v>0</v>
      </c>
      <c r="N107" s="21">
        <f t="shared" si="40"/>
        <v>0</v>
      </c>
      <c r="O107" s="21">
        <f t="shared" si="40"/>
        <v>0</v>
      </c>
      <c r="P107" s="22"/>
      <c r="Q107" s="82"/>
      <c r="R107" s="82"/>
      <c r="S107" s="82"/>
      <c r="T107" s="82"/>
      <c r="U107" s="52"/>
      <c r="V107" s="53"/>
      <c r="W107" s="53"/>
      <c r="X107" s="54"/>
      <c r="Y107" s="54"/>
      <c r="Z107" s="54"/>
      <c r="AA107" s="54"/>
      <c r="AB107" s="54"/>
      <c r="AC107" s="54"/>
      <c r="AD107" s="54"/>
      <c r="AE107" s="54"/>
      <c r="AF107" s="51"/>
      <c r="AG107" s="82"/>
      <c r="AH107" s="82"/>
      <c r="AI107" s="82"/>
      <c r="AJ107" s="82"/>
      <c r="AK107" s="52"/>
      <c r="AL107" s="53"/>
      <c r="AM107" s="53"/>
      <c r="AN107" s="54"/>
      <c r="AO107" s="54"/>
      <c r="AP107" s="54"/>
      <c r="AQ107" s="54"/>
      <c r="AR107" s="54"/>
      <c r="AS107" s="54"/>
      <c r="AT107" s="54"/>
      <c r="AU107" s="54"/>
      <c r="AV107" s="51"/>
      <c r="AW107" s="82"/>
      <c r="AX107" s="82"/>
      <c r="AY107" s="82"/>
      <c r="AZ107" s="82"/>
      <c r="BA107" s="52"/>
      <c r="BB107" s="53"/>
      <c r="BC107" s="53"/>
      <c r="BD107" s="54"/>
      <c r="BE107" s="54"/>
      <c r="BF107" s="54"/>
      <c r="BG107" s="54"/>
      <c r="BH107" s="54"/>
      <c r="BI107" s="54"/>
      <c r="BJ107" s="54"/>
      <c r="BK107" s="54"/>
      <c r="BL107" s="51"/>
      <c r="BM107" s="82"/>
      <c r="BN107" s="82"/>
      <c r="BO107" s="82"/>
      <c r="BP107" s="82"/>
      <c r="BQ107" s="52"/>
      <c r="BR107" s="53"/>
      <c r="BS107" s="53"/>
      <c r="BT107" s="54"/>
      <c r="BU107" s="54"/>
      <c r="BV107" s="54"/>
      <c r="BW107" s="54"/>
      <c r="BX107" s="54"/>
      <c r="BY107" s="54"/>
      <c r="BZ107" s="54"/>
      <c r="CA107" s="54"/>
      <c r="CB107" s="51"/>
      <c r="CC107" s="82"/>
      <c r="CD107" s="82"/>
      <c r="CE107" s="82"/>
      <c r="CF107" s="82"/>
      <c r="CG107" s="52"/>
      <c r="CH107" s="53"/>
      <c r="CI107" s="53"/>
      <c r="CJ107" s="54"/>
      <c r="CK107" s="54"/>
      <c r="CL107" s="54"/>
      <c r="CM107" s="54"/>
      <c r="CN107" s="54"/>
      <c r="CO107" s="54"/>
      <c r="CP107" s="54"/>
      <c r="CQ107" s="54"/>
      <c r="CR107" s="51"/>
      <c r="CS107" s="82"/>
      <c r="CT107" s="82"/>
      <c r="CU107" s="82"/>
      <c r="CV107" s="82"/>
      <c r="CW107" s="52"/>
      <c r="CX107" s="53"/>
      <c r="CY107" s="53"/>
      <c r="CZ107" s="54"/>
      <c r="DA107" s="54"/>
      <c r="DB107" s="54"/>
      <c r="DC107" s="54"/>
      <c r="DD107" s="54"/>
      <c r="DE107" s="54"/>
      <c r="DF107" s="54"/>
      <c r="DG107" s="54"/>
      <c r="DH107" s="51"/>
      <c r="DI107" s="82"/>
      <c r="DJ107" s="82"/>
      <c r="DK107" s="82"/>
      <c r="DL107" s="82"/>
      <c r="DM107" s="52"/>
      <c r="DN107" s="53"/>
      <c r="DO107" s="53"/>
      <c r="DP107" s="54"/>
      <c r="DQ107" s="54"/>
      <c r="DR107" s="54"/>
      <c r="DS107" s="54"/>
      <c r="DT107" s="54"/>
      <c r="DU107" s="54"/>
      <c r="DV107" s="54"/>
      <c r="DW107" s="54"/>
      <c r="DX107" s="51"/>
      <c r="DY107" s="82"/>
      <c r="DZ107" s="82"/>
      <c r="EA107" s="82"/>
      <c r="EB107" s="82"/>
      <c r="EC107" s="52"/>
      <c r="ED107" s="53"/>
      <c r="EE107" s="53"/>
      <c r="EF107" s="54"/>
      <c r="EG107" s="54"/>
      <c r="EH107" s="54"/>
      <c r="EI107" s="54"/>
      <c r="EJ107" s="54"/>
      <c r="EK107" s="54"/>
      <c r="EL107" s="54"/>
      <c r="EM107" s="54"/>
      <c r="EN107" s="51"/>
      <c r="EO107" s="82"/>
      <c r="EP107" s="82"/>
      <c r="EQ107" s="82"/>
      <c r="ER107" s="82"/>
      <c r="ES107" s="52"/>
      <c r="ET107" s="53"/>
      <c r="EU107" s="53"/>
      <c r="EV107" s="54"/>
      <c r="EW107" s="54"/>
      <c r="EX107" s="54"/>
      <c r="EY107" s="54"/>
      <c r="EZ107" s="54"/>
      <c r="FA107" s="54"/>
      <c r="FB107" s="54"/>
      <c r="FC107" s="54"/>
      <c r="FD107" s="51"/>
      <c r="FE107" s="82"/>
      <c r="FF107" s="82"/>
      <c r="FG107" s="82"/>
      <c r="FH107" s="82"/>
      <c r="FI107" s="52"/>
      <c r="FJ107" s="53"/>
      <c r="FK107" s="53"/>
      <c r="FL107" s="54"/>
      <c r="FM107" s="54"/>
      <c r="FN107" s="54"/>
      <c r="FO107" s="54"/>
      <c r="FP107" s="54"/>
      <c r="FQ107" s="54"/>
      <c r="FR107" s="54"/>
      <c r="FS107" s="54"/>
      <c r="FT107" s="51"/>
      <c r="FU107" s="82"/>
      <c r="FV107" s="82"/>
      <c r="FW107" s="82"/>
      <c r="FX107" s="82"/>
      <c r="FY107" s="52"/>
      <c r="FZ107" s="53"/>
      <c r="GA107" s="53"/>
      <c r="GB107" s="54"/>
      <c r="GC107" s="54"/>
      <c r="GD107" s="54"/>
      <c r="GE107" s="54"/>
      <c r="GF107" s="54"/>
      <c r="GG107" s="54"/>
      <c r="GH107" s="54"/>
      <c r="GI107" s="54"/>
      <c r="GJ107" s="51"/>
      <c r="GK107" s="82"/>
      <c r="GL107" s="82"/>
      <c r="GM107" s="82"/>
      <c r="GN107" s="82"/>
      <c r="GO107" s="52"/>
      <c r="GP107" s="53"/>
      <c r="GQ107" s="53"/>
      <c r="GR107" s="54"/>
      <c r="GS107" s="54"/>
      <c r="GT107" s="54"/>
      <c r="GU107" s="54"/>
      <c r="GV107" s="54"/>
      <c r="GW107" s="54"/>
      <c r="GX107" s="54"/>
      <c r="GY107" s="54"/>
      <c r="GZ107" s="51"/>
      <c r="HA107" s="82"/>
      <c r="HB107" s="82"/>
      <c r="HC107" s="82"/>
      <c r="HD107" s="82"/>
      <c r="HE107" s="52"/>
      <c r="HF107" s="53"/>
      <c r="HG107" s="53"/>
      <c r="HH107" s="54"/>
      <c r="HI107" s="54"/>
      <c r="HJ107" s="54"/>
      <c r="HK107" s="54"/>
      <c r="HL107" s="54"/>
      <c r="HM107" s="54"/>
      <c r="HN107" s="54"/>
      <c r="HO107" s="54"/>
      <c r="HP107" s="51"/>
      <c r="HQ107" s="82"/>
      <c r="HR107" s="82"/>
      <c r="HS107" s="82"/>
      <c r="HT107" s="82"/>
      <c r="HU107" s="52"/>
      <c r="HV107" s="53"/>
      <c r="HW107" s="53"/>
      <c r="HX107" s="54"/>
      <c r="HY107" s="54"/>
      <c r="HZ107" s="54"/>
      <c r="IA107" s="54"/>
      <c r="IB107" s="54"/>
      <c r="IC107" s="54"/>
      <c r="ID107" s="54"/>
      <c r="IE107" s="54"/>
      <c r="IF107" s="51"/>
      <c r="IG107" s="82"/>
      <c r="IH107" s="82"/>
      <c r="II107" s="82"/>
      <c r="IJ107" s="82"/>
      <c r="IK107" s="52"/>
      <c r="IL107" s="53"/>
      <c r="IM107" s="53"/>
      <c r="IN107" s="54"/>
      <c r="IO107" s="54"/>
      <c r="IP107" s="54"/>
      <c r="IQ107" s="54"/>
      <c r="IR107" s="54"/>
      <c r="IS107" s="54"/>
      <c r="IT107" s="54"/>
      <c r="IU107" s="54"/>
      <c r="IV107" s="51"/>
    </row>
    <row r="108" spans="1:256" s="44" customFormat="1" ht="18.75" customHeight="1">
      <c r="A108" s="100"/>
      <c r="B108" s="81"/>
      <c r="C108" s="82"/>
      <c r="D108" s="83"/>
      <c r="E108" s="20">
        <v>2018</v>
      </c>
      <c r="F108" s="21">
        <f t="shared" si="35"/>
        <v>59500</v>
      </c>
      <c r="G108" s="21">
        <f t="shared" si="36"/>
        <v>0</v>
      </c>
      <c r="H108" s="21">
        <f t="shared" si="39"/>
        <v>59500</v>
      </c>
      <c r="I108" s="21">
        <f t="shared" si="39"/>
        <v>0</v>
      </c>
      <c r="J108" s="21">
        <f t="shared" si="40"/>
        <v>0</v>
      </c>
      <c r="K108" s="21">
        <f t="shared" si="40"/>
        <v>0</v>
      </c>
      <c r="L108" s="21">
        <f t="shared" si="40"/>
        <v>0</v>
      </c>
      <c r="M108" s="21">
        <f t="shared" si="40"/>
        <v>0</v>
      </c>
      <c r="N108" s="21">
        <f t="shared" si="40"/>
        <v>0</v>
      </c>
      <c r="O108" s="21">
        <f t="shared" si="40"/>
        <v>0</v>
      </c>
      <c r="P108" s="22"/>
      <c r="Q108" s="82"/>
      <c r="R108" s="82"/>
      <c r="S108" s="82"/>
      <c r="T108" s="82"/>
      <c r="U108" s="52"/>
      <c r="V108" s="53"/>
      <c r="W108" s="53"/>
      <c r="X108" s="54"/>
      <c r="Y108" s="54"/>
      <c r="Z108" s="54"/>
      <c r="AA108" s="54"/>
      <c r="AB108" s="54"/>
      <c r="AC108" s="54"/>
      <c r="AD108" s="54"/>
      <c r="AE108" s="54"/>
      <c r="AF108" s="51"/>
      <c r="AG108" s="82"/>
      <c r="AH108" s="82"/>
      <c r="AI108" s="82"/>
      <c r="AJ108" s="82"/>
      <c r="AK108" s="52"/>
      <c r="AL108" s="53"/>
      <c r="AM108" s="53"/>
      <c r="AN108" s="54"/>
      <c r="AO108" s="54"/>
      <c r="AP108" s="54"/>
      <c r="AQ108" s="54"/>
      <c r="AR108" s="54"/>
      <c r="AS108" s="54"/>
      <c r="AT108" s="54"/>
      <c r="AU108" s="54"/>
      <c r="AV108" s="51"/>
      <c r="AW108" s="82"/>
      <c r="AX108" s="82"/>
      <c r="AY108" s="82"/>
      <c r="AZ108" s="82"/>
      <c r="BA108" s="52"/>
      <c r="BB108" s="53"/>
      <c r="BC108" s="53"/>
      <c r="BD108" s="54"/>
      <c r="BE108" s="54"/>
      <c r="BF108" s="54"/>
      <c r="BG108" s="54"/>
      <c r="BH108" s="54"/>
      <c r="BI108" s="54"/>
      <c r="BJ108" s="54"/>
      <c r="BK108" s="54"/>
      <c r="BL108" s="51"/>
      <c r="BM108" s="82"/>
      <c r="BN108" s="82"/>
      <c r="BO108" s="82"/>
      <c r="BP108" s="82"/>
      <c r="BQ108" s="52"/>
      <c r="BR108" s="53"/>
      <c r="BS108" s="53"/>
      <c r="BT108" s="54"/>
      <c r="BU108" s="54"/>
      <c r="BV108" s="54"/>
      <c r="BW108" s="54"/>
      <c r="BX108" s="54"/>
      <c r="BY108" s="54"/>
      <c r="BZ108" s="54"/>
      <c r="CA108" s="54"/>
      <c r="CB108" s="51"/>
      <c r="CC108" s="82"/>
      <c r="CD108" s="82"/>
      <c r="CE108" s="82"/>
      <c r="CF108" s="82"/>
      <c r="CG108" s="52"/>
      <c r="CH108" s="53"/>
      <c r="CI108" s="53"/>
      <c r="CJ108" s="54"/>
      <c r="CK108" s="54"/>
      <c r="CL108" s="54"/>
      <c r="CM108" s="54"/>
      <c r="CN108" s="54"/>
      <c r="CO108" s="54"/>
      <c r="CP108" s="54"/>
      <c r="CQ108" s="54"/>
      <c r="CR108" s="51"/>
      <c r="CS108" s="82"/>
      <c r="CT108" s="82"/>
      <c r="CU108" s="82"/>
      <c r="CV108" s="82"/>
      <c r="CW108" s="52"/>
      <c r="CX108" s="53"/>
      <c r="CY108" s="53"/>
      <c r="CZ108" s="54"/>
      <c r="DA108" s="54"/>
      <c r="DB108" s="54"/>
      <c r="DC108" s="54"/>
      <c r="DD108" s="54"/>
      <c r="DE108" s="54"/>
      <c r="DF108" s="54"/>
      <c r="DG108" s="54"/>
      <c r="DH108" s="51"/>
      <c r="DI108" s="82"/>
      <c r="DJ108" s="82"/>
      <c r="DK108" s="82"/>
      <c r="DL108" s="82"/>
      <c r="DM108" s="52"/>
      <c r="DN108" s="53"/>
      <c r="DO108" s="53"/>
      <c r="DP108" s="54"/>
      <c r="DQ108" s="54"/>
      <c r="DR108" s="54"/>
      <c r="DS108" s="54"/>
      <c r="DT108" s="54"/>
      <c r="DU108" s="54"/>
      <c r="DV108" s="54"/>
      <c r="DW108" s="54"/>
      <c r="DX108" s="51"/>
      <c r="DY108" s="82"/>
      <c r="DZ108" s="82"/>
      <c r="EA108" s="82"/>
      <c r="EB108" s="82"/>
      <c r="EC108" s="52"/>
      <c r="ED108" s="53"/>
      <c r="EE108" s="53"/>
      <c r="EF108" s="54"/>
      <c r="EG108" s="54"/>
      <c r="EH108" s="54"/>
      <c r="EI108" s="54"/>
      <c r="EJ108" s="54"/>
      <c r="EK108" s="54"/>
      <c r="EL108" s="54"/>
      <c r="EM108" s="54"/>
      <c r="EN108" s="51"/>
      <c r="EO108" s="82"/>
      <c r="EP108" s="82"/>
      <c r="EQ108" s="82"/>
      <c r="ER108" s="82"/>
      <c r="ES108" s="52"/>
      <c r="ET108" s="53"/>
      <c r="EU108" s="53"/>
      <c r="EV108" s="54"/>
      <c r="EW108" s="54"/>
      <c r="EX108" s="54"/>
      <c r="EY108" s="54"/>
      <c r="EZ108" s="54"/>
      <c r="FA108" s="54"/>
      <c r="FB108" s="54"/>
      <c r="FC108" s="54"/>
      <c r="FD108" s="51"/>
      <c r="FE108" s="82"/>
      <c r="FF108" s="82"/>
      <c r="FG108" s="82"/>
      <c r="FH108" s="82"/>
      <c r="FI108" s="52"/>
      <c r="FJ108" s="53"/>
      <c r="FK108" s="53"/>
      <c r="FL108" s="54"/>
      <c r="FM108" s="54"/>
      <c r="FN108" s="54"/>
      <c r="FO108" s="54"/>
      <c r="FP108" s="54"/>
      <c r="FQ108" s="54"/>
      <c r="FR108" s="54"/>
      <c r="FS108" s="54"/>
      <c r="FT108" s="51"/>
      <c r="FU108" s="82"/>
      <c r="FV108" s="82"/>
      <c r="FW108" s="82"/>
      <c r="FX108" s="82"/>
      <c r="FY108" s="52"/>
      <c r="FZ108" s="53"/>
      <c r="GA108" s="53"/>
      <c r="GB108" s="54"/>
      <c r="GC108" s="54"/>
      <c r="GD108" s="54"/>
      <c r="GE108" s="54"/>
      <c r="GF108" s="54"/>
      <c r="GG108" s="54"/>
      <c r="GH108" s="54"/>
      <c r="GI108" s="54"/>
      <c r="GJ108" s="51"/>
      <c r="GK108" s="82"/>
      <c r="GL108" s="82"/>
      <c r="GM108" s="82"/>
      <c r="GN108" s="82"/>
      <c r="GO108" s="52"/>
      <c r="GP108" s="53"/>
      <c r="GQ108" s="53"/>
      <c r="GR108" s="54"/>
      <c r="GS108" s="54"/>
      <c r="GT108" s="54"/>
      <c r="GU108" s="54"/>
      <c r="GV108" s="54"/>
      <c r="GW108" s="54"/>
      <c r="GX108" s="54"/>
      <c r="GY108" s="54"/>
      <c r="GZ108" s="51"/>
      <c r="HA108" s="82"/>
      <c r="HB108" s="82"/>
      <c r="HC108" s="82"/>
      <c r="HD108" s="82"/>
      <c r="HE108" s="52"/>
      <c r="HF108" s="53"/>
      <c r="HG108" s="53"/>
      <c r="HH108" s="54"/>
      <c r="HI108" s="54"/>
      <c r="HJ108" s="54"/>
      <c r="HK108" s="54"/>
      <c r="HL108" s="54"/>
      <c r="HM108" s="54"/>
      <c r="HN108" s="54"/>
      <c r="HO108" s="54"/>
      <c r="HP108" s="51"/>
      <c r="HQ108" s="82"/>
      <c r="HR108" s="82"/>
      <c r="HS108" s="82"/>
      <c r="HT108" s="82"/>
      <c r="HU108" s="52"/>
      <c r="HV108" s="53"/>
      <c r="HW108" s="53"/>
      <c r="HX108" s="54"/>
      <c r="HY108" s="54"/>
      <c r="HZ108" s="54"/>
      <c r="IA108" s="54"/>
      <c r="IB108" s="54"/>
      <c r="IC108" s="54"/>
      <c r="ID108" s="54"/>
      <c r="IE108" s="54"/>
      <c r="IF108" s="51"/>
      <c r="IG108" s="82"/>
      <c r="IH108" s="82"/>
      <c r="II108" s="82"/>
      <c r="IJ108" s="82"/>
      <c r="IK108" s="52"/>
      <c r="IL108" s="53"/>
      <c r="IM108" s="53"/>
      <c r="IN108" s="54"/>
      <c r="IO108" s="54"/>
      <c r="IP108" s="54"/>
      <c r="IQ108" s="54"/>
      <c r="IR108" s="54"/>
      <c r="IS108" s="54"/>
      <c r="IT108" s="54"/>
      <c r="IU108" s="54"/>
      <c r="IV108" s="51"/>
    </row>
    <row r="109" spans="1:256" s="44" customFormat="1" ht="18.75" customHeight="1">
      <c r="A109" s="100"/>
      <c r="B109" s="81"/>
      <c r="C109" s="82"/>
      <c r="D109" s="83"/>
      <c r="E109" s="20">
        <v>2019</v>
      </c>
      <c r="F109" s="21">
        <f t="shared" si="35"/>
        <v>201331.7</v>
      </c>
      <c r="G109" s="21">
        <f t="shared" si="36"/>
        <v>0</v>
      </c>
      <c r="H109" s="21">
        <f t="shared" si="39"/>
        <v>201331.7</v>
      </c>
      <c r="I109" s="21">
        <f t="shared" si="39"/>
        <v>0</v>
      </c>
      <c r="J109" s="21">
        <f t="shared" si="40"/>
        <v>0</v>
      </c>
      <c r="K109" s="21">
        <f t="shared" si="40"/>
        <v>0</v>
      </c>
      <c r="L109" s="21">
        <f t="shared" si="40"/>
        <v>0</v>
      </c>
      <c r="M109" s="21">
        <f t="shared" si="40"/>
        <v>0</v>
      </c>
      <c r="N109" s="21">
        <f t="shared" si="40"/>
        <v>0</v>
      </c>
      <c r="O109" s="21">
        <f t="shared" si="40"/>
        <v>0</v>
      </c>
      <c r="P109" s="22"/>
      <c r="Q109" s="82"/>
      <c r="R109" s="82"/>
      <c r="S109" s="82"/>
      <c r="T109" s="82"/>
      <c r="U109" s="52"/>
      <c r="V109" s="53"/>
      <c r="W109" s="53"/>
      <c r="X109" s="54"/>
      <c r="Y109" s="54"/>
      <c r="Z109" s="54"/>
      <c r="AA109" s="54"/>
      <c r="AB109" s="54"/>
      <c r="AC109" s="54"/>
      <c r="AD109" s="54"/>
      <c r="AE109" s="54"/>
      <c r="AF109" s="51"/>
      <c r="AG109" s="82"/>
      <c r="AH109" s="82"/>
      <c r="AI109" s="82"/>
      <c r="AJ109" s="82"/>
      <c r="AK109" s="52"/>
      <c r="AL109" s="53"/>
      <c r="AM109" s="53"/>
      <c r="AN109" s="54"/>
      <c r="AO109" s="54"/>
      <c r="AP109" s="54"/>
      <c r="AQ109" s="54"/>
      <c r="AR109" s="54"/>
      <c r="AS109" s="54"/>
      <c r="AT109" s="54"/>
      <c r="AU109" s="54"/>
      <c r="AV109" s="51"/>
      <c r="AW109" s="82"/>
      <c r="AX109" s="82"/>
      <c r="AY109" s="82"/>
      <c r="AZ109" s="82"/>
      <c r="BA109" s="52"/>
      <c r="BB109" s="53"/>
      <c r="BC109" s="53"/>
      <c r="BD109" s="54"/>
      <c r="BE109" s="54"/>
      <c r="BF109" s="54"/>
      <c r="BG109" s="54"/>
      <c r="BH109" s="54"/>
      <c r="BI109" s="54"/>
      <c r="BJ109" s="54"/>
      <c r="BK109" s="54"/>
      <c r="BL109" s="51"/>
      <c r="BM109" s="82"/>
      <c r="BN109" s="82"/>
      <c r="BO109" s="82"/>
      <c r="BP109" s="82"/>
      <c r="BQ109" s="52"/>
      <c r="BR109" s="53"/>
      <c r="BS109" s="53"/>
      <c r="BT109" s="54"/>
      <c r="BU109" s="54"/>
      <c r="BV109" s="54"/>
      <c r="BW109" s="54"/>
      <c r="BX109" s="54"/>
      <c r="BY109" s="54"/>
      <c r="BZ109" s="54"/>
      <c r="CA109" s="54"/>
      <c r="CB109" s="51"/>
      <c r="CC109" s="82"/>
      <c r="CD109" s="82"/>
      <c r="CE109" s="82"/>
      <c r="CF109" s="82"/>
      <c r="CG109" s="52"/>
      <c r="CH109" s="53"/>
      <c r="CI109" s="53"/>
      <c r="CJ109" s="54"/>
      <c r="CK109" s="54"/>
      <c r="CL109" s="54"/>
      <c r="CM109" s="54"/>
      <c r="CN109" s="54"/>
      <c r="CO109" s="54"/>
      <c r="CP109" s="54"/>
      <c r="CQ109" s="54"/>
      <c r="CR109" s="51"/>
      <c r="CS109" s="82"/>
      <c r="CT109" s="82"/>
      <c r="CU109" s="82"/>
      <c r="CV109" s="82"/>
      <c r="CW109" s="52"/>
      <c r="CX109" s="53"/>
      <c r="CY109" s="53"/>
      <c r="CZ109" s="54"/>
      <c r="DA109" s="54"/>
      <c r="DB109" s="54"/>
      <c r="DC109" s="54"/>
      <c r="DD109" s="54"/>
      <c r="DE109" s="54"/>
      <c r="DF109" s="54"/>
      <c r="DG109" s="54"/>
      <c r="DH109" s="51"/>
      <c r="DI109" s="82"/>
      <c r="DJ109" s="82"/>
      <c r="DK109" s="82"/>
      <c r="DL109" s="82"/>
      <c r="DM109" s="52"/>
      <c r="DN109" s="53"/>
      <c r="DO109" s="53"/>
      <c r="DP109" s="54"/>
      <c r="DQ109" s="54"/>
      <c r="DR109" s="54"/>
      <c r="DS109" s="54"/>
      <c r="DT109" s="54"/>
      <c r="DU109" s="54"/>
      <c r="DV109" s="54"/>
      <c r="DW109" s="54"/>
      <c r="DX109" s="51"/>
      <c r="DY109" s="82"/>
      <c r="DZ109" s="82"/>
      <c r="EA109" s="82"/>
      <c r="EB109" s="82"/>
      <c r="EC109" s="52"/>
      <c r="ED109" s="53"/>
      <c r="EE109" s="53"/>
      <c r="EF109" s="54"/>
      <c r="EG109" s="54"/>
      <c r="EH109" s="54"/>
      <c r="EI109" s="54"/>
      <c r="EJ109" s="54"/>
      <c r="EK109" s="54"/>
      <c r="EL109" s="54"/>
      <c r="EM109" s="54"/>
      <c r="EN109" s="51"/>
      <c r="EO109" s="82"/>
      <c r="EP109" s="82"/>
      <c r="EQ109" s="82"/>
      <c r="ER109" s="82"/>
      <c r="ES109" s="52"/>
      <c r="ET109" s="53"/>
      <c r="EU109" s="53"/>
      <c r="EV109" s="54"/>
      <c r="EW109" s="54"/>
      <c r="EX109" s="54"/>
      <c r="EY109" s="54"/>
      <c r="EZ109" s="54"/>
      <c r="FA109" s="54"/>
      <c r="FB109" s="54"/>
      <c r="FC109" s="54"/>
      <c r="FD109" s="51"/>
      <c r="FE109" s="82"/>
      <c r="FF109" s="82"/>
      <c r="FG109" s="82"/>
      <c r="FH109" s="82"/>
      <c r="FI109" s="52"/>
      <c r="FJ109" s="53"/>
      <c r="FK109" s="53"/>
      <c r="FL109" s="54"/>
      <c r="FM109" s="54"/>
      <c r="FN109" s="54"/>
      <c r="FO109" s="54"/>
      <c r="FP109" s="54"/>
      <c r="FQ109" s="54"/>
      <c r="FR109" s="54"/>
      <c r="FS109" s="54"/>
      <c r="FT109" s="51"/>
      <c r="FU109" s="82"/>
      <c r="FV109" s="82"/>
      <c r="FW109" s="82"/>
      <c r="FX109" s="82"/>
      <c r="FY109" s="52"/>
      <c r="FZ109" s="53"/>
      <c r="GA109" s="53"/>
      <c r="GB109" s="54"/>
      <c r="GC109" s="54"/>
      <c r="GD109" s="54"/>
      <c r="GE109" s="54"/>
      <c r="GF109" s="54"/>
      <c r="GG109" s="54"/>
      <c r="GH109" s="54"/>
      <c r="GI109" s="54"/>
      <c r="GJ109" s="51"/>
      <c r="GK109" s="82"/>
      <c r="GL109" s="82"/>
      <c r="GM109" s="82"/>
      <c r="GN109" s="82"/>
      <c r="GO109" s="52"/>
      <c r="GP109" s="53"/>
      <c r="GQ109" s="53"/>
      <c r="GR109" s="54"/>
      <c r="GS109" s="54"/>
      <c r="GT109" s="54"/>
      <c r="GU109" s="54"/>
      <c r="GV109" s="54"/>
      <c r="GW109" s="54"/>
      <c r="GX109" s="54"/>
      <c r="GY109" s="54"/>
      <c r="GZ109" s="51"/>
      <c r="HA109" s="82"/>
      <c r="HB109" s="82"/>
      <c r="HC109" s="82"/>
      <c r="HD109" s="82"/>
      <c r="HE109" s="52"/>
      <c r="HF109" s="53"/>
      <c r="HG109" s="53"/>
      <c r="HH109" s="54"/>
      <c r="HI109" s="54"/>
      <c r="HJ109" s="54"/>
      <c r="HK109" s="54"/>
      <c r="HL109" s="54"/>
      <c r="HM109" s="54"/>
      <c r="HN109" s="54"/>
      <c r="HO109" s="54"/>
      <c r="HP109" s="51"/>
      <c r="HQ109" s="82"/>
      <c r="HR109" s="82"/>
      <c r="HS109" s="82"/>
      <c r="HT109" s="82"/>
      <c r="HU109" s="52"/>
      <c r="HV109" s="53"/>
      <c r="HW109" s="53"/>
      <c r="HX109" s="54"/>
      <c r="HY109" s="54"/>
      <c r="HZ109" s="54"/>
      <c r="IA109" s="54"/>
      <c r="IB109" s="54"/>
      <c r="IC109" s="54"/>
      <c r="ID109" s="54"/>
      <c r="IE109" s="54"/>
      <c r="IF109" s="51"/>
      <c r="IG109" s="82"/>
      <c r="IH109" s="82"/>
      <c r="II109" s="82"/>
      <c r="IJ109" s="82"/>
      <c r="IK109" s="52"/>
      <c r="IL109" s="53"/>
      <c r="IM109" s="53"/>
      <c r="IN109" s="54"/>
      <c r="IO109" s="54"/>
      <c r="IP109" s="54"/>
      <c r="IQ109" s="54"/>
      <c r="IR109" s="54"/>
      <c r="IS109" s="54"/>
      <c r="IT109" s="54"/>
      <c r="IU109" s="54"/>
      <c r="IV109" s="51"/>
    </row>
    <row r="110" spans="1:256" s="44" customFormat="1" ht="18.75" customHeight="1">
      <c r="A110" s="100"/>
      <c r="B110" s="114"/>
      <c r="C110" s="115"/>
      <c r="D110" s="116"/>
      <c r="E110" s="20">
        <v>2020</v>
      </c>
      <c r="F110" s="21">
        <f t="shared" si="35"/>
        <v>263500</v>
      </c>
      <c r="G110" s="21">
        <f t="shared" si="36"/>
        <v>0</v>
      </c>
      <c r="H110" s="21">
        <f t="shared" si="39"/>
        <v>263500</v>
      </c>
      <c r="I110" s="21">
        <f t="shared" si="39"/>
        <v>0</v>
      </c>
      <c r="J110" s="21">
        <f t="shared" si="40"/>
        <v>0</v>
      </c>
      <c r="K110" s="21">
        <f t="shared" si="40"/>
        <v>0</v>
      </c>
      <c r="L110" s="21">
        <f t="shared" si="40"/>
        <v>0</v>
      </c>
      <c r="M110" s="21">
        <f t="shared" si="40"/>
        <v>0</v>
      </c>
      <c r="N110" s="21">
        <f t="shared" si="40"/>
        <v>0</v>
      </c>
      <c r="O110" s="21">
        <f t="shared" si="40"/>
        <v>0</v>
      </c>
      <c r="P110" s="22"/>
      <c r="Q110" s="82"/>
      <c r="R110" s="82"/>
      <c r="S110" s="82"/>
      <c r="T110" s="82"/>
      <c r="U110" s="52"/>
      <c r="V110" s="53"/>
      <c r="W110" s="53"/>
      <c r="X110" s="54"/>
      <c r="Y110" s="54"/>
      <c r="Z110" s="54"/>
      <c r="AA110" s="54"/>
      <c r="AB110" s="54"/>
      <c r="AC110" s="54"/>
      <c r="AD110" s="54"/>
      <c r="AE110" s="54"/>
      <c r="AF110" s="51"/>
      <c r="AG110" s="82"/>
      <c r="AH110" s="82"/>
      <c r="AI110" s="82"/>
      <c r="AJ110" s="82"/>
      <c r="AK110" s="52"/>
      <c r="AL110" s="53"/>
      <c r="AM110" s="53"/>
      <c r="AN110" s="54"/>
      <c r="AO110" s="54"/>
      <c r="AP110" s="54"/>
      <c r="AQ110" s="54"/>
      <c r="AR110" s="54"/>
      <c r="AS110" s="54"/>
      <c r="AT110" s="54"/>
      <c r="AU110" s="54"/>
      <c r="AV110" s="51"/>
      <c r="AW110" s="82"/>
      <c r="AX110" s="82"/>
      <c r="AY110" s="82"/>
      <c r="AZ110" s="82"/>
      <c r="BA110" s="52"/>
      <c r="BB110" s="53"/>
      <c r="BC110" s="53"/>
      <c r="BD110" s="54"/>
      <c r="BE110" s="54"/>
      <c r="BF110" s="54"/>
      <c r="BG110" s="54"/>
      <c r="BH110" s="54"/>
      <c r="BI110" s="54"/>
      <c r="BJ110" s="54"/>
      <c r="BK110" s="54"/>
      <c r="BL110" s="51"/>
      <c r="BM110" s="82"/>
      <c r="BN110" s="82"/>
      <c r="BO110" s="82"/>
      <c r="BP110" s="82"/>
      <c r="BQ110" s="52"/>
      <c r="BR110" s="53"/>
      <c r="BS110" s="53"/>
      <c r="BT110" s="54"/>
      <c r="BU110" s="54"/>
      <c r="BV110" s="54"/>
      <c r="BW110" s="54"/>
      <c r="BX110" s="54"/>
      <c r="BY110" s="54"/>
      <c r="BZ110" s="54"/>
      <c r="CA110" s="54"/>
      <c r="CB110" s="51"/>
      <c r="CC110" s="82"/>
      <c r="CD110" s="82"/>
      <c r="CE110" s="82"/>
      <c r="CF110" s="82"/>
      <c r="CG110" s="52"/>
      <c r="CH110" s="53"/>
      <c r="CI110" s="53"/>
      <c r="CJ110" s="54"/>
      <c r="CK110" s="54"/>
      <c r="CL110" s="54"/>
      <c r="CM110" s="54"/>
      <c r="CN110" s="54"/>
      <c r="CO110" s="54"/>
      <c r="CP110" s="54"/>
      <c r="CQ110" s="54"/>
      <c r="CR110" s="51"/>
      <c r="CS110" s="82"/>
      <c r="CT110" s="82"/>
      <c r="CU110" s="82"/>
      <c r="CV110" s="82"/>
      <c r="CW110" s="52"/>
      <c r="CX110" s="53"/>
      <c r="CY110" s="53"/>
      <c r="CZ110" s="54"/>
      <c r="DA110" s="54"/>
      <c r="DB110" s="54"/>
      <c r="DC110" s="54"/>
      <c r="DD110" s="54"/>
      <c r="DE110" s="54"/>
      <c r="DF110" s="54"/>
      <c r="DG110" s="54"/>
      <c r="DH110" s="51"/>
      <c r="DI110" s="82"/>
      <c r="DJ110" s="82"/>
      <c r="DK110" s="82"/>
      <c r="DL110" s="82"/>
      <c r="DM110" s="52"/>
      <c r="DN110" s="53"/>
      <c r="DO110" s="53"/>
      <c r="DP110" s="54"/>
      <c r="DQ110" s="54"/>
      <c r="DR110" s="54"/>
      <c r="DS110" s="54"/>
      <c r="DT110" s="54"/>
      <c r="DU110" s="54"/>
      <c r="DV110" s="54"/>
      <c r="DW110" s="54"/>
      <c r="DX110" s="51"/>
      <c r="DY110" s="82"/>
      <c r="DZ110" s="82"/>
      <c r="EA110" s="82"/>
      <c r="EB110" s="82"/>
      <c r="EC110" s="52"/>
      <c r="ED110" s="53"/>
      <c r="EE110" s="53"/>
      <c r="EF110" s="54"/>
      <c r="EG110" s="54"/>
      <c r="EH110" s="54"/>
      <c r="EI110" s="54"/>
      <c r="EJ110" s="54"/>
      <c r="EK110" s="54"/>
      <c r="EL110" s="54"/>
      <c r="EM110" s="54"/>
      <c r="EN110" s="51"/>
      <c r="EO110" s="82"/>
      <c r="EP110" s="82"/>
      <c r="EQ110" s="82"/>
      <c r="ER110" s="82"/>
      <c r="ES110" s="52"/>
      <c r="ET110" s="53"/>
      <c r="EU110" s="53"/>
      <c r="EV110" s="54"/>
      <c r="EW110" s="54"/>
      <c r="EX110" s="54"/>
      <c r="EY110" s="54"/>
      <c r="EZ110" s="54"/>
      <c r="FA110" s="54"/>
      <c r="FB110" s="54"/>
      <c r="FC110" s="54"/>
      <c r="FD110" s="51"/>
      <c r="FE110" s="82"/>
      <c r="FF110" s="82"/>
      <c r="FG110" s="82"/>
      <c r="FH110" s="82"/>
      <c r="FI110" s="52"/>
      <c r="FJ110" s="53"/>
      <c r="FK110" s="53"/>
      <c r="FL110" s="54"/>
      <c r="FM110" s="54"/>
      <c r="FN110" s="54"/>
      <c r="FO110" s="54"/>
      <c r="FP110" s="54"/>
      <c r="FQ110" s="54"/>
      <c r="FR110" s="54"/>
      <c r="FS110" s="54"/>
      <c r="FT110" s="51"/>
      <c r="FU110" s="82"/>
      <c r="FV110" s="82"/>
      <c r="FW110" s="82"/>
      <c r="FX110" s="82"/>
      <c r="FY110" s="52"/>
      <c r="FZ110" s="53"/>
      <c r="GA110" s="53"/>
      <c r="GB110" s="54"/>
      <c r="GC110" s="54"/>
      <c r="GD110" s="54"/>
      <c r="GE110" s="54"/>
      <c r="GF110" s="54"/>
      <c r="GG110" s="54"/>
      <c r="GH110" s="54"/>
      <c r="GI110" s="54"/>
      <c r="GJ110" s="51"/>
      <c r="GK110" s="82"/>
      <c r="GL110" s="82"/>
      <c r="GM110" s="82"/>
      <c r="GN110" s="82"/>
      <c r="GO110" s="52"/>
      <c r="GP110" s="53"/>
      <c r="GQ110" s="53"/>
      <c r="GR110" s="54"/>
      <c r="GS110" s="54"/>
      <c r="GT110" s="54"/>
      <c r="GU110" s="54"/>
      <c r="GV110" s="54"/>
      <c r="GW110" s="54"/>
      <c r="GX110" s="54"/>
      <c r="GY110" s="54"/>
      <c r="GZ110" s="51"/>
      <c r="HA110" s="82"/>
      <c r="HB110" s="82"/>
      <c r="HC110" s="82"/>
      <c r="HD110" s="82"/>
      <c r="HE110" s="52"/>
      <c r="HF110" s="53"/>
      <c r="HG110" s="53"/>
      <c r="HH110" s="54"/>
      <c r="HI110" s="54"/>
      <c r="HJ110" s="54"/>
      <c r="HK110" s="54"/>
      <c r="HL110" s="54"/>
      <c r="HM110" s="54"/>
      <c r="HN110" s="54"/>
      <c r="HO110" s="54"/>
      <c r="HP110" s="51"/>
      <c r="HQ110" s="82"/>
      <c r="HR110" s="82"/>
      <c r="HS110" s="82"/>
      <c r="HT110" s="82"/>
      <c r="HU110" s="52"/>
      <c r="HV110" s="53"/>
      <c r="HW110" s="53"/>
      <c r="HX110" s="54"/>
      <c r="HY110" s="54"/>
      <c r="HZ110" s="54"/>
      <c r="IA110" s="54"/>
      <c r="IB110" s="54"/>
      <c r="IC110" s="54"/>
      <c r="ID110" s="54"/>
      <c r="IE110" s="54"/>
      <c r="IF110" s="51"/>
      <c r="IG110" s="82"/>
      <c r="IH110" s="82"/>
      <c r="II110" s="82"/>
      <c r="IJ110" s="82"/>
      <c r="IK110" s="52"/>
      <c r="IL110" s="53"/>
      <c r="IM110" s="53"/>
      <c r="IN110" s="54"/>
      <c r="IO110" s="54"/>
      <c r="IP110" s="54"/>
      <c r="IQ110" s="54"/>
      <c r="IR110" s="54"/>
      <c r="IS110" s="54"/>
      <c r="IT110" s="54"/>
      <c r="IU110" s="54"/>
      <c r="IV110" s="51"/>
    </row>
    <row r="111" spans="1:256" s="44" customFormat="1" ht="18.75" customHeight="1">
      <c r="A111" s="100"/>
      <c r="B111" s="78" t="s">
        <v>206</v>
      </c>
      <c r="C111" s="79"/>
      <c r="D111" s="80"/>
      <c r="E111" s="23" t="s">
        <v>141</v>
      </c>
      <c r="F111" s="24">
        <f t="shared" si="35"/>
        <v>2327766.3</v>
      </c>
      <c r="G111" s="24">
        <f t="shared" si="36"/>
        <v>141542.5</v>
      </c>
      <c r="H111" s="24">
        <f aca="true" t="shared" si="41" ref="H111:O111">SUM(H112:H117)</f>
        <v>909833.3</v>
      </c>
      <c r="I111" s="24">
        <f t="shared" si="41"/>
        <v>141542.5</v>
      </c>
      <c r="J111" s="24">
        <f t="shared" si="41"/>
        <v>0</v>
      </c>
      <c r="K111" s="24">
        <f t="shared" si="41"/>
        <v>0</v>
      </c>
      <c r="L111" s="24">
        <f t="shared" si="41"/>
        <v>1417933</v>
      </c>
      <c r="M111" s="24">
        <f t="shared" si="41"/>
        <v>0</v>
      </c>
      <c r="N111" s="24">
        <f t="shared" si="41"/>
        <v>0</v>
      </c>
      <c r="O111" s="24">
        <f t="shared" si="41"/>
        <v>0</v>
      </c>
      <c r="P111" s="7"/>
      <c r="Q111" s="82"/>
      <c r="R111" s="82"/>
      <c r="S111" s="82"/>
      <c r="T111" s="82"/>
      <c r="U111" s="49"/>
      <c r="V111" s="50"/>
      <c r="W111" s="50"/>
      <c r="X111" s="55"/>
      <c r="Y111" s="55"/>
      <c r="Z111" s="55"/>
      <c r="AA111" s="55"/>
      <c r="AB111" s="55"/>
      <c r="AC111" s="55"/>
      <c r="AD111" s="55"/>
      <c r="AE111" s="55"/>
      <c r="AF111" s="51"/>
      <c r="AG111" s="82"/>
      <c r="AH111" s="82"/>
      <c r="AI111" s="82"/>
      <c r="AJ111" s="82"/>
      <c r="AK111" s="49"/>
      <c r="AL111" s="50"/>
      <c r="AM111" s="50"/>
      <c r="AN111" s="55"/>
      <c r="AO111" s="55"/>
      <c r="AP111" s="55"/>
      <c r="AQ111" s="55"/>
      <c r="AR111" s="55"/>
      <c r="AS111" s="55"/>
      <c r="AT111" s="55"/>
      <c r="AU111" s="55"/>
      <c r="AV111" s="51"/>
      <c r="AW111" s="82"/>
      <c r="AX111" s="82"/>
      <c r="AY111" s="82"/>
      <c r="AZ111" s="82"/>
      <c r="BA111" s="49"/>
      <c r="BB111" s="50"/>
      <c r="BC111" s="50"/>
      <c r="BD111" s="55"/>
      <c r="BE111" s="55"/>
      <c r="BF111" s="55"/>
      <c r="BG111" s="55"/>
      <c r="BH111" s="55"/>
      <c r="BI111" s="55"/>
      <c r="BJ111" s="55"/>
      <c r="BK111" s="55"/>
      <c r="BL111" s="51"/>
      <c r="BM111" s="82"/>
      <c r="BN111" s="82"/>
      <c r="BO111" s="82"/>
      <c r="BP111" s="82"/>
      <c r="BQ111" s="49"/>
      <c r="BR111" s="50"/>
      <c r="BS111" s="50"/>
      <c r="BT111" s="55"/>
      <c r="BU111" s="55"/>
      <c r="BV111" s="55"/>
      <c r="BW111" s="55"/>
      <c r="BX111" s="55"/>
      <c r="BY111" s="55"/>
      <c r="BZ111" s="55"/>
      <c r="CA111" s="55"/>
      <c r="CB111" s="51"/>
      <c r="CC111" s="82"/>
      <c r="CD111" s="82"/>
      <c r="CE111" s="82"/>
      <c r="CF111" s="82"/>
      <c r="CG111" s="49"/>
      <c r="CH111" s="50"/>
      <c r="CI111" s="50"/>
      <c r="CJ111" s="55"/>
      <c r="CK111" s="55"/>
      <c r="CL111" s="55"/>
      <c r="CM111" s="55"/>
      <c r="CN111" s="55"/>
      <c r="CO111" s="55"/>
      <c r="CP111" s="55"/>
      <c r="CQ111" s="55"/>
      <c r="CR111" s="51"/>
      <c r="CS111" s="82"/>
      <c r="CT111" s="82"/>
      <c r="CU111" s="82"/>
      <c r="CV111" s="82"/>
      <c r="CW111" s="49"/>
      <c r="CX111" s="50"/>
      <c r="CY111" s="50"/>
      <c r="CZ111" s="55"/>
      <c r="DA111" s="55"/>
      <c r="DB111" s="55"/>
      <c r="DC111" s="55"/>
      <c r="DD111" s="55"/>
      <c r="DE111" s="55"/>
      <c r="DF111" s="55"/>
      <c r="DG111" s="55"/>
      <c r="DH111" s="51"/>
      <c r="DI111" s="82"/>
      <c r="DJ111" s="82"/>
      <c r="DK111" s="82"/>
      <c r="DL111" s="82"/>
      <c r="DM111" s="49"/>
      <c r="DN111" s="50"/>
      <c r="DO111" s="50"/>
      <c r="DP111" s="55"/>
      <c r="DQ111" s="55"/>
      <c r="DR111" s="55"/>
      <c r="DS111" s="55"/>
      <c r="DT111" s="55"/>
      <c r="DU111" s="55"/>
      <c r="DV111" s="55"/>
      <c r="DW111" s="55"/>
      <c r="DX111" s="51"/>
      <c r="DY111" s="82"/>
      <c r="DZ111" s="82"/>
      <c r="EA111" s="82"/>
      <c r="EB111" s="82"/>
      <c r="EC111" s="49"/>
      <c r="ED111" s="50"/>
      <c r="EE111" s="50"/>
      <c r="EF111" s="55"/>
      <c r="EG111" s="55"/>
      <c r="EH111" s="55"/>
      <c r="EI111" s="55"/>
      <c r="EJ111" s="55"/>
      <c r="EK111" s="55"/>
      <c r="EL111" s="55"/>
      <c r="EM111" s="55"/>
      <c r="EN111" s="51"/>
      <c r="EO111" s="82"/>
      <c r="EP111" s="82"/>
      <c r="EQ111" s="82"/>
      <c r="ER111" s="82"/>
      <c r="ES111" s="49"/>
      <c r="ET111" s="50"/>
      <c r="EU111" s="50"/>
      <c r="EV111" s="55"/>
      <c r="EW111" s="55"/>
      <c r="EX111" s="55"/>
      <c r="EY111" s="55"/>
      <c r="EZ111" s="55"/>
      <c r="FA111" s="55"/>
      <c r="FB111" s="55"/>
      <c r="FC111" s="55"/>
      <c r="FD111" s="51"/>
      <c r="FE111" s="82"/>
      <c r="FF111" s="82"/>
      <c r="FG111" s="82"/>
      <c r="FH111" s="82"/>
      <c r="FI111" s="49"/>
      <c r="FJ111" s="50"/>
      <c r="FK111" s="50"/>
      <c r="FL111" s="55"/>
      <c r="FM111" s="55"/>
      <c r="FN111" s="55"/>
      <c r="FO111" s="55"/>
      <c r="FP111" s="55"/>
      <c r="FQ111" s="55"/>
      <c r="FR111" s="55"/>
      <c r="FS111" s="55"/>
      <c r="FT111" s="51"/>
      <c r="FU111" s="82"/>
      <c r="FV111" s="82"/>
      <c r="FW111" s="82"/>
      <c r="FX111" s="82"/>
      <c r="FY111" s="49"/>
      <c r="FZ111" s="50"/>
      <c r="GA111" s="50"/>
      <c r="GB111" s="55"/>
      <c r="GC111" s="55"/>
      <c r="GD111" s="55"/>
      <c r="GE111" s="55"/>
      <c r="GF111" s="55"/>
      <c r="GG111" s="55"/>
      <c r="GH111" s="55"/>
      <c r="GI111" s="55"/>
      <c r="GJ111" s="51"/>
      <c r="GK111" s="82"/>
      <c r="GL111" s="82"/>
      <c r="GM111" s="82"/>
      <c r="GN111" s="82"/>
      <c r="GO111" s="49"/>
      <c r="GP111" s="50"/>
      <c r="GQ111" s="50"/>
      <c r="GR111" s="55"/>
      <c r="GS111" s="55"/>
      <c r="GT111" s="55"/>
      <c r="GU111" s="55"/>
      <c r="GV111" s="55"/>
      <c r="GW111" s="55"/>
      <c r="GX111" s="55"/>
      <c r="GY111" s="55"/>
      <c r="GZ111" s="51"/>
      <c r="HA111" s="82"/>
      <c r="HB111" s="82"/>
      <c r="HC111" s="82"/>
      <c r="HD111" s="82"/>
      <c r="HE111" s="49"/>
      <c r="HF111" s="50"/>
      <c r="HG111" s="50"/>
      <c r="HH111" s="55"/>
      <c r="HI111" s="55"/>
      <c r="HJ111" s="55"/>
      <c r="HK111" s="55"/>
      <c r="HL111" s="55"/>
      <c r="HM111" s="55"/>
      <c r="HN111" s="55"/>
      <c r="HO111" s="55"/>
      <c r="HP111" s="51"/>
      <c r="HQ111" s="82"/>
      <c r="HR111" s="82"/>
      <c r="HS111" s="82"/>
      <c r="HT111" s="82"/>
      <c r="HU111" s="49"/>
      <c r="HV111" s="50"/>
      <c r="HW111" s="50"/>
      <c r="HX111" s="55"/>
      <c r="HY111" s="55"/>
      <c r="HZ111" s="55"/>
      <c r="IA111" s="55"/>
      <c r="IB111" s="55"/>
      <c r="IC111" s="55"/>
      <c r="ID111" s="55"/>
      <c r="IE111" s="55"/>
      <c r="IF111" s="51"/>
      <c r="IG111" s="82"/>
      <c r="IH111" s="82"/>
      <c r="II111" s="82"/>
      <c r="IJ111" s="82"/>
      <c r="IK111" s="49"/>
      <c r="IL111" s="50"/>
      <c r="IM111" s="50"/>
      <c r="IN111" s="55"/>
      <c r="IO111" s="55"/>
      <c r="IP111" s="55"/>
      <c r="IQ111" s="55"/>
      <c r="IR111" s="55"/>
      <c r="IS111" s="55"/>
      <c r="IT111" s="55"/>
      <c r="IU111" s="55"/>
      <c r="IV111" s="51"/>
    </row>
    <row r="112" spans="1:256" s="44" customFormat="1" ht="18.75" customHeight="1">
      <c r="A112" s="100"/>
      <c r="B112" s="81"/>
      <c r="C112" s="82"/>
      <c r="D112" s="83"/>
      <c r="E112" s="20">
        <v>2015</v>
      </c>
      <c r="F112" s="21">
        <f t="shared" si="35"/>
        <v>77969.1</v>
      </c>
      <c r="G112" s="21">
        <f t="shared" si="36"/>
        <v>77969.1</v>
      </c>
      <c r="H112" s="21">
        <f aca="true" t="shared" si="42" ref="H112:O117">H34</f>
        <v>77969.1</v>
      </c>
      <c r="I112" s="21">
        <f t="shared" si="42"/>
        <v>77969.1</v>
      </c>
      <c r="J112" s="21">
        <f t="shared" si="42"/>
        <v>0</v>
      </c>
      <c r="K112" s="21">
        <f t="shared" si="42"/>
        <v>0</v>
      </c>
      <c r="L112" s="21">
        <f t="shared" si="42"/>
        <v>0</v>
      </c>
      <c r="M112" s="21">
        <f t="shared" si="42"/>
        <v>0</v>
      </c>
      <c r="N112" s="21">
        <f t="shared" si="42"/>
        <v>0</v>
      </c>
      <c r="O112" s="21">
        <f t="shared" si="42"/>
        <v>0</v>
      </c>
      <c r="P112" s="22"/>
      <c r="Q112" s="82"/>
      <c r="R112" s="82"/>
      <c r="S112" s="82"/>
      <c r="T112" s="82"/>
      <c r="U112" s="52"/>
      <c r="V112" s="53"/>
      <c r="W112" s="53"/>
      <c r="X112" s="54"/>
      <c r="Y112" s="54"/>
      <c r="Z112" s="54"/>
      <c r="AA112" s="54"/>
      <c r="AB112" s="54"/>
      <c r="AC112" s="54"/>
      <c r="AD112" s="54"/>
      <c r="AE112" s="54"/>
      <c r="AF112" s="51"/>
      <c r="AG112" s="82"/>
      <c r="AH112" s="82"/>
      <c r="AI112" s="82"/>
      <c r="AJ112" s="82"/>
      <c r="AK112" s="52"/>
      <c r="AL112" s="53"/>
      <c r="AM112" s="53"/>
      <c r="AN112" s="54"/>
      <c r="AO112" s="54"/>
      <c r="AP112" s="54"/>
      <c r="AQ112" s="54"/>
      <c r="AR112" s="54"/>
      <c r="AS112" s="54"/>
      <c r="AT112" s="54"/>
      <c r="AU112" s="54"/>
      <c r="AV112" s="51"/>
      <c r="AW112" s="82"/>
      <c r="AX112" s="82"/>
      <c r="AY112" s="82"/>
      <c r="AZ112" s="82"/>
      <c r="BA112" s="52"/>
      <c r="BB112" s="53"/>
      <c r="BC112" s="53"/>
      <c r="BD112" s="54"/>
      <c r="BE112" s="54"/>
      <c r="BF112" s="54"/>
      <c r="BG112" s="54"/>
      <c r="BH112" s="54"/>
      <c r="BI112" s="54"/>
      <c r="BJ112" s="54"/>
      <c r="BK112" s="54"/>
      <c r="BL112" s="51"/>
      <c r="BM112" s="82"/>
      <c r="BN112" s="82"/>
      <c r="BO112" s="82"/>
      <c r="BP112" s="82"/>
      <c r="BQ112" s="52"/>
      <c r="BR112" s="53"/>
      <c r="BS112" s="53"/>
      <c r="BT112" s="54"/>
      <c r="BU112" s="54"/>
      <c r="BV112" s="54"/>
      <c r="BW112" s="54"/>
      <c r="BX112" s="54"/>
      <c r="BY112" s="54"/>
      <c r="BZ112" s="54"/>
      <c r="CA112" s="54"/>
      <c r="CB112" s="51"/>
      <c r="CC112" s="82"/>
      <c r="CD112" s="82"/>
      <c r="CE112" s="82"/>
      <c r="CF112" s="82"/>
      <c r="CG112" s="52"/>
      <c r="CH112" s="53"/>
      <c r="CI112" s="53"/>
      <c r="CJ112" s="54"/>
      <c r="CK112" s="54"/>
      <c r="CL112" s="54"/>
      <c r="CM112" s="54"/>
      <c r="CN112" s="54"/>
      <c r="CO112" s="54"/>
      <c r="CP112" s="54"/>
      <c r="CQ112" s="54"/>
      <c r="CR112" s="51"/>
      <c r="CS112" s="82"/>
      <c r="CT112" s="82"/>
      <c r="CU112" s="82"/>
      <c r="CV112" s="82"/>
      <c r="CW112" s="52"/>
      <c r="CX112" s="53"/>
      <c r="CY112" s="53"/>
      <c r="CZ112" s="54"/>
      <c r="DA112" s="54"/>
      <c r="DB112" s="54"/>
      <c r="DC112" s="54"/>
      <c r="DD112" s="54"/>
      <c r="DE112" s="54"/>
      <c r="DF112" s="54"/>
      <c r="DG112" s="54"/>
      <c r="DH112" s="51"/>
      <c r="DI112" s="82"/>
      <c r="DJ112" s="82"/>
      <c r="DK112" s="82"/>
      <c r="DL112" s="82"/>
      <c r="DM112" s="52"/>
      <c r="DN112" s="53"/>
      <c r="DO112" s="53"/>
      <c r="DP112" s="54"/>
      <c r="DQ112" s="54"/>
      <c r="DR112" s="54"/>
      <c r="DS112" s="54"/>
      <c r="DT112" s="54"/>
      <c r="DU112" s="54"/>
      <c r="DV112" s="54"/>
      <c r="DW112" s="54"/>
      <c r="DX112" s="51"/>
      <c r="DY112" s="82"/>
      <c r="DZ112" s="82"/>
      <c r="EA112" s="82"/>
      <c r="EB112" s="82"/>
      <c r="EC112" s="52"/>
      <c r="ED112" s="53"/>
      <c r="EE112" s="53"/>
      <c r="EF112" s="54"/>
      <c r="EG112" s="54"/>
      <c r="EH112" s="54"/>
      <c r="EI112" s="54"/>
      <c r="EJ112" s="54"/>
      <c r="EK112" s="54"/>
      <c r="EL112" s="54"/>
      <c r="EM112" s="54"/>
      <c r="EN112" s="51"/>
      <c r="EO112" s="82"/>
      <c r="EP112" s="82"/>
      <c r="EQ112" s="82"/>
      <c r="ER112" s="82"/>
      <c r="ES112" s="52"/>
      <c r="ET112" s="53"/>
      <c r="EU112" s="53"/>
      <c r="EV112" s="54"/>
      <c r="EW112" s="54"/>
      <c r="EX112" s="54"/>
      <c r="EY112" s="54"/>
      <c r="EZ112" s="54"/>
      <c r="FA112" s="54"/>
      <c r="FB112" s="54"/>
      <c r="FC112" s="54"/>
      <c r="FD112" s="51"/>
      <c r="FE112" s="82"/>
      <c r="FF112" s="82"/>
      <c r="FG112" s="82"/>
      <c r="FH112" s="82"/>
      <c r="FI112" s="52"/>
      <c r="FJ112" s="53"/>
      <c r="FK112" s="53"/>
      <c r="FL112" s="54"/>
      <c r="FM112" s="54"/>
      <c r="FN112" s="54"/>
      <c r="FO112" s="54"/>
      <c r="FP112" s="54"/>
      <c r="FQ112" s="54"/>
      <c r="FR112" s="54"/>
      <c r="FS112" s="54"/>
      <c r="FT112" s="51"/>
      <c r="FU112" s="82"/>
      <c r="FV112" s="82"/>
      <c r="FW112" s="82"/>
      <c r="FX112" s="82"/>
      <c r="FY112" s="52"/>
      <c r="FZ112" s="53"/>
      <c r="GA112" s="53"/>
      <c r="GB112" s="54"/>
      <c r="GC112" s="54"/>
      <c r="GD112" s="54"/>
      <c r="GE112" s="54"/>
      <c r="GF112" s="54"/>
      <c r="GG112" s="54"/>
      <c r="GH112" s="54"/>
      <c r="GI112" s="54"/>
      <c r="GJ112" s="51"/>
      <c r="GK112" s="82"/>
      <c r="GL112" s="82"/>
      <c r="GM112" s="82"/>
      <c r="GN112" s="82"/>
      <c r="GO112" s="52"/>
      <c r="GP112" s="53"/>
      <c r="GQ112" s="53"/>
      <c r="GR112" s="54"/>
      <c r="GS112" s="54"/>
      <c r="GT112" s="54"/>
      <c r="GU112" s="54"/>
      <c r="GV112" s="54"/>
      <c r="GW112" s="54"/>
      <c r="GX112" s="54"/>
      <c r="GY112" s="54"/>
      <c r="GZ112" s="51"/>
      <c r="HA112" s="82"/>
      <c r="HB112" s="82"/>
      <c r="HC112" s="82"/>
      <c r="HD112" s="82"/>
      <c r="HE112" s="52"/>
      <c r="HF112" s="53"/>
      <c r="HG112" s="53"/>
      <c r="HH112" s="54"/>
      <c r="HI112" s="54"/>
      <c r="HJ112" s="54"/>
      <c r="HK112" s="54"/>
      <c r="HL112" s="54"/>
      <c r="HM112" s="54"/>
      <c r="HN112" s="54"/>
      <c r="HO112" s="54"/>
      <c r="HP112" s="51"/>
      <c r="HQ112" s="82"/>
      <c r="HR112" s="82"/>
      <c r="HS112" s="82"/>
      <c r="HT112" s="82"/>
      <c r="HU112" s="52"/>
      <c r="HV112" s="53"/>
      <c r="HW112" s="53"/>
      <c r="HX112" s="54"/>
      <c r="HY112" s="54"/>
      <c r="HZ112" s="54"/>
      <c r="IA112" s="54"/>
      <c r="IB112" s="54"/>
      <c r="IC112" s="54"/>
      <c r="ID112" s="54"/>
      <c r="IE112" s="54"/>
      <c r="IF112" s="51"/>
      <c r="IG112" s="82"/>
      <c r="IH112" s="82"/>
      <c r="II112" s="82"/>
      <c r="IJ112" s="82"/>
      <c r="IK112" s="52"/>
      <c r="IL112" s="53"/>
      <c r="IM112" s="53"/>
      <c r="IN112" s="54"/>
      <c r="IO112" s="54"/>
      <c r="IP112" s="54"/>
      <c r="IQ112" s="54"/>
      <c r="IR112" s="54"/>
      <c r="IS112" s="54"/>
      <c r="IT112" s="54"/>
      <c r="IU112" s="54"/>
      <c r="IV112" s="51"/>
    </row>
    <row r="113" spans="1:256" s="44" customFormat="1" ht="18.75" customHeight="1">
      <c r="A113" s="100"/>
      <c r="B113" s="81"/>
      <c r="C113" s="82"/>
      <c r="D113" s="83"/>
      <c r="E113" s="20">
        <v>2016</v>
      </c>
      <c r="F113" s="21">
        <f t="shared" si="35"/>
        <v>690589.3999999999</v>
      </c>
      <c r="G113" s="21">
        <f t="shared" si="36"/>
        <v>63573.4</v>
      </c>
      <c r="H113" s="21">
        <f t="shared" si="42"/>
        <v>312679.3</v>
      </c>
      <c r="I113" s="21">
        <f t="shared" si="42"/>
        <v>63573.4</v>
      </c>
      <c r="J113" s="21">
        <f t="shared" si="42"/>
        <v>0</v>
      </c>
      <c r="K113" s="21">
        <f t="shared" si="42"/>
        <v>0</v>
      </c>
      <c r="L113" s="21">
        <f t="shared" si="42"/>
        <v>377910.1</v>
      </c>
      <c r="M113" s="21">
        <f t="shared" si="42"/>
        <v>0</v>
      </c>
      <c r="N113" s="21">
        <f t="shared" si="42"/>
        <v>0</v>
      </c>
      <c r="O113" s="21">
        <f t="shared" si="42"/>
        <v>0</v>
      </c>
      <c r="P113" s="22"/>
      <c r="Q113" s="82"/>
      <c r="R113" s="82"/>
      <c r="S113" s="82"/>
      <c r="T113" s="82"/>
      <c r="U113" s="52"/>
      <c r="V113" s="53"/>
      <c r="W113" s="53"/>
      <c r="X113" s="54"/>
      <c r="Y113" s="54"/>
      <c r="Z113" s="54"/>
      <c r="AA113" s="54"/>
      <c r="AB113" s="54"/>
      <c r="AC113" s="54"/>
      <c r="AD113" s="54"/>
      <c r="AE113" s="54"/>
      <c r="AF113" s="51"/>
      <c r="AG113" s="82"/>
      <c r="AH113" s="82"/>
      <c r="AI113" s="82"/>
      <c r="AJ113" s="82"/>
      <c r="AK113" s="52"/>
      <c r="AL113" s="53"/>
      <c r="AM113" s="53"/>
      <c r="AN113" s="54"/>
      <c r="AO113" s="54"/>
      <c r="AP113" s="54"/>
      <c r="AQ113" s="54"/>
      <c r="AR113" s="54"/>
      <c r="AS113" s="54"/>
      <c r="AT113" s="54"/>
      <c r="AU113" s="54"/>
      <c r="AV113" s="51"/>
      <c r="AW113" s="82"/>
      <c r="AX113" s="82"/>
      <c r="AY113" s="82"/>
      <c r="AZ113" s="82"/>
      <c r="BA113" s="52"/>
      <c r="BB113" s="53"/>
      <c r="BC113" s="53"/>
      <c r="BD113" s="54"/>
      <c r="BE113" s="54"/>
      <c r="BF113" s="54"/>
      <c r="BG113" s="54"/>
      <c r="BH113" s="54"/>
      <c r="BI113" s="54"/>
      <c r="BJ113" s="54"/>
      <c r="BK113" s="54"/>
      <c r="BL113" s="51"/>
      <c r="BM113" s="82"/>
      <c r="BN113" s="82"/>
      <c r="BO113" s="82"/>
      <c r="BP113" s="82"/>
      <c r="BQ113" s="52"/>
      <c r="BR113" s="53"/>
      <c r="BS113" s="53"/>
      <c r="BT113" s="54"/>
      <c r="BU113" s="54"/>
      <c r="BV113" s="54"/>
      <c r="BW113" s="54"/>
      <c r="BX113" s="54"/>
      <c r="BY113" s="54"/>
      <c r="BZ113" s="54"/>
      <c r="CA113" s="54"/>
      <c r="CB113" s="51"/>
      <c r="CC113" s="82"/>
      <c r="CD113" s="82"/>
      <c r="CE113" s="82"/>
      <c r="CF113" s="82"/>
      <c r="CG113" s="52"/>
      <c r="CH113" s="53"/>
      <c r="CI113" s="53"/>
      <c r="CJ113" s="54"/>
      <c r="CK113" s="54"/>
      <c r="CL113" s="54"/>
      <c r="CM113" s="54"/>
      <c r="CN113" s="54"/>
      <c r="CO113" s="54"/>
      <c r="CP113" s="54"/>
      <c r="CQ113" s="54"/>
      <c r="CR113" s="51"/>
      <c r="CS113" s="82"/>
      <c r="CT113" s="82"/>
      <c r="CU113" s="82"/>
      <c r="CV113" s="82"/>
      <c r="CW113" s="52"/>
      <c r="CX113" s="53"/>
      <c r="CY113" s="53"/>
      <c r="CZ113" s="54"/>
      <c r="DA113" s="54"/>
      <c r="DB113" s="54"/>
      <c r="DC113" s="54"/>
      <c r="DD113" s="54"/>
      <c r="DE113" s="54"/>
      <c r="DF113" s="54"/>
      <c r="DG113" s="54"/>
      <c r="DH113" s="51"/>
      <c r="DI113" s="82"/>
      <c r="DJ113" s="82"/>
      <c r="DK113" s="82"/>
      <c r="DL113" s="82"/>
      <c r="DM113" s="52"/>
      <c r="DN113" s="53"/>
      <c r="DO113" s="53"/>
      <c r="DP113" s="54"/>
      <c r="DQ113" s="54"/>
      <c r="DR113" s="54"/>
      <c r="DS113" s="54"/>
      <c r="DT113" s="54"/>
      <c r="DU113" s="54"/>
      <c r="DV113" s="54"/>
      <c r="DW113" s="54"/>
      <c r="DX113" s="51"/>
      <c r="DY113" s="82"/>
      <c r="DZ113" s="82"/>
      <c r="EA113" s="82"/>
      <c r="EB113" s="82"/>
      <c r="EC113" s="52"/>
      <c r="ED113" s="53"/>
      <c r="EE113" s="53"/>
      <c r="EF113" s="54"/>
      <c r="EG113" s="54"/>
      <c r="EH113" s="54"/>
      <c r="EI113" s="54"/>
      <c r="EJ113" s="54"/>
      <c r="EK113" s="54"/>
      <c r="EL113" s="54"/>
      <c r="EM113" s="54"/>
      <c r="EN113" s="51"/>
      <c r="EO113" s="82"/>
      <c r="EP113" s="82"/>
      <c r="EQ113" s="82"/>
      <c r="ER113" s="82"/>
      <c r="ES113" s="52"/>
      <c r="ET113" s="53"/>
      <c r="EU113" s="53"/>
      <c r="EV113" s="54"/>
      <c r="EW113" s="54"/>
      <c r="EX113" s="54"/>
      <c r="EY113" s="54"/>
      <c r="EZ113" s="54"/>
      <c r="FA113" s="54"/>
      <c r="FB113" s="54"/>
      <c r="FC113" s="54"/>
      <c r="FD113" s="51"/>
      <c r="FE113" s="82"/>
      <c r="FF113" s="82"/>
      <c r="FG113" s="82"/>
      <c r="FH113" s="82"/>
      <c r="FI113" s="52"/>
      <c r="FJ113" s="53"/>
      <c r="FK113" s="53"/>
      <c r="FL113" s="54"/>
      <c r="FM113" s="54"/>
      <c r="FN113" s="54"/>
      <c r="FO113" s="54"/>
      <c r="FP113" s="54"/>
      <c r="FQ113" s="54"/>
      <c r="FR113" s="54"/>
      <c r="FS113" s="54"/>
      <c r="FT113" s="51"/>
      <c r="FU113" s="82"/>
      <c r="FV113" s="82"/>
      <c r="FW113" s="82"/>
      <c r="FX113" s="82"/>
      <c r="FY113" s="52"/>
      <c r="FZ113" s="53"/>
      <c r="GA113" s="53"/>
      <c r="GB113" s="54"/>
      <c r="GC113" s="54"/>
      <c r="GD113" s="54"/>
      <c r="GE113" s="54"/>
      <c r="GF113" s="54"/>
      <c r="GG113" s="54"/>
      <c r="GH113" s="54"/>
      <c r="GI113" s="54"/>
      <c r="GJ113" s="51"/>
      <c r="GK113" s="82"/>
      <c r="GL113" s="82"/>
      <c r="GM113" s="82"/>
      <c r="GN113" s="82"/>
      <c r="GO113" s="52"/>
      <c r="GP113" s="53"/>
      <c r="GQ113" s="53"/>
      <c r="GR113" s="54"/>
      <c r="GS113" s="54"/>
      <c r="GT113" s="54"/>
      <c r="GU113" s="54"/>
      <c r="GV113" s="54"/>
      <c r="GW113" s="54"/>
      <c r="GX113" s="54"/>
      <c r="GY113" s="54"/>
      <c r="GZ113" s="51"/>
      <c r="HA113" s="82"/>
      <c r="HB113" s="82"/>
      <c r="HC113" s="82"/>
      <c r="HD113" s="82"/>
      <c r="HE113" s="52"/>
      <c r="HF113" s="53"/>
      <c r="HG113" s="53"/>
      <c r="HH113" s="54"/>
      <c r="HI113" s="54"/>
      <c r="HJ113" s="54"/>
      <c r="HK113" s="54"/>
      <c r="HL113" s="54"/>
      <c r="HM113" s="54"/>
      <c r="HN113" s="54"/>
      <c r="HO113" s="54"/>
      <c r="HP113" s="51"/>
      <c r="HQ113" s="82"/>
      <c r="HR113" s="82"/>
      <c r="HS113" s="82"/>
      <c r="HT113" s="82"/>
      <c r="HU113" s="52"/>
      <c r="HV113" s="53"/>
      <c r="HW113" s="53"/>
      <c r="HX113" s="54"/>
      <c r="HY113" s="54"/>
      <c r="HZ113" s="54"/>
      <c r="IA113" s="54"/>
      <c r="IB113" s="54"/>
      <c r="IC113" s="54"/>
      <c r="ID113" s="54"/>
      <c r="IE113" s="54"/>
      <c r="IF113" s="51"/>
      <c r="IG113" s="82"/>
      <c r="IH113" s="82"/>
      <c r="II113" s="82"/>
      <c r="IJ113" s="82"/>
      <c r="IK113" s="52"/>
      <c r="IL113" s="53"/>
      <c r="IM113" s="53"/>
      <c r="IN113" s="54"/>
      <c r="IO113" s="54"/>
      <c r="IP113" s="54"/>
      <c r="IQ113" s="54"/>
      <c r="IR113" s="54"/>
      <c r="IS113" s="54"/>
      <c r="IT113" s="54"/>
      <c r="IU113" s="54"/>
      <c r="IV113" s="51"/>
    </row>
    <row r="114" spans="1:256" s="44" customFormat="1" ht="18.75" customHeight="1">
      <c r="A114" s="100"/>
      <c r="B114" s="81"/>
      <c r="C114" s="82"/>
      <c r="D114" s="83"/>
      <c r="E114" s="20">
        <v>2017</v>
      </c>
      <c r="F114" s="21">
        <f t="shared" si="35"/>
        <v>798231.8</v>
      </c>
      <c r="G114" s="21">
        <f t="shared" si="36"/>
        <v>0</v>
      </c>
      <c r="H114" s="21">
        <f t="shared" si="42"/>
        <v>246440.9</v>
      </c>
      <c r="I114" s="21">
        <f t="shared" si="42"/>
        <v>0</v>
      </c>
      <c r="J114" s="21">
        <f t="shared" si="42"/>
        <v>0</v>
      </c>
      <c r="K114" s="21">
        <f t="shared" si="42"/>
        <v>0</v>
      </c>
      <c r="L114" s="21">
        <f t="shared" si="42"/>
        <v>551790.9</v>
      </c>
      <c r="M114" s="21">
        <f t="shared" si="42"/>
        <v>0</v>
      </c>
      <c r="N114" s="21">
        <f t="shared" si="42"/>
        <v>0</v>
      </c>
      <c r="O114" s="21">
        <f t="shared" si="42"/>
        <v>0</v>
      </c>
      <c r="P114" s="22"/>
      <c r="Q114" s="82"/>
      <c r="R114" s="82"/>
      <c r="S114" s="82"/>
      <c r="T114" s="82"/>
      <c r="U114" s="52"/>
      <c r="V114" s="53"/>
      <c r="W114" s="53"/>
      <c r="X114" s="54"/>
      <c r="Y114" s="54"/>
      <c r="Z114" s="54"/>
      <c r="AA114" s="54"/>
      <c r="AB114" s="54"/>
      <c r="AC114" s="54"/>
      <c r="AD114" s="54"/>
      <c r="AE114" s="54"/>
      <c r="AF114" s="51"/>
      <c r="AG114" s="82"/>
      <c r="AH114" s="82"/>
      <c r="AI114" s="82"/>
      <c r="AJ114" s="82"/>
      <c r="AK114" s="52"/>
      <c r="AL114" s="53"/>
      <c r="AM114" s="53"/>
      <c r="AN114" s="54"/>
      <c r="AO114" s="54"/>
      <c r="AP114" s="54"/>
      <c r="AQ114" s="54"/>
      <c r="AR114" s="54"/>
      <c r="AS114" s="54"/>
      <c r="AT114" s="54"/>
      <c r="AU114" s="54"/>
      <c r="AV114" s="51"/>
      <c r="AW114" s="82"/>
      <c r="AX114" s="82"/>
      <c r="AY114" s="82"/>
      <c r="AZ114" s="82"/>
      <c r="BA114" s="52"/>
      <c r="BB114" s="53"/>
      <c r="BC114" s="53"/>
      <c r="BD114" s="54"/>
      <c r="BE114" s="54"/>
      <c r="BF114" s="54"/>
      <c r="BG114" s="54"/>
      <c r="BH114" s="54"/>
      <c r="BI114" s="54"/>
      <c r="BJ114" s="54"/>
      <c r="BK114" s="54"/>
      <c r="BL114" s="51"/>
      <c r="BM114" s="82"/>
      <c r="BN114" s="82"/>
      <c r="BO114" s="82"/>
      <c r="BP114" s="82"/>
      <c r="BQ114" s="52"/>
      <c r="BR114" s="53"/>
      <c r="BS114" s="53"/>
      <c r="BT114" s="54"/>
      <c r="BU114" s="54"/>
      <c r="BV114" s="54"/>
      <c r="BW114" s="54"/>
      <c r="BX114" s="54"/>
      <c r="BY114" s="54"/>
      <c r="BZ114" s="54"/>
      <c r="CA114" s="54"/>
      <c r="CB114" s="51"/>
      <c r="CC114" s="82"/>
      <c r="CD114" s="82"/>
      <c r="CE114" s="82"/>
      <c r="CF114" s="82"/>
      <c r="CG114" s="52"/>
      <c r="CH114" s="53"/>
      <c r="CI114" s="53"/>
      <c r="CJ114" s="54"/>
      <c r="CK114" s="54"/>
      <c r="CL114" s="54"/>
      <c r="CM114" s="54"/>
      <c r="CN114" s="54"/>
      <c r="CO114" s="54"/>
      <c r="CP114" s="54"/>
      <c r="CQ114" s="54"/>
      <c r="CR114" s="51"/>
      <c r="CS114" s="82"/>
      <c r="CT114" s="82"/>
      <c r="CU114" s="82"/>
      <c r="CV114" s="82"/>
      <c r="CW114" s="52"/>
      <c r="CX114" s="53"/>
      <c r="CY114" s="53"/>
      <c r="CZ114" s="54"/>
      <c r="DA114" s="54"/>
      <c r="DB114" s="54"/>
      <c r="DC114" s="54"/>
      <c r="DD114" s="54"/>
      <c r="DE114" s="54"/>
      <c r="DF114" s="54"/>
      <c r="DG114" s="54"/>
      <c r="DH114" s="51"/>
      <c r="DI114" s="82"/>
      <c r="DJ114" s="82"/>
      <c r="DK114" s="82"/>
      <c r="DL114" s="82"/>
      <c r="DM114" s="52"/>
      <c r="DN114" s="53"/>
      <c r="DO114" s="53"/>
      <c r="DP114" s="54"/>
      <c r="DQ114" s="54"/>
      <c r="DR114" s="54"/>
      <c r="DS114" s="54"/>
      <c r="DT114" s="54"/>
      <c r="DU114" s="54"/>
      <c r="DV114" s="54"/>
      <c r="DW114" s="54"/>
      <c r="DX114" s="51"/>
      <c r="DY114" s="82"/>
      <c r="DZ114" s="82"/>
      <c r="EA114" s="82"/>
      <c r="EB114" s="82"/>
      <c r="EC114" s="52"/>
      <c r="ED114" s="53"/>
      <c r="EE114" s="53"/>
      <c r="EF114" s="54"/>
      <c r="EG114" s="54"/>
      <c r="EH114" s="54"/>
      <c r="EI114" s="54"/>
      <c r="EJ114" s="54"/>
      <c r="EK114" s="54"/>
      <c r="EL114" s="54"/>
      <c r="EM114" s="54"/>
      <c r="EN114" s="51"/>
      <c r="EO114" s="82"/>
      <c r="EP114" s="82"/>
      <c r="EQ114" s="82"/>
      <c r="ER114" s="82"/>
      <c r="ES114" s="52"/>
      <c r="ET114" s="53"/>
      <c r="EU114" s="53"/>
      <c r="EV114" s="54"/>
      <c r="EW114" s="54"/>
      <c r="EX114" s="54"/>
      <c r="EY114" s="54"/>
      <c r="EZ114" s="54"/>
      <c r="FA114" s="54"/>
      <c r="FB114" s="54"/>
      <c r="FC114" s="54"/>
      <c r="FD114" s="51"/>
      <c r="FE114" s="82"/>
      <c r="FF114" s="82"/>
      <c r="FG114" s="82"/>
      <c r="FH114" s="82"/>
      <c r="FI114" s="52"/>
      <c r="FJ114" s="53"/>
      <c r="FK114" s="53"/>
      <c r="FL114" s="54"/>
      <c r="FM114" s="54"/>
      <c r="FN114" s="54"/>
      <c r="FO114" s="54"/>
      <c r="FP114" s="54"/>
      <c r="FQ114" s="54"/>
      <c r="FR114" s="54"/>
      <c r="FS114" s="54"/>
      <c r="FT114" s="51"/>
      <c r="FU114" s="82"/>
      <c r="FV114" s="82"/>
      <c r="FW114" s="82"/>
      <c r="FX114" s="82"/>
      <c r="FY114" s="52"/>
      <c r="FZ114" s="53"/>
      <c r="GA114" s="53"/>
      <c r="GB114" s="54"/>
      <c r="GC114" s="54"/>
      <c r="GD114" s="54"/>
      <c r="GE114" s="54"/>
      <c r="GF114" s="54"/>
      <c r="GG114" s="54"/>
      <c r="GH114" s="54"/>
      <c r="GI114" s="54"/>
      <c r="GJ114" s="51"/>
      <c r="GK114" s="82"/>
      <c r="GL114" s="82"/>
      <c r="GM114" s="82"/>
      <c r="GN114" s="82"/>
      <c r="GO114" s="52"/>
      <c r="GP114" s="53"/>
      <c r="GQ114" s="53"/>
      <c r="GR114" s="54"/>
      <c r="GS114" s="54"/>
      <c r="GT114" s="54"/>
      <c r="GU114" s="54"/>
      <c r="GV114" s="54"/>
      <c r="GW114" s="54"/>
      <c r="GX114" s="54"/>
      <c r="GY114" s="54"/>
      <c r="GZ114" s="51"/>
      <c r="HA114" s="82"/>
      <c r="HB114" s="82"/>
      <c r="HC114" s="82"/>
      <c r="HD114" s="82"/>
      <c r="HE114" s="52"/>
      <c r="HF114" s="53"/>
      <c r="HG114" s="53"/>
      <c r="HH114" s="54"/>
      <c r="HI114" s="54"/>
      <c r="HJ114" s="54"/>
      <c r="HK114" s="54"/>
      <c r="HL114" s="54"/>
      <c r="HM114" s="54"/>
      <c r="HN114" s="54"/>
      <c r="HO114" s="54"/>
      <c r="HP114" s="51"/>
      <c r="HQ114" s="82"/>
      <c r="HR114" s="82"/>
      <c r="HS114" s="82"/>
      <c r="HT114" s="82"/>
      <c r="HU114" s="52"/>
      <c r="HV114" s="53"/>
      <c r="HW114" s="53"/>
      <c r="HX114" s="54"/>
      <c r="HY114" s="54"/>
      <c r="HZ114" s="54"/>
      <c r="IA114" s="54"/>
      <c r="IB114" s="54"/>
      <c r="IC114" s="54"/>
      <c r="ID114" s="54"/>
      <c r="IE114" s="54"/>
      <c r="IF114" s="51"/>
      <c r="IG114" s="82"/>
      <c r="IH114" s="82"/>
      <c r="II114" s="82"/>
      <c r="IJ114" s="82"/>
      <c r="IK114" s="52"/>
      <c r="IL114" s="53"/>
      <c r="IM114" s="53"/>
      <c r="IN114" s="54"/>
      <c r="IO114" s="54"/>
      <c r="IP114" s="54"/>
      <c r="IQ114" s="54"/>
      <c r="IR114" s="54"/>
      <c r="IS114" s="54"/>
      <c r="IT114" s="54"/>
      <c r="IU114" s="54"/>
      <c r="IV114" s="51"/>
    </row>
    <row r="115" spans="1:256" s="44" customFormat="1" ht="18.75" customHeight="1">
      <c r="A115" s="100"/>
      <c r="B115" s="81"/>
      <c r="C115" s="82"/>
      <c r="D115" s="83"/>
      <c r="E115" s="20">
        <v>2018</v>
      </c>
      <c r="F115" s="21">
        <f t="shared" si="35"/>
        <v>325500</v>
      </c>
      <c r="G115" s="21">
        <f t="shared" si="36"/>
        <v>0</v>
      </c>
      <c r="H115" s="21">
        <f t="shared" si="42"/>
        <v>81375</v>
      </c>
      <c r="I115" s="21">
        <f t="shared" si="42"/>
        <v>0</v>
      </c>
      <c r="J115" s="21">
        <f t="shared" si="42"/>
        <v>0</v>
      </c>
      <c r="K115" s="21">
        <f t="shared" si="42"/>
        <v>0</v>
      </c>
      <c r="L115" s="21">
        <f t="shared" si="42"/>
        <v>244125</v>
      </c>
      <c r="M115" s="21">
        <f t="shared" si="42"/>
        <v>0</v>
      </c>
      <c r="N115" s="21">
        <f t="shared" si="42"/>
        <v>0</v>
      </c>
      <c r="O115" s="21">
        <f t="shared" si="42"/>
        <v>0</v>
      </c>
      <c r="P115" s="22"/>
      <c r="Q115" s="82"/>
      <c r="R115" s="82"/>
      <c r="S115" s="82"/>
      <c r="T115" s="82"/>
      <c r="U115" s="52"/>
      <c r="V115" s="53"/>
      <c r="W115" s="53"/>
      <c r="X115" s="54"/>
      <c r="Y115" s="54"/>
      <c r="Z115" s="54"/>
      <c r="AA115" s="54"/>
      <c r="AB115" s="54"/>
      <c r="AC115" s="54"/>
      <c r="AD115" s="54"/>
      <c r="AE115" s="54"/>
      <c r="AF115" s="51"/>
      <c r="AG115" s="82"/>
      <c r="AH115" s="82"/>
      <c r="AI115" s="82"/>
      <c r="AJ115" s="82"/>
      <c r="AK115" s="52"/>
      <c r="AL115" s="53"/>
      <c r="AM115" s="53"/>
      <c r="AN115" s="54"/>
      <c r="AO115" s="54"/>
      <c r="AP115" s="54"/>
      <c r="AQ115" s="54"/>
      <c r="AR115" s="54"/>
      <c r="AS115" s="54"/>
      <c r="AT115" s="54"/>
      <c r="AU115" s="54"/>
      <c r="AV115" s="51"/>
      <c r="AW115" s="82"/>
      <c r="AX115" s="82"/>
      <c r="AY115" s="82"/>
      <c r="AZ115" s="82"/>
      <c r="BA115" s="52"/>
      <c r="BB115" s="53"/>
      <c r="BC115" s="53"/>
      <c r="BD115" s="54"/>
      <c r="BE115" s="54"/>
      <c r="BF115" s="54"/>
      <c r="BG115" s="54"/>
      <c r="BH115" s="54"/>
      <c r="BI115" s="54"/>
      <c r="BJ115" s="54"/>
      <c r="BK115" s="54"/>
      <c r="BL115" s="51"/>
      <c r="BM115" s="82"/>
      <c r="BN115" s="82"/>
      <c r="BO115" s="82"/>
      <c r="BP115" s="82"/>
      <c r="BQ115" s="52"/>
      <c r="BR115" s="53"/>
      <c r="BS115" s="53"/>
      <c r="BT115" s="54"/>
      <c r="BU115" s="54"/>
      <c r="BV115" s="54"/>
      <c r="BW115" s="54"/>
      <c r="BX115" s="54"/>
      <c r="BY115" s="54"/>
      <c r="BZ115" s="54"/>
      <c r="CA115" s="54"/>
      <c r="CB115" s="51"/>
      <c r="CC115" s="82"/>
      <c r="CD115" s="82"/>
      <c r="CE115" s="82"/>
      <c r="CF115" s="82"/>
      <c r="CG115" s="52"/>
      <c r="CH115" s="53"/>
      <c r="CI115" s="53"/>
      <c r="CJ115" s="54"/>
      <c r="CK115" s="54"/>
      <c r="CL115" s="54"/>
      <c r="CM115" s="54"/>
      <c r="CN115" s="54"/>
      <c r="CO115" s="54"/>
      <c r="CP115" s="54"/>
      <c r="CQ115" s="54"/>
      <c r="CR115" s="51"/>
      <c r="CS115" s="82"/>
      <c r="CT115" s="82"/>
      <c r="CU115" s="82"/>
      <c r="CV115" s="82"/>
      <c r="CW115" s="52"/>
      <c r="CX115" s="53"/>
      <c r="CY115" s="53"/>
      <c r="CZ115" s="54"/>
      <c r="DA115" s="54"/>
      <c r="DB115" s="54"/>
      <c r="DC115" s="54"/>
      <c r="DD115" s="54"/>
      <c r="DE115" s="54"/>
      <c r="DF115" s="54"/>
      <c r="DG115" s="54"/>
      <c r="DH115" s="51"/>
      <c r="DI115" s="82"/>
      <c r="DJ115" s="82"/>
      <c r="DK115" s="82"/>
      <c r="DL115" s="82"/>
      <c r="DM115" s="52"/>
      <c r="DN115" s="53"/>
      <c r="DO115" s="53"/>
      <c r="DP115" s="54"/>
      <c r="DQ115" s="54"/>
      <c r="DR115" s="54"/>
      <c r="DS115" s="54"/>
      <c r="DT115" s="54"/>
      <c r="DU115" s="54"/>
      <c r="DV115" s="54"/>
      <c r="DW115" s="54"/>
      <c r="DX115" s="51"/>
      <c r="DY115" s="82"/>
      <c r="DZ115" s="82"/>
      <c r="EA115" s="82"/>
      <c r="EB115" s="82"/>
      <c r="EC115" s="52"/>
      <c r="ED115" s="53"/>
      <c r="EE115" s="53"/>
      <c r="EF115" s="54"/>
      <c r="EG115" s="54"/>
      <c r="EH115" s="54"/>
      <c r="EI115" s="54"/>
      <c r="EJ115" s="54"/>
      <c r="EK115" s="54"/>
      <c r="EL115" s="54"/>
      <c r="EM115" s="54"/>
      <c r="EN115" s="51"/>
      <c r="EO115" s="82"/>
      <c r="EP115" s="82"/>
      <c r="EQ115" s="82"/>
      <c r="ER115" s="82"/>
      <c r="ES115" s="52"/>
      <c r="ET115" s="53"/>
      <c r="EU115" s="53"/>
      <c r="EV115" s="54"/>
      <c r="EW115" s="54"/>
      <c r="EX115" s="54"/>
      <c r="EY115" s="54"/>
      <c r="EZ115" s="54"/>
      <c r="FA115" s="54"/>
      <c r="FB115" s="54"/>
      <c r="FC115" s="54"/>
      <c r="FD115" s="51"/>
      <c r="FE115" s="82"/>
      <c r="FF115" s="82"/>
      <c r="FG115" s="82"/>
      <c r="FH115" s="82"/>
      <c r="FI115" s="52"/>
      <c r="FJ115" s="53"/>
      <c r="FK115" s="53"/>
      <c r="FL115" s="54"/>
      <c r="FM115" s="54"/>
      <c r="FN115" s="54"/>
      <c r="FO115" s="54"/>
      <c r="FP115" s="54"/>
      <c r="FQ115" s="54"/>
      <c r="FR115" s="54"/>
      <c r="FS115" s="54"/>
      <c r="FT115" s="51"/>
      <c r="FU115" s="82"/>
      <c r="FV115" s="82"/>
      <c r="FW115" s="82"/>
      <c r="FX115" s="82"/>
      <c r="FY115" s="52"/>
      <c r="FZ115" s="53"/>
      <c r="GA115" s="53"/>
      <c r="GB115" s="54"/>
      <c r="GC115" s="54"/>
      <c r="GD115" s="54"/>
      <c r="GE115" s="54"/>
      <c r="GF115" s="54"/>
      <c r="GG115" s="54"/>
      <c r="GH115" s="54"/>
      <c r="GI115" s="54"/>
      <c r="GJ115" s="51"/>
      <c r="GK115" s="82"/>
      <c r="GL115" s="82"/>
      <c r="GM115" s="82"/>
      <c r="GN115" s="82"/>
      <c r="GO115" s="52"/>
      <c r="GP115" s="53"/>
      <c r="GQ115" s="53"/>
      <c r="GR115" s="54"/>
      <c r="GS115" s="54"/>
      <c r="GT115" s="54"/>
      <c r="GU115" s="54"/>
      <c r="GV115" s="54"/>
      <c r="GW115" s="54"/>
      <c r="GX115" s="54"/>
      <c r="GY115" s="54"/>
      <c r="GZ115" s="51"/>
      <c r="HA115" s="82"/>
      <c r="HB115" s="82"/>
      <c r="HC115" s="82"/>
      <c r="HD115" s="82"/>
      <c r="HE115" s="52"/>
      <c r="HF115" s="53"/>
      <c r="HG115" s="53"/>
      <c r="HH115" s="54"/>
      <c r="HI115" s="54"/>
      <c r="HJ115" s="54"/>
      <c r="HK115" s="54"/>
      <c r="HL115" s="54"/>
      <c r="HM115" s="54"/>
      <c r="HN115" s="54"/>
      <c r="HO115" s="54"/>
      <c r="HP115" s="51"/>
      <c r="HQ115" s="82"/>
      <c r="HR115" s="82"/>
      <c r="HS115" s="82"/>
      <c r="HT115" s="82"/>
      <c r="HU115" s="52"/>
      <c r="HV115" s="53"/>
      <c r="HW115" s="53"/>
      <c r="HX115" s="54"/>
      <c r="HY115" s="54"/>
      <c r="HZ115" s="54"/>
      <c r="IA115" s="54"/>
      <c r="IB115" s="54"/>
      <c r="IC115" s="54"/>
      <c r="ID115" s="54"/>
      <c r="IE115" s="54"/>
      <c r="IF115" s="51"/>
      <c r="IG115" s="82"/>
      <c r="IH115" s="82"/>
      <c r="II115" s="82"/>
      <c r="IJ115" s="82"/>
      <c r="IK115" s="52"/>
      <c r="IL115" s="53"/>
      <c r="IM115" s="53"/>
      <c r="IN115" s="54"/>
      <c r="IO115" s="54"/>
      <c r="IP115" s="54"/>
      <c r="IQ115" s="54"/>
      <c r="IR115" s="54"/>
      <c r="IS115" s="54"/>
      <c r="IT115" s="54"/>
      <c r="IU115" s="54"/>
      <c r="IV115" s="51"/>
    </row>
    <row r="116" spans="1:256" s="44" customFormat="1" ht="18.75" customHeight="1">
      <c r="A116" s="100"/>
      <c r="B116" s="81"/>
      <c r="C116" s="82"/>
      <c r="D116" s="83"/>
      <c r="E116" s="20">
        <v>2019</v>
      </c>
      <c r="F116" s="21">
        <f t="shared" si="35"/>
        <v>325476</v>
      </c>
      <c r="G116" s="21">
        <f t="shared" si="36"/>
        <v>0</v>
      </c>
      <c r="H116" s="21">
        <f t="shared" si="42"/>
        <v>81369</v>
      </c>
      <c r="I116" s="21">
        <f t="shared" si="42"/>
        <v>0</v>
      </c>
      <c r="J116" s="21">
        <f t="shared" si="42"/>
        <v>0</v>
      </c>
      <c r="K116" s="21">
        <f t="shared" si="42"/>
        <v>0</v>
      </c>
      <c r="L116" s="21">
        <f t="shared" si="42"/>
        <v>244107</v>
      </c>
      <c r="M116" s="21">
        <f t="shared" si="42"/>
        <v>0</v>
      </c>
      <c r="N116" s="21">
        <f t="shared" si="42"/>
        <v>0</v>
      </c>
      <c r="O116" s="21">
        <f t="shared" si="42"/>
        <v>0</v>
      </c>
      <c r="P116" s="22"/>
      <c r="Q116" s="82"/>
      <c r="R116" s="82"/>
      <c r="S116" s="82"/>
      <c r="T116" s="82"/>
      <c r="U116" s="52"/>
      <c r="V116" s="53"/>
      <c r="W116" s="53"/>
      <c r="X116" s="56"/>
      <c r="Y116" s="56"/>
      <c r="Z116" s="56"/>
      <c r="AA116" s="56"/>
      <c r="AB116" s="56"/>
      <c r="AC116" s="56"/>
      <c r="AD116" s="56"/>
      <c r="AE116" s="56"/>
      <c r="AF116" s="51"/>
      <c r="AG116" s="82"/>
      <c r="AH116" s="82"/>
      <c r="AI116" s="82"/>
      <c r="AJ116" s="82"/>
      <c r="AK116" s="52"/>
      <c r="AL116" s="53"/>
      <c r="AM116" s="53"/>
      <c r="AN116" s="56"/>
      <c r="AO116" s="56"/>
      <c r="AP116" s="56"/>
      <c r="AQ116" s="56"/>
      <c r="AR116" s="56"/>
      <c r="AS116" s="56"/>
      <c r="AT116" s="56"/>
      <c r="AU116" s="56"/>
      <c r="AV116" s="51"/>
      <c r="AW116" s="82"/>
      <c r="AX116" s="82"/>
      <c r="AY116" s="82"/>
      <c r="AZ116" s="82"/>
      <c r="BA116" s="52"/>
      <c r="BB116" s="53"/>
      <c r="BC116" s="53"/>
      <c r="BD116" s="56"/>
      <c r="BE116" s="56"/>
      <c r="BF116" s="56"/>
      <c r="BG116" s="56"/>
      <c r="BH116" s="56"/>
      <c r="BI116" s="56"/>
      <c r="BJ116" s="56"/>
      <c r="BK116" s="56"/>
      <c r="BL116" s="51"/>
      <c r="BM116" s="82"/>
      <c r="BN116" s="82"/>
      <c r="BO116" s="82"/>
      <c r="BP116" s="82"/>
      <c r="BQ116" s="52"/>
      <c r="BR116" s="53"/>
      <c r="BS116" s="53"/>
      <c r="BT116" s="56"/>
      <c r="BU116" s="56"/>
      <c r="BV116" s="56"/>
      <c r="BW116" s="56"/>
      <c r="BX116" s="56"/>
      <c r="BY116" s="56"/>
      <c r="BZ116" s="56"/>
      <c r="CA116" s="56"/>
      <c r="CB116" s="51"/>
      <c r="CC116" s="82"/>
      <c r="CD116" s="82"/>
      <c r="CE116" s="82"/>
      <c r="CF116" s="82"/>
      <c r="CG116" s="52"/>
      <c r="CH116" s="53"/>
      <c r="CI116" s="53"/>
      <c r="CJ116" s="56"/>
      <c r="CK116" s="56"/>
      <c r="CL116" s="56"/>
      <c r="CM116" s="56"/>
      <c r="CN116" s="56"/>
      <c r="CO116" s="56"/>
      <c r="CP116" s="56"/>
      <c r="CQ116" s="56"/>
      <c r="CR116" s="51"/>
      <c r="CS116" s="82"/>
      <c r="CT116" s="82"/>
      <c r="CU116" s="82"/>
      <c r="CV116" s="82"/>
      <c r="CW116" s="52"/>
      <c r="CX116" s="53"/>
      <c r="CY116" s="53"/>
      <c r="CZ116" s="56"/>
      <c r="DA116" s="56"/>
      <c r="DB116" s="56"/>
      <c r="DC116" s="56"/>
      <c r="DD116" s="56"/>
      <c r="DE116" s="56"/>
      <c r="DF116" s="56"/>
      <c r="DG116" s="56"/>
      <c r="DH116" s="51"/>
      <c r="DI116" s="82"/>
      <c r="DJ116" s="82"/>
      <c r="DK116" s="82"/>
      <c r="DL116" s="82"/>
      <c r="DM116" s="52"/>
      <c r="DN116" s="53"/>
      <c r="DO116" s="53"/>
      <c r="DP116" s="56"/>
      <c r="DQ116" s="56"/>
      <c r="DR116" s="56"/>
      <c r="DS116" s="56"/>
      <c r="DT116" s="56"/>
      <c r="DU116" s="56"/>
      <c r="DV116" s="56"/>
      <c r="DW116" s="56"/>
      <c r="DX116" s="51"/>
      <c r="DY116" s="82"/>
      <c r="DZ116" s="82"/>
      <c r="EA116" s="82"/>
      <c r="EB116" s="82"/>
      <c r="EC116" s="52"/>
      <c r="ED116" s="53"/>
      <c r="EE116" s="53"/>
      <c r="EF116" s="56"/>
      <c r="EG116" s="56"/>
      <c r="EH116" s="56"/>
      <c r="EI116" s="56"/>
      <c r="EJ116" s="56"/>
      <c r="EK116" s="56"/>
      <c r="EL116" s="56"/>
      <c r="EM116" s="56"/>
      <c r="EN116" s="51"/>
      <c r="EO116" s="82"/>
      <c r="EP116" s="82"/>
      <c r="EQ116" s="82"/>
      <c r="ER116" s="82"/>
      <c r="ES116" s="52"/>
      <c r="ET116" s="53"/>
      <c r="EU116" s="53"/>
      <c r="EV116" s="56"/>
      <c r="EW116" s="56"/>
      <c r="EX116" s="56"/>
      <c r="EY116" s="56"/>
      <c r="EZ116" s="56"/>
      <c r="FA116" s="56"/>
      <c r="FB116" s="56"/>
      <c r="FC116" s="56"/>
      <c r="FD116" s="51"/>
      <c r="FE116" s="82"/>
      <c r="FF116" s="82"/>
      <c r="FG116" s="82"/>
      <c r="FH116" s="82"/>
      <c r="FI116" s="52"/>
      <c r="FJ116" s="53"/>
      <c r="FK116" s="53"/>
      <c r="FL116" s="56"/>
      <c r="FM116" s="56"/>
      <c r="FN116" s="56"/>
      <c r="FO116" s="56"/>
      <c r="FP116" s="56"/>
      <c r="FQ116" s="56"/>
      <c r="FR116" s="56"/>
      <c r="FS116" s="56"/>
      <c r="FT116" s="51"/>
      <c r="FU116" s="82"/>
      <c r="FV116" s="82"/>
      <c r="FW116" s="82"/>
      <c r="FX116" s="82"/>
      <c r="FY116" s="52"/>
      <c r="FZ116" s="53"/>
      <c r="GA116" s="53"/>
      <c r="GB116" s="56"/>
      <c r="GC116" s="56"/>
      <c r="GD116" s="56"/>
      <c r="GE116" s="56"/>
      <c r="GF116" s="56"/>
      <c r="GG116" s="56"/>
      <c r="GH116" s="56"/>
      <c r="GI116" s="56"/>
      <c r="GJ116" s="51"/>
      <c r="GK116" s="82"/>
      <c r="GL116" s="82"/>
      <c r="GM116" s="82"/>
      <c r="GN116" s="82"/>
      <c r="GO116" s="52"/>
      <c r="GP116" s="53"/>
      <c r="GQ116" s="53"/>
      <c r="GR116" s="56"/>
      <c r="GS116" s="56"/>
      <c r="GT116" s="56"/>
      <c r="GU116" s="56"/>
      <c r="GV116" s="56"/>
      <c r="GW116" s="56"/>
      <c r="GX116" s="56"/>
      <c r="GY116" s="56"/>
      <c r="GZ116" s="51"/>
      <c r="HA116" s="82"/>
      <c r="HB116" s="82"/>
      <c r="HC116" s="82"/>
      <c r="HD116" s="82"/>
      <c r="HE116" s="52"/>
      <c r="HF116" s="53"/>
      <c r="HG116" s="53"/>
      <c r="HH116" s="56"/>
      <c r="HI116" s="56"/>
      <c r="HJ116" s="56"/>
      <c r="HK116" s="56"/>
      <c r="HL116" s="56"/>
      <c r="HM116" s="56"/>
      <c r="HN116" s="56"/>
      <c r="HO116" s="56"/>
      <c r="HP116" s="51"/>
      <c r="HQ116" s="82"/>
      <c r="HR116" s="82"/>
      <c r="HS116" s="82"/>
      <c r="HT116" s="82"/>
      <c r="HU116" s="52"/>
      <c r="HV116" s="53"/>
      <c r="HW116" s="53"/>
      <c r="HX116" s="56"/>
      <c r="HY116" s="56"/>
      <c r="HZ116" s="56"/>
      <c r="IA116" s="56"/>
      <c r="IB116" s="56"/>
      <c r="IC116" s="56"/>
      <c r="ID116" s="56"/>
      <c r="IE116" s="56"/>
      <c r="IF116" s="51"/>
      <c r="IG116" s="82"/>
      <c r="IH116" s="82"/>
      <c r="II116" s="82"/>
      <c r="IJ116" s="82"/>
      <c r="IK116" s="52"/>
      <c r="IL116" s="53"/>
      <c r="IM116" s="53"/>
      <c r="IN116" s="56"/>
      <c r="IO116" s="56"/>
      <c r="IP116" s="56"/>
      <c r="IQ116" s="56"/>
      <c r="IR116" s="56"/>
      <c r="IS116" s="56"/>
      <c r="IT116" s="56"/>
      <c r="IU116" s="56"/>
      <c r="IV116" s="51"/>
    </row>
    <row r="117" spans="1:256" s="44" customFormat="1" ht="18.75" customHeight="1" thickBot="1">
      <c r="A117" s="100"/>
      <c r="B117" s="85"/>
      <c r="C117" s="86"/>
      <c r="D117" s="87"/>
      <c r="E117" s="28">
        <v>2020</v>
      </c>
      <c r="F117" s="29">
        <f t="shared" si="35"/>
        <v>110000</v>
      </c>
      <c r="G117" s="29">
        <f t="shared" si="36"/>
        <v>0</v>
      </c>
      <c r="H117" s="21">
        <f t="shared" si="42"/>
        <v>110000</v>
      </c>
      <c r="I117" s="21">
        <f t="shared" si="42"/>
        <v>0</v>
      </c>
      <c r="J117" s="21">
        <f t="shared" si="42"/>
        <v>0</v>
      </c>
      <c r="K117" s="21">
        <f t="shared" si="42"/>
        <v>0</v>
      </c>
      <c r="L117" s="21">
        <f t="shared" si="42"/>
        <v>0</v>
      </c>
      <c r="M117" s="21">
        <f t="shared" si="42"/>
        <v>0</v>
      </c>
      <c r="N117" s="21">
        <f t="shared" si="42"/>
        <v>0</v>
      </c>
      <c r="O117" s="21">
        <f t="shared" si="42"/>
        <v>0</v>
      </c>
      <c r="P117" s="22"/>
      <c r="Q117" s="82"/>
      <c r="R117" s="82"/>
      <c r="S117" s="82"/>
      <c r="T117" s="82"/>
      <c r="U117" s="52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1"/>
      <c r="AG117" s="82"/>
      <c r="AH117" s="82"/>
      <c r="AI117" s="82"/>
      <c r="AJ117" s="82"/>
      <c r="AK117" s="52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1"/>
      <c r="AW117" s="82"/>
      <c r="AX117" s="82"/>
      <c r="AY117" s="82"/>
      <c r="AZ117" s="82"/>
      <c r="BA117" s="52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1"/>
      <c r="BM117" s="82"/>
      <c r="BN117" s="82"/>
      <c r="BO117" s="82"/>
      <c r="BP117" s="82"/>
      <c r="BQ117" s="52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1"/>
      <c r="CC117" s="82"/>
      <c r="CD117" s="82"/>
      <c r="CE117" s="82"/>
      <c r="CF117" s="82"/>
      <c r="CG117" s="52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1"/>
      <c r="CS117" s="82"/>
      <c r="CT117" s="82"/>
      <c r="CU117" s="82"/>
      <c r="CV117" s="82"/>
      <c r="CW117" s="52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1"/>
      <c r="DI117" s="82"/>
      <c r="DJ117" s="82"/>
      <c r="DK117" s="82"/>
      <c r="DL117" s="82"/>
      <c r="DM117" s="52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1"/>
      <c r="DY117" s="82"/>
      <c r="DZ117" s="82"/>
      <c r="EA117" s="82"/>
      <c r="EB117" s="82"/>
      <c r="EC117" s="52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1"/>
      <c r="EO117" s="82"/>
      <c r="EP117" s="82"/>
      <c r="EQ117" s="82"/>
      <c r="ER117" s="82"/>
      <c r="ES117" s="52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1"/>
      <c r="FE117" s="82"/>
      <c r="FF117" s="82"/>
      <c r="FG117" s="82"/>
      <c r="FH117" s="82"/>
      <c r="FI117" s="52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1"/>
      <c r="FU117" s="82"/>
      <c r="FV117" s="82"/>
      <c r="FW117" s="82"/>
      <c r="FX117" s="82"/>
      <c r="FY117" s="52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1"/>
      <c r="GK117" s="82"/>
      <c r="GL117" s="82"/>
      <c r="GM117" s="82"/>
      <c r="GN117" s="82"/>
      <c r="GO117" s="52"/>
      <c r="GP117" s="53"/>
      <c r="GQ117" s="53"/>
      <c r="GR117" s="53"/>
      <c r="GS117" s="53"/>
      <c r="GT117" s="53"/>
      <c r="GU117" s="53"/>
      <c r="GV117" s="53"/>
      <c r="GW117" s="53"/>
      <c r="GX117" s="53"/>
      <c r="GY117" s="53"/>
      <c r="GZ117" s="51"/>
      <c r="HA117" s="82"/>
      <c r="HB117" s="82"/>
      <c r="HC117" s="82"/>
      <c r="HD117" s="82"/>
      <c r="HE117" s="52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1"/>
      <c r="HQ117" s="82"/>
      <c r="HR117" s="82"/>
      <c r="HS117" s="82"/>
      <c r="HT117" s="82"/>
      <c r="HU117" s="52"/>
      <c r="HV117" s="53"/>
      <c r="HW117" s="53"/>
      <c r="HX117" s="53"/>
      <c r="HY117" s="53"/>
      <c r="HZ117" s="53"/>
      <c r="IA117" s="53"/>
      <c r="IB117" s="53"/>
      <c r="IC117" s="53"/>
      <c r="ID117" s="53"/>
      <c r="IE117" s="53"/>
      <c r="IF117" s="51"/>
      <c r="IG117" s="82"/>
      <c r="IH117" s="82"/>
      <c r="II117" s="82"/>
      <c r="IJ117" s="82"/>
      <c r="IK117" s="52"/>
      <c r="IL117" s="53"/>
      <c r="IM117" s="53"/>
      <c r="IN117" s="53"/>
      <c r="IO117" s="53"/>
      <c r="IP117" s="53"/>
      <c r="IQ117" s="53"/>
      <c r="IR117" s="53"/>
      <c r="IS117" s="53"/>
      <c r="IT117" s="53"/>
      <c r="IU117" s="53"/>
      <c r="IV117" s="51"/>
    </row>
    <row r="118" spans="1:16" s="60" customFormat="1" ht="66" customHeight="1" thickBot="1">
      <c r="A118" s="95" t="s">
        <v>227</v>
      </c>
      <c r="B118" s="96"/>
      <c r="C118" s="96"/>
      <c r="D118" s="96"/>
      <c r="E118" s="77"/>
      <c r="F118" s="57"/>
      <c r="G118" s="57"/>
      <c r="H118" s="58"/>
      <c r="I118" s="58"/>
      <c r="J118" s="58"/>
      <c r="K118" s="58"/>
      <c r="L118" s="58"/>
      <c r="M118" s="58"/>
      <c r="N118" s="58"/>
      <c r="O118" s="58"/>
      <c r="P118" s="59"/>
    </row>
    <row r="119" spans="1:16" s="44" customFormat="1" ht="29.25" customHeight="1">
      <c r="A119" s="99" t="s">
        <v>252</v>
      </c>
      <c r="B119" s="127" t="s">
        <v>166</v>
      </c>
      <c r="C119" s="128"/>
      <c r="D119" s="129"/>
      <c r="E119" s="17" t="s">
        <v>141</v>
      </c>
      <c r="F119" s="18">
        <f aca="true" t="shared" si="43" ref="F119:O119">F126+F133</f>
        <v>766335.0999999999</v>
      </c>
      <c r="G119" s="18">
        <f t="shared" si="43"/>
        <v>105019.59999999999</v>
      </c>
      <c r="H119" s="18">
        <f t="shared" si="43"/>
        <v>510419.8</v>
      </c>
      <c r="I119" s="18">
        <f t="shared" si="43"/>
        <v>105019.59999999999</v>
      </c>
      <c r="J119" s="18">
        <f t="shared" si="43"/>
        <v>0</v>
      </c>
      <c r="K119" s="18">
        <f t="shared" si="43"/>
        <v>0</v>
      </c>
      <c r="L119" s="18">
        <f t="shared" si="43"/>
        <v>255915.3</v>
      </c>
      <c r="M119" s="18">
        <f t="shared" si="43"/>
        <v>0</v>
      </c>
      <c r="N119" s="18">
        <f t="shared" si="43"/>
        <v>0</v>
      </c>
      <c r="O119" s="18">
        <f t="shared" si="43"/>
        <v>0</v>
      </c>
      <c r="P119" s="19"/>
    </row>
    <row r="120" spans="1:16" s="44" customFormat="1" ht="22.5" customHeight="1">
      <c r="A120" s="100"/>
      <c r="B120" s="81"/>
      <c r="C120" s="82"/>
      <c r="D120" s="83"/>
      <c r="E120" s="20">
        <v>2015</v>
      </c>
      <c r="F120" s="21">
        <f aca="true" t="shared" si="44" ref="F120:O120">F127+F134</f>
        <v>53446.1</v>
      </c>
      <c r="G120" s="21">
        <f t="shared" si="44"/>
        <v>53446.1</v>
      </c>
      <c r="H120" s="21">
        <f>H127+H134</f>
        <v>53446.1</v>
      </c>
      <c r="I120" s="21">
        <f t="shared" si="44"/>
        <v>53446.1</v>
      </c>
      <c r="J120" s="21">
        <f t="shared" si="44"/>
        <v>0</v>
      </c>
      <c r="K120" s="21">
        <f t="shared" si="44"/>
        <v>0</v>
      </c>
      <c r="L120" s="21">
        <f t="shared" si="44"/>
        <v>0</v>
      </c>
      <c r="M120" s="21">
        <f t="shared" si="44"/>
        <v>0</v>
      </c>
      <c r="N120" s="21">
        <f t="shared" si="44"/>
        <v>0</v>
      </c>
      <c r="O120" s="21">
        <f t="shared" si="44"/>
        <v>0</v>
      </c>
      <c r="P120" s="22"/>
    </row>
    <row r="121" spans="1:16" s="44" customFormat="1" ht="20.25" customHeight="1">
      <c r="A121" s="100"/>
      <c r="B121" s="81"/>
      <c r="C121" s="82"/>
      <c r="D121" s="83"/>
      <c r="E121" s="20">
        <v>2016</v>
      </c>
      <c r="F121" s="21">
        <f aca="true" t="shared" si="45" ref="F121:O121">F128+F135</f>
        <v>220744.59999999998</v>
      </c>
      <c r="G121" s="21">
        <f t="shared" si="45"/>
        <v>51573.5</v>
      </c>
      <c r="H121" s="21">
        <f>H128+H135</f>
        <v>220744.59999999998</v>
      </c>
      <c r="I121" s="21">
        <f>I128+I135</f>
        <v>51573.5</v>
      </c>
      <c r="J121" s="21">
        <f t="shared" si="45"/>
        <v>0</v>
      </c>
      <c r="K121" s="21">
        <f t="shared" si="45"/>
        <v>0</v>
      </c>
      <c r="L121" s="21">
        <f t="shared" si="45"/>
        <v>0</v>
      </c>
      <c r="M121" s="21">
        <f t="shared" si="45"/>
        <v>0</v>
      </c>
      <c r="N121" s="21">
        <f t="shared" si="45"/>
        <v>0</v>
      </c>
      <c r="O121" s="21">
        <f t="shared" si="45"/>
        <v>0</v>
      </c>
      <c r="P121" s="22"/>
    </row>
    <row r="122" spans="1:16" s="44" customFormat="1" ht="21.75" customHeight="1">
      <c r="A122" s="100"/>
      <c r="B122" s="81"/>
      <c r="C122" s="82"/>
      <c r="D122" s="83"/>
      <c r="E122" s="20">
        <v>2017</v>
      </c>
      <c r="F122" s="21">
        <f aca="true" t="shared" si="46" ref="F122:G125">F129+F136</f>
        <v>122000</v>
      </c>
      <c r="G122" s="21">
        <f t="shared" si="46"/>
        <v>0</v>
      </c>
      <c r="H122" s="21">
        <f aca="true" t="shared" si="47" ref="H122:O122">H129+H136</f>
        <v>47000</v>
      </c>
      <c r="I122" s="21">
        <f t="shared" si="47"/>
        <v>0</v>
      </c>
      <c r="J122" s="21">
        <f t="shared" si="47"/>
        <v>0</v>
      </c>
      <c r="K122" s="21">
        <f t="shared" si="47"/>
        <v>0</v>
      </c>
      <c r="L122" s="21">
        <f t="shared" si="47"/>
        <v>75000</v>
      </c>
      <c r="M122" s="21">
        <f t="shared" si="47"/>
        <v>0</v>
      </c>
      <c r="N122" s="21">
        <f t="shared" si="47"/>
        <v>0</v>
      </c>
      <c r="O122" s="21">
        <f t="shared" si="47"/>
        <v>0</v>
      </c>
      <c r="P122" s="22"/>
    </row>
    <row r="123" spans="1:16" ht="24" customHeight="1">
      <c r="A123" s="100"/>
      <c r="B123" s="81"/>
      <c r="C123" s="82"/>
      <c r="D123" s="83"/>
      <c r="E123" s="20">
        <v>2018</v>
      </c>
      <c r="F123" s="21">
        <f t="shared" si="46"/>
        <v>253220.4</v>
      </c>
      <c r="G123" s="21">
        <f t="shared" si="46"/>
        <v>0</v>
      </c>
      <c r="H123" s="21">
        <f aca="true" t="shared" si="48" ref="H123:O123">H130+H137</f>
        <v>72305.1</v>
      </c>
      <c r="I123" s="21">
        <f t="shared" si="48"/>
        <v>0</v>
      </c>
      <c r="J123" s="21">
        <f t="shared" si="48"/>
        <v>0</v>
      </c>
      <c r="K123" s="21">
        <f t="shared" si="48"/>
        <v>0</v>
      </c>
      <c r="L123" s="21">
        <f t="shared" si="48"/>
        <v>180915.3</v>
      </c>
      <c r="M123" s="21">
        <f t="shared" si="48"/>
        <v>0</v>
      </c>
      <c r="N123" s="21">
        <f t="shared" si="48"/>
        <v>0</v>
      </c>
      <c r="O123" s="21">
        <f t="shared" si="48"/>
        <v>0</v>
      </c>
      <c r="P123" s="22"/>
    </row>
    <row r="124" spans="1:16" ht="18" customHeight="1">
      <c r="A124" s="100"/>
      <c r="B124" s="81"/>
      <c r="C124" s="82"/>
      <c r="D124" s="83"/>
      <c r="E124" s="20">
        <v>2019</v>
      </c>
      <c r="F124" s="21">
        <f t="shared" si="46"/>
        <v>24000</v>
      </c>
      <c r="G124" s="21">
        <f t="shared" si="46"/>
        <v>0</v>
      </c>
      <c r="H124" s="21">
        <f aca="true" t="shared" si="49" ref="H124:O124">H131+H138</f>
        <v>24000</v>
      </c>
      <c r="I124" s="21">
        <f t="shared" si="49"/>
        <v>0</v>
      </c>
      <c r="J124" s="21">
        <f t="shared" si="49"/>
        <v>0</v>
      </c>
      <c r="K124" s="21">
        <f t="shared" si="49"/>
        <v>0</v>
      </c>
      <c r="L124" s="21">
        <f t="shared" si="49"/>
        <v>0</v>
      </c>
      <c r="M124" s="21">
        <f t="shared" si="49"/>
        <v>0</v>
      </c>
      <c r="N124" s="21">
        <f t="shared" si="49"/>
        <v>0</v>
      </c>
      <c r="O124" s="21">
        <f t="shared" si="49"/>
        <v>0</v>
      </c>
      <c r="P124" s="22"/>
    </row>
    <row r="125" spans="1:16" ht="21.75" customHeight="1">
      <c r="A125" s="100"/>
      <c r="B125" s="114"/>
      <c r="C125" s="115"/>
      <c r="D125" s="116"/>
      <c r="E125" s="20">
        <v>2020</v>
      </c>
      <c r="F125" s="21">
        <f t="shared" si="46"/>
        <v>92924</v>
      </c>
      <c r="G125" s="21">
        <f t="shared" si="46"/>
        <v>0</v>
      </c>
      <c r="H125" s="21">
        <f aca="true" t="shared" si="50" ref="H125:O125">H132+H139</f>
        <v>92924</v>
      </c>
      <c r="I125" s="21">
        <f t="shared" si="50"/>
        <v>0</v>
      </c>
      <c r="J125" s="21">
        <f t="shared" si="50"/>
        <v>0</v>
      </c>
      <c r="K125" s="21">
        <f t="shared" si="50"/>
        <v>0</v>
      </c>
      <c r="L125" s="21">
        <f t="shared" si="50"/>
        <v>0</v>
      </c>
      <c r="M125" s="21">
        <f t="shared" si="50"/>
        <v>0</v>
      </c>
      <c r="N125" s="21">
        <f t="shared" si="50"/>
        <v>0</v>
      </c>
      <c r="O125" s="21">
        <f t="shared" si="50"/>
        <v>0</v>
      </c>
      <c r="P125" s="22"/>
    </row>
    <row r="126" spans="1:16" ht="19.5" customHeight="1">
      <c r="A126" s="100"/>
      <c r="B126" s="78" t="s">
        <v>205</v>
      </c>
      <c r="C126" s="79"/>
      <c r="D126" s="80"/>
      <c r="E126" s="23" t="s">
        <v>141</v>
      </c>
      <c r="F126" s="24">
        <f aca="true" t="shared" si="51" ref="F126:F142">H126+J126+L126+N126</f>
        <v>199611.2</v>
      </c>
      <c r="G126" s="24">
        <f aca="true" t="shared" si="52" ref="G126:G142">I126+K126+M126+O126</f>
        <v>3927.2</v>
      </c>
      <c r="H126" s="24">
        <f aca="true" t="shared" si="53" ref="H126:O126">SUM(H127:H132)</f>
        <v>199611.2</v>
      </c>
      <c r="I126" s="24">
        <f t="shared" si="53"/>
        <v>3927.2</v>
      </c>
      <c r="J126" s="24">
        <f t="shared" si="53"/>
        <v>0</v>
      </c>
      <c r="K126" s="24">
        <f t="shared" si="53"/>
        <v>0</v>
      </c>
      <c r="L126" s="24">
        <f t="shared" si="53"/>
        <v>0</v>
      </c>
      <c r="M126" s="24">
        <f t="shared" si="53"/>
        <v>0</v>
      </c>
      <c r="N126" s="24">
        <f t="shared" si="53"/>
        <v>0</v>
      </c>
      <c r="O126" s="24">
        <f t="shared" si="53"/>
        <v>0</v>
      </c>
      <c r="P126" s="7"/>
    </row>
    <row r="127" spans="1:16" ht="20.25" customHeight="1">
      <c r="A127" s="100"/>
      <c r="B127" s="81"/>
      <c r="C127" s="82"/>
      <c r="D127" s="83"/>
      <c r="E127" s="20">
        <v>2015</v>
      </c>
      <c r="F127" s="21">
        <f t="shared" si="51"/>
        <v>3927.2</v>
      </c>
      <c r="G127" s="21">
        <f t="shared" si="52"/>
        <v>3927.2</v>
      </c>
      <c r="H127" s="21">
        <f aca="true" t="shared" si="54" ref="H127:O127">H140+H142</f>
        <v>3927.2</v>
      </c>
      <c r="I127" s="21">
        <f t="shared" si="54"/>
        <v>3927.2</v>
      </c>
      <c r="J127" s="21">
        <f t="shared" si="54"/>
        <v>0</v>
      </c>
      <c r="K127" s="21">
        <f t="shared" si="54"/>
        <v>0</v>
      </c>
      <c r="L127" s="21">
        <f t="shared" si="54"/>
        <v>0</v>
      </c>
      <c r="M127" s="21">
        <f t="shared" si="54"/>
        <v>0</v>
      </c>
      <c r="N127" s="21">
        <f t="shared" si="54"/>
        <v>0</v>
      </c>
      <c r="O127" s="21">
        <f t="shared" si="54"/>
        <v>0</v>
      </c>
      <c r="P127" s="22"/>
    </row>
    <row r="128" spans="1:16" ht="19.5" customHeight="1">
      <c r="A128" s="100"/>
      <c r="B128" s="81"/>
      <c r="C128" s="82"/>
      <c r="D128" s="83"/>
      <c r="E128" s="20">
        <v>2016</v>
      </c>
      <c r="F128" s="21">
        <f t="shared" si="51"/>
        <v>44760</v>
      </c>
      <c r="G128" s="21">
        <f t="shared" si="52"/>
        <v>0</v>
      </c>
      <c r="H128" s="21">
        <f aca="true" t="shared" si="55" ref="H128:O128">H141+H143+H148+H150+H151+H153+H154+H155+H156+H158</f>
        <v>44760</v>
      </c>
      <c r="I128" s="21">
        <f t="shared" si="55"/>
        <v>0</v>
      </c>
      <c r="J128" s="21">
        <f t="shared" si="55"/>
        <v>0</v>
      </c>
      <c r="K128" s="21">
        <f t="shared" si="55"/>
        <v>0</v>
      </c>
      <c r="L128" s="21">
        <f t="shared" si="55"/>
        <v>0</v>
      </c>
      <c r="M128" s="21">
        <f t="shared" si="55"/>
        <v>0</v>
      </c>
      <c r="N128" s="21">
        <f t="shared" si="55"/>
        <v>0</v>
      </c>
      <c r="O128" s="21">
        <f t="shared" si="55"/>
        <v>0</v>
      </c>
      <c r="P128" s="22"/>
    </row>
    <row r="129" spans="1:16" ht="21.75" customHeight="1">
      <c r="A129" s="100"/>
      <c r="B129" s="81"/>
      <c r="C129" s="82"/>
      <c r="D129" s="83"/>
      <c r="E129" s="20">
        <v>2017</v>
      </c>
      <c r="F129" s="21">
        <f t="shared" si="51"/>
        <v>22000</v>
      </c>
      <c r="G129" s="21">
        <f t="shared" si="52"/>
        <v>0</v>
      </c>
      <c r="H129" s="21">
        <f aca="true" t="shared" si="56" ref="H129:O129">H159+H160+H161</f>
        <v>22000</v>
      </c>
      <c r="I129" s="21">
        <f t="shared" si="56"/>
        <v>0</v>
      </c>
      <c r="J129" s="21">
        <f t="shared" si="56"/>
        <v>0</v>
      </c>
      <c r="K129" s="21">
        <f t="shared" si="56"/>
        <v>0</v>
      </c>
      <c r="L129" s="21">
        <f t="shared" si="56"/>
        <v>0</v>
      </c>
      <c r="M129" s="21">
        <f t="shared" si="56"/>
        <v>0</v>
      </c>
      <c r="N129" s="21">
        <f t="shared" si="56"/>
        <v>0</v>
      </c>
      <c r="O129" s="21">
        <f t="shared" si="56"/>
        <v>0</v>
      </c>
      <c r="P129" s="22"/>
    </row>
    <row r="130" spans="1:16" ht="21.75" customHeight="1">
      <c r="A130" s="100"/>
      <c r="B130" s="81"/>
      <c r="C130" s="82"/>
      <c r="D130" s="83"/>
      <c r="E130" s="20">
        <v>2018</v>
      </c>
      <c r="F130" s="21">
        <f t="shared" si="51"/>
        <v>12000</v>
      </c>
      <c r="G130" s="21">
        <f t="shared" si="52"/>
        <v>0</v>
      </c>
      <c r="H130" s="21">
        <f aca="true" t="shared" si="57" ref="H130:O130">H163</f>
        <v>12000</v>
      </c>
      <c r="I130" s="21">
        <f t="shared" si="57"/>
        <v>0</v>
      </c>
      <c r="J130" s="21">
        <f t="shared" si="57"/>
        <v>0</v>
      </c>
      <c r="K130" s="21">
        <f t="shared" si="57"/>
        <v>0</v>
      </c>
      <c r="L130" s="21">
        <f t="shared" si="57"/>
        <v>0</v>
      </c>
      <c r="M130" s="21">
        <f t="shared" si="57"/>
        <v>0</v>
      </c>
      <c r="N130" s="21">
        <f t="shared" si="57"/>
        <v>0</v>
      </c>
      <c r="O130" s="21">
        <f t="shared" si="57"/>
        <v>0</v>
      </c>
      <c r="P130" s="22"/>
    </row>
    <row r="131" spans="1:16" ht="18.75" customHeight="1">
      <c r="A131" s="100"/>
      <c r="B131" s="81"/>
      <c r="C131" s="82"/>
      <c r="D131" s="83"/>
      <c r="E131" s="20">
        <v>2019</v>
      </c>
      <c r="F131" s="21">
        <f t="shared" si="51"/>
        <v>24000</v>
      </c>
      <c r="G131" s="21">
        <f t="shared" si="52"/>
        <v>0</v>
      </c>
      <c r="H131" s="21">
        <f aca="true" t="shared" si="58" ref="H131:O131">H164+H165</f>
        <v>24000</v>
      </c>
      <c r="I131" s="21">
        <f t="shared" si="58"/>
        <v>0</v>
      </c>
      <c r="J131" s="21">
        <f t="shared" si="58"/>
        <v>0</v>
      </c>
      <c r="K131" s="21">
        <f t="shared" si="58"/>
        <v>0</v>
      </c>
      <c r="L131" s="21">
        <f t="shared" si="58"/>
        <v>0</v>
      </c>
      <c r="M131" s="21">
        <f t="shared" si="58"/>
        <v>0</v>
      </c>
      <c r="N131" s="21">
        <f t="shared" si="58"/>
        <v>0</v>
      </c>
      <c r="O131" s="21">
        <f t="shared" si="58"/>
        <v>0</v>
      </c>
      <c r="P131" s="22"/>
    </row>
    <row r="132" spans="1:16" ht="20.25" customHeight="1">
      <c r="A132" s="100"/>
      <c r="B132" s="114"/>
      <c r="C132" s="115"/>
      <c r="D132" s="116"/>
      <c r="E132" s="20">
        <v>2020</v>
      </c>
      <c r="F132" s="21">
        <f t="shared" si="51"/>
        <v>92924</v>
      </c>
      <c r="G132" s="21">
        <f t="shared" si="52"/>
        <v>0</v>
      </c>
      <c r="H132" s="21">
        <f aca="true" t="shared" si="59" ref="H132:O132">H166+H167+H168</f>
        <v>92924</v>
      </c>
      <c r="I132" s="21">
        <f t="shared" si="59"/>
        <v>0</v>
      </c>
      <c r="J132" s="21">
        <f t="shared" si="59"/>
        <v>0</v>
      </c>
      <c r="K132" s="21">
        <f t="shared" si="59"/>
        <v>0</v>
      </c>
      <c r="L132" s="21">
        <f t="shared" si="59"/>
        <v>0</v>
      </c>
      <c r="M132" s="21">
        <f t="shared" si="59"/>
        <v>0</v>
      </c>
      <c r="N132" s="21">
        <f t="shared" si="59"/>
        <v>0</v>
      </c>
      <c r="O132" s="21">
        <f t="shared" si="59"/>
        <v>0</v>
      </c>
      <c r="P132" s="22"/>
    </row>
    <row r="133" spans="1:16" ht="18" customHeight="1">
      <c r="A133" s="100"/>
      <c r="B133" s="78" t="s">
        <v>206</v>
      </c>
      <c r="C133" s="79"/>
      <c r="D133" s="80"/>
      <c r="E133" s="23" t="s">
        <v>141</v>
      </c>
      <c r="F133" s="24">
        <f t="shared" si="51"/>
        <v>566723.8999999999</v>
      </c>
      <c r="G133" s="24">
        <f t="shared" si="52"/>
        <v>101092.4</v>
      </c>
      <c r="H133" s="24">
        <f aca="true" t="shared" si="60" ref="H133:O133">SUM(H134:H139)</f>
        <v>310808.6</v>
      </c>
      <c r="I133" s="24">
        <f t="shared" si="60"/>
        <v>101092.4</v>
      </c>
      <c r="J133" s="24">
        <f t="shared" si="60"/>
        <v>0</v>
      </c>
      <c r="K133" s="24">
        <f t="shared" si="60"/>
        <v>0</v>
      </c>
      <c r="L133" s="24">
        <f t="shared" si="60"/>
        <v>255915.3</v>
      </c>
      <c r="M133" s="24">
        <f t="shared" si="60"/>
        <v>0</v>
      </c>
      <c r="N133" s="24">
        <f t="shared" si="60"/>
        <v>0</v>
      </c>
      <c r="O133" s="24">
        <f t="shared" si="60"/>
        <v>0</v>
      </c>
      <c r="P133" s="7"/>
    </row>
    <row r="134" spans="1:16" ht="21.75" customHeight="1">
      <c r="A134" s="100"/>
      <c r="B134" s="81"/>
      <c r="C134" s="82"/>
      <c r="D134" s="83"/>
      <c r="E134" s="20">
        <v>2015</v>
      </c>
      <c r="F134" s="21">
        <f t="shared" si="51"/>
        <v>49518.9</v>
      </c>
      <c r="G134" s="21">
        <f t="shared" si="52"/>
        <v>49518.9</v>
      </c>
      <c r="H134" s="21">
        <f aca="true" t="shared" si="61" ref="H134:O134">H144</f>
        <v>49518.9</v>
      </c>
      <c r="I134" s="21">
        <f t="shared" si="61"/>
        <v>49518.9</v>
      </c>
      <c r="J134" s="21">
        <f t="shared" si="61"/>
        <v>0</v>
      </c>
      <c r="K134" s="21">
        <f t="shared" si="61"/>
        <v>0</v>
      </c>
      <c r="L134" s="21">
        <f t="shared" si="61"/>
        <v>0</v>
      </c>
      <c r="M134" s="21">
        <f t="shared" si="61"/>
        <v>0</v>
      </c>
      <c r="N134" s="21">
        <f t="shared" si="61"/>
        <v>0</v>
      </c>
      <c r="O134" s="21">
        <f t="shared" si="61"/>
        <v>0</v>
      </c>
      <c r="P134" s="22"/>
    </row>
    <row r="135" spans="1:16" ht="19.5" customHeight="1">
      <c r="A135" s="100"/>
      <c r="B135" s="81"/>
      <c r="C135" s="82"/>
      <c r="D135" s="83"/>
      <c r="E135" s="20">
        <v>2016</v>
      </c>
      <c r="F135" s="21">
        <f t="shared" si="51"/>
        <v>175984.59999999998</v>
      </c>
      <c r="G135" s="21">
        <f t="shared" si="52"/>
        <v>51573.5</v>
      </c>
      <c r="H135" s="21">
        <f aca="true" t="shared" si="62" ref="H135:O135">H145+H146+H147+H149+H157</f>
        <v>175984.59999999998</v>
      </c>
      <c r="I135" s="21">
        <f t="shared" si="62"/>
        <v>51573.5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"/>
    </row>
    <row r="136" spans="1:16" ht="18.75" customHeight="1">
      <c r="A136" s="100"/>
      <c r="B136" s="81"/>
      <c r="C136" s="82"/>
      <c r="D136" s="83"/>
      <c r="E136" s="20">
        <v>2017</v>
      </c>
      <c r="F136" s="21">
        <f t="shared" si="51"/>
        <v>100000</v>
      </c>
      <c r="G136" s="21">
        <f t="shared" si="52"/>
        <v>0</v>
      </c>
      <c r="H136" s="21">
        <f aca="true" t="shared" si="63" ref="H136:O136">H152</f>
        <v>25000</v>
      </c>
      <c r="I136" s="21">
        <f t="shared" si="63"/>
        <v>0</v>
      </c>
      <c r="J136" s="21">
        <f t="shared" si="63"/>
        <v>0</v>
      </c>
      <c r="K136" s="21">
        <f t="shared" si="63"/>
        <v>0</v>
      </c>
      <c r="L136" s="21">
        <f t="shared" si="63"/>
        <v>75000</v>
      </c>
      <c r="M136" s="21">
        <f t="shared" si="63"/>
        <v>0</v>
      </c>
      <c r="N136" s="21">
        <f t="shared" si="63"/>
        <v>0</v>
      </c>
      <c r="O136" s="21">
        <f t="shared" si="63"/>
        <v>0</v>
      </c>
      <c r="P136" s="22"/>
    </row>
    <row r="137" spans="1:16" ht="17.25" customHeight="1">
      <c r="A137" s="100"/>
      <c r="B137" s="81"/>
      <c r="C137" s="82"/>
      <c r="D137" s="83"/>
      <c r="E137" s="20">
        <v>2018</v>
      </c>
      <c r="F137" s="21">
        <f t="shared" si="51"/>
        <v>241220.4</v>
      </c>
      <c r="G137" s="21">
        <f t="shared" si="52"/>
        <v>0</v>
      </c>
      <c r="H137" s="21">
        <f>H162</f>
        <v>60305.1</v>
      </c>
      <c r="I137" s="21">
        <f aca="true" t="shared" si="64" ref="I137:O137">I162</f>
        <v>0</v>
      </c>
      <c r="J137" s="21">
        <f t="shared" si="64"/>
        <v>0</v>
      </c>
      <c r="K137" s="21">
        <f t="shared" si="64"/>
        <v>0</v>
      </c>
      <c r="L137" s="21">
        <f t="shared" si="64"/>
        <v>180915.3</v>
      </c>
      <c r="M137" s="21">
        <f t="shared" si="64"/>
        <v>0</v>
      </c>
      <c r="N137" s="21">
        <f t="shared" si="64"/>
        <v>0</v>
      </c>
      <c r="O137" s="21">
        <f t="shared" si="64"/>
        <v>0</v>
      </c>
      <c r="P137" s="22"/>
    </row>
    <row r="138" spans="1:16" ht="19.5" customHeight="1">
      <c r="A138" s="100"/>
      <c r="B138" s="81"/>
      <c r="C138" s="82"/>
      <c r="D138" s="83"/>
      <c r="E138" s="20">
        <v>2019</v>
      </c>
      <c r="F138" s="21">
        <f t="shared" si="51"/>
        <v>0</v>
      </c>
      <c r="G138" s="21">
        <f t="shared" si="52"/>
        <v>0</v>
      </c>
      <c r="H138" s="61">
        <f>0</f>
        <v>0</v>
      </c>
      <c r="I138" s="61">
        <f>0</f>
        <v>0</v>
      </c>
      <c r="J138" s="61">
        <f>0</f>
        <v>0</v>
      </c>
      <c r="K138" s="61">
        <f>0</f>
        <v>0</v>
      </c>
      <c r="L138" s="61">
        <f>0</f>
        <v>0</v>
      </c>
      <c r="M138" s="61">
        <f>0</f>
        <v>0</v>
      </c>
      <c r="N138" s="61">
        <f>0</f>
        <v>0</v>
      </c>
      <c r="O138" s="61">
        <f>0</f>
        <v>0</v>
      </c>
      <c r="P138" s="22"/>
    </row>
    <row r="139" spans="1:16" ht="18" customHeight="1">
      <c r="A139" s="100"/>
      <c r="B139" s="81"/>
      <c r="C139" s="82"/>
      <c r="D139" s="83"/>
      <c r="E139" s="28">
        <v>2020</v>
      </c>
      <c r="F139" s="29">
        <f t="shared" si="51"/>
        <v>0</v>
      </c>
      <c r="G139" s="29">
        <f t="shared" si="52"/>
        <v>0</v>
      </c>
      <c r="H139" s="29">
        <f>0</f>
        <v>0</v>
      </c>
      <c r="I139" s="29">
        <f>0</f>
        <v>0</v>
      </c>
      <c r="J139" s="29">
        <f>0</f>
        <v>0</v>
      </c>
      <c r="K139" s="29">
        <f>0</f>
        <v>0</v>
      </c>
      <c r="L139" s="29">
        <f>0</f>
        <v>0</v>
      </c>
      <c r="M139" s="29">
        <f>0</f>
        <v>0</v>
      </c>
      <c r="N139" s="29">
        <f>0</f>
        <v>0</v>
      </c>
      <c r="O139" s="29">
        <f>0</f>
        <v>0</v>
      </c>
      <c r="P139" s="22"/>
    </row>
    <row r="140" spans="1:16" ht="49.5" customHeight="1">
      <c r="A140" s="84" t="s">
        <v>253</v>
      </c>
      <c r="B140" s="94" t="s">
        <v>238</v>
      </c>
      <c r="C140" s="94">
        <v>0.08</v>
      </c>
      <c r="D140" s="34" t="s">
        <v>2</v>
      </c>
      <c r="E140" s="34">
        <v>2015</v>
      </c>
      <c r="F140" s="21">
        <f t="shared" si="51"/>
        <v>3200</v>
      </c>
      <c r="G140" s="21">
        <f t="shared" si="52"/>
        <v>3200</v>
      </c>
      <c r="H140" s="35">
        <v>3200</v>
      </c>
      <c r="I140" s="35">
        <v>3200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6"/>
    </row>
    <row r="141" spans="1:16" ht="49.5" customHeight="1">
      <c r="A141" s="91"/>
      <c r="B141" s="93"/>
      <c r="C141" s="93"/>
      <c r="D141" s="34" t="s">
        <v>2</v>
      </c>
      <c r="E141" s="34">
        <v>2016</v>
      </c>
      <c r="F141" s="21">
        <f>H141+J141+L141+N141</f>
        <v>6800</v>
      </c>
      <c r="G141" s="21">
        <f>I141+K141+M141+O141</f>
        <v>0</v>
      </c>
      <c r="H141" s="35">
        <v>6800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6"/>
    </row>
    <row r="142" spans="1:16" ht="48" customHeight="1">
      <c r="A142" s="90" t="s">
        <v>254</v>
      </c>
      <c r="B142" s="92" t="s">
        <v>5</v>
      </c>
      <c r="C142" s="92">
        <v>1.3</v>
      </c>
      <c r="D142" s="62" t="s">
        <v>2</v>
      </c>
      <c r="E142" s="62">
        <v>2015</v>
      </c>
      <c r="F142" s="39">
        <f t="shared" si="51"/>
        <v>727.2</v>
      </c>
      <c r="G142" s="39">
        <f t="shared" si="52"/>
        <v>727.2</v>
      </c>
      <c r="H142" s="40">
        <v>727.2</v>
      </c>
      <c r="I142" s="40">
        <v>727.2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2" t="s">
        <v>220</v>
      </c>
    </row>
    <row r="143" spans="1:16" ht="48" customHeight="1">
      <c r="A143" s="90"/>
      <c r="B143" s="92"/>
      <c r="C143" s="92"/>
      <c r="D143" s="62" t="s">
        <v>2</v>
      </c>
      <c r="E143" s="62">
        <v>2016</v>
      </c>
      <c r="F143" s="39">
        <f>H143+J143+L143+N143</f>
        <v>5060</v>
      </c>
      <c r="G143" s="39">
        <f>I143+K143+M143+O143</f>
        <v>0</v>
      </c>
      <c r="H143" s="40">
        <f>1000.9+4059.1</f>
        <v>5060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63" t="s">
        <v>354</v>
      </c>
    </row>
    <row r="144" spans="1:16" ht="55.5" customHeight="1">
      <c r="A144" s="90"/>
      <c r="B144" s="92"/>
      <c r="C144" s="92"/>
      <c r="D144" s="34" t="s">
        <v>3</v>
      </c>
      <c r="E144" s="34">
        <v>2015</v>
      </c>
      <c r="F144" s="21">
        <f aca="true" t="shared" si="65" ref="F144:F168">H144+J144+L144+N144</f>
        <v>49518.9</v>
      </c>
      <c r="G144" s="21">
        <f aca="true" t="shared" si="66" ref="G144:G168">I144+K144+M144+O144</f>
        <v>49518.9</v>
      </c>
      <c r="H144" s="35">
        <v>49518.9</v>
      </c>
      <c r="I144" s="35">
        <v>49518.9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101"/>
    </row>
    <row r="145" spans="1:16" ht="52.5" customHeight="1">
      <c r="A145" s="91"/>
      <c r="B145" s="93"/>
      <c r="C145" s="93"/>
      <c r="D145" s="34" t="s">
        <v>3</v>
      </c>
      <c r="E145" s="34">
        <v>2016</v>
      </c>
      <c r="F145" s="21">
        <f>H145+J145+L145+N145</f>
        <v>124267</v>
      </c>
      <c r="G145" s="21">
        <f>I145+K145+M145+O145</f>
        <v>51573.5</v>
      </c>
      <c r="H145" s="35">
        <v>124267</v>
      </c>
      <c r="I145" s="35">
        <f>63573.5-12000</f>
        <v>51573.5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102"/>
    </row>
    <row r="146" spans="1:16" ht="77.25" customHeight="1">
      <c r="A146" s="37" t="s">
        <v>180</v>
      </c>
      <c r="B146" s="31" t="s">
        <v>142</v>
      </c>
      <c r="C146" s="38">
        <v>1</v>
      </c>
      <c r="D146" s="34" t="s">
        <v>3</v>
      </c>
      <c r="E146" s="34">
        <v>2016</v>
      </c>
      <c r="F146" s="21">
        <f t="shared" si="65"/>
        <v>4774.4</v>
      </c>
      <c r="G146" s="21">
        <f t="shared" si="66"/>
        <v>0</v>
      </c>
      <c r="H146" s="35">
        <v>4774.4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6" t="s">
        <v>80</v>
      </c>
    </row>
    <row r="147" spans="1:16" ht="77.25" customHeight="1">
      <c r="A147" s="37" t="s">
        <v>181</v>
      </c>
      <c r="B147" s="31" t="s">
        <v>221</v>
      </c>
      <c r="C147" s="38">
        <v>0.399</v>
      </c>
      <c r="D147" s="34" t="s">
        <v>3</v>
      </c>
      <c r="E147" s="34">
        <v>2016</v>
      </c>
      <c r="F147" s="21">
        <f aca="true" t="shared" si="67" ref="F147:G149">H147+J147+L147+N147</f>
        <v>19818.8</v>
      </c>
      <c r="G147" s="21">
        <f t="shared" si="67"/>
        <v>0</v>
      </c>
      <c r="H147" s="35">
        <v>19818.8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6"/>
    </row>
    <row r="148" spans="1:16" ht="77.25" customHeight="1">
      <c r="A148" s="84" t="s">
        <v>182</v>
      </c>
      <c r="B148" s="94" t="s">
        <v>353</v>
      </c>
      <c r="C148" s="132"/>
      <c r="D148" s="34" t="s">
        <v>2</v>
      </c>
      <c r="E148" s="34">
        <v>2016</v>
      </c>
      <c r="F148" s="21">
        <f t="shared" si="67"/>
        <v>1950</v>
      </c>
      <c r="G148" s="21">
        <f t="shared" si="67"/>
        <v>0</v>
      </c>
      <c r="H148" s="35">
        <v>1950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6" t="s">
        <v>359</v>
      </c>
    </row>
    <row r="149" spans="1:16" ht="77.25" customHeight="1">
      <c r="A149" s="91"/>
      <c r="B149" s="93"/>
      <c r="C149" s="138"/>
      <c r="D149" s="34" t="s">
        <v>3</v>
      </c>
      <c r="E149" s="34">
        <v>2016</v>
      </c>
      <c r="F149" s="21">
        <f t="shared" si="67"/>
        <v>7800.6</v>
      </c>
      <c r="G149" s="21">
        <f t="shared" si="67"/>
        <v>0</v>
      </c>
      <c r="H149" s="35">
        <v>7800.6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6"/>
    </row>
    <row r="150" spans="1:16" ht="66.75" customHeight="1">
      <c r="A150" s="37" t="s">
        <v>183</v>
      </c>
      <c r="B150" s="34" t="s">
        <v>12</v>
      </c>
      <c r="C150" s="34"/>
      <c r="D150" s="34" t="s">
        <v>2</v>
      </c>
      <c r="E150" s="34">
        <v>2016</v>
      </c>
      <c r="F150" s="21">
        <f t="shared" si="65"/>
        <v>300</v>
      </c>
      <c r="G150" s="21">
        <f t="shared" si="66"/>
        <v>0</v>
      </c>
      <c r="H150" s="35">
        <v>300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6" t="s">
        <v>36</v>
      </c>
    </row>
    <row r="151" spans="1:16" ht="36" customHeight="1">
      <c r="A151" s="84" t="s">
        <v>184</v>
      </c>
      <c r="B151" s="94" t="s">
        <v>43</v>
      </c>
      <c r="C151" s="94">
        <v>0.5</v>
      </c>
      <c r="D151" s="34" t="s">
        <v>2</v>
      </c>
      <c r="E151" s="34">
        <v>2016</v>
      </c>
      <c r="F151" s="21">
        <f>H151+J151+L151+N151</f>
        <v>3000</v>
      </c>
      <c r="G151" s="21">
        <f>I151+K151+M151+O151</f>
        <v>0</v>
      </c>
      <c r="H151" s="35">
        <v>3000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6" t="s">
        <v>36</v>
      </c>
    </row>
    <row r="152" spans="1:16" ht="30.75" customHeight="1">
      <c r="A152" s="91"/>
      <c r="B152" s="93"/>
      <c r="C152" s="93"/>
      <c r="D152" s="34" t="s">
        <v>3</v>
      </c>
      <c r="E152" s="34">
        <v>2017</v>
      </c>
      <c r="F152" s="21">
        <f>H152+J152+L152+N152</f>
        <v>100000</v>
      </c>
      <c r="G152" s="21">
        <f>I152+K152+M152+O152</f>
        <v>0</v>
      </c>
      <c r="H152" s="35">
        <v>25000</v>
      </c>
      <c r="I152" s="35">
        <v>0</v>
      </c>
      <c r="J152" s="35">
        <v>0</v>
      </c>
      <c r="K152" s="35">
        <v>0</v>
      </c>
      <c r="L152" s="35">
        <v>75000</v>
      </c>
      <c r="M152" s="35">
        <v>0</v>
      </c>
      <c r="N152" s="35">
        <v>0</v>
      </c>
      <c r="O152" s="35">
        <v>0</v>
      </c>
      <c r="P152" s="36"/>
    </row>
    <row r="153" spans="1:16" ht="60" customHeight="1">
      <c r="A153" s="37" t="s">
        <v>185</v>
      </c>
      <c r="B153" s="6" t="s">
        <v>68</v>
      </c>
      <c r="C153" s="6">
        <v>0.68</v>
      </c>
      <c r="D153" s="6" t="s">
        <v>2</v>
      </c>
      <c r="E153" s="9">
        <v>2016</v>
      </c>
      <c r="F153" s="21">
        <f t="shared" si="65"/>
        <v>4100</v>
      </c>
      <c r="G153" s="21">
        <f t="shared" si="66"/>
        <v>0</v>
      </c>
      <c r="H153" s="35">
        <v>4100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6" t="s">
        <v>36</v>
      </c>
    </row>
    <row r="154" spans="1:16" ht="57.75" customHeight="1">
      <c r="A154" s="37" t="s">
        <v>186</v>
      </c>
      <c r="B154" s="34" t="s">
        <v>6</v>
      </c>
      <c r="C154" s="34">
        <v>2.1</v>
      </c>
      <c r="D154" s="34" t="s">
        <v>2</v>
      </c>
      <c r="E154" s="34">
        <v>2016</v>
      </c>
      <c r="F154" s="21">
        <f t="shared" si="65"/>
        <v>15000</v>
      </c>
      <c r="G154" s="21">
        <f t="shared" si="66"/>
        <v>0</v>
      </c>
      <c r="H154" s="35">
        <v>15000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6" t="s">
        <v>36</v>
      </c>
    </row>
    <row r="155" spans="1:16" ht="72" customHeight="1">
      <c r="A155" s="64" t="s">
        <v>187</v>
      </c>
      <c r="B155" s="31" t="s">
        <v>351</v>
      </c>
      <c r="C155" s="31"/>
      <c r="D155" s="34" t="s">
        <v>2</v>
      </c>
      <c r="E155" s="34">
        <v>2016</v>
      </c>
      <c r="F155" s="21">
        <f aca="true" t="shared" si="68" ref="F155:G157">H155+J155+L155+N155</f>
        <v>1400</v>
      </c>
      <c r="G155" s="21">
        <f t="shared" si="68"/>
        <v>0</v>
      </c>
      <c r="H155" s="35">
        <v>1400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6" t="s">
        <v>360</v>
      </c>
    </row>
    <row r="156" spans="1:16" ht="72" customHeight="1">
      <c r="A156" s="84" t="s">
        <v>188</v>
      </c>
      <c r="B156" s="94" t="s">
        <v>352</v>
      </c>
      <c r="C156" s="94"/>
      <c r="D156" s="34" t="s">
        <v>2</v>
      </c>
      <c r="E156" s="34">
        <v>2016</v>
      </c>
      <c r="F156" s="21">
        <f t="shared" si="68"/>
        <v>650</v>
      </c>
      <c r="G156" s="21">
        <f t="shared" si="68"/>
        <v>0</v>
      </c>
      <c r="H156" s="35">
        <v>650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6" t="s">
        <v>361</v>
      </c>
    </row>
    <row r="157" spans="1:16" ht="72" customHeight="1">
      <c r="A157" s="91"/>
      <c r="B157" s="93"/>
      <c r="C157" s="93"/>
      <c r="D157" s="34" t="s">
        <v>3</v>
      </c>
      <c r="E157" s="34">
        <v>2016</v>
      </c>
      <c r="F157" s="21">
        <f t="shared" si="68"/>
        <v>19323.8</v>
      </c>
      <c r="G157" s="21">
        <f t="shared" si="68"/>
        <v>0</v>
      </c>
      <c r="H157" s="35">
        <v>19323.8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6"/>
    </row>
    <row r="158" spans="1:16" ht="72" customHeight="1">
      <c r="A158" s="37" t="s">
        <v>189</v>
      </c>
      <c r="B158" s="34" t="s">
        <v>8</v>
      </c>
      <c r="C158" s="34">
        <v>1.5</v>
      </c>
      <c r="D158" s="34" t="s">
        <v>2</v>
      </c>
      <c r="E158" s="34">
        <v>2016</v>
      </c>
      <c r="F158" s="21">
        <f t="shared" si="65"/>
        <v>6500</v>
      </c>
      <c r="G158" s="21">
        <f t="shared" si="66"/>
        <v>0</v>
      </c>
      <c r="H158" s="35">
        <v>6500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6" t="s">
        <v>36</v>
      </c>
    </row>
    <row r="159" spans="1:16" ht="47.25" customHeight="1">
      <c r="A159" s="37" t="s">
        <v>190</v>
      </c>
      <c r="B159" s="34" t="s">
        <v>60</v>
      </c>
      <c r="C159" s="34">
        <v>6.5</v>
      </c>
      <c r="D159" s="34" t="s">
        <v>2</v>
      </c>
      <c r="E159" s="34">
        <v>2017</v>
      </c>
      <c r="F159" s="21">
        <f t="shared" si="65"/>
        <v>7000</v>
      </c>
      <c r="G159" s="21">
        <f t="shared" si="66"/>
        <v>0</v>
      </c>
      <c r="H159" s="35">
        <v>7000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6" t="s">
        <v>36</v>
      </c>
    </row>
    <row r="160" spans="1:16" ht="49.5" customHeight="1">
      <c r="A160" s="37" t="s">
        <v>191</v>
      </c>
      <c r="B160" s="34" t="s">
        <v>42</v>
      </c>
      <c r="C160" s="34">
        <v>2.5</v>
      </c>
      <c r="D160" s="34" t="s">
        <v>2</v>
      </c>
      <c r="E160" s="34">
        <v>2017</v>
      </c>
      <c r="F160" s="21">
        <f t="shared" si="65"/>
        <v>7000</v>
      </c>
      <c r="G160" s="21">
        <f t="shared" si="66"/>
        <v>0</v>
      </c>
      <c r="H160" s="35">
        <v>7000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6" t="s">
        <v>36</v>
      </c>
    </row>
    <row r="161" spans="1:16" ht="38.25" customHeight="1">
      <c r="A161" s="140" t="s">
        <v>192</v>
      </c>
      <c r="B161" s="134" t="s">
        <v>84</v>
      </c>
      <c r="C161" s="123">
        <v>5.9</v>
      </c>
      <c r="D161" s="6" t="s">
        <v>2</v>
      </c>
      <c r="E161" s="9">
        <v>2017</v>
      </c>
      <c r="F161" s="21">
        <f t="shared" si="65"/>
        <v>8000</v>
      </c>
      <c r="G161" s="21">
        <f t="shared" si="66"/>
        <v>0</v>
      </c>
      <c r="H161" s="35">
        <v>8000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101" t="s">
        <v>67</v>
      </c>
    </row>
    <row r="162" spans="1:16" ht="41.25" customHeight="1">
      <c r="A162" s="140"/>
      <c r="B162" s="134"/>
      <c r="C162" s="110"/>
      <c r="D162" s="6" t="s">
        <v>3</v>
      </c>
      <c r="E162" s="9">
        <v>2018</v>
      </c>
      <c r="F162" s="21">
        <f t="shared" si="65"/>
        <v>241220.4</v>
      </c>
      <c r="G162" s="21">
        <f t="shared" si="66"/>
        <v>0</v>
      </c>
      <c r="H162" s="35">
        <v>60305.1</v>
      </c>
      <c r="I162" s="35">
        <v>0</v>
      </c>
      <c r="J162" s="35">
        <v>0</v>
      </c>
      <c r="K162" s="35">
        <v>0</v>
      </c>
      <c r="L162" s="35">
        <v>180915.3</v>
      </c>
      <c r="M162" s="35">
        <v>0</v>
      </c>
      <c r="N162" s="35">
        <v>0</v>
      </c>
      <c r="O162" s="35">
        <v>0</v>
      </c>
      <c r="P162" s="102"/>
    </row>
    <row r="163" spans="1:16" ht="48" customHeight="1">
      <c r="A163" s="37" t="s">
        <v>193</v>
      </c>
      <c r="B163" s="34" t="s">
        <v>7</v>
      </c>
      <c r="C163" s="34">
        <v>2.5</v>
      </c>
      <c r="D163" s="34" t="s">
        <v>2</v>
      </c>
      <c r="E163" s="34">
        <v>2018</v>
      </c>
      <c r="F163" s="21">
        <f t="shared" si="65"/>
        <v>12000</v>
      </c>
      <c r="G163" s="21">
        <f t="shared" si="66"/>
        <v>0</v>
      </c>
      <c r="H163" s="35">
        <v>12000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6" t="s">
        <v>36</v>
      </c>
    </row>
    <row r="164" spans="1:16" ht="42.75" customHeight="1">
      <c r="A164" s="37" t="s">
        <v>194</v>
      </c>
      <c r="B164" s="34" t="s">
        <v>44</v>
      </c>
      <c r="C164" s="34">
        <v>8.5</v>
      </c>
      <c r="D164" s="34" t="s">
        <v>2</v>
      </c>
      <c r="E164" s="34">
        <v>2019</v>
      </c>
      <c r="F164" s="21">
        <f t="shared" si="65"/>
        <v>20000</v>
      </c>
      <c r="G164" s="21">
        <f t="shared" si="66"/>
        <v>0</v>
      </c>
      <c r="H164" s="35">
        <v>20000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6" t="s">
        <v>36</v>
      </c>
    </row>
    <row r="165" spans="1:16" ht="60" customHeight="1">
      <c r="A165" s="37" t="s">
        <v>195</v>
      </c>
      <c r="B165" s="34" t="s">
        <v>82</v>
      </c>
      <c r="C165" s="31">
        <v>0.6</v>
      </c>
      <c r="D165" s="34" t="s">
        <v>2</v>
      </c>
      <c r="E165" s="34">
        <v>2019</v>
      </c>
      <c r="F165" s="21">
        <f t="shared" si="65"/>
        <v>4000</v>
      </c>
      <c r="G165" s="21">
        <f t="shared" si="66"/>
        <v>0</v>
      </c>
      <c r="H165" s="35">
        <v>4000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6" t="s">
        <v>36</v>
      </c>
    </row>
    <row r="166" spans="1:16" ht="60" customHeight="1">
      <c r="A166" s="37" t="s">
        <v>196</v>
      </c>
      <c r="B166" s="34" t="s">
        <v>106</v>
      </c>
      <c r="C166" s="31">
        <v>3.5</v>
      </c>
      <c r="D166" s="34" t="s">
        <v>2</v>
      </c>
      <c r="E166" s="34">
        <v>2020</v>
      </c>
      <c r="F166" s="21">
        <f t="shared" si="65"/>
        <v>4900</v>
      </c>
      <c r="G166" s="21">
        <f t="shared" si="66"/>
        <v>0</v>
      </c>
      <c r="H166" s="35">
        <v>4900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6" t="s">
        <v>36</v>
      </c>
    </row>
    <row r="167" spans="1:16" ht="60" customHeight="1">
      <c r="A167" s="37" t="s">
        <v>356</v>
      </c>
      <c r="B167" s="34" t="s">
        <v>46</v>
      </c>
      <c r="C167" s="34">
        <v>16.2</v>
      </c>
      <c r="D167" s="34" t="s">
        <v>2</v>
      </c>
      <c r="E167" s="34">
        <v>2020</v>
      </c>
      <c r="F167" s="21">
        <f t="shared" si="65"/>
        <v>80000</v>
      </c>
      <c r="G167" s="21">
        <f t="shared" si="66"/>
        <v>0</v>
      </c>
      <c r="H167" s="35">
        <v>80000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6" t="s">
        <v>36</v>
      </c>
    </row>
    <row r="168" spans="1:16" ht="60" customHeight="1" thickBot="1">
      <c r="A168" s="37" t="s">
        <v>357</v>
      </c>
      <c r="B168" s="45" t="s">
        <v>117</v>
      </c>
      <c r="C168" s="45">
        <v>0.873</v>
      </c>
      <c r="D168" s="45" t="s">
        <v>2</v>
      </c>
      <c r="E168" s="45">
        <v>2020</v>
      </c>
      <c r="F168" s="46">
        <f t="shared" si="65"/>
        <v>8024</v>
      </c>
      <c r="G168" s="46">
        <f t="shared" si="66"/>
        <v>0</v>
      </c>
      <c r="H168" s="47">
        <v>8024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8" t="s">
        <v>36</v>
      </c>
    </row>
    <row r="169" spans="1:16" ht="29.25" customHeight="1">
      <c r="A169" s="124" t="s">
        <v>255</v>
      </c>
      <c r="B169" s="127" t="s">
        <v>167</v>
      </c>
      <c r="C169" s="128"/>
      <c r="D169" s="129"/>
      <c r="E169" s="17" t="s">
        <v>141</v>
      </c>
      <c r="F169" s="18">
        <f aca="true" t="shared" si="69" ref="F169:O169">F176+F183</f>
        <v>1452198</v>
      </c>
      <c r="G169" s="18">
        <f t="shared" si="69"/>
        <v>348208.8</v>
      </c>
      <c r="H169" s="18">
        <f t="shared" si="69"/>
        <v>969238.1</v>
      </c>
      <c r="I169" s="18">
        <f t="shared" si="69"/>
        <v>341741.7</v>
      </c>
      <c r="J169" s="18">
        <f t="shared" si="69"/>
        <v>0</v>
      </c>
      <c r="K169" s="18">
        <f t="shared" si="69"/>
        <v>0</v>
      </c>
      <c r="L169" s="18">
        <f t="shared" si="69"/>
        <v>482959.9</v>
      </c>
      <c r="M169" s="18">
        <f t="shared" si="69"/>
        <v>6467.1</v>
      </c>
      <c r="N169" s="18">
        <f t="shared" si="69"/>
        <v>0</v>
      </c>
      <c r="O169" s="18">
        <f t="shared" si="69"/>
        <v>0</v>
      </c>
      <c r="P169" s="19"/>
    </row>
    <row r="170" spans="1:16" ht="22.5" customHeight="1">
      <c r="A170" s="125"/>
      <c r="B170" s="81"/>
      <c r="C170" s="82"/>
      <c r="D170" s="83"/>
      <c r="E170" s="20">
        <v>2015</v>
      </c>
      <c r="F170" s="21">
        <f aca="true" t="shared" si="70" ref="F170:O170">F177+F184</f>
        <v>116812.1</v>
      </c>
      <c r="G170" s="21">
        <f t="shared" si="70"/>
        <v>116812.1</v>
      </c>
      <c r="H170" s="21">
        <f>H177+H184</f>
        <v>110345</v>
      </c>
      <c r="I170" s="21">
        <f t="shared" si="70"/>
        <v>110345</v>
      </c>
      <c r="J170" s="21">
        <f t="shared" si="70"/>
        <v>0</v>
      </c>
      <c r="K170" s="21">
        <f t="shared" si="70"/>
        <v>0</v>
      </c>
      <c r="L170" s="21">
        <f t="shared" si="70"/>
        <v>6467.1</v>
      </c>
      <c r="M170" s="21">
        <f t="shared" si="70"/>
        <v>6467.1</v>
      </c>
      <c r="N170" s="21">
        <f t="shared" si="70"/>
        <v>0</v>
      </c>
      <c r="O170" s="21">
        <f t="shared" si="70"/>
        <v>0</v>
      </c>
      <c r="P170" s="22"/>
    </row>
    <row r="171" spans="1:16" ht="20.25" customHeight="1">
      <c r="A171" s="125"/>
      <c r="B171" s="81"/>
      <c r="C171" s="82"/>
      <c r="D171" s="83"/>
      <c r="E171" s="20">
        <v>2016</v>
      </c>
      <c r="F171" s="21">
        <f aca="true" t="shared" si="71" ref="F171:O171">F178+F185</f>
        <v>646347.7</v>
      </c>
      <c r="G171" s="21">
        <f t="shared" si="71"/>
        <v>131395.7</v>
      </c>
      <c r="H171" s="21">
        <f t="shared" si="71"/>
        <v>298483.8</v>
      </c>
      <c r="I171" s="21">
        <f t="shared" si="71"/>
        <v>131395.7</v>
      </c>
      <c r="J171" s="21">
        <f t="shared" si="71"/>
        <v>0</v>
      </c>
      <c r="K171" s="21">
        <f t="shared" si="71"/>
        <v>0</v>
      </c>
      <c r="L171" s="21">
        <f t="shared" si="71"/>
        <v>347863.9</v>
      </c>
      <c r="M171" s="21">
        <f t="shared" si="71"/>
        <v>0</v>
      </c>
      <c r="N171" s="21">
        <f t="shared" si="71"/>
        <v>0</v>
      </c>
      <c r="O171" s="21">
        <f t="shared" si="71"/>
        <v>0</v>
      </c>
      <c r="P171" s="22"/>
    </row>
    <row r="172" spans="1:16" ht="21.75" customHeight="1">
      <c r="A172" s="125"/>
      <c r="B172" s="81"/>
      <c r="C172" s="82"/>
      <c r="D172" s="83"/>
      <c r="E172" s="20">
        <v>2017</v>
      </c>
      <c r="F172" s="21">
        <f aca="true" t="shared" si="72" ref="F172:O172">F179+F186</f>
        <v>323006.19999999995</v>
      </c>
      <c r="G172" s="21">
        <f t="shared" si="72"/>
        <v>100001</v>
      </c>
      <c r="H172" s="21">
        <f t="shared" si="72"/>
        <v>194377.3</v>
      </c>
      <c r="I172" s="21">
        <f t="shared" si="72"/>
        <v>100001</v>
      </c>
      <c r="J172" s="21">
        <f t="shared" si="72"/>
        <v>0</v>
      </c>
      <c r="K172" s="21">
        <f t="shared" si="72"/>
        <v>0</v>
      </c>
      <c r="L172" s="21">
        <f t="shared" si="72"/>
        <v>128628.9</v>
      </c>
      <c r="M172" s="21">
        <f t="shared" si="72"/>
        <v>0</v>
      </c>
      <c r="N172" s="21">
        <f t="shared" si="72"/>
        <v>0</v>
      </c>
      <c r="O172" s="21">
        <f t="shared" si="72"/>
        <v>0</v>
      </c>
      <c r="P172" s="22"/>
    </row>
    <row r="173" spans="1:16" ht="24" customHeight="1">
      <c r="A173" s="125"/>
      <c r="B173" s="81"/>
      <c r="C173" s="82"/>
      <c r="D173" s="83"/>
      <c r="E173" s="20">
        <v>2018</v>
      </c>
      <c r="F173" s="21">
        <f aca="true" t="shared" si="73" ref="F173:O173">F180+F187</f>
        <v>26020</v>
      </c>
      <c r="G173" s="21">
        <f t="shared" si="73"/>
        <v>0</v>
      </c>
      <c r="H173" s="21">
        <f t="shared" si="73"/>
        <v>26020</v>
      </c>
      <c r="I173" s="21">
        <f t="shared" si="73"/>
        <v>0</v>
      </c>
      <c r="J173" s="21">
        <f t="shared" si="73"/>
        <v>0</v>
      </c>
      <c r="K173" s="21">
        <f t="shared" si="73"/>
        <v>0</v>
      </c>
      <c r="L173" s="21">
        <f t="shared" si="73"/>
        <v>0</v>
      </c>
      <c r="M173" s="21">
        <f t="shared" si="73"/>
        <v>0</v>
      </c>
      <c r="N173" s="21">
        <f t="shared" si="73"/>
        <v>0</v>
      </c>
      <c r="O173" s="21">
        <f t="shared" si="73"/>
        <v>0</v>
      </c>
      <c r="P173" s="22"/>
    </row>
    <row r="174" spans="1:16" ht="18" customHeight="1">
      <c r="A174" s="125"/>
      <c r="B174" s="81"/>
      <c r="C174" s="82"/>
      <c r="D174" s="83"/>
      <c r="E174" s="20">
        <v>2019</v>
      </c>
      <c r="F174" s="21">
        <f aca="true" t="shared" si="74" ref="F174:O175">F181+F188</f>
        <v>180292</v>
      </c>
      <c r="G174" s="21">
        <f t="shared" si="74"/>
        <v>0</v>
      </c>
      <c r="H174" s="21">
        <f t="shared" si="74"/>
        <v>180292</v>
      </c>
      <c r="I174" s="21">
        <f t="shared" si="74"/>
        <v>0</v>
      </c>
      <c r="J174" s="21">
        <f t="shared" si="74"/>
        <v>0</v>
      </c>
      <c r="K174" s="21">
        <f t="shared" si="74"/>
        <v>0</v>
      </c>
      <c r="L174" s="21">
        <f t="shared" si="74"/>
        <v>0</v>
      </c>
      <c r="M174" s="21">
        <f t="shared" si="74"/>
        <v>0</v>
      </c>
      <c r="N174" s="21">
        <f t="shared" si="74"/>
        <v>0</v>
      </c>
      <c r="O174" s="21">
        <f t="shared" si="74"/>
        <v>0</v>
      </c>
      <c r="P174" s="22"/>
    </row>
    <row r="175" spans="1:16" ht="21.75" customHeight="1">
      <c r="A175" s="125"/>
      <c r="B175" s="114"/>
      <c r="C175" s="115"/>
      <c r="D175" s="116"/>
      <c r="E175" s="20">
        <v>2020</v>
      </c>
      <c r="F175" s="21">
        <f>F182+F189</f>
        <v>159720</v>
      </c>
      <c r="G175" s="21">
        <f>G182+G189</f>
        <v>0</v>
      </c>
      <c r="H175" s="21">
        <f>H182+H189</f>
        <v>159720</v>
      </c>
      <c r="I175" s="21">
        <f t="shared" si="74"/>
        <v>0</v>
      </c>
      <c r="J175" s="21">
        <f>J182+J189</f>
        <v>0</v>
      </c>
      <c r="K175" s="21">
        <f t="shared" si="74"/>
        <v>0</v>
      </c>
      <c r="L175" s="21">
        <f>L182+L189</f>
        <v>0</v>
      </c>
      <c r="M175" s="21">
        <f t="shared" si="74"/>
        <v>0</v>
      </c>
      <c r="N175" s="21">
        <f>N182+N189</f>
        <v>0</v>
      </c>
      <c r="O175" s="21">
        <f t="shared" si="74"/>
        <v>0</v>
      </c>
      <c r="P175" s="22"/>
    </row>
    <row r="176" spans="1:16" ht="19.5" customHeight="1">
      <c r="A176" s="125"/>
      <c r="B176" s="78" t="s">
        <v>205</v>
      </c>
      <c r="C176" s="79"/>
      <c r="D176" s="80"/>
      <c r="E176" s="23" t="s">
        <v>141</v>
      </c>
      <c r="F176" s="24">
        <f aca="true" t="shared" si="75" ref="F176:F202">H176+J176+L176+N176</f>
        <v>463987.8</v>
      </c>
      <c r="G176" s="24">
        <f aca="true" t="shared" si="76" ref="G176:G202">I176+K176+M176+O176</f>
        <v>16811.1</v>
      </c>
      <c r="H176" s="24">
        <f aca="true" t="shared" si="77" ref="H176:O176">SUM(H177:H182)</f>
        <v>457520.7</v>
      </c>
      <c r="I176" s="24">
        <f t="shared" si="77"/>
        <v>10344</v>
      </c>
      <c r="J176" s="24">
        <f t="shared" si="77"/>
        <v>0</v>
      </c>
      <c r="K176" s="24">
        <f t="shared" si="77"/>
        <v>0</v>
      </c>
      <c r="L176" s="24">
        <f t="shared" si="77"/>
        <v>6467.1</v>
      </c>
      <c r="M176" s="24">
        <f t="shared" si="77"/>
        <v>6467.1</v>
      </c>
      <c r="N176" s="24">
        <f t="shared" si="77"/>
        <v>0</v>
      </c>
      <c r="O176" s="24">
        <f t="shared" si="77"/>
        <v>0</v>
      </c>
      <c r="P176" s="7"/>
    </row>
    <row r="177" spans="1:16" ht="20.25" customHeight="1">
      <c r="A177" s="125"/>
      <c r="B177" s="81"/>
      <c r="C177" s="82"/>
      <c r="D177" s="83"/>
      <c r="E177" s="20">
        <v>2015</v>
      </c>
      <c r="F177" s="21">
        <f t="shared" si="75"/>
        <v>16811.1</v>
      </c>
      <c r="G177" s="21">
        <f t="shared" si="76"/>
        <v>16811.1</v>
      </c>
      <c r="H177" s="21">
        <f aca="true" t="shared" si="78" ref="H177:O177">H190+H194+H195+H196+H197+H198+H199+H200+H201</f>
        <v>10344</v>
      </c>
      <c r="I177" s="21">
        <f t="shared" si="78"/>
        <v>10344</v>
      </c>
      <c r="J177" s="21">
        <f t="shared" si="78"/>
        <v>0</v>
      </c>
      <c r="K177" s="21">
        <f t="shared" si="78"/>
        <v>0</v>
      </c>
      <c r="L177" s="21">
        <f t="shared" si="78"/>
        <v>6467.1</v>
      </c>
      <c r="M177" s="21">
        <f t="shared" si="78"/>
        <v>6467.1</v>
      </c>
      <c r="N177" s="21">
        <f t="shared" si="78"/>
        <v>0</v>
      </c>
      <c r="O177" s="21">
        <f t="shared" si="78"/>
        <v>0</v>
      </c>
      <c r="P177" s="22"/>
    </row>
    <row r="178" spans="1:16" ht="19.5" customHeight="1">
      <c r="A178" s="125"/>
      <c r="B178" s="81"/>
      <c r="C178" s="82"/>
      <c r="D178" s="83"/>
      <c r="E178" s="20">
        <v>2016</v>
      </c>
      <c r="F178" s="21">
        <f t="shared" si="75"/>
        <v>29644.7</v>
      </c>
      <c r="G178" s="21">
        <f t="shared" si="76"/>
        <v>0</v>
      </c>
      <c r="H178" s="21">
        <f aca="true" t="shared" si="79" ref="H178:O178">H202+H203+H204+H205+H206+H207+H208+H209+H210+H211+H212+H223+H224+H221</f>
        <v>29644.7</v>
      </c>
      <c r="I178" s="21">
        <f t="shared" si="79"/>
        <v>0</v>
      </c>
      <c r="J178" s="21">
        <f t="shared" si="79"/>
        <v>0</v>
      </c>
      <c r="K178" s="21">
        <f t="shared" si="79"/>
        <v>0</v>
      </c>
      <c r="L178" s="21">
        <f t="shared" si="79"/>
        <v>0</v>
      </c>
      <c r="M178" s="21">
        <f t="shared" si="79"/>
        <v>0</v>
      </c>
      <c r="N178" s="21">
        <f t="shared" si="79"/>
        <v>0</v>
      </c>
      <c r="O178" s="21">
        <f t="shared" si="79"/>
        <v>0</v>
      </c>
      <c r="P178" s="22"/>
    </row>
    <row r="179" spans="1:16" ht="21.75" customHeight="1">
      <c r="A179" s="125"/>
      <c r="B179" s="81"/>
      <c r="C179" s="82"/>
      <c r="D179" s="83"/>
      <c r="E179" s="20">
        <v>2017</v>
      </c>
      <c r="F179" s="21">
        <f t="shared" si="75"/>
        <v>51500</v>
      </c>
      <c r="G179" s="21">
        <f t="shared" si="76"/>
        <v>0</v>
      </c>
      <c r="H179" s="21">
        <f aca="true" t="shared" si="80" ref="H179:O179">H225+H226+H227+H228+H229+H230+H231+H232+H233+H235+H236+H237</f>
        <v>51500</v>
      </c>
      <c r="I179" s="21">
        <f t="shared" si="80"/>
        <v>0</v>
      </c>
      <c r="J179" s="21">
        <f t="shared" si="80"/>
        <v>0</v>
      </c>
      <c r="K179" s="21">
        <f t="shared" si="80"/>
        <v>0</v>
      </c>
      <c r="L179" s="21">
        <f t="shared" si="80"/>
        <v>0</v>
      </c>
      <c r="M179" s="21">
        <f t="shared" si="80"/>
        <v>0</v>
      </c>
      <c r="N179" s="21">
        <f t="shared" si="80"/>
        <v>0</v>
      </c>
      <c r="O179" s="21">
        <f t="shared" si="80"/>
        <v>0</v>
      </c>
      <c r="P179" s="22"/>
    </row>
    <row r="180" spans="1:16" ht="21.75" customHeight="1">
      <c r="A180" s="125"/>
      <c r="B180" s="81"/>
      <c r="C180" s="82"/>
      <c r="D180" s="83"/>
      <c r="E180" s="20">
        <v>2018</v>
      </c>
      <c r="F180" s="21">
        <f t="shared" si="75"/>
        <v>26020</v>
      </c>
      <c r="G180" s="21">
        <f t="shared" si="76"/>
        <v>0</v>
      </c>
      <c r="H180" s="21">
        <f aca="true" t="shared" si="81" ref="H180:O180">H238+H239+H240+H241+H242+H243+H244+H245+H246+H247+H248+H249+H250+H251</f>
        <v>26020</v>
      </c>
      <c r="I180" s="21">
        <f t="shared" si="81"/>
        <v>0</v>
      </c>
      <c r="J180" s="21">
        <f t="shared" si="81"/>
        <v>0</v>
      </c>
      <c r="K180" s="21">
        <f t="shared" si="81"/>
        <v>0</v>
      </c>
      <c r="L180" s="21">
        <f t="shared" si="81"/>
        <v>0</v>
      </c>
      <c r="M180" s="21">
        <f t="shared" si="81"/>
        <v>0</v>
      </c>
      <c r="N180" s="21">
        <f t="shared" si="81"/>
        <v>0</v>
      </c>
      <c r="O180" s="21">
        <f t="shared" si="81"/>
        <v>0</v>
      </c>
      <c r="P180" s="22"/>
    </row>
    <row r="181" spans="1:16" ht="18.75" customHeight="1">
      <c r="A181" s="125"/>
      <c r="B181" s="81"/>
      <c r="C181" s="82"/>
      <c r="D181" s="83"/>
      <c r="E181" s="20">
        <v>2019</v>
      </c>
      <c r="F181" s="21">
        <f t="shared" si="75"/>
        <v>180292</v>
      </c>
      <c r="G181" s="21">
        <f t="shared" si="76"/>
        <v>0</v>
      </c>
      <c r="H181" s="21">
        <f aca="true" t="shared" si="82" ref="H181:O181">H252+H253+H254+H255+H256+H257+H258+H259+H260+H261+H262+H263+H264+H265+H266</f>
        <v>180292</v>
      </c>
      <c r="I181" s="21">
        <f t="shared" si="82"/>
        <v>0</v>
      </c>
      <c r="J181" s="21">
        <f t="shared" si="82"/>
        <v>0</v>
      </c>
      <c r="K181" s="21">
        <f t="shared" si="82"/>
        <v>0</v>
      </c>
      <c r="L181" s="21">
        <f t="shared" si="82"/>
        <v>0</v>
      </c>
      <c r="M181" s="21">
        <f t="shared" si="82"/>
        <v>0</v>
      </c>
      <c r="N181" s="21">
        <f t="shared" si="82"/>
        <v>0</v>
      </c>
      <c r="O181" s="21">
        <f t="shared" si="82"/>
        <v>0</v>
      </c>
      <c r="P181" s="22"/>
    </row>
    <row r="182" spans="1:16" ht="20.25" customHeight="1">
      <c r="A182" s="125"/>
      <c r="B182" s="114"/>
      <c r="C182" s="115"/>
      <c r="D182" s="116"/>
      <c r="E182" s="20">
        <v>2020</v>
      </c>
      <c r="F182" s="21">
        <f t="shared" si="75"/>
        <v>159720</v>
      </c>
      <c r="G182" s="21">
        <f t="shared" si="76"/>
        <v>0</v>
      </c>
      <c r="H182" s="21">
        <f aca="true" t="shared" si="83" ref="H182:O182">H267+H268+H269+H270+H271+H272+H273+H274+H275+H276+H277+H278+H279+H280+H281+H282+H283</f>
        <v>159720</v>
      </c>
      <c r="I182" s="21">
        <f t="shared" si="83"/>
        <v>0</v>
      </c>
      <c r="J182" s="21">
        <f t="shared" si="83"/>
        <v>0</v>
      </c>
      <c r="K182" s="21">
        <f t="shared" si="83"/>
        <v>0</v>
      </c>
      <c r="L182" s="21">
        <f t="shared" si="83"/>
        <v>0</v>
      </c>
      <c r="M182" s="21">
        <f t="shared" si="83"/>
        <v>0</v>
      </c>
      <c r="N182" s="21">
        <f t="shared" si="83"/>
        <v>0</v>
      </c>
      <c r="O182" s="21">
        <f t="shared" si="83"/>
        <v>0</v>
      </c>
      <c r="P182" s="22"/>
    </row>
    <row r="183" spans="1:16" ht="18" customHeight="1">
      <c r="A183" s="125"/>
      <c r="B183" s="78" t="s">
        <v>206</v>
      </c>
      <c r="C183" s="79"/>
      <c r="D183" s="80"/>
      <c r="E183" s="23" t="s">
        <v>141</v>
      </c>
      <c r="F183" s="24">
        <f t="shared" si="75"/>
        <v>988210.2</v>
      </c>
      <c r="G183" s="24">
        <f t="shared" si="76"/>
        <v>331397.7</v>
      </c>
      <c r="H183" s="24">
        <f aca="true" t="shared" si="84" ref="H183:O183">SUM(H184:H189)</f>
        <v>511717.39999999997</v>
      </c>
      <c r="I183" s="24">
        <f t="shared" si="84"/>
        <v>331397.7</v>
      </c>
      <c r="J183" s="24">
        <f t="shared" si="84"/>
        <v>0</v>
      </c>
      <c r="K183" s="24">
        <f t="shared" si="84"/>
        <v>0</v>
      </c>
      <c r="L183" s="24">
        <f t="shared" si="84"/>
        <v>476492.80000000005</v>
      </c>
      <c r="M183" s="24">
        <f t="shared" si="84"/>
        <v>0</v>
      </c>
      <c r="N183" s="24">
        <f t="shared" si="84"/>
        <v>0</v>
      </c>
      <c r="O183" s="24">
        <f t="shared" si="84"/>
        <v>0</v>
      </c>
      <c r="P183" s="7"/>
    </row>
    <row r="184" spans="1:16" ht="21.75" customHeight="1">
      <c r="A184" s="125"/>
      <c r="B184" s="81"/>
      <c r="C184" s="82"/>
      <c r="D184" s="83"/>
      <c r="E184" s="20">
        <v>2015</v>
      </c>
      <c r="F184" s="21">
        <f t="shared" si="75"/>
        <v>100001</v>
      </c>
      <c r="G184" s="21">
        <f t="shared" si="76"/>
        <v>100001</v>
      </c>
      <c r="H184" s="21">
        <f aca="true" t="shared" si="85" ref="H184:O184">H191</f>
        <v>100001</v>
      </c>
      <c r="I184" s="21">
        <f t="shared" si="85"/>
        <v>100001</v>
      </c>
      <c r="J184" s="21">
        <f t="shared" si="85"/>
        <v>0</v>
      </c>
      <c r="K184" s="21">
        <f t="shared" si="85"/>
        <v>0</v>
      </c>
      <c r="L184" s="21">
        <f t="shared" si="85"/>
        <v>0</v>
      </c>
      <c r="M184" s="21">
        <f t="shared" si="85"/>
        <v>0</v>
      </c>
      <c r="N184" s="21">
        <f t="shared" si="85"/>
        <v>0</v>
      </c>
      <c r="O184" s="21">
        <f t="shared" si="85"/>
        <v>0</v>
      </c>
      <c r="P184" s="22"/>
    </row>
    <row r="185" spans="1:16" ht="19.5" customHeight="1">
      <c r="A185" s="125"/>
      <c r="B185" s="81"/>
      <c r="C185" s="82"/>
      <c r="D185" s="83"/>
      <c r="E185" s="20">
        <v>2016</v>
      </c>
      <c r="F185" s="21">
        <f t="shared" si="75"/>
        <v>616703</v>
      </c>
      <c r="G185" s="21">
        <f t="shared" si="76"/>
        <v>131395.7</v>
      </c>
      <c r="H185" s="21">
        <f aca="true" t="shared" si="86" ref="H185:O185">H213+H214+H215+H216+H217+H218+H219+H220+H192</f>
        <v>268839.1</v>
      </c>
      <c r="I185" s="21">
        <f t="shared" si="86"/>
        <v>131395.7</v>
      </c>
      <c r="J185" s="21">
        <f t="shared" si="86"/>
        <v>0</v>
      </c>
      <c r="K185" s="21">
        <f t="shared" si="86"/>
        <v>0</v>
      </c>
      <c r="L185" s="21">
        <f t="shared" si="86"/>
        <v>347863.9</v>
      </c>
      <c r="M185" s="21">
        <f t="shared" si="86"/>
        <v>0</v>
      </c>
      <c r="N185" s="21">
        <f t="shared" si="86"/>
        <v>0</v>
      </c>
      <c r="O185" s="21">
        <f t="shared" si="86"/>
        <v>0</v>
      </c>
      <c r="P185" s="22"/>
    </row>
    <row r="186" spans="1:16" ht="18.75" customHeight="1">
      <c r="A186" s="125"/>
      <c r="B186" s="81"/>
      <c r="C186" s="82"/>
      <c r="D186" s="83"/>
      <c r="E186" s="20">
        <v>2017</v>
      </c>
      <c r="F186" s="21">
        <f t="shared" si="75"/>
        <v>271506.19999999995</v>
      </c>
      <c r="G186" s="21">
        <f t="shared" si="76"/>
        <v>100001</v>
      </c>
      <c r="H186" s="21">
        <f aca="true" t="shared" si="87" ref="H186:O186">H193+H222+H234</f>
        <v>142877.3</v>
      </c>
      <c r="I186" s="21">
        <f t="shared" si="87"/>
        <v>100001</v>
      </c>
      <c r="J186" s="21">
        <f t="shared" si="87"/>
        <v>0</v>
      </c>
      <c r="K186" s="21">
        <f t="shared" si="87"/>
        <v>0</v>
      </c>
      <c r="L186" s="21">
        <f t="shared" si="87"/>
        <v>128628.9</v>
      </c>
      <c r="M186" s="21">
        <f t="shared" si="87"/>
        <v>0</v>
      </c>
      <c r="N186" s="21">
        <f t="shared" si="87"/>
        <v>0</v>
      </c>
      <c r="O186" s="21">
        <f t="shared" si="87"/>
        <v>0</v>
      </c>
      <c r="P186" s="22"/>
    </row>
    <row r="187" spans="1:16" ht="17.25" customHeight="1">
      <c r="A187" s="125"/>
      <c r="B187" s="81"/>
      <c r="C187" s="82"/>
      <c r="D187" s="83"/>
      <c r="E187" s="20">
        <v>2018</v>
      </c>
      <c r="F187" s="21">
        <f t="shared" si="75"/>
        <v>0</v>
      </c>
      <c r="G187" s="21">
        <f t="shared" si="76"/>
        <v>0</v>
      </c>
      <c r="H187" s="21">
        <f>0</f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2"/>
    </row>
    <row r="188" spans="1:16" ht="19.5" customHeight="1">
      <c r="A188" s="125"/>
      <c r="B188" s="81"/>
      <c r="C188" s="82"/>
      <c r="D188" s="83"/>
      <c r="E188" s="20">
        <v>2019</v>
      </c>
      <c r="F188" s="21">
        <f t="shared" si="75"/>
        <v>0</v>
      </c>
      <c r="G188" s="21">
        <f t="shared" si="76"/>
        <v>0</v>
      </c>
      <c r="H188" s="61">
        <f>0</f>
        <v>0</v>
      </c>
      <c r="I188" s="61">
        <f>0</f>
        <v>0</v>
      </c>
      <c r="J188" s="61">
        <f>0</f>
        <v>0</v>
      </c>
      <c r="K188" s="61">
        <f>0</f>
        <v>0</v>
      </c>
      <c r="L188" s="61">
        <f>0</f>
        <v>0</v>
      </c>
      <c r="M188" s="61">
        <f>0</f>
        <v>0</v>
      </c>
      <c r="N188" s="61">
        <f>0</f>
        <v>0</v>
      </c>
      <c r="O188" s="61">
        <f>0</f>
        <v>0</v>
      </c>
      <c r="P188" s="22"/>
    </row>
    <row r="189" spans="1:16" ht="18" customHeight="1" thickBot="1">
      <c r="A189" s="126"/>
      <c r="B189" s="85"/>
      <c r="C189" s="86"/>
      <c r="D189" s="87"/>
      <c r="E189" s="65">
        <v>2020</v>
      </c>
      <c r="F189" s="46">
        <f t="shared" si="75"/>
        <v>0</v>
      </c>
      <c r="G189" s="46">
        <f t="shared" si="76"/>
        <v>0</v>
      </c>
      <c r="H189" s="46">
        <f>0</f>
        <v>0</v>
      </c>
      <c r="I189" s="46">
        <f>0</f>
        <v>0</v>
      </c>
      <c r="J189" s="46">
        <f>0</f>
        <v>0</v>
      </c>
      <c r="K189" s="46">
        <f>0</f>
        <v>0</v>
      </c>
      <c r="L189" s="46">
        <f>0</f>
        <v>0</v>
      </c>
      <c r="M189" s="46">
        <f>0</f>
        <v>0</v>
      </c>
      <c r="N189" s="46">
        <f>0</f>
        <v>0</v>
      </c>
      <c r="O189" s="46">
        <f>0</f>
        <v>0</v>
      </c>
      <c r="P189" s="66"/>
    </row>
    <row r="190" spans="1:16" ht="45.75" customHeight="1">
      <c r="A190" s="142" t="s">
        <v>256</v>
      </c>
      <c r="B190" s="143" t="s">
        <v>225</v>
      </c>
      <c r="C190" s="143">
        <v>2.072</v>
      </c>
      <c r="D190" s="34" t="s">
        <v>2</v>
      </c>
      <c r="E190" s="34">
        <v>2015</v>
      </c>
      <c r="F190" s="35">
        <f aca="true" t="shared" si="88" ref="F190:F201">H190+J190+L190+N190</f>
        <v>6558.1</v>
      </c>
      <c r="G190" s="35">
        <f t="shared" si="76"/>
        <v>6558.1</v>
      </c>
      <c r="H190" s="35">
        <f>1814.2-1723.2</f>
        <v>91</v>
      </c>
      <c r="I190" s="35">
        <f>1814.2-1723.2</f>
        <v>91</v>
      </c>
      <c r="J190" s="35">
        <v>0</v>
      </c>
      <c r="K190" s="35">
        <v>0</v>
      </c>
      <c r="L190" s="35">
        <v>6467.1</v>
      </c>
      <c r="M190" s="35">
        <v>6467.1</v>
      </c>
      <c r="N190" s="35">
        <v>0</v>
      </c>
      <c r="O190" s="35">
        <v>0</v>
      </c>
      <c r="P190" s="36"/>
    </row>
    <row r="191" spans="1:16" ht="35.25" customHeight="1">
      <c r="A191" s="90"/>
      <c r="B191" s="92"/>
      <c r="C191" s="92"/>
      <c r="D191" s="34" t="s">
        <v>3</v>
      </c>
      <c r="E191" s="9">
        <v>2015</v>
      </c>
      <c r="F191" s="35">
        <f aca="true" t="shared" si="89" ref="F191:G193">H191+J191+L191+N191</f>
        <v>100001</v>
      </c>
      <c r="G191" s="35">
        <f t="shared" si="89"/>
        <v>100001</v>
      </c>
      <c r="H191" s="35">
        <v>100001</v>
      </c>
      <c r="I191" s="35">
        <v>100001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101"/>
    </row>
    <row r="192" spans="1:16" ht="45" customHeight="1">
      <c r="A192" s="90"/>
      <c r="B192" s="92"/>
      <c r="C192" s="92"/>
      <c r="D192" s="34" t="s">
        <v>3</v>
      </c>
      <c r="E192" s="9">
        <v>2016</v>
      </c>
      <c r="F192" s="35">
        <f t="shared" si="89"/>
        <v>131395.7</v>
      </c>
      <c r="G192" s="35">
        <f t="shared" si="89"/>
        <v>131395.7</v>
      </c>
      <c r="H192" s="35">
        <v>131395.7</v>
      </c>
      <c r="I192" s="35">
        <v>131395.7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102"/>
    </row>
    <row r="193" spans="1:16" ht="45" customHeight="1">
      <c r="A193" s="91"/>
      <c r="B193" s="93"/>
      <c r="C193" s="93"/>
      <c r="D193" s="34" t="s">
        <v>3</v>
      </c>
      <c r="E193" s="9">
        <v>2017</v>
      </c>
      <c r="F193" s="35">
        <f t="shared" si="89"/>
        <v>100001</v>
      </c>
      <c r="G193" s="35">
        <f t="shared" si="89"/>
        <v>100001</v>
      </c>
      <c r="H193" s="35">
        <v>100001</v>
      </c>
      <c r="I193" s="35">
        <v>100001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63"/>
    </row>
    <row r="194" spans="1:16" ht="45.75" customHeight="1">
      <c r="A194" s="37" t="s">
        <v>257</v>
      </c>
      <c r="B194" s="34" t="s">
        <v>230</v>
      </c>
      <c r="C194" s="34">
        <v>1.23</v>
      </c>
      <c r="D194" s="34" t="s">
        <v>2</v>
      </c>
      <c r="E194" s="34">
        <v>2015</v>
      </c>
      <c r="F194" s="35">
        <f t="shared" si="88"/>
        <v>1307.9</v>
      </c>
      <c r="G194" s="35">
        <f t="shared" si="76"/>
        <v>1307.9</v>
      </c>
      <c r="H194" s="35">
        <v>1307.9</v>
      </c>
      <c r="I194" s="35">
        <v>1307.9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6" t="s">
        <v>36</v>
      </c>
    </row>
    <row r="195" spans="1:16" ht="45.75" customHeight="1">
      <c r="A195" s="37" t="s">
        <v>259</v>
      </c>
      <c r="B195" s="34" t="s">
        <v>231</v>
      </c>
      <c r="C195" s="34">
        <v>1</v>
      </c>
      <c r="D195" s="34" t="s">
        <v>2</v>
      </c>
      <c r="E195" s="34">
        <v>2015</v>
      </c>
      <c r="F195" s="35">
        <f t="shared" si="88"/>
        <v>1765.6</v>
      </c>
      <c r="G195" s="35">
        <f t="shared" si="76"/>
        <v>1765.6</v>
      </c>
      <c r="H195" s="35">
        <v>1765.6</v>
      </c>
      <c r="I195" s="35">
        <v>1765.6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6" t="s">
        <v>36</v>
      </c>
    </row>
    <row r="196" spans="1:16" ht="42" customHeight="1">
      <c r="A196" s="37" t="s">
        <v>258</v>
      </c>
      <c r="B196" s="34" t="s">
        <v>232</v>
      </c>
      <c r="C196" s="34">
        <v>2.3</v>
      </c>
      <c r="D196" s="34" t="s">
        <v>2</v>
      </c>
      <c r="E196" s="34">
        <v>2015</v>
      </c>
      <c r="F196" s="35">
        <f t="shared" si="88"/>
        <v>1384.6999999999998</v>
      </c>
      <c r="G196" s="35">
        <f t="shared" si="76"/>
        <v>1384.6999999999998</v>
      </c>
      <c r="H196" s="35">
        <f>3092.2-1707.5</f>
        <v>1384.6999999999998</v>
      </c>
      <c r="I196" s="35">
        <f>3092.2-1707.5</f>
        <v>1384.6999999999998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6" t="s">
        <v>36</v>
      </c>
    </row>
    <row r="197" spans="1:16" ht="42" customHeight="1">
      <c r="A197" s="37" t="s">
        <v>260</v>
      </c>
      <c r="B197" s="34" t="s">
        <v>233</v>
      </c>
      <c r="C197" s="34">
        <v>4.1</v>
      </c>
      <c r="D197" s="34" t="s">
        <v>2</v>
      </c>
      <c r="E197" s="34">
        <v>2015</v>
      </c>
      <c r="F197" s="35">
        <f t="shared" si="88"/>
        <v>3031.1</v>
      </c>
      <c r="G197" s="35">
        <f t="shared" si="76"/>
        <v>3031.1</v>
      </c>
      <c r="H197" s="35">
        <v>3031.1</v>
      </c>
      <c r="I197" s="35">
        <v>3031.1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6" t="s">
        <v>36</v>
      </c>
    </row>
    <row r="198" spans="1:16" ht="42" customHeight="1">
      <c r="A198" s="37" t="s">
        <v>261</v>
      </c>
      <c r="B198" s="34" t="s">
        <v>234</v>
      </c>
      <c r="C198" s="34">
        <v>2.8</v>
      </c>
      <c r="D198" s="34" t="s">
        <v>2</v>
      </c>
      <c r="E198" s="34">
        <v>2015</v>
      </c>
      <c r="F198" s="35">
        <f t="shared" si="88"/>
        <v>2138.5</v>
      </c>
      <c r="G198" s="35">
        <f t="shared" si="76"/>
        <v>2138.5</v>
      </c>
      <c r="H198" s="35">
        <v>2138.5</v>
      </c>
      <c r="I198" s="35">
        <v>2138.5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6" t="s">
        <v>36</v>
      </c>
    </row>
    <row r="199" spans="1:16" ht="42" customHeight="1">
      <c r="A199" s="37" t="s">
        <v>262</v>
      </c>
      <c r="B199" s="34" t="s">
        <v>235</v>
      </c>
      <c r="C199" s="34">
        <v>0.6</v>
      </c>
      <c r="D199" s="34" t="s">
        <v>2</v>
      </c>
      <c r="E199" s="34">
        <v>2015</v>
      </c>
      <c r="F199" s="35">
        <f t="shared" si="88"/>
        <v>245.2</v>
      </c>
      <c r="G199" s="35">
        <f t="shared" si="76"/>
        <v>245.2</v>
      </c>
      <c r="H199" s="35">
        <v>245.2</v>
      </c>
      <c r="I199" s="35">
        <v>245.2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6" t="s">
        <v>36</v>
      </c>
    </row>
    <row r="200" spans="1:16" ht="42" customHeight="1">
      <c r="A200" s="37" t="s">
        <v>263</v>
      </c>
      <c r="B200" s="34" t="s">
        <v>236</v>
      </c>
      <c r="C200" s="34">
        <v>0.6</v>
      </c>
      <c r="D200" s="34" t="s">
        <v>2</v>
      </c>
      <c r="E200" s="34">
        <v>2015</v>
      </c>
      <c r="F200" s="35">
        <f t="shared" si="88"/>
        <v>190</v>
      </c>
      <c r="G200" s="35">
        <f t="shared" si="76"/>
        <v>190</v>
      </c>
      <c r="H200" s="35">
        <f>400-210</f>
        <v>190</v>
      </c>
      <c r="I200" s="35">
        <f>400-210</f>
        <v>190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6" t="s">
        <v>36</v>
      </c>
    </row>
    <row r="201" spans="1:16" ht="52.5" customHeight="1">
      <c r="A201" s="37" t="s">
        <v>264</v>
      </c>
      <c r="B201" s="34" t="s">
        <v>237</v>
      </c>
      <c r="C201" s="34">
        <v>0.4</v>
      </c>
      <c r="D201" s="34" t="s">
        <v>2</v>
      </c>
      <c r="E201" s="34">
        <v>2015</v>
      </c>
      <c r="F201" s="35">
        <f t="shared" si="88"/>
        <v>190</v>
      </c>
      <c r="G201" s="35">
        <f t="shared" si="76"/>
        <v>190</v>
      </c>
      <c r="H201" s="35">
        <f>432-242</f>
        <v>190</v>
      </c>
      <c r="I201" s="35">
        <f>432-242</f>
        <v>190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6" t="s">
        <v>36</v>
      </c>
    </row>
    <row r="202" spans="1:16" ht="45.75" customHeight="1">
      <c r="A202" s="37" t="s">
        <v>265</v>
      </c>
      <c r="B202" s="34" t="s">
        <v>169</v>
      </c>
      <c r="C202" s="34">
        <v>0.73</v>
      </c>
      <c r="D202" s="34" t="s">
        <v>2</v>
      </c>
      <c r="E202" s="34">
        <v>2016</v>
      </c>
      <c r="F202" s="35">
        <f t="shared" si="75"/>
        <v>1500</v>
      </c>
      <c r="G202" s="35">
        <f t="shared" si="76"/>
        <v>0</v>
      </c>
      <c r="H202" s="35">
        <v>1500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6" t="s">
        <v>36</v>
      </c>
    </row>
    <row r="203" spans="1:16" ht="45.75" customHeight="1">
      <c r="A203" s="37" t="s">
        <v>266</v>
      </c>
      <c r="B203" s="34" t="s">
        <v>170</v>
      </c>
      <c r="C203" s="34">
        <v>0.2</v>
      </c>
      <c r="D203" s="34" t="s">
        <v>2</v>
      </c>
      <c r="E203" s="34">
        <v>2016</v>
      </c>
      <c r="F203" s="35">
        <f aca="true" t="shared" si="90" ref="F203:F212">H203+J203+L203+N203</f>
        <v>500</v>
      </c>
      <c r="G203" s="35">
        <f aca="true" t="shared" si="91" ref="G203:G212">I203+K203+M203+O203</f>
        <v>0</v>
      </c>
      <c r="H203" s="35">
        <v>500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6" t="s">
        <v>36</v>
      </c>
    </row>
    <row r="204" spans="1:16" ht="45.75" customHeight="1">
      <c r="A204" s="37" t="s">
        <v>267</v>
      </c>
      <c r="B204" s="34" t="s">
        <v>171</v>
      </c>
      <c r="C204" s="34">
        <v>0.03</v>
      </c>
      <c r="D204" s="34" t="s">
        <v>2</v>
      </c>
      <c r="E204" s="34">
        <v>2016</v>
      </c>
      <c r="F204" s="35">
        <f t="shared" si="90"/>
        <v>1600</v>
      </c>
      <c r="G204" s="35">
        <f t="shared" si="91"/>
        <v>0</v>
      </c>
      <c r="H204" s="35">
        <v>1600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6" t="s">
        <v>36</v>
      </c>
    </row>
    <row r="205" spans="1:16" ht="45.75" customHeight="1">
      <c r="A205" s="37" t="s">
        <v>268</v>
      </c>
      <c r="B205" s="34" t="s">
        <v>172</v>
      </c>
      <c r="C205" s="34">
        <v>2.1</v>
      </c>
      <c r="D205" s="34" t="s">
        <v>2</v>
      </c>
      <c r="E205" s="34">
        <v>2016</v>
      </c>
      <c r="F205" s="35">
        <f t="shared" si="90"/>
        <v>3000</v>
      </c>
      <c r="G205" s="35">
        <f t="shared" si="91"/>
        <v>0</v>
      </c>
      <c r="H205" s="35">
        <v>3000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6" t="s">
        <v>36</v>
      </c>
    </row>
    <row r="206" spans="1:16" ht="45.75" customHeight="1">
      <c r="A206" s="37" t="s">
        <v>269</v>
      </c>
      <c r="B206" s="34" t="s">
        <v>173</v>
      </c>
      <c r="C206" s="34">
        <v>1.5</v>
      </c>
      <c r="D206" s="34" t="s">
        <v>2</v>
      </c>
      <c r="E206" s="34">
        <v>2016</v>
      </c>
      <c r="F206" s="35">
        <f t="shared" si="90"/>
        <v>2100</v>
      </c>
      <c r="G206" s="35">
        <f t="shared" si="91"/>
        <v>0</v>
      </c>
      <c r="H206" s="35">
        <v>2100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6" t="s">
        <v>36</v>
      </c>
    </row>
    <row r="207" spans="1:16" ht="45.75" customHeight="1">
      <c r="A207" s="37" t="s">
        <v>270</v>
      </c>
      <c r="B207" s="34" t="s">
        <v>174</v>
      </c>
      <c r="C207" s="34">
        <v>1.34</v>
      </c>
      <c r="D207" s="34" t="s">
        <v>2</v>
      </c>
      <c r="E207" s="34">
        <v>2016</v>
      </c>
      <c r="F207" s="35">
        <f t="shared" si="90"/>
        <v>2000</v>
      </c>
      <c r="G207" s="35">
        <f t="shared" si="91"/>
        <v>0</v>
      </c>
      <c r="H207" s="35">
        <v>2000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6" t="s">
        <v>36</v>
      </c>
    </row>
    <row r="208" spans="1:16" ht="45.75" customHeight="1">
      <c r="A208" s="37" t="s">
        <v>271</v>
      </c>
      <c r="B208" s="34" t="s">
        <v>175</v>
      </c>
      <c r="C208" s="34">
        <v>0.46</v>
      </c>
      <c r="D208" s="34" t="s">
        <v>2</v>
      </c>
      <c r="E208" s="34">
        <v>2016</v>
      </c>
      <c r="F208" s="35">
        <f t="shared" si="90"/>
        <v>1200</v>
      </c>
      <c r="G208" s="35">
        <f t="shared" si="91"/>
        <v>0</v>
      </c>
      <c r="H208" s="35">
        <v>1200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6" t="s">
        <v>36</v>
      </c>
    </row>
    <row r="209" spans="1:16" ht="45.75" customHeight="1">
      <c r="A209" s="37" t="s">
        <v>272</v>
      </c>
      <c r="B209" s="34" t="s">
        <v>176</v>
      </c>
      <c r="C209" s="34">
        <v>0.3</v>
      </c>
      <c r="D209" s="34" t="s">
        <v>2</v>
      </c>
      <c r="E209" s="34">
        <v>2016</v>
      </c>
      <c r="F209" s="35">
        <f t="shared" si="90"/>
        <v>1000</v>
      </c>
      <c r="G209" s="35">
        <f t="shared" si="91"/>
        <v>0</v>
      </c>
      <c r="H209" s="35">
        <v>1000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6" t="s">
        <v>36</v>
      </c>
    </row>
    <row r="210" spans="1:16" ht="45.75" customHeight="1">
      <c r="A210" s="37" t="s">
        <v>273</v>
      </c>
      <c r="B210" s="34" t="s">
        <v>177</v>
      </c>
      <c r="C210" s="34">
        <v>3.32</v>
      </c>
      <c r="D210" s="34" t="s">
        <v>2</v>
      </c>
      <c r="E210" s="34">
        <v>2016</v>
      </c>
      <c r="F210" s="35">
        <f t="shared" si="90"/>
        <v>1494.7</v>
      </c>
      <c r="G210" s="35">
        <f t="shared" si="91"/>
        <v>0</v>
      </c>
      <c r="H210" s="35">
        <v>1494.7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6" t="s">
        <v>36</v>
      </c>
    </row>
    <row r="211" spans="1:16" ht="45.75" customHeight="1">
      <c r="A211" s="37" t="s">
        <v>274</v>
      </c>
      <c r="B211" s="34" t="s">
        <v>178</v>
      </c>
      <c r="C211" s="34">
        <v>0.77</v>
      </c>
      <c r="D211" s="34" t="s">
        <v>2</v>
      </c>
      <c r="E211" s="34">
        <v>2016</v>
      </c>
      <c r="F211" s="35">
        <f t="shared" si="90"/>
        <v>1500</v>
      </c>
      <c r="G211" s="35">
        <f t="shared" si="91"/>
        <v>0</v>
      </c>
      <c r="H211" s="35">
        <v>1500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6" t="s">
        <v>36</v>
      </c>
    </row>
    <row r="212" spans="1:16" ht="45.75" customHeight="1">
      <c r="A212" s="37" t="s">
        <v>275</v>
      </c>
      <c r="B212" s="34" t="s">
        <v>179</v>
      </c>
      <c r="C212" s="34">
        <v>0.7</v>
      </c>
      <c r="D212" s="34" t="s">
        <v>2</v>
      </c>
      <c r="E212" s="34">
        <v>2016</v>
      </c>
      <c r="F212" s="35">
        <f t="shared" si="90"/>
        <v>1500</v>
      </c>
      <c r="G212" s="35">
        <f t="shared" si="91"/>
        <v>0</v>
      </c>
      <c r="H212" s="35">
        <v>1500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6" t="s">
        <v>36</v>
      </c>
    </row>
    <row r="213" spans="1:16" ht="34.5" customHeight="1">
      <c r="A213" s="37" t="s">
        <v>276</v>
      </c>
      <c r="B213" s="67" t="s">
        <v>83</v>
      </c>
      <c r="C213" s="67">
        <v>1</v>
      </c>
      <c r="D213" s="43" t="s">
        <v>3</v>
      </c>
      <c r="E213" s="9">
        <v>2016</v>
      </c>
      <c r="F213" s="35">
        <f>H213+J213+L213+N213</f>
        <v>17000</v>
      </c>
      <c r="G213" s="35">
        <f>I213+K213+M213+O213</f>
        <v>0</v>
      </c>
      <c r="H213" s="35">
        <v>4250</v>
      </c>
      <c r="I213" s="35">
        <v>0</v>
      </c>
      <c r="J213" s="35">
        <v>0</v>
      </c>
      <c r="K213" s="35">
        <v>0</v>
      </c>
      <c r="L213" s="35">
        <v>12750</v>
      </c>
      <c r="M213" s="35">
        <v>0</v>
      </c>
      <c r="N213" s="35">
        <v>0</v>
      </c>
      <c r="O213" s="35">
        <v>0</v>
      </c>
      <c r="P213" s="33"/>
    </row>
    <row r="214" spans="1:16" ht="31.5">
      <c r="A214" s="37" t="s">
        <v>277</v>
      </c>
      <c r="B214" s="6" t="s">
        <v>346</v>
      </c>
      <c r="C214" s="6">
        <v>0.44</v>
      </c>
      <c r="D214" s="6" t="s">
        <v>3</v>
      </c>
      <c r="E214" s="9">
        <v>2016</v>
      </c>
      <c r="F214" s="35">
        <f>H214+J214+L214+N214</f>
        <v>21488.8</v>
      </c>
      <c r="G214" s="35">
        <f>I214+K214+M214+O214</f>
        <v>0</v>
      </c>
      <c r="H214" s="35">
        <v>21488.8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6"/>
    </row>
    <row r="215" spans="1:16" ht="51">
      <c r="A215" s="37" t="s">
        <v>278</v>
      </c>
      <c r="B215" s="6" t="s">
        <v>15</v>
      </c>
      <c r="C215" s="6">
        <v>0.94</v>
      </c>
      <c r="D215" s="6" t="s">
        <v>3</v>
      </c>
      <c r="E215" s="9">
        <v>2016</v>
      </c>
      <c r="F215" s="35">
        <f aca="true" t="shared" si="92" ref="F215:F261">H215+J215+L215+N215</f>
        <v>15610.1</v>
      </c>
      <c r="G215" s="35">
        <f aca="true" t="shared" si="93" ref="G215:G261">I215+K215+M215+O215</f>
        <v>0</v>
      </c>
      <c r="H215" s="35">
        <v>3902.5</v>
      </c>
      <c r="I215" s="35">
        <v>0</v>
      </c>
      <c r="J215" s="35">
        <v>0</v>
      </c>
      <c r="K215" s="35">
        <v>0</v>
      </c>
      <c r="L215" s="35">
        <v>11707.6</v>
      </c>
      <c r="M215" s="35">
        <v>0</v>
      </c>
      <c r="N215" s="35">
        <v>0</v>
      </c>
      <c r="O215" s="35">
        <v>0</v>
      </c>
      <c r="P215" s="36" t="s">
        <v>49</v>
      </c>
    </row>
    <row r="216" spans="1:16" ht="51">
      <c r="A216" s="37" t="s">
        <v>279</v>
      </c>
      <c r="B216" s="6" t="s">
        <v>14</v>
      </c>
      <c r="C216" s="6">
        <v>0.79</v>
      </c>
      <c r="D216" s="6" t="s">
        <v>3</v>
      </c>
      <c r="E216" s="9">
        <v>2016</v>
      </c>
      <c r="F216" s="35">
        <f t="shared" si="92"/>
        <v>9991.9</v>
      </c>
      <c r="G216" s="35">
        <f t="shared" si="93"/>
        <v>0</v>
      </c>
      <c r="H216" s="35">
        <v>2498</v>
      </c>
      <c r="I216" s="35">
        <v>0</v>
      </c>
      <c r="J216" s="35">
        <v>0</v>
      </c>
      <c r="K216" s="35">
        <v>0</v>
      </c>
      <c r="L216" s="35">
        <v>7493.9</v>
      </c>
      <c r="M216" s="35">
        <v>0</v>
      </c>
      <c r="N216" s="35">
        <v>0</v>
      </c>
      <c r="O216" s="35">
        <v>0</v>
      </c>
      <c r="P216" s="36" t="s">
        <v>50</v>
      </c>
    </row>
    <row r="217" spans="1:16" ht="57" customHeight="1">
      <c r="A217" s="37" t="s">
        <v>280</v>
      </c>
      <c r="B217" s="67" t="s">
        <v>16</v>
      </c>
      <c r="C217" s="43">
        <v>1.5</v>
      </c>
      <c r="D217" s="6" t="s">
        <v>3</v>
      </c>
      <c r="E217" s="9">
        <v>2016</v>
      </c>
      <c r="F217" s="35">
        <f t="shared" si="92"/>
        <v>69180.4</v>
      </c>
      <c r="G217" s="35">
        <f t="shared" si="93"/>
        <v>0</v>
      </c>
      <c r="H217" s="35">
        <v>17295.1</v>
      </c>
      <c r="I217" s="35">
        <v>0</v>
      </c>
      <c r="J217" s="35">
        <v>0</v>
      </c>
      <c r="K217" s="35">
        <v>0</v>
      </c>
      <c r="L217" s="35">
        <v>51885.3</v>
      </c>
      <c r="M217" s="35">
        <v>0</v>
      </c>
      <c r="N217" s="35">
        <v>0</v>
      </c>
      <c r="O217" s="35">
        <v>0</v>
      </c>
      <c r="P217" s="68" t="s">
        <v>48</v>
      </c>
    </row>
    <row r="218" spans="1:16" ht="57" customHeight="1">
      <c r="A218" s="37" t="s">
        <v>281</v>
      </c>
      <c r="B218" s="67" t="s">
        <v>127</v>
      </c>
      <c r="C218" s="43">
        <v>1.4</v>
      </c>
      <c r="D218" s="6" t="s">
        <v>3</v>
      </c>
      <c r="E218" s="9">
        <v>2016</v>
      </c>
      <c r="F218" s="35">
        <f t="shared" si="92"/>
        <v>48040.1</v>
      </c>
      <c r="G218" s="35">
        <f t="shared" si="93"/>
        <v>0</v>
      </c>
      <c r="H218" s="35">
        <v>12010</v>
      </c>
      <c r="I218" s="35">
        <v>0</v>
      </c>
      <c r="J218" s="35">
        <v>0</v>
      </c>
      <c r="K218" s="35">
        <v>0</v>
      </c>
      <c r="L218" s="35">
        <v>36030.1</v>
      </c>
      <c r="M218" s="35">
        <v>0</v>
      </c>
      <c r="N218" s="35">
        <v>0</v>
      </c>
      <c r="O218" s="35">
        <v>0</v>
      </c>
      <c r="P218" s="68" t="s">
        <v>128</v>
      </c>
    </row>
    <row r="219" spans="1:16" ht="51">
      <c r="A219" s="37" t="s">
        <v>282</v>
      </c>
      <c r="B219" s="6" t="s">
        <v>51</v>
      </c>
      <c r="C219" s="6">
        <v>0.4</v>
      </c>
      <c r="D219" s="6" t="s">
        <v>3</v>
      </c>
      <c r="E219" s="9">
        <v>2016</v>
      </c>
      <c r="F219" s="35">
        <f t="shared" si="92"/>
        <v>3996</v>
      </c>
      <c r="G219" s="35">
        <f t="shared" si="93"/>
        <v>0</v>
      </c>
      <c r="H219" s="35">
        <v>999</v>
      </c>
      <c r="I219" s="35">
        <v>0</v>
      </c>
      <c r="J219" s="35">
        <v>0</v>
      </c>
      <c r="K219" s="35">
        <v>0</v>
      </c>
      <c r="L219" s="35">
        <v>2997</v>
      </c>
      <c r="M219" s="35">
        <v>0</v>
      </c>
      <c r="N219" s="35">
        <v>0</v>
      </c>
      <c r="O219" s="35">
        <v>0</v>
      </c>
      <c r="P219" s="36" t="s">
        <v>52</v>
      </c>
    </row>
    <row r="220" spans="1:16" ht="38.25" customHeight="1">
      <c r="A220" s="37" t="s">
        <v>283</v>
      </c>
      <c r="B220" s="67" t="s">
        <v>17</v>
      </c>
      <c r="C220" s="69"/>
      <c r="D220" s="6" t="s">
        <v>3</v>
      </c>
      <c r="E220" s="9">
        <v>2016</v>
      </c>
      <c r="F220" s="35">
        <f t="shared" si="92"/>
        <v>300000</v>
      </c>
      <c r="G220" s="35">
        <f t="shared" si="93"/>
        <v>0</v>
      </c>
      <c r="H220" s="35">
        <v>75000</v>
      </c>
      <c r="I220" s="35">
        <v>0</v>
      </c>
      <c r="J220" s="35">
        <v>0</v>
      </c>
      <c r="K220" s="35">
        <v>0</v>
      </c>
      <c r="L220" s="35">
        <v>225000</v>
      </c>
      <c r="M220" s="35">
        <v>0</v>
      </c>
      <c r="N220" s="35">
        <v>0</v>
      </c>
      <c r="O220" s="35">
        <v>0</v>
      </c>
      <c r="P220" s="36"/>
    </row>
    <row r="221" spans="1:16" ht="35.25" customHeight="1">
      <c r="A221" s="140" t="s">
        <v>284</v>
      </c>
      <c r="B221" s="141" t="s">
        <v>18</v>
      </c>
      <c r="C221" s="94">
        <v>1.75</v>
      </c>
      <c r="D221" s="34" t="s">
        <v>2</v>
      </c>
      <c r="E221" s="9">
        <v>2016</v>
      </c>
      <c r="F221" s="35">
        <f>H221+J221+L221+N221</f>
        <v>6000</v>
      </c>
      <c r="G221" s="35">
        <f>I221+K221+M221+O221</f>
        <v>0</v>
      </c>
      <c r="H221" s="35">
        <v>6000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101" t="s">
        <v>47</v>
      </c>
    </row>
    <row r="222" spans="1:16" ht="45" customHeight="1">
      <c r="A222" s="140"/>
      <c r="B222" s="141"/>
      <c r="C222" s="93"/>
      <c r="D222" s="34" t="s">
        <v>3</v>
      </c>
      <c r="E222" s="9">
        <v>2017</v>
      </c>
      <c r="F222" s="35">
        <f>H222+J222+L222+N222</f>
        <v>145319.7</v>
      </c>
      <c r="G222" s="35">
        <f>I222+K222+M222+O222</f>
        <v>0</v>
      </c>
      <c r="H222" s="35">
        <v>36329.9</v>
      </c>
      <c r="I222" s="35">
        <v>0</v>
      </c>
      <c r="J222" s="35">
        <v>0</v>
      </c>
      <c r="K222" s="35">
        <v>0</v>
      </c>
      <c r="L222" s="35">
        <v>108989.8</v>
      </c>
      <c r="M222" s="35">
        <v>0</v>
      </c>
      <c r="N222" s="35">
        <v>0</v>
      </c>
      <c r="O222" s="35">
        <v>0</v>
      </c>
      <c r="P222" s="102"/>
    </row>
    <row r="223" spans="1:16" ht="71.25" customHeight="1">
      <c r="A223" s="64" t="s">
        <v>363</v>
      </c>
      <c r="B223" s="31" t="s">
        <v>214</v>
      </c>
      <c r="C223" s="31"/>
      <c r="D223" s="31" t="s">
        <v>2</v>
      </c>
      <c r="E223" s="34" t="s">
        <v>355</v>
      </c>
      <c r="F223" s="35">
        <f t="shared" si="92"/>
        <v>3750</v>
      </c>
      <c r="G223" s="35">
        <f t="shared" si="93"/>
        <v>0</v>
      </c>
      <c r="H223" s="35">
        <v>3750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3" t="s">
        <v>55</v>
      </c>
    </row>
    <row r="224" spans="1:16" ht="38.25">
      <c r="A224" s="37" t="s">
        <v>285</v>
      </c>
      <c r="B224" s="34" t="s">
        <v>53</v>
      </c>
      <c r="C224" s="34">
        <v>2</v>
      </c>
      <c r="D224" s="34" t="s">
        <v>2</v>
      </c>
      <c r="E224" s="34">
        <v>2016</v>
      </c>
      <c r="F224" s="35">
        <f t="shared" si="92"/>
        <v>2500</v>
      </c>
      <c r="G224" s="35">
        <f t="shared" si="93"/>
        <v>0</v>
      </c>
      <c r="H224" s="35">
        <v>2500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6" t="s">
        <v>54</v>
      </c>
    </row>
    <row r="225" spans="1:16" ht="48" customHeight="1">
      <c r="A225" s="37" t="s">
        <v>286</v>
      </c>
      <c r="B225" s="34" t="s">
        <v>33</v>
      </c>
      <c r="C225" s="34"/>
      <c r="D225" s="34" t="s">
        <v>2</v>
      </c>
      <c r="E225" s="34">
        <v>2017</v>
      </c>
      <c r="F225" s="35">
        <f t="shared" si="92"/>
        <v>1000</v>
      </c>
      <c r="G225" s="35">
        <f t="shared" si="93"/>
        <v>0</v>
      </c>
      <c r="H225" s="35">
        <v>1000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6" t="s">
        <v>54</v>
      </c>
    </row>
    <row r="226" spans="1:16" ht="42" customHeight="1">
      <c r="A226" s="37" t="s">
        <v>287</v>
      </c>
      <c r="B226" s="34" t="s">
        <v>21</v>
      </c>
      <c r="C226" s="34">
        <v>5.22</v>
      </c>
      <c r="D226" s="34" t="s">
        <v>2</v>
      </c>
      <c r="E226" s="34">
        <v>2017</v>
      </c>
      <c r="F226" s="35">
        <f t="shared" si="92"/>
        <v>5500</v>
      </c>
      <c r="G226" s="35">
        <f t="shared" si="93"/>
        <v>0</v>
      </c>
      <c r="H226" s="35">
        <v>5500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6" t="s">
        <v>54</v>
      </c>
    </row>
    <row r="227" spans="1:16" ht="40.5" customHeight="1">
      <c r="A227" s="37" t="s">
        <v>288</v>
      </c>
      <c r="B227" s="34" t="s">
        <v>25</v>
      </c>
      <c r="C227" s="34">
        <v>1.2</v>
      </c>
      <c r="D227" s="34" t="s">
        <v>2</v>
      </c>
      <c r="E227" s="34">
        <v>2017</v>
      </c>
      <c r="F227" s="35">
        <f t="shared" si="92"/>
        <v>7000</v>
      </c>
      <c r="G227" s="35">
        <f t="shared" si="93"/>
        <v>0</v>
      </c>
      <c r="H227" s="35">
        <v>7000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6" t="s">
        <v>54</v>
      </c>
    </row>
    <row r="228" spans="1:16" ht="38.25">
      <c r="A228" s="37" t="s">
        <v>289</v>
      </c>
      <c r="B228" s="34" t="s">
        <v>29</v>
      </c>
      <c r="C228" s="34">
        <v>4.9</v>
      </c>
      <c r="D228" s="34" t="s">
        <v>2</v>
      </c>
      <c r="E228" s="34">
        <v>2017</v>
      </c>
      <c r="F228" s="35">
        <f t="shared" si="92"/>
        <v>10000</v>
      </c>
      <c r="G228" s="35">
        <f t="shared" si="93"/>
        <v>0</v>
      </c>
      <c r="H228" s="35">
        <v>10000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6" t="s">
        <v>54</v>
      </c>
    </row>
    <row r="229" spans="1:16" ht="38.25">
      <c r="A229" s="37" t="s">
        <v>290</v>
      </c>
      <c r="B229" s="34" t="s">
        <v>30</v>
      </c>
      <c r="C229" s="34">
        <v>4</v>
      </c>
      <c r="D229" s="34" t="s">
        <v>2</v>
      </c>
      <c r="E229" s="34">
        <v>2017</v>
      </c>
      <c r="F229" s="35">
        <f t="shared" si="92"/>
        <v>10000</v>
      </c>
      <c r="G229" s="35">
        <f t="shared" si="93"/>
        <v>0</v>
      </c>
      <c r="H229" s="35">
        <v>10000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6" t="s">
        <v>54</v>
      </c>
    </row>
    <row r="230" spans="1:16" ht="38.25">
      <c r="A230" s="37" t="s">
        <v>291</v>
      </c>
      <c r="B230" s="34" t="s">
        <v>69</v>
      </c>
      <c r="C230" s="34">
        <v>0.9</v>
      </c>
      <c r="D230" s="34" t="s">
        <v>2</v>
      </c>
      <c r="E230" s="34">
        <v>2017</v>
      </c>
      <c r="F230" s="35">
        <f t="shared" si="92"/>
        <v>1400</v>
      </c>
      <c r="G230" s="35">
        <f t="shared" si="93"/>
        <v>0</v>
      </c>
      <c r="H230" s="35">
        <v>1400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6" t="s">
        <v>54</v>
      </c>
    </row>
    <row r="231" spans="1:16" ht="38.25">
      <c r="A231" s="37" t="s">
        <v>292</v>
      </c>
      <c r="B231" s="34" t="s">
        <v>71</v>
      </c>
      <c r="C231" s="34">
        <v>1.4</v>
      </c>
      <c r="D231" s="34" t="s">
        <v>2</v>
      </c>
      <c r="E231" s="34">
        <v>2017</v>
      </c>
      <c r="F231" s="35">
        <f t="shared" si="92"/>
        <v>1700</v>
      </c>
      <c r="G231" s="35">
        <f t="shared" si="93"/>
        <v>0</v>
      </c>
      <c r="H231" s="35">
        <v>1700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6" t="s">
        <v>54</v>
      </c>
    </row>
    <row r="232" spans="1:16" ht="47.25">
      <c r="A232" s="37" t="s">
        <v>293</v>
      </c>
      <c r="B232" s="34" t="s">
        <v>72</v>
      </c>
      <c r="C232" s="34">
        <f>1.3+1.8+1.1+0.7+0.7+0.4+0.7</f>
        <v>6.700000000000001</v>
      </c>
      <c r="D232" s="34" t="s">
        <v>2</v>
      </c>
      <c r="E232" s="34">
        <v>2017</v>
      </c>
      <c r="F232" s="35">
        <f t="shared" si="92"/>
        <v>11000</v>
      </c>
      <c r="G232" s="35">
        <f t="shared" si="93"/>
        <v>0</v>
      </c>
      <c r="H232" s="35">
        <v>11000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6" t="s">
        <v>54</v>
      </c>
    </row>
    <row r="233" spans="1:16" ht="38.25">
      <c r="A233" s="37" t="s">
        <v>294</v>
      </c>
      <c r="B233" s="34" t="s">
        <v>74</v>
      </c>
      <c r="C233" s="34">
        <v>1.5</v>
      </c>
      <c r="D233" s="34" t="s">
        <v>2</v>
      </c>
      <c r="E233" s="34">
        <v>2017</v>
      </c>
      <c r="F233" s="35">
        <f t="shared" si="92"/>
        <v>1200</v>
      </c>
      <c r="G233" s="35">
        <f t="shared" si="93"/>
        <v>0</v>
      </c>
      <c r="H233" s="35">
        <v>1200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6" t="s">
        <v>54</v>
      </c>
    </row>
    <row r="234" spans="1:16" ht="51">
      <c r="A234" s="37" t="s">
        <v>295</v>
      </c>
      <c r="B234" s="34" t="s">
        <v>85</v>
      </c>
      <c r="C234" s="34">
        <v>0.08955</v>
      </c>
      <c r="D234" s="34" t="s">
        <v>3</v>
      </c>
      <c r="E234" s="34">
        <v>2017</v>
      </c>
      <c r="F234" s="35">
        <f t="shared" si="92"/>
        <v>26185.5</v>
      </c>
      <c r="G234" s="35">
        <f t="shared" si="93"/>
        <v>0</v>
      </c>
      <c r="H234" s="35">
        <v>6546.4</v>
      </c>
      <c r="I234" s="35">
        <v>0</v>
      </c>
      <c r="J234" s="35">
        <v>0</v>
      </c>
      <c r="K234" s="35">
        <v>0</v>
      </c>
      <c r="L234" s="35">
        <v>19639.1</v>
      </c>
      <c r="M234" s="35">
        <v>0</v>
      </c>
      <c r="N234" s="35">
        <v>0</v>
      </c>
      <c r="O234" s="35">
        <v>0</v>
      </c>
      <c r="P234" s="36" t="s">
        <v>86</v>
      </c>
    </row>
    <row r="235" spans="1:16" ht="38.25">
      <c r="A235" s="37" t="s">
        <v>296</v>
      </c>
      <c r="B235" s="34" t="s">
        <v>70</v>
      </c>
      <c r="C235" s="34">
        <v>0.68</v>
      </c>
      <c r="D235" s="34" t="s">
        <v>2</v>
      </c>
      <c r="E235" s="34">
        <v>2017</v>
      </c>
      <c r="F235" s="35">
        <f t="shared" si="92"/>
        <v>1200</v>
      </c>
      <c r="G235" s="35">
        <f t="shared" si="93"/>
        <v>0</v>
      </c>
      <c r="H235" s="35">
        <v>1200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6" t="s">
        <v>54</v>
      </c>
    </row>
    <row r="236" spans="1:16" ht="38.25">
      <c r="A236" s="37" t="s">
        <v>297</v>
      </c>
      <c r="B236" s="34" t="s">
        <v>75</v>
      </c>
      <c r="C236" s="34">
        <v>0.22</v>
      </c>
      <c r="D236" s="34" t="s">
        <v>2</v>
      </c>
      <c r="E236" s="34">
        <v>2017</v>
      </c>
      <c r="F236" s="35">
        <f t="shared" si="92"/>
        <v>500</v>
      </c>
      <c r="G236" s="35">
        <f t="shared" si="93"/>
        <v>0</v>
      </c>
      <c r="H236" s="35">
        <v>500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6" t="s">
        <v>54</v>
      </c>
    </row>
    <row r="237" spans="1:16" ht="38.25">
      <c r="A237" s="37" t="s">
        <v>298</v>
      </c>
      <c r="B237" s="34" t="s">
        <v>76</v>
      </c>
      <c r="C237" s="34">
        <v>0.7</v>
      </c>
      <c r="D237" s="34" t="s">
        <v>2</v>
      </c>
      <c r="E237" s="34">
        <v>2017</v>
      </c>
      <c r="F237" s="35">
        <f t="shared" si="92"/>
        <v>1000</v>
      </c>
      <c r="G237" s="35">
        <f t="shared" si="93"/>
        <v>0</v>
      </c>
      <c r="H237" s="35">
        <v>1000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6" t="s">
        <v>54</v>
      </c>
    </row>
    <row r="238" spans="1:16" ht="38.25">
      <c r="A238" s="37" t="s">
        <v>299</v>
      </c>
      <c r="B238" s="34" t="s">
        <v>77</v>
      </c>
      <c r="C238" s="34">
        <v>0.8</v>
      </c>
      <c r="D238" s="34" t="s">
        <v>2</v>
      </c>
      <c r="E238" s="34">
        <v>2018</v>
      </c>
      <c r="F238" s="35">
        <f t="shared" si="92"/>
        <v>1000</v>
      </c>
      <c r="G238" s="35">
        <f t="shared" si="93"/>
        <v>0</v>
      </c>
      <c r="H238" s="35">
        <v>1000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6" t="s">
        <v>54</v>
      </c>
    </row>
    <row r="239" spans="1:16" ht="38.25">
      <c r="A239" s="37" t="s">
        <v>300</v>
      </c>
      <c r="B239" s="34" t="s">
        <v>78</v>
      </c>
      <c r="C239" s="34">
        <v>0.25</v>
      </c>
      <c r="D239" s="34" t="s">
        <v>2</v>
      </c>
      <c r="E239" s="34">
        <v>2018</v>
      </c>
      <c r="F239" s="35">
        <f t="shared" si="92"/>
        <v>500</v>
      </c>
      <c r="G239" s="35">
        <f t="shared" si="93"/>
        <v>0</v>
      </c>
      <c r="H239" s="35">
        <v>500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6" t="s">
        <v>54</v>
      </c>
    </row>
    <row r="240" spans="1:16" ht="38.25">
      <c r="A240" s="37" t="s">
        <v>301</v>
      </c>
      <c r="B240" s="34" t="s">
        <v>79</v>
      </c>
      <c r="C240" s="34">
        <v>0.25</v>
      </c>
      <c r="D240" s="34" t="s">
        <v>2</v>
      </c>
      <c r="E240" s="34">
        <v>2018</v>
      </c>
      <c r="F240" s="35">
        <f t="shared" si="92"/>
        <v>500</v>
      </c>
      <c r="G240" s="35">
        <f t="shared" si="93"/>
        <v>0</v>
      </c>
      <c r="H240" s="35">
        <v>500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6" t="s">
        <v>54</v>
      </c>
    </row>
    <row r="241" spans="1:16" ht="38.25">
      <c r="A241" s="37" t="s">
        <v>302</v>
      </c>
      <c r="B241" s="34" t="s">
        <v>19</v>
      </c>
      <c r="C241" s="34">
        <v>2.87</v>
      </c>
      <c r="D241" s="34" t="s">
        <v>2</v>
      </c>
      <c r="E241" s="34">
        <v>2018</v>
      </c>
      <c r="F241" s="35">
        <f t="shared" si="92"/>
        <v>3220</v>
      </c>
      <c r="G241" s="35">
        <f t="shared" si="93"/>
        <v>0</v>
      </c>
      <c r="H241" s="35">
        <v>3220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6" t="s">
        <v>54</v>
      </c>
    </row>
    <row r="242" spans="1:16" ht="45" customHeight="1">
      <c r="A242" s="37" t="s">
        <v>303</v>
      </c>
      <c r="B242" s="34" t="s">
        <v>20</v>
      </c>
      <c r="C242" s="34">
        <v>1.11</v>
      </c>
      <c r="D242" s="34" t="s">
        <v>2</v>
      </c>
      <c r="E242" s="34">
        <v>2018</v>
      </c>
      <c r="F242" s="35">
        <f t="shared" si="92"/>
        <v>2500</v>
      </c>
      <c r="G242" s="35">
        <f t="shared" si="93"/>
        <v>0</v>
      </c>
      <c r="H242" s="35">
        <v>2500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6" t="s">
        <v>54</v>
      </c>
    </row>
    <row r="243" spans="1:16" ht="49.5" customHeight="1">
      <c r="A243" s="37" t="s">
        <v>304</v>
      </c>
      <c r="B243" s="34" t="s">
        <v>22</v>
      </c>
      <c r="C243" s="34">
        <v>1.78</v>
      </c>
      <c r="D243" s="34" t="s">
        <v>2</v>
      </c>
      <c r="E243" s="34">
        <v>2018</v>
      </c>
      <c r="F243" s="35">
        <f t="shared" si="92"/>
        <v>2200</v>
      </c>
      <c r="G243" s="35">
        <f t="shared" si="93"/>
        <v>0</v>
      </c>
      <c r="H243" s="35">
        <v>2200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6" t="s">
        <v>54</v>
      </c>
    </row>
    <row r="244" spans="1:16" ht="45.75" customHeight="1">
      <c r="A244" s="37" t="s">
        <v>305</v>
      </c>
      <c r="B244" s="34" t="s">
        <v>23</v>
      </c>
      <c r="C244" s="34">
        <v>2</v>
      </c>
      <c r="D244" s="34" t="s">
        <v>2</v>
      </c>
      <c r="E244" s="34">
        <v>2018</v>
      </c>
      <c r="F244" s="35">
        <f t="shared" si="92"/>
        <v>1800</v>
      </c>
      <c r="G244" s="35">
        <f t="shared" si="93"/>
        <v>0</v>
      </c>
      <c r="H244" s="35">
        <v>1800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6" t="s">
        <v>54</v>
      </c>
    </row>
    <row r="245" spans="1:16" ht="38.25">
      <c r="A245" s="37" t="s">
        <v>306</v>
      </c>
      <c r="B245" s="34" t="s">
        <v>24</v>
      </c>
      <c r="C245" s="34">
        <v>2.56</v>
      </c>
      <c r="D245" s="34" t="s">
        <v>2</v>
      </c>
      <c r="E245" s="34">
        <v>2018</v>
      </c>
      <c r="F245" s="35">
        <f t="shared" si="92"/>
        <v>2300</v>
      </c>
      <c r="G245" s="35">
        <f t="shared" si="93"/>
        <v>0</v>
      </c>
      <c r="H245" s="35">
        <v>2300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6" t="s">
        <v>54</v>
      </c>
    </row>
    <row r="246" spans="1:16" ht="38.25">
      <c r="A246" s="37" t="s">
        <v>307</v>
      </c>
      <c r="B246" s="34" t="s">
        <v>26</v>
      </c>
      <c r="C246" s="34">
        <v>2.8</v>
      </c>
      <c r="D246" s="34" t="s">
        <v>2</v>
      </c>
      <c r="E246" s="34">
        <v>2018</v>
      </c>
      <c r="F246" s="35">
        <f t="shared" si="92"/>
        <v>2000</v>
      </c>
      <c r="G246" s="35">
        <f t="shared" si="93"/>
        <v>0</v>
      </c>
      <c r="H246" s="35">
        <v>2000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6" t="s">
        <v>54</v>
      </c>
    </row>
    <row r="247" spans="1:16" ht="38.25">
      <c r="A247" s="37" t="s">
        <v>308</v>
      </c>
      <c r="B247" s="34" t="s">
        <v>27</v>
      </c>
      <c r="C247" s="34">
        <v>2.3</v>
      </c>
      <c r="D247" s="34" t="s">
        <v>2</v>
      </c>
      <c r="E247" s="34">
        <v>2018</v>
      </c>
      <c r="F247" s="35">
        <f t="shared" si="92"/>
        <v>3100</v>
      </c>
      <c r="G247" s="35">
        <f t="shared" si="93"/>
        <v>0</v>
      </c>
      <c r="H247" s="35">
        <v>3100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6" t="s">
        <v>54</v>
      </c>
    </row>
    <row r="248" spans="1:16" ht="38.25">
      <c r="A248" s="37" t="s">
        <v>309</v>
      </c>
      <c r="B248" s="34" t="s">
        <v>28</v>
      </c>
      <c r="C248" s="34">
        <v>2</v>
      </c>
      <c r="D248" s="34" t="s">
        <v>2</v>
      </c>
      <c r="E248" s="34">
        <v>2018</v>
      </c>
      <c r="F248" s="35">
        <f t="shared" si="92"/>
        <v>1900</v>
      </c>
      <c r="G248" s="35">
        <f t="shared" si="93"/>
        <v>0</v>
      </c>
      <c r="H248" s="35">
        <v>1900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6" t="s">
        <v>54</v>
      </c>
    </row>
    <row r="249" spans="1:16" ht="38.25">
      <c r="A249" s="37" t="s">
        <v>310</v>
      </c>
      <c r="B249" s="34" t="s">
        <v>31</v>
      </c>
      <c r="C249" s="34">
        <v>1</v>
      </c>
      <c r="D249" s="34" t="s">
        <v>2</v>
      </c>
      <c r="E249" s="34">
        <v>2018</v>
      </c>
      <c r="F249" s="35">
        <f t="shared" si="92"/>
        <v>2500</v>
      </c>
      <c r="G249" s="35">
        <f t="shared" si="93"/>
        <v>0</v>
      </c>
      <c r="H249" s="35">
        <v>2500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6" t="s">
        <v>54</v>
      </c>
    </row>
    <row r="250" spans="1:16" ht="38.25">
      <c r="A250" s="37" t="s">
        <v>311</v>
      </c>
      <c r="B250" s="34" t="s">
        <v>32</v>
      </c>
      <c r="C250" s="34">
        <v>2</v>
      </c>
      <c r="D250" s="34" t="s">
        <v>2</v>
      </c>
      <c r="E250" s="34">
        <v>2018</v>
      </c>
      <c r="F250" s="35">
        <f t="shared" si="92"/>
        <v>500</v>
      </c>
      <c r="G250" s="35">
        <f t="shared" si="93"/>
        <v>0</v>
      </c>
      <c r="H250" s="35">
        <v>500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6" t="s">
        <v>54</v>
      </c>
    </row>
    <row r="251" spans="1:16" ht="36" customHeight="1">
      <c r="A251" s="37" t="s">
        <v>312</v>
      </c>
      <c r="B251" s="34" t="s">
        <v>34</v>
      </c>
      <c r="C251" s="34">
        <v>1.5</v>
      </c>
      <c r="D251" s="34" t="s">
        <v>2</v>
      </c>
      <c r="E251" s="34">
        <v>2018</v>
      </c>
      <c r="F251" s="35">
        <f t="shared" si="92"/>
        <v>2000</v>
      </c>
      <c r="G251" s="35">
        <f t="shared" si="93"/>
        <v>0</v>
      </c>
      <c r="H251" s="35">
        <v>2000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6" t="s">
        <v>54</v>
      </c>
    </row>
    <row r="252" spans="1:16" ht="36" customHeight="1">
      <c r="A252" s="37" t="s">
        <v>313</v>
      </c>
      <c r="B252" s="34" t="s">
        <v>87</v>
      </c>
      <c r="C252" s="34">
        <v>30.9</v>
      </c>
      <c r="D252" s="34" t="s">
        <v>2</v>
      </c>
      <c r="E252" s="34">
        <v>2019</v>
      </c>
      <c r="F252" s="35">
        <f t="shared" si="92"/>
        <v>43260</v>
      </c>
      <c r="G252" s="35">
        <f t="shared" si="93"/>
        <v>0</v>
      </c>
      <c r="H252" s="35">
        <v>43260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6" t="s">
        <v>54</v>
      </c>
    </row>
    <row r="253" spans="1:16" ht="36" customHeight="1">
      <c r="A253" s="37" t="s">
        <v>314</v>
      </c>
      <c r="B253" s="34" t="s">
        <v>88</v>
      </c>
      <c r="C253" s="34">
        <v>5.4</v>
      </c>
      <c r="D253" s="34" t="s">
        <v>2</v>
      </c>
      <c r="E253" s="34">
        <v>2019</v>
      </c>
      <c r="F253" s="35">
        <f t="shared" si="92"/>
        <v>7560</v>
      </c>
      <c r="G253" s="35">
        <f t="shared" si="93"/>
        <v>0</v>
      </c>
      <c r="H253" s="35">
        <v>7560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6" t="s">
        <v>54</v>
      </c>
    </row>
    <row r="254" spans="1:16" ht="36" customHeight="1">
      <c r="A254" s="37" t="s">
        <v>315</v>
      </c>
      <c r="B254" s="34" t="s">
        <v>90</v>
      </c>
      <c r="C254" s="34">
        <v>9.8</v>
      </c>
      <c r="D254" s="34" t="s">
        <v>2</v>
      </c>
      <c r="E254" s="34">
        <v>2019</v>
      </c>
      <c r="F254" s="35">
        <f t="shared" si="92"/>
        <v>13720</v>
      </c>
      <c r="G254" s="35">
        <f t="shared" si="93"/>
        <v>0</v>
      </c>
      <c r="H254" s="35">
        <v>13720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6" t="s">
        <v>54</v>
      </c>
    </row>
    <row r="255" spans="1:16" ht="36" customHeight="1">
      <c r="A255" s="37" t="s">
        <v>316</v>
      </c>
      <c r="B255" s="34" t="s">
        <v>89</v>
      </c>
      <c r="C255" s="34">
        <v>3</v>
      </c>
      <c r="D255" s="34" t="s">
        <v>2</v>
      </c>
      <c r="E255" s="34">
        <v>2019</v>
      </c>
      <c r="F255" s="35">
        <f t="shared" si="92"/>
        <v>4200</v>
      </c>
      <c r="G255" s="35">
        <f t="shared" si="93"/>
        <v>0</v>
      </c>
      <c r="H255" s="35">
        <v>4200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6" t="s">
        <v>54</v>
      </c>
    </row>
    <row r="256" spans="1:16" ht="36" customHeight="1">
      <c r="A256" s="37" t="s">
        <v>317</v>
      </c>
      <c r="B256" s="34" t="s">
        <v>91</v>
      </c>
      <c r="C256" s="34">
        <v>1.8</v>
      </c>
      <c r="D256" s="34" t="s">
        <v>2</v>
      </c>
      <c r="E256" s="34">
        <v>2019</v>
      </c>
      <c r="F256" s="35">
        <f t="shared" si="92"/>
        <v>2520</v>
      </c>
      <c r="G256" s="35">
        <f t="shared" si="93"/>
        <v>0</v>
      </c>
      <c r="H256" s="35">
        <v>2520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6" t="s">
        <v>54</v>
      </c>
    </row>
    <row r="257" spans="1:16" ht="36" customHeight="1">
      <c r="A257" s="37" t="s">
        <v>318</v>
      </c>
      <c r="B257" s="34" t="s">
        <v>92</v>
      </c>
      <c r="C257" s="34">
        <v>1.2</v>
      </c>
      <c r="D257" s="34" t="s">
        <v>2</v>
      </c>
      <c r="E257" s="34">
        <v>2019</v>
      </c>
      <c r="F257" s="35">
        <f t="shared" si="92"/>
        <v>1680</v>
      </c>
      <c r="G257" s="35">
        <f t="shared" si="93"/>
        <v>0</v>
      </c>
      <c r="H257" s="35">
        <v>1680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6" t="s">
        <v>54</v>
      </c>
    </row>
    <row r="258" spans="1:16" ht="36" customHeight="1">
      <c r="A258" s="37" t="s">
        <v>319</v>
      </c>
      <c r="B258" s="34" t="s">
        <v>93</v>
      </c>
      <c r="C258" s="34">
        <v>7.7</v>
      </c>
      <c r="D258" s="34" t="s">
        <v>2</v>
      </c>
      <c r="E258" s="34">
        <v>2019</v>
      </c>
      <c r="F258" s="35">
        <f t="shared" si="92"/>
        <v>10780</v>
      </c>
      <c r="G258" s="35">
        <f t="shared" si="93"/>
        <v>0</v>
      </c>
      <c r="H258" s="35">
        <v>10780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6" t="s">
        <v>54</v>
      </c>
    </row>
    <row r="259" spans="1:16" ht="36" customHeight="1">
      <c r="A259" s="37" t="s">
        <v>320</v>
      </c>
      <c r="B259" s="34" t="s">
        <v>94</v>
      </c>
      <c r="C259" s="34">
        <v>8.3</v>
      </c>
      <c r="D259" s="34" t="s">
        <v>2</v>
      </c>
      <c r="E259" s="34">
        <v>2019</v>
      </c>
      <c r="F259" s="35">
        <f t="shared" si="92"/>
        <v>11620</v>
      </c>
      <c r="G259" s="35">
        <f t="shared" si="93"/>
        <v>0</v>
      </c>
      <c r="H259" s="35">
        <v>11620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6" t="s">
        <v>54</v>
      </c>
    </row>
    <row r="260" spans="1:16" ht="36" customHeight="1">
      <c r="A260" s="37" t="s">
        <v>321</v>
      </c>
      <c r="B260" s="34" t="s">
        <v>95</v>
      </c>
      <c r="C260" s="34">
        <v>4.5</v>
      </c>
      <c r="D260" s="34" t="s">
        <v>2</v>
      </c>
      <c r="E260" s="34">
        <v>2019</v>
      </c>
      <c r="F260" s="35">
        <f t="shared" si="92"/>
        <v>6300</v>
      </c>
      <c r="G260" s="35">
        <f t="shared" si="93"/>
        <v>0</v>
      </c>
      <c r="H260" s="35">
        <v>6300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6" t="s">
        <v>54</v>
      </c>
    </row>
    <row r="261" spans="1:16" ht="36" customHeight="1">
      <c r="A261" s="37" t="s">
        <v>322</v>
      </c>
      <c r="B261" s="34" t="s">
        <v>96</v>
      </c>
      <c r="C261" s="34">
        <v>3</v>
      </c>
      <c r="D261" s="34" t="s">
        <v>2</v>
      </c>
      <c r="E261" s="34">
        <v>2019</v>
      </c>
      <c r="F261" s="35">
        <f t="shared" si="92"/>
        <v>4200</v>
      </c>
      <c r="G261" s="35">
        <f t="shared" si="93"/>
        <v>0</v>
      </c>
      <c r="H261" s="35">
        <v>4200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6" t="s">
        <v>54</v>
      </c>
    </row>
    <row r="262" spans="1:16" ht="36" customHeight="1">
      <c r="A262" s="37" t="s">
        <v>323</v>
      </c>
      <c r="B262" s="34" t="s">
        <v>97</v>
      </c>
      <c r="C262" s="34">
        <v>2.68</v>
      </c>
      <c r="D262" s="34" t="s">
        <v>2</v>
      </c>
      <c r="E262" s="34">
        <v>2019</v>
      </c>
      <c r="F262" s="35">
        <f aca="true" t="shared" si="94" ref="F262:F283">H262+J262+L262+N262</f>
        <v>3752</v>
      </c>
      <c r="G262" s="35">
        <f aca="true" t="shared" si="95" ref="G262:G283">I262+K262+M262+O262</f>
        <v>0</v>
      </c>
      <c r="H262" s="35">
        <v>3752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6" t="s">
        <v>54</v>
      </c>
    </row>
    <row r="263" spans="1:16" ht="36" customHeight="1">
      <c r="A263" s="37" t="s">
        <v>324</v>
      </c>
      <c r="B263" s="34" t="s">
        <v>98</v>
      </c>
      <c r="C263" s="34">
        <v>15</v>
      </c>
      <c r="D263" s="34" t="s">
        <v>2</v>
      </c>
      <c r="E263" s="34">
        <v>2019</v>
      </c>
      <c r="F263" s="35">
        <f t="shared" si="94"/>
        <v>21000</v>
      </c>
      <c r="G263" s="35">
        <f t="shared" si="95"/>
        <v>0</v>
      </c>
      <c r="H263" s="35">
        <v>21000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6" t="s">
        <v>54</v>
      </c>
    </row>
    <row r="264" spans="1:16" ht="36" customHeight="1">
      <c r="A264" s="37" t="s">
        <v>325</v>
      </c>
      <c r="B264" s="34" t="s">
        <v>99</v>
      </c>
      <c r="C264" s="34">
        <v>7.5</v>
      </c>
      <c r="D264" s="34" t="s">
        <v>2</v>
      </c>
      <c r="E264" s="34">
        <v>2019</v>
      </c>
      <c r="F264" s="35">
        <f t="shared" si="94"/>
        <v>10500</v>
      </c>
      <c r="G264" s="35">
        <f t="shared" si="95"/>
        <v>0</v>
      </c>
      <c r="H264" s="35">
        <v>10500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6" t="s">
        <v>54</v>
      </c>
    </row>
    <row r="265" spans="1:16" ht="36" customHeight="1">
      <c r="A265" s="37" t="s">
        <v>326</v>
      </c>
      <c r="B265" s="34" t="s">
        <v>100</v>
      </c>
      <c r="C265" s="34">
        <v>6</v>
      </c>
      <c r="D265" s="34" t="s">
        <v>2</v>
      </c>
      <c r="E265" s="34">
        <v>2019</v>
      </c>
      <c r="F265" s="35">
        <f t="shared" si="94"/>
        <v>8400</v>
      </c>
      <c r="G265" s="35">
        <f t="shared" si="95"/>
        <v>0</v>
      </c>
      <c r="H265" s="35">
        <v>8400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6" t="s">
        <v>54</v>
      </c>
    </row>
    <row r="266" spans="1:16" ht="36" customHeight="1">
      <c r="A266" s="37" t="s">
        <v>327</v>
      </c>
      <c r="B266" s="34" t="s">
        <v>101</v>
      </c>
      <c r="C266" s="34">
        <v>22</v>
      </c>
      <c r="D266" s="34" t="s">
        <v>2</v>
      </c>
      <c r="E266" s="34">
        <v>2019</v>
      </c>
      <c r="F266" s="35">
        <f t="shared" si="94"/>
        <v>30800</v>
      </c>
      <c r="G266" s="35">
        <f t="shared" si="95"/>
        <v>0</v>
      </c>
      <c r="H266" s="35">
        <v>30800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6" t="s">
        <v>54</v>
      </c>
    </row>
    <row r="267" spans="1:16" ht="36" customHeight="1">
      <c r="A267" s="37" t="s">
        <v>328</v>
      </c>
      <c r="B267" s="34" t="s">
        <v>102</v>
      </c>
      <c r="C267" s="34">
        <v>8</v>
      </c>
      <c r="D267" s="34" t="s">
        <v>2</v>
      </c>
      <c r="E267" s="34">
        <v>2020</v>
      </c>
      <c r="F267" s="35">
        <f t="shared" si="94"/>
        <v>11200</v>
      </c>
      <c r="G267" s="35">
        <f t="shared" si="95"/>
        <v>0</v>
      </c>
      <c r="H267" s="35">
        <v>11200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6" t="s">
        <v>54</v>
      </c>
    </row>
    <row r="268" spans="1:16" ht="36" customHeight="1">
      <c r="A268" s="37" t="s">
        <v>329</v>
      </c>
      <c r="B268" s="34" t="s">
        <v>103</v>
      </c>
      <c r="C268" s="34">
        <v>4.7</v>
      </c>
      <c r="D268" s="34" t="s">
        <v>2</v>
      </c>
      <c r="E268" s="34">
        <v>2020</v>
      </c>
      <c r="F268" s="35">
        <f t="shared" si="94"/>
        <v>6580</v>
      </c>
      <c r="G268" s="35">
        <f t="shared" si="95"/>
        <v>0</v>
      </c>
      <c r="H268" s="35">
        <v>6580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6" t="s">
        <v>54</v>
      </c>
    </row>
    <row r="269" spans="1:16" ht="36" customHeight="1">
      <c r="A269" s="37" t="s">
        <v>330</v>
      </c>
      <c r="B269" s="34" t="s">
        <v>104</v>
      </c>
      <c r="C269" s="34">
        <v>5.3</v>
      </c>
      <c r="D269" s="34" t="s">
        <v>2</v>
      </c>
      <c r="E269" s="34">
        <v>2020</v>
      </c>
      <c r="F269" s="35">
        <f t="shared" si="94"/>
        <v>7420</v>
      </c>
      <c r="G269" s="35">
        <f t="shared" si="95"/>
        <v>0</v>
      </c>
      <c r="H269" s="35">
        <v>7420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6" t="s">
        <v>54</v>
      </c>
    </row>
    <row r="270" spans="1:16" ht="36" customHeight="1">
      <c r="A270" s="37" t="s">
        <v>331</v>
      </c>
      <c r="B270" s="34" t="s">
        <v>105</v>
      </c>
      <c r="C270" s="34">
        <v>32.8</v>
      </c>
      <c r="D270" s="34" t="s">
        <v>2</v>
      </c>
      <c r="E270" s="34">
        <v>2020</v>
      </c>
      <c r="F270" s="35">
        <f t="shared" si="94"/>
        <v>45920</v>
      </c>
      <c r="G270" s="35">
        <f t="shared" si="95"/>
        <v>0</v>
      </c>
      <c r="H270" s="35">
        <v>45920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6" t="s">
        <v>54</v>
      </c>
    </row>
    <row r="271" spans="1:16" ht="36" customHeight="1">
      <c r="A271" s="37" t="s">
        <v>332</v>
      </c>
      <c r="B271" s="34" t="s">
        <v>107</v>
      </c>
      <c r="C271" s="34">
        <v>7.6</v>
      </c>
      <c r="D271" s="34" t="s">
        <v>2</v>
      </c>
      <c r="E271" s="34">
        <v>2020</v>
      </c>
      <c r="F271" s="35">
        <f t="shared" si="94"/>
        <v>10640</v>
      </c>
      <c r="G271" s="35">
        <f t="shared" si="95"/>
        <v>0</v>
      </c>
      <c r="H271" s="35">
        <v>10640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6" t="s">
        <v>54</v>
      </c>
    </row>
    <row r="272" spans="1:16" ht="36" customHeight="1">
      <c r="A272" s="37" t="s">
        <v>333</v>
      </c>
      <c r="B272" s="34" t="s">
        <v>108</v>
      </c>
      <c r="C272" s="34">
        <v>9.8</v>
      </c>
      <c r="D272" s="34" t="s">
        <v>2</v>
      </c>
      <c r="E272" s="34">
        <v>2020</v>
      </c>
      <c r="F272" s="35">
        <f t="shared" si="94"/>
        <v>13720</v>
      </c>
      <c r="G272" s="35">
        <f t="shared" si="95"/>
        <v>0</v>
      </c>
      <c r="H272" s="35">
        <v>13720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6" t="s">
        <v>54</v>
      </c>
    </row>
    <row r="273" spans="1:16" ht="36" customHeight="1">
      <c r="A273" s="37" t="s">
        <v>334</v>
      </c>
      <c r="B273" s="34" t="s">
        <v>109</v>
      </c>
      <c r="C273" s="34">
        <v>15.3</v>
      </c>
      <c r="D273" s="34" t="s">
        <v>2</v>
      </c>
      <c r="E273" s="34">
        <v>2020</v>
      </c>
      <c r="F273" s="35">
        <f t="shared" si="94"/>
        <v>21420</v>
      </c>
      <c r="G273" s="35">
        <f t="shared" si="95"/>
        <v>0</v>
      </c>
      <c r="H273" s="35">
        <v>21420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6" t="s">
        <v>54</v>
      </c>
    </row>
    <row r="274" spans="1:16" ht="36" customHeight="1">
      <c r="A274" s="37" t="s">
        <v>335</v>
      </c>
      <c r="B274" s="34" t="s">
        <v>110</v>
      </c>
      <c r="C274" s="34">
        <v>5</v>
      </c>
      <c r="D274" s="34" t="s">
        <v>2</v>
      </c>
      <c r="E274" s="34">
        <v>2020</v>
      </c>
      <c r="F274" s="35">
        <f t="shared" si="94"/>
        <v>7000</v>
      </c>
      <c r="G274" s="35">
        <f t="shared" si="95"/>
        <v>0</v>
      </c>
      <c r="H274" s="35">
        <v>7000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6" t="s">
        <v>54</v>
      </c>
    </row>
    <row r="275" spans="1:16" ht="36" customHeight="1">
      <c r="A275" s="37" t="s">
        <v>336</v>
      </c>
      <c r="B275" s="34" t="s">
        <v>111</v>
      </c>
      <c r="C275" s="34">
        <v>15.4</v>
      </c>
      <c r="D275" s="34" t="s">
        <v>2</v>
      </c>
      <c r="E275" s="34">
        <v>2020</v>
      </c>
      <c r="F275" s="35">
        <f t="shared" si="94"/>
        <v>21560</v>
      </c>
      <c r="G275" s="35">
        <f t="shared" si="95"/>
        <v>0</v>
      </c>
      <c r="H275" s="35">
        <v>21560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6" t="s">
        <v>54</v>
      </c>
    </row>
    <row r="276" spans="1:16" ht="36" customHeight="1">
      <c r="A276" s="37" t="s">
        <v>337</v>
      </c>
      <c r="B276" s="34" t="s">
        <v>113</v>
      </c>
      <c r="C276" s="34">
        <v>1.75</v>
      </c>
      <c r="D276" s="34" t="s">
        <v>2</v>
      </c>
      <c r="E276" s="34">
        <v>2020</v>
      </c>
      <c r="F276" s="35">
        <f t="shared" si="94"/>
        <v>1500</v>
      </c>
      <c r="G276" s="35">
        <f t="shared" si="95"/>
        <v>0</v>
      </c>
      <c r="H276" s="35">
        <v>1500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6" t="s">
        <v>54</v>
      </c>
    </row>
    <row r="277" spans="1:16" ht="36" customHeight="1">
      <c r="A277" s="37" t="s">
        <v>338</v>
      </c>
      <c r="B277" s="34" t="s">
        <v>114</v>
      </c>
      <c r="C277" s="34">
        <v>5.5</v>
      </c>
      <c r="D277" s="34" t="s">
        <v>2</v>
      </c>
      <c r="E277" s="34">
        <v>2020</v>
      </c>
      <c r="F277" s="35">
        <f t="shared" si="94"/>
        <v>4500</v>
      </c>
      <c r="G277" s="35">
        <f t="shared" si="95"/>
        <v>0</v>
      </c>
      <c r="H277" s="35">
        <v>4500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6" t="s">
        <v>54</v>
      </c>
    </row>
    <row r="278" spans="1:16" ht="36" customHeight="1">
      <c r="A278" s="37" t="s">
        <v>339</v>
      </c>
      <c r="B278" s="34" t="s">
        <v>116</v>
      </c>
      <c r="C278" s="34">
        <v>0.5</v>
      </c>
      <c r="D278" s="34" t="s">
        <v>2</v>
      </c>
      <c r="E278" s="34">
        <v>2020</v>
      </c>
      <c r="F278" s="35">
        <f t="shared" si="94"/>
        <v>650</v>
      </c>
      <c r="G278" s="35">
        <f t="shared" si="95"/>
        <v>0</v>
      </c>
      <c r="H278" s="35">
        <v>650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6" t="s">
        <v>54</v>
      </c>
    </row>
    <row r="279" spans="1:16" ht="36" customHeight="1">
      <c r="A279" s="37" t="s">
        <v>340</v>
      </c>
      <c r="B279" s="34" t="s">
        <v>119</v>
      </c>
      <c r="C279" s="34">
        <v>1.4</v>
      </c>
      <c r="D279" s="34" t="s">
        <v>2</v>
      </c>
      <c r="E279" s="34">
        <v>2020</v>
      </c>
      <c r="F279" s="35">
        <f t="shared" si="94"/>
        <v>1200</v>
      </c>
      <c r="G279" s="35">
        <f t="shared" si="95"/>
        <v>0</v>
      </c>
      <c r="H279" s="35">
        <v>1200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6" t="s">
        <v>54</v>
      </c>
    </row>
    <row r="280" spans="1:16" ht="36" customHeight="1">
      <c r="A280" s="37" t="s">
        <v>341</v>
      </c>
      <c r="B280" s="34" t="s">
        <v>120</v>
      </c>
      <c r="C280" s="34">
        <v>2.09</v>
      </c>
      <c r="D280" s="34" t="s">
        <v>2</v>
      </c>
      <c r="E280" s="34">
        <v>2020</v>
      </c>
      <c r="F280" s="35">
        <f t="shared" si="94"/>
        <v>1800</v>
      </c>
      <c r="G280" s="35">
        <f t="shared" si="95"/>
        <v>0</v>
      </c>
      <c r="H280" s="35">
        <v>1800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6" t="s">
        <v>54</v>
      </c>
    </row>
    <row r="281" spans="1:16" ht="36" customHeight="1">
      <c r="A281" s="37" t="s">
        <v>342</v>
      </c>
      <c r="B281" s="34" t="s">
        <v>112</v>
      </c>
      <c r="C281" s="34">
        <v>1.05</v>
      </c>
      <c r="D281" s="34" t="s">
        <v>2</v>
      </c>
      <c r="E281" s="34">
        <v>2020</v>
      </c>
      <c r="F281" s="35">
        <f t="shared" si="94"/>
        <v>850</v>
      </c>
      <c r="G281" s="35">
        <f t="shared" si="95"/>
        <v>0</v>
      </c>
      <c r="H281" s="35">
        <v>850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6" t="s">
        <v>54</v>
      </c>
    </row>
    <row r="282" spans="1:16" ht="44.25" customHeight="1">
      <c r="A282" s="37" t="s">
        <v>343</v>
      </c>
      <c r="B282" s="34" t="s">
        <v>115</v>
      </c>
      <c r="C282" s="34">
        <v>3.67</v>
      </c>
      <c r="D282" s="34" t="s">
        <v>2</v>
      </c>
      <c r="E282" s="34">
        <v>2020</v>
      </c>
      <c r="F282" s="35">
        <f t="shared" si="94"/>
        <v>3020</v>
      </c>
      <c r="G282" s="35">
        <f t="shared" si="95"/>
        <v>0</v>
      </c>
      <c r="H282" s="35">
        <v>3020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6" t="s">
        <v>54</v>
      </c>
    </row>
    <row r="283" spans="1:16" ht="36" customHeight="1" thickBot="1">
      <c r="A283" s="37" t="s">
        <v>344</v>
      </c>
      <c r="B283" s="34" t="s">
        <v>118</v>
      </c>
      <c r="C283" s="34">
        <v>0.8</v>
      </c>
      <c r="D283" s="34" t="s">
        <v>2</v>
      </c>
      <c r="E283" s="34">
        <v>2020</v>
      </c>
      <c r="F283" s="35">
        <f t="shared" si="94"/>
        <v>740</v>
      </c>
      <c r="G283" s="35">
        <f t="shared" si="95"/>
        <v>0</v>
      </c>
      <c r="H283" s="35">
        <v>740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6" t="s">
        <v>54</v>
      </c>
    </row>
    <row r="284" spans="1:16" ht="29.25" customHeight="1">
      <c r="A284" s="124" t="s">
        <v>345</v>
      </c>
      <c r="B284" s="127" t="s">
        <v>250</v>
      </c>
      <c r="C284" s="128"/>
      <c r="D284" s="129"/>
      <c r="E284" s="17" t="s">
        <v>141</v>
      </c>
      <c r="F284" s="18">
        <f>F291+F298</f>
        <v>2218533.1</v>
      </c>
      <c r="G284" s="18">
        <f aca="true" t="shared" si="96" ref="G284:O284">G291+G298</f>
        <v>453228.39999999997</v>
      </c>
      <c r="H284" s="18">
        <f t="shared" si="96"/>
        <v>1479657.9</v>
      </c>
      <c r="I284" s="18">
        <f t="shared" si="96"/>
        <v>446761.3</v>
      </c>
      <c r="J284" s="18">
        <f t="shared" si="96"/>
        <v>0</v>
      </c>
      <c r="K284" s="18">
        <f t="shared" si="96"/>
        <v>0</v>
      </c>
      <c r="L284" s="18">
        <f t="shared" si="96"/>
        <v>738875.2000000001</v>
      </c>
      <c r="M284" s="18">
        <f t="shared" si="96"/>
        <v>6467.1</v>
      </c>
      <c r="N284" s="18">
        <f t="shared" si="96"/>
        <v>0</v>
      </c>
      <c r="O284" s="18">
        <f t="shared" si="96"/>
        <v>0</v>
      </c>
      <c r="P284" s="19"/>
    </row>
    <row r="285" spans="1:16" ht="22.5" customHeight="1">
      <c r="A285" s="125"/>
      <c r="B285" s="81"/>
      <c r="C285" s="82"/>
      <c r="D285" s="83"/>
      <c r="E285" s="20">
        <v>2015</v>
      </c>
      <c r="F285" s="21">
        <f aca="true" t="shared" si="97" ref="F285:O285">F292+F299</f>
        <v>170258.2</v>
      </c>
      <c r="G285" s="21">
        <f t="shared" si="97"/>
        <v>170258.2</v>
      </c>
      <c r="H285" s="21">
        <f t="shared" si="97"/>
        <v>163791.1</v>
      </c>
      <c r="I285" s="21">
        <f t="shared" si="97"/>
        <v>163791.1</v>
      </c>
      <c r="J285" s="21">
        <f t="shared" si="97"/>
        <v>0</v>
      </c>
      <c r="K285" s="21">
        <f t="shared" si="97"/>
        <v>0</v>
      </c>
      <c r="L285" s="21">
        <f t="shared" si="97"/>
        <v>6467.1</v>
      </c>
      <c r="M285" s="21">
        <f t="shared" si="97"/>
        <v>6467.1</v>
      </c>
      <c r="N285" s="21">
        <f t="shared" si="97"/>
        <v>0</v>
      </c>
      <c r="O285" s="21">
        <f t="shared" si="97"/>
        <v>0</v>
      </c>
      <c r="P285" s="22"/>
    </row>
    <row r="286" spans="1:16" ht="20.25" customHeight="1">
      <c r="A286" s="125"/>
      <c r="B286" s="81"/>
      <c r="C286" s="82"/>
      <c r="D286" s="83"/>
      <c r="E286" s="20">
        <v>2016</v>
      </c>
      <c r="F286" s="21">
        <f aca="true" t="shared" si="98" ref="F286:O286">F293+F300</f>
        <v>867092.2999999999</v>
      </c>
      <c r="G286" s="21">
        <f t="shared" si="98"/>
        <v>182969.2</v>
      </c>
      <c r="H286" s="21">
        <f t="shared" si="98"/>
        <v>519228.39999999997</v>
      </c>
      <c r="I286" s="21">
        <f t="shared" si="98"/>
        <v>182969.2</v>
      </c>
      <c r="J286" s="21">
        <f t="shared" si="98"/>
        <v>0</v>
      </c>
      <c r="K286" s="21">
        <f t="shared" si="98"/>
        <v>0</v>
      </c>
      <c r="L286" s="21">
        <f t="shared" si="98"/>
        <v>347863.9</v>
      </c>
      <c r="M286" s="21">
        <f t="shared" si="98"/>
        <v>0</v>
      </c>
      <c r="N286" s="21">
        <f t="shared" si="98"/>
        <v>0</v>
      </c>
      <c r="O286" s="21">
        <f t="shared" si="98"/>
        <v>0</v>
      </c>
      <c r="P286" s="22"/>
    </row>
    <row r="287" spans="1:16" ht="21.75" customHeight="1">
      <c r="A287" s="125"/>
      <c r="B287" s="81"/>
      <c r="C287" s="82"/>
      <c r="D287" s="83"/>
      <c r="E287" s="20">
        <v>2017</v>
      </c>
      <c r="F287" s="21">
        <f>F294+F301</f>
        <v>445006.19999999995</v>
      </c>
      <c r="G287" s="21">
        <f aca="true" t="shared" si="99" ref="G287:O287">G294+G301</f>
        <v>100001</v>
      </c>
      <c r="H287" s="21">
        <f t="shared" si="99"/>
        <v>241377.3</v>
      </c>
      <c r="I287" s="21">
        <f t="shared" si="99"/>
        <v>100001</v>
      </c>
      <c r="J287" s="21">
        <f t="shared" si="99"/>
        <v>0</v>
      </c>
      <c r="K287" s="21">
        <f t="shared" si="99"/>
        <v>0</v>
      </c>
      <c r="L287" s="21">
        <f t="shared" si="99"/>
        <v>203628.9</v>
      </c>
      <c r="M287" s="21">
        <f t="shared" si="99"/>
        <v>0</v>
      </c>
      <c r="N287" s="21">
        <f t="shared" si="99"/>
        <v>0</v>
      </c>
      <c r="O287" s="21">
        <f t="shared" si="99"/>
        <v>0</v>
      </c>
      <c r="P287" s="22"/>
    </row>
    <row r="288" spans="1:16" ht="24" customHeight="1">
      <c r="A288" s="125"/>
      <c r="B288" s="81"/>
      <c r="C288" s="82"/>
      <c r="D288" s="83"/>
      <c r="E288" s="20">
        <v>2018</v>
      </c>
      <c r="F288" s="21">
        <f aca="true" t="shared" si="100" ref="F288:O288">F295+F302</f>
        <v>279240.4</v>
      </c>
      <c r="G288" s="21">
        <f t="shared" si="100"/>
        <v>0</v>
      </c>
      <c r="H288" s="21">
        <f>H295+H302</f>
        <v>98325.1</v>
      </c>
      <c r="I288" s="21">
        <f t="shared" si="100"/>
        <v>0</v>
      </c>
      <c r="J288" s="21">
        <f t="shared" si="100"/>
        <v>0</v>
      </c>
      <c r="K288" s="21">
        <f t="shared" si="100"/>
        <v>0</v>
      </c>
      <c r="L288" s="21">
        <f t="shared" si="100"/>
        <v>180915.3</v>
      </c>
      <c r="M288" s="21">
        <f t="shared" si="100"/>
        <v>0</v>
      </c>
      <c r="N288" s="21">
        <f t="shared" si="100"/>
        <v>0</v>
      </c>
      <c r="O288" s="21">
        <f t="shared" si="100"/>
        <v>0</v>
      </c>
      <c r="P288" s="22"/>
    </row>
    <row r="289" spans="1:16" ht="18" customHeight="1">
      <c r="A289" s="125"/>
      <c r="B289" s="81"/>
      <c r="C289" s="82"/>
      <c r="D289" s="83"/>
      <c r="E289" s="20">
        <v>2019</v>
      </c>
      <c r="F289" s="21">
        <f aca="true" t="shared" si="101" ref="F289:O289">F296+F303</f>
        <v>204292</v>
      </c>
      <c r="G289" s="21">
        <f t="shared" si="101"/>
        <v>0</v>
      </c>
      <c r="H289" s="21">
        <f t="shared" si="101"/>
        <v>204292</v>
      </c>
      <c r="I289" s="21">
        <f t="shared" si="101"/>
        <v>0</v>
      </c>
      <c r="J289" s="21">
        <f t="shared" si="101"/>
        <v>0</v>
      </c>
      <c r="K289" s="21">
        <f t="shared" si="101"/>
        <v>0</v>
      </c>
      <c r="L289" s="21">
        <f t="shared" si="101"/>
        <v>0</v>
      </c>
      <c r="M289" s="21">
        <f t="shared" si="101"/>
        <v>0</v>
      </c>
      <c r="N289" s="21">
        <f t="shared" si="101"/>
        <v>0</v>
      </c>
      <c r="O289" s="21">
        <f t="shared" si="101"/>
        <v>0</v>
      </c>
      <c r="P289" s="22"/>
    </row>
    <row r="290" spans="1:16" ht="21.75" customHeight="1">
      <c r="A290" s="125"/>
      <c r="B290" s="114"/>
      <c r="C290" s="115"/>
      <c r="D290" s="116"/>
      <c r="E290" s="20">
        <v>2020</v>
      </c>
      <c r="F290" s="21">
        <f aca="true" t="shared" si="102" ref="F290:O290">F297+F304</f>
        <v>252644</v>
      </c>
      <c r="G290" s="21">
        <f t="shared" si="102"/>
        <v>0</v>
      </c>
      <c r="H290" s="21">
        <f t="shared" si="102"/>
        <v>252644</v>
      </c>
      <c r="I290" s="21">
        <f t="shared" si="102"/>
        <v>0</v>
      </c>
      <c r="J290" s="21">
        <f t="shared" si="102"/>
        <v>0</v>
      </c>
      <c r="K290" s="21">
        <f t="shared" si="102"/>
        <v>0</v>
      </c>
      <c r="L290" s="21">
        <f t="shared" si="102"/>
        <v>0</v>
      </c>
      <c r="M290" s="21">
        <f t="shared" si="102"/>
        <v>0</v>
      </c>
      <c r="N290" s="21">
        <f t="shared" si="102"/>
        <v>0</v>
      </c>
      <c r="O290" s="21">
        <f t="shared" si="102"/>
        <v>0</v>
      </c>
      <c r="P290" s="22"/>
    </row>
    <row r="291" spans="1:16" ht="19.5" customHeight="1">
      <c r="A291" s="125"/>
      <c r="B291" s="78" t="s">
        <v>205</v>
      </c>
      <c r="C291" s="79"/>
      <c r="D291" s="80"/>
      <c r="E291" s="23" t="s">
        <v>141</v>
      </c>
      <c r="F291" s="24">
        <f aca="true" t="shared" si="103" ref="F291:F304">H291+J291+L291+N291</f>
        <v>663599</v>
      </c>
      <c r="G291" s="24">
        <f aca="true" t="shared" si="104" ref="G291:G304">I291+K291+M291+O291</f>
        <v>20738.300000000003</v>
      </c>
      <c r="H291" s="24">
        <f aca="true" t="shared" si="105" ref="H291:O291">SUM(H292:H297)</f>
        <v>657131.9</v>
      </c>
      <c r="I291" s="24">
        <f t="shared" si="105"/>
        <v>14271.2</v>
      </c>
      <c r="J291" s="24">
        <f t="shared" si="105"/>
        <v>0</v>
      </c>
      <c r="K291" s="24">
        <f t="shared" si="105"/>
        <v>0</v>
      </c>
      <c r="L291" s="24">
        <f t="shared" si="105"/>
        <v>6467.1</v>
      </c>
      <c r="M291" s="24">
        <f t="shared" si="105"/>
        <v>6467.1</v>
      </c>
      <c r="N291" s="24">
        <f t="shared" si="105"/>
        <v>0</v>
      </c>
      <c r="O291" s="24">
        <f t="shared" si="105"/>
        <v>0</v>
      </c>
      <c r="P291" s="7"/>
    </row>
    <row r="292" spans="1:16" ht="20.25" customHeight="1">
      <c r="A292" s="125"/>
      <c r="B292" s="81"/>
      <c r="C292" s="82"/>
      <c r="D292" s="83"/>
      <c r="E292" s="20">
        <v>2015</v>
      </c>
      <c r="F292" s="21">
        <f t="shared" si="103"/>
        <v>20738.300000000003</v>
      </c>
      <c r="G292" s="21">
        <f t="shared" si="104"/>
        <v>20738.300000000003</v>
      </c>
      <c r="H292" s="21">
        <f aca="true" t="shared" si="106" ref="H292:O297">H177+H127</f>
        <v>14271.2</v>
      </c>
      <c r="I292" s="21">
        <f t="shared" si="106"/>
        <v>14271.2</v>
      </c>
      <c r="J292" s="21">
        <f t="shared" si="106"/>
        <v>0</v>
      </c>
      <c r="K292" s="21">
        <f t="shared" si="106"/>
        <v>0</v>
      </c>
      <c r="L292" s="21">
        <f t="shared" si="106"/>
        <v>6467.1</v>
      </c>
      <c r="M292" s="21">
        <f t="shared" si="106"/>
        <v>6467.1</v>
      </c>
      <c r="N292" s="21">
        <f t="shared" si="106"/>
        <v>0</v>
      </c>
      <c r="O292" s="21">
        <f t="shared" si="106"/>
        <v>0</v>
      </c>
      <c r="P292" s="22"/>
    </row>
    <row r="293" spans="1:16" ht="19.5" customHeight="1">
      <c r="A293" s="125"/>
      <c r="B293" s="81"/>
      <c r="C293" s="82"/>
      <c r="D293" s="83"/>
      <c r="E293" s="20">
        <v>2016</v>
      </c>
      <c r="F293" s="21">
        <f t="shared" si="103"/>
        <v>74404.7</v>
      </c>
      <c r="G293" s="21">
        <f t="shared" si="104"/>
        <v>0</v>
      </c>
      <c r="H293" s="21">
        <f t="shared" si="106"/>
        <v>74404.7</v>
      </c>
      <c r="I293" s="21">
        <f t="shared" si="106"/>
        <v>0</v>
      </c>
      <c r="J293" s="21">
        <f t="shared" si="106"/>
        <v>0</v>
      </c>
      <c r="K293" s="21">
        <f t="shared" si="106"/>
        <v>0</v>
      </c>
      <c r="L293" s="21">
        <f t="shared" si="106"/>
        <v>0</v>
      </c>
      <c r="M293" s="21">
        <f t="shared" si="106"/>
        <v>0</v>
      </c>
      <c r="N293" s="21">
        <f t="shared" si="106"/>
        <v>0</v>
      </c>
      <c r="O293" s="21">
        <f t="shared" si="106"/>
        <v>0</v>
      </c>
      <c r="P293" s="22"/>
    </row>
    <row r="294" spans="1:16" ht="21.75" customHeight="1">
      <c r="A294" s="125"/>
      <c r="B294" s="81"/>
      <c r="C294" s="82"/>
      <c r="D294" s="83"/>
      <c r="E294" s="20">
        <v>2017</v>
      </c>
      <c r="F294" s="21">
        <f t="shared" si="103"/>
        <v>73500</v>
      </c>
      <c r="G294" s="21">
        <f t="shared" si="104"/>
        <v>0</v>
      </c>
      <c r="H294" s="21">
        <f t="shared" si="106"/>
        <v>73500</v>
      </c>
      <c r="I294" s="21">
        <f t="shared" si="106"/>
        <v>0</v>
      </c>
      <c r="J294" s="21">
        <f t="shared" si="106"/>
        <v>0</v>
      </c>
      <c r="K294" s="21">
        <f t="shared" si="106"/>
        <v>0</v>
      </c>
      <c r="L294" s="21">
        <f t="shared" si="106"/>
        <v>0</v>
      </c>
      <c r="M294" s="21">
        <f t="shared" si="106"/>
        <v>0</v>
      </c>
      <c r="N294" s="21">
        <f t="shared" si="106"/>
        <v>0</v>
      </c>
      <c r="O294" s="21">
        <f t="shared" si="106"/>
        <v>0</v>
      </c>
      <c r="P294" s="22"/>
    </row>
    <row r="295" spans="1:16" ht="21.75" customHeight="1">
      <c r="A295" s="125"/>
      <c r="B295" s="81"/>
      <c r="C295" s="82"/>
      <c r="D295" s="83"/>
      <c r="E295" s="20">
        <v>2018</v>
      </c>
      <c r="F295" s="21">
        <f t="shared" si="103"/>
        <v>38020</v>
      </c>
      <c r="G295" s="21">
        <f t="shared" si="104"/>
        <v>0</v>
      </c>
      <c r="H295" s="21">
        <f t="shared" si="106"/>
        <v>38020</v>
      </c>
      <c r="I295" s="21">
        <f t="shared" si="106"/>
        <v>0</v>
      </c>
      <c r="J295" s="21">
        <f t="shared" si="106"/>
        <v>0</v>
      </c>
      <c r="K295" s="21">
        <f t="shared" si="106"/>
        <v>0</v>
      </c>
      <c r="L295" s="21">
        <f t="shared" si="106"/>
        <v>0</v>
      </c>
      <c r="M295" s="21">
        <f t="shared" si="106"/>
        <v>0</v>
      </c>
      <c r="N295" s="21">
        <f t="shared" si="106"/>
        <v>0</v>
      </c>
      <c r="O295" s="21">
        <f t="shared" si="106"/>
        <v>0</v>
      </c>
      <c r="P295" s="22"/>
    </row>
    <row r="296" spans="1:16" ht="18.75" customHeight="1">
      <c r="A296" s="125"/>
      <c r="B296" s="81"/>
      <c r="C296" s="82"/>
      <c r="D296" s="83"/>
      <c r="E296" s="20">
        <v>2019</v>
      </c>
      <c r="F296" s="21">
        <f t="shared" si="103"/>
        <v>204292</v>
      </c>
      <c r="G296" s="21">
        <f t="shared" si="104"/>
        <v>0</v>
      </c>
      <c r="H296" s="21">
        <f t="shared" si="106"/>
        <v>204292</v>
      </c>
      <c r="I296" s="21">
        <f t="shared" si="106"/>
        <v>0</v>
      </c>
      <c r="J296" s="21">
        <f t="shared" si="106"/>
        <v>0</v>
      </c>
      <c r="K296" s="21">
        <f t="shared" si="106"/>
        <v>0</v>
      </c>
      <c r="L296" s="21">
        <f t="shared" si="106"/>
        <v>0</v>
      </c>
      <c r="M296" s="21">
        <f t="shared" si="106"/>
        <v>0</v>
      </c>
      <c r="N296" s="21">
        <f t="shared" si="106"/>
        <v>0</v>
      </c>
      <c r="O296" s="21">
        <f t="shared" si="106"/>
        <v>0</v>
      </c>
      <c r="P296" s="22"/>
    </row>
    <row r="297" spans="1:16" ht="20.25" customHeight="1">
      <c r="A297" s="125"/>
      <c r="B297" s="114"/>
      <c r="C297" s="115"/>
      <c r="D297" s="116"/>
      <c r="E297" s="20">
        <v>2020</v>
      </c>
      <c r="F297" s="21">
        <f t="shared" si="103"/>
        <v>252644</v>
      </c>
      <c r="G297" s="21">
        <f t="shared" si="104"/>
        <v>0</v>
      </c>
      <c r="H297" s="21">
        <f t="shared" si="106"/>
        <v>252644</v>
      </c>
      <c r="I297" s="21">
        <f t="shared" si="106"/>
        <v>0</v>
      </c>
      <c r="J297" s="21">
        <f t="shared" si="106"/>
        <v>0</v>
      </c>
      <c r="K297" s="21">
        <f t="shared" si="106"/>
        <v>0</v>
      </c>
      <c r="L297" s="21">
        <f t="shared" si="106"/>
        <v>0</v>
      </c>
      <c r="M297" s="21">
        <f t="shared" si="106"/>
        <v>0</v>
      </c>
      <c r="N297" s="21">
        <f t="shared" si="106"/>
        <v>0</v>
      </c>
      <c r="O297" s="21">
        <f t="shared" si="106"/>
        <v>0</v>
      </c>
      <c r="P297" s="22"/>
    </row>
    <row r="298" spans="1:16" ht="18" customHeight="1">
      <c r="A298" s="125"/>
      <c r="B298" s="78" t="s">
        <v>206</v>
      </c>
      <c r="C298" s="79"/>
      <c r="D298" s="80"/>
      <c r="E298" s="23" t="s">
        <v>141</v>
      </c>
      <c r="F298" s="24">
        <f t="shared" si="103"/>
        <v>1554934.1</v>
      </c>
      <c r="G298" s="24">
        <f t="shared" si="104"/>
        <v>432490.1</v>
      </c>
      <c r="H298" s="24">
        <f aca="true" t="shared" si="107" ref="H298:O298">SUM(H299:H304)</f>
        <v>822525.9999999999</v>
      </c>
      <c r="I298" s="24">
        <f t="shared" si="107"/>
        <v>432490.1</v>
      </c>
      <c r="J298" s="24">
        <f t="shared" si="107"/>
        <v>0</v>
      </c>
      <c r="K298" s="24">
        <f t="shared" si="107"/>
        <v>0</v>
      </c>
      <c r="L298" s="24">
        <f t="shared" si="107"/>
        <v>732408.1000000001</v>
      </c>
      <c r="M298" s="24">
        <f t="shared" si="107"/>
        <v>0</v>
      </c>
      <c r="N298" s="24">
        <f t="shared" si="107"/>
        <v>0</v>
      </c>
      <c r="O298" s="24">
        <f t="shared" si="107"/>
        <v>0</v>
      </c>
      <c r="P298" s="7"/>
    </row>
    <row r="299" spans="1:16" ht="21.75" customHeight="1">
      <c r="A299" s="125"/>
      <c r="B299" s="81"/>
      <c r="C299" s="82"/>
      <c r="D299" s="83"/>
      <c r="E299" s="20">
        <v>2015</v>
      </c>
      <c r="F299" s="21">
        <f t="shared" si="103"/>
        <v>149519.9</v>
      </c>
      <c r="G299" s="21">
        <f t="shared" si="104"/>
        <v>149519.9</v>
      </c>
      <c r="H299" s="21">
        <f aca="true" t="shared" si="108" ref="H299:O304">H184+H134</f>
        <v>149519.9</v>
      </c>
      <c r="I299" s="21">
        <f t="shared" si="108"/>
        <v>149519.9</v>
      </c>
      <c r="J299" s="21">
        <f t="shared" si="108"/>
        <v>0</v>
      </c>
      <c r="K299" s="21">
        <f t="shared" si="108"/>
        <v>0</v>
      </c>
      <c r="L299" s="21">
        <f t="shared" si="108"/>
        <v>0</v>
      </c>
      <c r="M299" s="21">
        <f t="shared" si="108"/>
        <v>0</v>
      </c>
      <c r="N299" s="21">
        <f t="shared" si="108"/>
        <v>0</v>
      </c>
      <c r="O299" s="21">
        <f t="shared" si="108"/>
        <v>0</v>
      </c>
      <c r="P299" s="22"/>
    </row>
    <row r="300" spans="1:16" ht="19.5" customHeight="1">
      <c r="A300" s="125"/>
      <c r="B300" s="81"/>
      <c r="C300" s="82"/>
      <c r="D300" s="83"/>
      <c r="E300" s="20">
        <v>2016</v>
      </c>
      <c r="F300" s="21">
        <f t="shared" si="103"/>
        <v>792687.6</v>
      </c>
      <c r="G300" s="21">
        <f t="shared" si="104"/>
        <v>182969.2</v>
      </c>
      <c r="H300" s="21">
        <f t="shared" si="108"/>
        <v>444823.69999999995</v>
      </c>
      <c r="I300" s="21">
        <f t="shared" si="108"/>
        <v>182969.2</v>
      </c>
      <c r="J300" s="21">
        <f t="shared" si="108"/>
        <v>0</v>
      </c>
      <c r="K300" s="21">
        <f t="shared" si="108"/>
        <v>0</v>
      </c>
      <c r="L300" s="21">
        <f t="shared" si="108"/>
        <v>347863.9</v>
      </c>
      <c r="M300" s="21">
        <f t="shared" si="108"/>
        <v>0</v>
      </c>
      <c r="N300" s="21">
        <f t="shared" si="108"/>
        <v>0</v>
      </c>
      <c r="O300" s="21">
        <f t="shared" si="108"/>
        <v>0</v>
      </c>
      <c r="P300" s="22"/>
    </row>
    <row r="301" spans="1:16" ht="18.75" customHeight="1">
      <c r="A301" s="125"/>
      <c r="B301" s="81"/>
      <c r="C301" s="82"/>
      <c r="D301" s="83"/>
      <c r="E301" s="20">
        <v>2017</v>
      </c>
      <c r="F301" s="21">
        <f>H301+J301+L301+N301</f>
        <v>371506.19999999995</v>
      </c>
      <c r="G301" s="21">
        <f t="shared" si="104"/>
        <v>100001</v>
      </c>
      <c r="H301" s="21">
        <f t="shared" si="108"/>
        <v>167877.3</v>
      </c>
      <c r="I301" s="21">
        <f t="shared" si="108"/>
        <v>100001</v>
      </c>
      <c r="J301" s="21">
        <f t="shared" si="108"/>
        <v>0</v>
      </c>
      <c r="K301" s="21">
        <f t="shared" si="108"/>
        <v>0</v>
      </c>
      <c r="L301" s="21">
        <f t="shared" si="108"/>
        <v>203628.9</v>
      </c>
      <c r="M301" s="21">
        <f t="shared" si="108"/>
        <v>0</v>
      </c>
      <c r="N301" s="21">
        <f t="shared" si="108"/>
        <v>0</v>
      </c>
      <c r="O301" s="21">
        <f t="shared" si="108"/>
        <v>0</v>
      </c>
      <c r="P301" s="22"/>
    </row>
    <row r="302" spans="1:16" ht="17.25" customHeight="1">
      <c r="A302" s="125"/>
      <c r="B302" s="81"/>
      <c r="C302" s="82"/>
      <c r="D302" s="83"/>
      <c r="E302" s="20">
        <v>2018</v>
      </c>
      <c r="F302" s="21">
        <f t="shared" si="103"/>
        <v>241220.4</v>
      </c>
      <c r="G302" s="21">
        <f t="shared" si="104"/>
        <v>0</v>
      </c>
      <c r="H302" s="21">
        <f t="shared" si="108"/>
        <v>60305.1</v>
      </c>
      <c r="I302" s="21">
        <f t="shared" si="108"/>
        <v>0</v>
      </c>
      <c r="J302" s="21">
        <f t="shared" si="108"/>
        <v>0</v>
      </c>
      <c r="K302" s="21">
        <f t="shared" si="108"/>
        <v>0</v>
      </c>
      <c r="L302" s="21">
        <f t="shared" si="108"/>
        <v>180915.3</v>
      </c>
      <c r="M302" s="21">
        <f t="shared" si="108"/>
        <v>0</v>
      </c>
      <c r="N302" s="21">
        <f t="shared" si="108"/>
        <v>0</v>
      </c>
      <c r="O302" s="21">
        <f t="shared" si="108"/>
        <v>0</v>
      </c>
      <c r="P302" s="22"/>
    </row>
    <row r="303" spans="1:16" ht="19.5" customHeight="1">
      <c r="A303" s="125"/>
      <c r="B303" s="81"/>
      <c r="C303" s="82"/>
      <c r="D303" s="83"/>
      <c r="E303" s="20">
        <v>2019</v>
      </c>
      <c r="F303" s="21">
        <f t="shared" si="103"/>
        <v>0</v>
      </c>
      <c r="G303" s="21">
        <f t="shared" si="104"/>
        <v>0</v>
      </c>
      <c r="H303" s="21">
        <f t="shared" si="108"/>
        <v>0</v>
      </c>
      <c r="I303" s="21">
        <f t="shared" si="108"/>
        <v>0</v>
      </c>
      <c r="J303" s="21">
        <f t="shared" si="108"/>
        <v>0</v>
      </c>
      <c r="K303" s="21">
        <f t="shared" si="108"/>
        <v>0</v>
      </c>
      <c r="L303" s="21">
        <f t="shared" si="108"/>
        <v>0</v>
      </c>
      <c r="M303" s="21">
        <f t="shared" si="108"/>
        <v>0</v>
      </c>
      <c r="N303" s="21">
        <f t="shared" si="108"/>
        <v>0</v>
      </c>
      <c r="O303" s="21">
        <f t="shared" si="108"/>
        <v>0</v>
      </c>
      <c r="P303" s="22"/>
    </row>
    <row r="304" spans="1:16" ht="18" customHeight="1" thickBot="1">
      <c r="A304" s="126"/>
      <c r="B304" s="85"/>
      <c r="C304" s="86"/>
      <c r="D304" s="87"/>
      <c r="E304" s="65">
        <v>2020</v>
      </c>
      <c r="F304" s="46">
        <f t="shared" si="103"/>
        <v>0</v>
      </c>
      <c r="G304" s="46">
        <f t="shared" si="104"/>
        <v>0</v>
      </c>
      <c r="H304" s="21">
        <f t="shared" si="108"/>
        <v>0</v>
      </c>
      <c r="I304" s="21">
        <f t="shared" si="108"/>
        <v>0</v>
      </c>
      <c r="J304" s="21">
        <f t="shared" si="108"/>
        <v>0</v>
      </c>
      <c r="K304" s="21">
        <f t="shared" si="108"/>
        <v>0</v>
      </c>
      <c r="L304" s="21">
        <f t="shared" si="108"/>
        <v>0</v>
      </c>
      <c r="M304" s="21">
        <f t="shared" si="108"/>
        <v>0</v>
      </c>
      <c r="N304" s="21">
        <f t="shared" si="108"/>
        <v>0</v>
      </c>
      <c r="O304" s="21">
        <f t="shared" si="108"/>
        <v>0</v>
      </c>
      <c r="P304" s="66"/>
    </row>
    <row r="305" spans="1:16" ht="19.5" customHeight="1">
      <c r="A305" s="124"/>
      <c r="B305" s="127" t="s">
        <v>251</v>
      </c>
      <c r="C305" s="128"/>
      <c r="D305" s="129"/>
      <c r="E305" s="17" t="s">
        <v>141</v>
      </c>
      <c r="F305" s="18">
        <f>(F312+F319)</f>
        <v>5287591.9</v>
      </c>
      <c r="G305" s="18">
        <f aca="true" t="shared" si="109" ref="G305:O305">G312+G319</f>
        <v>606855.2999999999</v>
      </c>
      <c r="H305" s="18">
        <f t="shared" si="109"/>
        <v>3130783.7</v>
      </c>
      <c r="I305" s="18">
        <f t="shared" si="109"/>
        <v>600388.2</v>
      </c>
      <c r="J305" s="18">
        <f t="shared" si="109"/>
        <v>0</v>
      </c>
      <c r="K305" s="18">
        <f t="shared" si="109"/>
        <v>0</v>
      </c>
      <c r="L305" s="18">
        <f t="shared" si="109"/>
        <v>2156808.2</v>
      </c>
      <c r="M305" s="18">
        <f t="shared" si="109"/>
        <v>6467.1</v>
      </c>
      <c r="N305" s="18">
        <f t="shared" si="109"/>
        <v>0</v>
      </c>
      <c r="O305" s="18">
        <f t="shared" si="109"/>
        <v>0</v>
      </c>
      <c r="P305" s="19"/>
    </row>
    <row r="306" spans="1:16" ht="22.5" customHeight="1">
      <c r="A306" s="125"/>
      <c r="B306" s="81"/>
      <c r="C306" s="82"/>
      <c r="D306" s="83"/>
      <c r="E306" s="20">
        <v>2015</v>
      </c>
      <c r="F306" s="21">
        <f aca="true" t="shared" si="110" ref="F306:O306">F313+F320</f>
        <v>248311.7</v>
      </c>
      <c r="G306" s="21">
        <f t="shared" si="110"/>
        <v>248311.7</v>
      </c>
      <c r="H306" s="21">
        <f>H313+H320</f>
        <v>241844.6</v>
      </c>
      <c r="I306" s="21">
        <f t="shared" si="110"/>
        <v>241844.6</v>
      </c>
      <c r="J306" s="21">
        <f t="shared" si="110"/>
        <v>0</v>
      </c>
      <c r="K306" s="21">
        <f t="shared" si="110"/>
        <v>0</v>
      </c>
      <c r="L306" s="21">
        <f t="shared" si="110"/>
        <v>6467.1</v>
      </c>
      <c r="M306" s="21">
        <f t="shared" si="110"/>
        <v>6467.1</v>
      </c>
      <c r="N306" s="21">
        <f t="shared" si="110"/>
        <v>0</v>
      </c>
      <c r="O306" s="21">
        <f t="shared" si="110"/>
        <v>0</v>
      </c>
      <c r="P306" s="22"/>
    </row>
    <row r="307" spans="1:16" ht="20.25" customHeight="1">
      <c r="A307" s="125"/>
      <c r="B307" s="81"/>
      <c r="C307" s="82"/>
      <c r="D307" s="83"/>
      <c r="E307" s="20">
        <v>2016</v>
      </c>
      <c r="F307" s="21">
        <f aca="true" t="shared" si="111" ref="F307:O307">F314+F321</f>
        <v>1737958.1</v>
      </c>
      <c r="G307" s="21">
        <f>G314+G321</f>
        <v>258542.6</v>
      </c>
      <c r="H307" s="21">
        <f t="shared" si="111"/>
        <v>1012184.1</v>
      </c>
      <c r="I307" s="21">
        <f t="shared" si="111"/>
        <v>258542.6</v>
      </c>
      <c r="J307" s="21">
        <f t="shared" si="111"/>
        <v>0</v>
      </c>
      <c r="K307" s="21">
        <f t="shared" si="111"/>
        <v>0</v>
      </c>
      <c r="L307" s="21">
        <f t="shared" si="111"/>
        <v>725774</v>
      </c>
      <c r="M307" s="21">
        <f t="shared" si="111"/>
        <v>0</v>
      </c>
      <c r="N307" s="21">
        <f t="shared" si="111"/>
        <v>0</v>
      </c>
      <c r="O307" s="21">
        <f t="shared" si="111"/>
        <v>0</v>
      </c>
      <c r="P307" s="22"/>
    </row>
    <row r="308" spans="1:16" ht="21.75" customHeight="1">
      <c r="A308" s="125"/>
      <c r="B308" s="81"/>
      <c r="C308" s="82"/>
      <c r="D308" s="83"/>
      <c r="E308" s="20">
        <v>2017</v>
      </c>
      <c r="F308" s="21">
        <f>F315+F322</f>
        <v>1279838</v>
      </c>
      <c r="G308" s="21">
        <f aca="true" t="shared" si="112" ref="G308:O308">G315+G322</f>
        <v>100001</v>
      </c>
      <c r="H308" s="21">
        <f t="shared" si="112"/>
        <v>524418.2</v>
      </c>
      <c r="I308" s="21">
        <f t="shared" si="112"/>
        <v>100001</v>
      </c>
      <c r="J308" s="21">
        <f t="shared" si="112"/>
        <v>0</v>
      </c>
      <c r="K308" s="21">
        <f t="shared" si="112"/>
        <v>0</v>
      </c>
      <c r="L308" s="21">
        <f t="shared" si="112"/>
        <v>755419.8</v>
      </c>
      <c r="M308" s="21">
        <f t="shared" si="112"/>
        <v>0</v>
      </c>
      <c r="N308" s="21">
        <f t="shared" si="112"/>
        <v>0</v>
      </c>
      <c r="O308" s="21">
        <f t="shared" si="112"/>
        <v>0</v>
      </c>
      <c r="P308" s="22"/>
    </row>
    <row r="309" spans="1:16" ht="24" customHeight="1">
      <c r="A309" s="125"/>
      <c r="B309" s="81"/>
      <c r="C309" s="82"/>
      <c r="D309" s="83"/>
      <c r="E309" s="20">
        <v>2018</v>
      </c>
      <c r="F309" s="21">
        <f aca="true" t="shared" si="113" ref="F309:O309">F316+F323</f>
        <v>664240.4</v>
      </c>
      <c r="G309" s="21">
        <f t="shared" si="113"/>
        <v>0</v>
      </c>
      <c r="H309" s="21">
        <f t="shared" si="113"/>
        <v>239200.1</v>
      </c>
      <c r="I309" s="21">
        <f t="shared" si="113"/>
        <v>0</v>
      </c>
      <c r="J309" s="21">
        <f t="shared" si="113"/>
        <v>0</v>
      </c>
      <c r="K309" s="21">
        <f t="shared" si="113"/>
        <v>0</v>
      </c>
      <c r="L309" s="21">
        <f t="shared" si="113"/>
        <v>425040.3</v>
      </c>
      <c r="M309" s="21">
        <f t="shared" si="113"/>
        <v>0</v>
      </c>
      <c r="N309" s="21">
        <f t="shared" si="113"/>
        <v>0</v>
      </c>
      <c r="O309" s="21">
        <f t="shared" si="113"/>
        <v>0</v>
      </c>
      <c r="P309" s="22"/>
    </row>
    <row r="310" spans="1:16" ht="18" customHeight="1">
      <c r="A310" s="125"/>
      <c r="B310" s="81"/>
      <c r="C310" s="82"/>
      <c r="D310" s="83"/>
      <c r="E310" s="20">
        <v>2019</v>
      </c>
      <c r="F310" s="21">
        <f aca="true" t="shared" si="114" ref="F310:O310">F317+F324</f>
        <v>731099.7</v>
      </c>
      <c r="G310" s="21">
        <f t="shared" si="114"/>
        <v>0</v>
      </c>
      <c r="H310" s="21">
        <f t="shared" si="114"/>
        <v>486992.7</v>
      </c>
      <c r="I310" s="21">
        <f t="shared" si="114"/>
        <v>0</v>
      </c>
      <c r="J310" s="21">
        <f t="shared" si="114"/>
        <v>0</v>
      </c>
      <c r="K310" s="21">
        <f t="shared" si="114"/>
        <v>0</v>
      </c>
      <c r="L310" s="21">
        <f t="shared" si="114"/>
        <v>244107</v>
      </c>
      <c r="M310" s="21">
        <f t="shared" si="114"/>
        <v>0</v>
      </c>
      <c r="N310" s="21">
        <f t="shared" si="114"/>
        <v>0</v>
      </c>
      <c r="O310" s="21">
        <f t="shared" si="114"/>
        <v>0</v>
      </c>
      <c r="P310" s="22"/>
    </row>
    <row r="311" spans="1:16" ht="21.75" customHeight="1">
      <c r="A311" s="125"/>
      <c r="B311" s="114"/>
      <c r="C311" s="115"/>
      <c r="D311" s="116"/>
      <c r="E311" s="20">
        <v>2020</v>
      </c>
      <c r="F311" s="21">
        <f aca="true" t="shared" si="115" ref="F311:O311">F318+F325</f>
        <v>626144</v>
      </c>
      <c r="G311" s="21">
        <f t="shared" si="115"/>
        <v>0</v>
      </c>
      <c r="H311" s="21">
        <f t="shared" si="115"/>
        <v>626144</v>
      </c>
      <c r="I311" s="21">
        <f t="shared" si="115"/>
        <v>0</v>
      </c>
      <c r="J311" s="21">
        <f t="shared" si="115"/>
        <v>0</v>
      </c>
      <c r="K311" s="21">
        <f t="shared" si="115"/>
        <v>0</v>
      </c>
      <c r="L311" s="21">
        <f t="shared" si="115"/>
        <v>0</v>
      </c>
      <c r="M311" s="21">
        <f t="shared" si="115"/>
        <v>0</v>
      </c>
      <c r="N311" s="21">
        <f t="shared" si="115"/>
        <v>0</v>
      </c>
      <c r="O311" s="21">
        <f t="shared" si="115"/>
        <v>0</v>
      </c>
      <c r="P311" s="22"/>
    </row>
    <row r="312" spans="1:16" ht="19.5" customHeight="1">
      <c r="A312" s="125"/>
      <c r="B312" s="78" t="s">
        <v>205</v>
      </c>
      <c r="C312" s="79"/>
      <c r="D312" s="80"/>
      <c r="E312" s="23" t="s">
        <v>141</v>
      </c>
      <c r="F312" s="24">
        <f aca="true" t="shared" si="116" ref="F312:F325">H312+J312+L312+N312</f>
        <v>1404891.5</v>
      </c>
      <c r="G312" s="24">
        <f aca="true" t="shared" si="117" ref="G312:G325">I312+K312+M312+O312</f>
        <v>32822.7</v>
      </c>
      <c r="H312" s="24">
        <f aca="true" t="shared" si="118" ref="H312:O312">SUM(H313:H318)</f>
        <v>1398424.4</v>
      </c>
      <c r="I312" s="24">
        <f t="shared" si="118"/>
        <v>26355.6</v>
      </c>
      <c r="J312" s="24">
        <f t="shared" si="118"/>
        <v>0</v>
      </c>
      <c r="K312" s="24">
        <f t="shared" si="118"/>
        <v>0</v>
      </c>
      <c r="L312" s="24">
        <f t="shared" si="118"/>
        <v>6467.1</v>
      </c>
      <c r="M312" s="24">
        <f t="shared" si="118"/>
        <v>6467.1</v>
      </c>
      <c r="N312" s="24">
        <f t="shared" si="118"/>
        <v>0</v>
      </c>
      <c r="O312" s="24">
        <f t="shared" si="118"/>
        <v>0</v>
      </c>
      <c r="P312" s="7"/>
    </row>
    <row r="313" spans="1:16" ht="20.25" customHeight="1">
      <c r="A313" s="125"/>
      <c r="B313" s="81"/>
      <c r="C313" s="82"/>
      <c r="D313" s="83"/>
      <c r="E313" s="20">
        <v>2015</v>
      </c>
      <c r="F313" s="21">
        <f t="shared" si="116"/>
        <v>20822.7</v>
      </c>
      <c r="G313" s="21">
        <f t="shared" si="117"/>
        <v>20822.7</v>
      </c>
      <c r="H313" s="21">
        <f aca="true" t="shared" si="119" ref="H313:O318">H292+H105</f>
        <v>14355.6</v>
      </c>
      <c r="I313" s="21">
        <f t="shared" si="119"/>
        <v>14355.6</v>
      </c>
      <c r="J313" s="21">
        <f t="shared" si="119"/>
        <v>0</v>
      </c>
      <c r="K313" s="21">
        <f t="shared" si="119"/>
        <v>0</v>
      </c>
      <c r="L313" s="21">
        <f t="shared" si="119"/>
        <v>6467.1</v>
      </c>
      <c r="M313" s="21">
        <f t="shared" si="119"/>
        <v>6467.1</v>
      </c>
      <c r="N313" s="21">
        <f t="shared" si="119"/>
        <v>0</v>
      </c>
      <c r="O313" s="21">
        <f t="shared" si="119"/>
        <v>0</v>
      </c>
      <c r="P313" s="22"/>
    </row>
    <row r="314" spans="1:16" ht="19.5" customHeight="1">
      <c r="A314" s="125"/>
      <c r="B314" s="81"/>
      <c r="C314" s="82"/>
      <c r="D314" s="83"/>
      <c r="E314" s="20">
        <v>2016</v>
      </c>
      <c r="F314" s="21">
        <f t="shared" si="116"/>
        <v>254681.09999999998</v>
      </c>
      <c r="G314" s="21">
        <f t="shared" si="117"/>
        <v>12000</v>
      </c>
      <c r="H314" s="21">
        <f t="shared" si="119"/>
        <v>254681.09999999998</v>
      </c>
      <c r="I314" s="21">
        <f t="shared" si="119"/>
        <v>12000</v>
      </c>
      <c r="J314" s="21">
        <f t="shared" si="119"/>
        <v>0</v>
      </c>
      <c r="K314" s="21">
        <f t="shared" si="119"/>
        <v>0</v>
      </c>
      <c r="L314" s="21">
        <f t="shared" si="119"/>
        <v>0</v>
      </c>
      <c r="M314" s="21">
        <f t="shared" si="119"/>
        <v>0</v>
      </c>
      <c r="N314" s="21">
        <f t="shared" si="119"/>
        <v>0</v>
      </c>
      <c r="O314" s="21">
        <f t="shared" si="119"/>
        <v>0</v>
      </c>
      <c r="P314" s="22"/>
    </row>
    <row r="315" spans="1:16" ht="21.75" customHeight="1">
      <c r="A315" s="125"/>
      <c r="B315" s="81"/>
      <c r="C315" s="82"/>
      <c r="D315" s="83"/>
      <c r="E315" s="20">
        <v>2017</v>
      </c>
      <c r="F315" s="21">
        <f t="shared" si="116"/>
        <v>110100</v>
      </c>
      <c r="G315" s="21">
        <f t="shared" si="117"/>
        <v>0</v>
      </c>
      <c r="H315" s="21">
        <f t="shared" si="119"/>
        <v>110100</v>
      </c>
      <c r="I315" s="21">
        <f t="shared" si="119"/>
        <v>0</v>
      </c>
      <c r="J315" s="21">
        <f t="shared" si="119"/>
        <v>0</v>
      </c>
      <c r="K315" s="21">
        <f t="shared" si="119"/>
        <v>0</v>
      </c>
      <c r="L315" s="21">
        <f t="shared" si="119"/>
        <v>0</v>
      </c>
      <c r="M315" s="21">
        <f t="shared" si="119"/>
        <v>0</v>
      </c>
      <c r="N315" s="21">
        <f t="shared" si="119"/>
        <v>0</v>
      </c>
      <c r="O315" s="21">
        <f t="shared" si="119"/>
        <v>0</v>
      </c>
      <c r="P315" s="22"/>
    </row>
    <row r="316" spans="1:16" ht="21.75" customHeight="1">
      <c r="A316" s="125"/>
      <c r="B316" s="81"/>
      <c r="C316" s="82"/>
      <c r="D316" s="83"/>
      <c r="E316" s="20">
        <v>2018</v>
      </c>
      <c r="F316" s="21">
        <f t="shared" si="116"/>
        <v>97520</v>
      </c>
      <c r="G316" s="21">
        <f t="shared" si="117"/>
        <v>0</v>
      </c>
      <c r="H316" s="21">
        <f t="shared" si="119"/>
        <v>97520</v>
      </c>
      <c r="I316" s="21">
        <f t="shared" si="119"/>
        <v>0</v>
      </c>
      <c r="J316" s="21">
        <f t="shared" si="119"/>
        <v>0</v>
      </c>
      <c r="K316" s="21">
        <f t="shared" si="119"/>
        <v>0</v>
      </c>
      <c r="L316" s="21">
        <f t="shared" si="119"/>
        <v>0</v>
      </c>
      <c r="M316" s="21">
        <f t="shared" si="119"/>
        <v>0</v>
      </c>
      <c r="N316" s="21">
        <f t="shared" si="119"/>
        <v>0</v>
      </c>
      <c r="O316" s="21">
        <f t="shared" si="119"/>
        <v>0</v>
      </c>
      <c r="P316" s="22"/>
    </row>
    <row r="317" spans="1:16" ht="18.75" customHeight="1">
      <c r="A317" s="125"/>
      <c r="B317" s="81"/>
      <c r="C317" s="82"/>
      <c r="D317" s="83"/>
      <c r="E317" s="20">
        <v>2019</v>
      </c>
      <c r="F317" s="21">
        <f t="shared" si="116"/>
        <v>405623.7</v>
      </c>
      <c r="G317" s="21">
        <f t="shared" si="117"/>
        <v>0</v>
      </c>
      <c r="H317" s="21">
        <f t="shared" si="119"/>
        <v>405623.7</v>
      </c>
      <c r="I317" s="21">
        <f t="shared" si="119"/>
        <v>0</v>
      </c>
      <c r="J317" s="21">
        <f t="shared" si="119"/>
        <v>0</v>
      </c>
      <c r="K317" s="21">
        <f t="shared" si="119"/>
        <v>0</v>
      </c>
      <c r="L317" s="21">
        <f t="shared" si="119"/>
        <v>0</v>
      </c>
      <c r="M317" s="21">
        <f t="shared" si="119"/>
        <v>0</v>
      </c>
      <c r="N317" s="21">
        <f t="shared" si="119"/>
        <v>0</v>
      </c>
      <c r="O317" s="21">
        <f t="shared" si="119"/>
        <v>0</v>
      </c>
      <c r="P317" s="22"/>
    </row>
    <row r="318" spans="1:16" ht="20.25" customHeight="1">
      <c r="A318" s="125"/>
      <c r="B318" s="114"/>
      <c r="C318" s="115"/>
      <c r="D318" s="116"/>
      <c r="E318" s="20">
        <v>2020</v>
      </c>
      <c r="F318" s="21">
        <f t="shared" si="116"/>
        <v>516144</v>
      </c>
      <c r="G318" s="21">
        <f t="shared" si="117"/>
        <v>0</v>
      </c>
      <c r="H318" s="21">
        <f t="shared" si="119"/>
        <v>516144</v>
      </c>
      <c r="I318" s="21">
        <f t="shared" si="119"/>
        <v>0</v>
      </c>
      <c r="J318" s="21">
        <f t="shared" si="119"/>
        <v>0</v>
      </c>
      <c r="K318" s="21">
        <f t="shared" si="119"/>
        <v>0</v>
      </c>
      <c r="L318" s="21">
        <f t="shared" si="119"/>
        <v>0</v>
      </c>
      <c r="M318" s="21">
        <f t="shared" si="119"/>
        <v>0</v>
      </c>
      <c r="N318" s="21">
        <f t="shared" si="119"/>
        <v>0</v>
      </c>
      <c r="O318" s="21">
        <f t="shared" si="119"/>
        <v>0</v>
      </c>
      <c r="P318" s="22"/>
    </row>
    <row r="319" spans="1:16" ht="18" customHeight="1">
      <c r="A319" s="125"/>
      <c r="B319" s="78" t="s">
        <v>206</v>
      </c>
      <c r="C319" s="79"/>
      <c r="D319" s="80"/>
      <c r="E319" s="23" t="s">
        <v>141</v>
      </c>
      <c r="F319" s="24">
        <f>SUM(F320:F325)</f>
        <v>3882700.4</v>
      </c>
      <c r="G319" s="24">
        <f t="shared" si="117"/>
        <v>574032.6</v>
      </c>
      <c r="H319" s="24">
        <f>SUM(H320:H325)</f>
        <v>1732359.3</v>
      </c>
      <c r="I319" s="24">
        <f aca="true" t="shared" si="120" ref="I319:O319">SUM(I320:I325)</f>
        <v>574032.6</v>
      </c>
      <c r="J319" s="24">
        <f t="shared" si="120"/>
        <v>0</v>
      </c>
      <c r="K319" s="24">
        <f t="shared" si="120"/>
        <v>0</v>
      </c>
      <c r="L319" s="24">
        <f t="shared" si="120"/>
        <v>2150341.1</v>
      </c>
      <c r="M319" s="24">
        <f t="shared" si="120"/>
        <v>0</v>
      </c>
      <c r="N319" s="24">
        <f t="shared" si="120"/>
        <v>0</v>
      </c>
      <c r="O319" s="24">
        <f t="shared" si="120"/>
        <v>0</v>
      </c>
      <c r="P319" s="7"/>
    </row>
    <row r="320" spans="1:16" ht="21.75" customHeight="1">
      <c r="A320" s="125"/>
      <c r="B320" s="81"/>
      <c r="C320" s="82"/>
      <c r="D320" s="83"/>
      <c r="E320" s="20">
        <v>2015</v>
      </c>
      <c r="F320" s="21">
        <f t="shared" si="116"/>
        <v>227489</v>
      </c>
      <c r="G320" s="21">
        <f t="shared" si="117"/>
        <v>227489</v>
      </c>
      <c r="H320" s="21">
        <f aca="true" t="shared" si="121" ref="H320:O325">H299+H112</f>
        <v>227489</v>
      </c>
      <c r="I320" s="21">
        <f t="shared" si="121"/>
        <v>227489</v>
      </c>
      <c r="J320" s="21">
        <f t="shared" si="121"/>
        <v>0</v>
      </c>
      <c r="K320" s="21">
        <f t="shared" si="121"/>
        <v>0</v>
      </c>
      <c r="L320" s="21">
        <f t="shared" si="121"/>
        <v>0</v>
      </c>
      <c r="M320" s="21">
        <f t="shared" si="121"/>
        <v>0</v>
      </c>
      <c r="N320" s="21">
        <f t="shared" si="121"/>
        <v>0</v>
      </c>
      <c r="O320" s="21">
        <f t="shared" si="121"/>
        <v>0</v>
      </c>
      <c r="P320" s="22"/>
    </row>
    <row r="321" spans="1:16" ht="19.5" customHeight="1">
      <c r="A321" s="125"/>
      <c r="B321" s="81"/>
      <c r="C321" s="82"/>
      <c r="D321" s="83"/>
      <c r="E321" s="20">
        <v>2016</v>
      </c>
      <c r="F321" s="21">
        <f t="shared" si="116"/>
        <v>1483277</v>
      </c>
      <c r="G321" s="21">
        <f t="shared" si="117"/>
        <v>246542.6</v>
      </c>
      <c r="H321" s="21">
        <f t="shared" si="121"/>
        <v>757503</v>
      </c>
      <c r="I321" s="21">
        <f t="shared" si="121"/>
        <v>246542.6</v>
      </c>
      <c r="J321" s="21">
        <f t="shared" si="121"/>
        <v>0</v>
      </c>
      <c r="K321" s="21">
        <f t="shared" si="121"/>
        <v>0</v>
      </c>
      <c r="L321" s="21">
        <f t="shared" si="121"/>
        <v>725774</v>
      </c>
      <c r="M321" s="21">
        <f t="shared" si="121"/>
        <v>0</v>
      </c>
      <c r="N321" s="21">
        <f t="shared" si="121"/>
        <v>0</v>
      </c>
      <c r="O321" s="21">
        <f t="shared" si="121"/>
        <v>0</v>
      </c>
      <c r="P321" s="22"/>
    </row>
    <row r="322" spans="1:16" ht="18.75" customHeight="1">
      <c r="A322" s="125"/>
      <c r="B322" s="81"/>
      <c r="C322" s="82"/>
      <c r="D322" s="83"/>
      <c r="E322" s="20">
        <v>2017</v>
      </c>
      <c r="F322" s="21">
        <f>H322+J322+L322+N322</f>
        <v>1169738</v>
      </c>
      <c r="G322" s="21">
        <f t="shared" si="117"/>
        <v>100001</v>
      </c>
      <c r="H322" s="21">
        <f t="shared" si="121"/>
        <v>414318.19999999995</v>
      </c>
      <c r="I322" s="21">
        <f t="shared" si="121"/>
        <v>100001</v>
      </c>
      <c r="J322" s="21">
        <f t="shared" si="121"/>
        <v>0</v>
      </c>
      <c r="K322" s="21">
        <f t="shared" si="121"/>
        <v>0</v>
      </c>
      <c r="L322" s="21">
        <f t="shared" si="121"/>
        <v>755419.8</v>
      </c>
      <c r="M322" s="21">
        <f t="shared" si="121"/>
        <v>0</v>
      </c>
      <c r="N322" s="21">
        <f t="shared" si="121"/>
        <v>0</v>
      </c>
      <c r="O322" s="21">
        <f t="shared" si="121"/>
        <v>0</v>
      </c>
      <c r="P322" s="22"/>
    </row>
    <row r="323" spans="1:16" ht="17.25" customHeight="1">
      <c r="A323" s="125"/>
      <c r="B323" s="81"/>
      <c r="C323" s="82"/>
      <c r="D323" s="83"/>
      <c r="E323" s="20">
        <v>2018</v>
      </c>
      <c r="F323" s="21">
        <f t="shared" si="116"/>
        <v>566720.4</v>
      </c>
      <c r="G323" s="21">
        <f t="shared" si="117"/>
        <v>0</v>
      </c>
      <c r="H323" s="21">
        <f t="shared" si="121"/>
        <v>141680.1</v>
      </c>
      <c r="I323" s="21">
        <f t="shared" si="121"/>
        <v>0</v>
      </c>
      <c r="J323" s="21">
        <f t="shared" si="121"/>
        <v>0</v>
      </c>
      <c r="K323" s="21">
        <f t="shared" si="121"/>
        <v>0</v>
      </c>
      <c r="L323" s="21">
        <f t="shared" si="121"/>
        <v>425040.3</v>
      </c>
      <c r="M323" s="21">
        <f t="shared" si="121"/>
        <v>0</v>
      </c>
      <c r="N323" s="21">
        <f t="shared" si="121"/>
        <v>0</v>
      </c>
      <c r="O323" s="21">
        <f t="shared" si="121"/>
        <v>0</v>
      </c>
      <c r="P323" s="22"/>
    </row>
    <row r="324" spans="1:16" ht="19.5" customHeight="1">
      <c r="A324" s="125"/>
      <c r="B324" s="81"/>
      <c r="C324" s="82"/>
      <c r="D324" s="83"/>
      <c r="E324" s="20">
        <v>2019</v>
      </c>
      <c r="F324" s="21">
        <f t="shared" si="116"/>
        <v>325476</v>
      </c>
      <c r="G324" s="21">
        <f t="shared" si="117"/>
        <v>0</v>
      </c>
      <c r="H324" s="21">
        <f t="shared" si="121"/>
        <v>81369</v>
      </c>
      <c r="I324" s="21">
        <f t="shared" si="121"/>
        <v>0</v>
      </c>
      <c r="J324" s="21">
        <f t="shared" si="121"/>
        <v>0</v>
      </c>
      <c r="K324" s="21">
        <f t="shared" si="121"/>
        <v>0</v>
      </c>
      <c r="L324" s="21">
        <f t="shared" si="121"/>
        <v>244107</v>
      </c>
      <c r="M324" s="21">
        <f t="shared" si="121"/>
        <v>0</v>
      </c>
      <c r="N324" s="21">
        <f t="shared" si="121"/>
        <v>0</v>
      </c>
      <c r="O324" s="21">
        <f t="shared" si="121"/>
        <v>0</v>
      </c>
      <c r="P324" s="22"/>
    </row>
    <row r="325" spans="1:16" ht="18" customHeight="1" thickBot="1">
      <c r="A325" s="126"/>
      <c r="B325" s="85"/>
      <c r="C325" s="86"/>
      <c r="D325" s="87"/>
      <c r="E325" s="65">
        <v>2020</v>
      </c>
      <c r="F325" s="46">
        <f t="shared" si="116"/>
        <v>110000</v>
      </c>
      <c r="G325" s="46">
        <f t="shared" si="117"/>
        <v>0</v>
      </c>
      <c r="H325" s="46">
        <f t="shared" si="121"/>
        <v>110000</v>
      </c>
      <c r="I325" s="46">
        <f t="shared" si="121"/>
        <v>0</v>
      </c>
      <c r="J325" s="46">
        <f t="shared" si="121"/>
        <v>0</v>
      </c>
      <c r="K325" s="46">
        <f t="shared" si="121"/>
        <v>0</v>
      </c>
      <c r="L325" s="46">
        <f t="shared" si="121"/>
        <v>0</v>
      </c>
      <c r="M325" s="46">
        <f t="shared" si="121"/>
        <v>0</v>
      </c>
      <c r="N325" s="46">
        <f t="shared" si="121"/>
        <v>0</v>
      </c>
      <c r="O325" s="46">
        <f t="shared" si="121"/>
        <v>0</v>
      </c>
      <c r="P325" s="66"/>
    </row>
    <row r="326" spans="1:16" ht="15">
      <c r="A326" s="70"/>
      <c r="B326" s="71"/>
      <c r="C326" s="71"/>
      <c r="D326" s="71"/>
      <c r="E326" s="71"/>
      <c r="F326" s="72"/>
      <c r="G326" s="72"/>
      <c r="H326" s="71"/>
      <c r="I326" s="71"/>
      <c r="J326" s="71"/>
      <c r="K326" s="71"/>
      <c r="L326" s="71"/>
      <c r="M326" s="71"/>
      <c r="N326" s="71"/>
      <c r="O326" s="71"/>
      <c r="P326" s="71"/>
    </row>
    <row r="327" spans="1:9" ht="15">
      <c r="A327" s="73"/>
      <c r="H327" s="74"/>
      <c r="I327" s="74"/>
    </row>
    <row r="328" spans="1:9" ht="15">
      <c r="A328" s="73"/>
      <c r="H328" s="74"/>
      <c r="I328" s="74"/>
    </row>
    <row r="329" spans="1:9" ht="15">
      <c r="A329" s="73"/>
      <c r="H329" s="74"/>
      <c r="I329" s="74"/>
    </row>
    <row r="330" spans="1:9" ht="15">
      <c r="A330" s="73"/>
      <c r="D330" s="75"/>
      <c r="H330" s="74"/>
      <c r="I330" s="74"/>
    </row>
    <row r="331" spans="1:9" ht="15">
      <c r="A331" s="73"/>
      <c r="H331" s="74"/>
      <c r="I331" s="74"/>
    </row>
    <row r="332" spans="1:9" ht="15">
      <c r="A332" s="73"/>
      <c r="H332" s="74"/>
      <c r="I332" s="74"/>
    </row>
    <row r="333" ht="15">
      <c r="A333" s="73"/>
    </row>
    <row r="334" ht="15">
      <c r="A334" s="73"/>
    </row>
    <row r="335" ht="15">
      <c r="A335" s="73"/>
    </row>
    <row r="336" ht="15">
      <c r="A336" s="73"/>
    </row>
    <row r="337" ht="15">
      <c r="A337" s="73"/>
    </row>
    <row r="338" ht="15">
      <c r="A338" s="73"/>
    </row>
    <row r="339" ht="15">
      <c r="A339" s="73"/>
    </row>
    <row r="340" ht="15">
      <c r="A340" s="73"/>
    </row>
    <row r="341" ht="15">
      <c r="A341" s="73"/>
    </row>
    <row r="342" ht="15">
      <c r="A342" s="73"/>
    </row>
    <row r="343" ht="15">
      <c r="A343" s="73"/>
    </row>
    <row r="344" ht="15">
      <c r="A344" s="73"/>
    </row>
    <row r="345" ht="15">
      <c r="A345" s="73"/>
    </row>
    <row r="346" ht="15">
      <c r="A346" s="73"/>
    </row>
    <row r="347" ht="15">
      <c r="A347" s="73"/>
    </row>
    <row r="348" ht="15">
      <c r="A348" s="73"/>
    </row>
    <row r="349" ht="15">
      <c r="A349" s="73"/>
    </row>
    <row r="350" ht="15">
      <c r="A350" s="73"/>
    </row>
    <row r="351" ht="15">
      <c r="A351" s="73"/>
    </row>
    <row r="352" ht="15">
      <c r="A352" s="73"/>
    </row>
    <row r="353" ht="15">
      <c r="A353" s="73"/>
    </row>
    <row r="354" ht="15">
      <c r="A354" s="73"/>
    </row>
    <row r="355" ht="15">
      <c r="A355" s="73"/>
    </row>
    <row r="356" ht="15">
      <c r="A356" s="73"/>
    </row>
    <row r="357" ht="15">
      <c r="A357" s="73"/>
    </row>
    <row r="358" ht="15">
      <c r="A358" s="73"/>
    </row>
    <row r="359" ht="15">
      <c r="A359" s="73"/>
    </row>
    <row r="360" ht="15">
      <c r="A360" s="73"/>
    </row>
    <row r="361" ht="15">
      <c r="A361" s="73"/>
    </row>
    <row r="362" ht="15">
      <c r="A362" s="73"/>
    </row>
    <row r="363" ht="15">
      <c r="A363" s="73"/>
    </row>
    <row r="364" ht="15">
      <c r="A364" s="73"/>
    </row>
    <row r="365" ht="15">
      <c r="A365" s="73"/>
    </row>
    <row r="366" ht="15">
      <c r="A366" s="73"/>
    </row>
    <row r="367" ht="15">
      <c r="A367" s="73"/>
    </row>
    <row r="368" ht="15">
      <c r="A368" s="73"/>
    </row>
    <row r="369" ht="15">
      <c r="A369" s="73"/>
    </row>
    <row r="370" ht="15">
      <c r="A370" s="73"/>
    </row>
    <row r="371" ht="15">
      <c r="A371" s="73"/>
    </row>
    <row r="372" ht="15">
      <c r="A372" s="73"/>
    </row>
    <row r="373" ht="15">
      <c r="A373" s="73"/>
    </row>
    <row r="374" ht="15">
      <c r="A374" s="73"/>
    </row>
    <row r="375" ht="15">
      <c r="A375" s="73"/>
    </row>
    <row r="376" ht="15">
      <c r="A376" s="73"/>
    </row>
    <row r="377" ht="15">
      <c r="A377" s="73"/>
    </row>
    <row r="378" ht="15">
      <c r="A378" s="73"/>
    </row>
    <row r="379" ht="15">
      <c r="A379" s="73"/>
    </row>
    <row r="380" ht="15">
      <c r="A380" s="73"/>
    </row>
    <row r="381" ht="15">
      <c r="A381" s="73"/>
    </row>
    <row r="382" ht="15">
      <c r="A382" s="73"/>
    </row>
    <row r="383" ht="15">
      <c r="A383" s="73"/>
    </row>
    <row r="384" ht="15">
      <c r="A384" s="73"/>
    </row>
    <row r="385" ht="15">
      <c r="A385" s="73"/>
    </row>
    <row r="386" ht="15">
      <c r="A386" s="73"/>
    </row>
    <row r="387" ht="15">
      <c r="A387" s="73"/>
    </row>
    <row r="388" ht="15">
      <c r="A388" s="73"/>
    </row>
    <row r="389" ht="15">
      <c r="A389" s="73"/>
    </row>
    <row r="390" ht="15">
      <c r="A390" s="73"/>
    </row>
    <row r="391" ht="15">
      <c r="A391" s="73"/>
    </row>
    <row r="392" ht="15">
      <c r="A392" s="73"/>
    </row>
    <row r="393" ht="15">
      <c r="A393" s="73"/>
    </row>
    <row r="394" ht="15">
      <c r="A394" s="73"/>
    </row>
    <row r="395" ht="15">
      <c r="A395" s="73"/>
    </row>
    <row r="396" ht="15">
      <c r="A396" s="73"/>
    </row>
    <row r="397" ht="15">
      <c r="A397" s="73"/>
    </row>
    <row r="398" ht="15">
      <c r="A398" s="73"/>
    </row>
    <row r="399" ht="15">
      <c r="A399" s="73"/>
    </row>
    <row r="400" ht="15">
      <c r="A400" s="73"/>
    </row>
    <row r="401" ht="15">
      <c r="A401" s="73"/>
    </row>
    <row r="402" ht="15">
      <c r="A402" s="73"/>
    </row>
    <row r="403" ht="15">
      <c r="A403" s="73"/>
    </row>
    <row r="404" ht="15">
      <c r="A404" s="73"/>
    </row>
    <row r="405" ht="15">
      <c r="A405" s="73"/>
    </row>
    <row r="406" ht="15">
      <c r="A406" s="73"/>
    </row>
    <row r="407" ht="15">
      <c r="A407" s="73"/>
    </row>
    <row r="408" ht="15">
      <c r="A408" s="73"/>
    </row>
    <row r="409" ht="15">
      <c r="A409" s="73"/>
    </row>
    <row r="410" ht="15">
      <c r="A410" s="73"/>
    </row>
    <row r="411" ht="15">
      <c r="A411" s="73"/>
    </row>
    <row r="412" ht="15">
      <c r="A412" s="73"/>
    </row>
    <row r="413" ht="15">
      <c r="A413" s="73"/>
    </row>
  </sheetData>
  <sheetProtection/>
  <mergeCells count="160">
    <mergeCell ref="A156:A157"/>
    <mergeCell ref="B156:B157"/>
    <mergeCell ref="C156:C157"/>
    <mergeCell ref="A161:A162"/>
    <mergeCell ref="B161:B162"/>
    <mergeCell ref="B126:D132"/>
    <mergeCell ref="A80:A82"/>
    <mergeCell ref="B119:D125"/>
    <mergeCell ref="B63:B64"/>
    <mergeCell ref="B80:B82"/>
    <mergeCell ref="A119:A139"/>
    <mergeCell ref="A97:A117"/>
    <mergeCell ref="B97:D103"/>
    <mergeCell ref="B104:D110"/>
    <mergeCell ref="C65:C66"/>
    <mergeCell ref="A221:A222"/>
    <mergeCell ref="B221:B222"/>
    <mergeCell ref="A169:A189"/>
    <mergeCell ref="B169:D175"/>
    <mergeCell ref="A190:A193"/>
    <mergeCell ref="B190:B193"/>
    <mergeCell ref="C190:C193"/>
    <mergeCell ref="A148:A149"/>
    <mergeCell ref="B148:B149"/>
    <mergeCell ref="C148:C149"/>
    <mergeCell ref="P49:P52"/>
    <mergeCell ref="A70:A72"/>
    <mergeCell ref="B70:B72"/>
    <mergeCell ref="C70:C72"/>
    <mergeCell ref="A65:A66"/>
    <mergeCell ref="C63:C64"/>
    <mergeCell ref="A57:A61"/>
    <mergeCell ref="N13:O14"/>
    <mergeCell ref="B68:B69"/>
    <mergeCell ref="C68:C69"/>
    <mergeCell ref="D11:D15"/>
    <mergeCell ref="A17:E17"/>
    <mergeCell ref="L13:M14"/>
    <mergeCell ref="J13:K14"/>
    <mergeCell ref="B19:D25"/>
    <mergeCell ref="A68:A69"/>
    <mergeCell ref="B65:B66"/>
    <mergeCell ref="A49:A52"/>
    <mergeCell ref="C49:C52"/>
    <mergeCell ref="A63:A64"/>
    <mergeCell ref="B57:B61"/>
    <mergeCell ref="C57:C61"/>
    <mergeCell ref="H13:I14"/>
    <mergeCell ref="B42:B43"/>
    <mergeCell ref="C42:C43"/>
    <mergeCell ref="B11:B15"/>
    <mergeCell ref="C11:C15"/>
    <mergeCell ref="C40:C41"/>
    <mergeCell ref="F11:G14"/>
    <mergeCell ref="B298:D304"/>
    <mergeCell ref="A284:A304"/>
    <mergeCell ref="A305:A325"/>
    <mergeCell ref="B305:D311"/>
    <mergeCell ref="B312:D318"/>
    <mergeCell ref="B319:D325"/>
    <mergeCell ref="B284:D290"/>
    <mergeCell ref="B291:D297"/>
    <mergeCell ref="P161:P162"/>
    <mergeCell ref="P191:P192"/>
    <mergeCell ref="B176:D182"/>
    <mergeCell ref="B183:D189"/>
    <mergeCell ref="C161:C162"/>
    <mergeCell ref="P221:P222"/>
    <mergeCell ref="C221:C222"/>
    <mergeCell ref="AW97:AW117"/>
    <mergeCell ref="AX97:AZ103"/>
    <mergeCell ref="R104:T110"/>
    <mergeCell ref="AH104:AJ110"/>
    <mergeCell ref="AH97:AJ103"/>
    <mergeCell ref="AX104:AZ110"/>
    <mergeCell ref="R111:T117"/>
    <mergeCell ref="AH111:AJ117"/>
    <mergeCell ref="BM97:BM117"/>
    <mergeCell ref="BN97:BP103"/>
    <mergeCell ref="BN104:BP110"/>
    <mergeCell ref="EP111:ER117"/>
    <mergeCell ref="EP104:ER110"/>
    <mergeCell ref="DZ111:EB117"/>
    <mergeCell ref="CD104:CF110"/>
    <mergeCell ref="DI97:DI117"/>
    <mergeCell ref="BN111:BP117"/>
    <mergeCell ref="CD111:CF117"/>
    <mergeCell ref="FU97:FU117"/>
    <mergeCell ref="FF104:FH110"/>
    <mergeCell ref="EP97:ER103"/>
    <mergeCell ref="DJ104:DL110"/>
    <mergeCell ref="DJ97:DL103"/>
    <mergeCell ref="EO97:EO117"/>
    <mergeCell ref="DZ97:EB103"/>
    <mergeCell ref="DZ104:EB110"/>
    <mergeCell ref="FF97:FH103"/>
    <mergeCell ref="FF111:FH117"/>
    <mergeCell ref="HR97:HT103"/>
    <mergeCell ref="HB104:HD110"/>
    <mergeCell ref="HR104:HT110"/>
    <mergeCell ref="HB111:HD117"/>
    <mergeCell ref="HR111:HT117"/>
    <mergeCell ref="HQ97:HQ117"/>
    <mergeCell ref="FV104:FX110"/>
    <mergeCell ref="GL104:GN110"/>
    <mergeCell ref="FV111:FX117"/>
    <mergeCell ref="FV97:FX103"/>
    <mergeCell ref="GK97:GK117"/>
    <mergeCell ref="GL111:GN117"/>
    <mergeCell ref="GL97:GN103"/>
    <mergeCell ref="CT111:CV117"/>
    <mergeCell ref="IH111:IJ117"/>
    <mergeCell ref="DJ111:DL117"/>
    <mergeCell ref="CT104:CV110"/>
    <mergeCell ref="IG97:IG117"/>
    <mergeCell ref="IH97:IJ103"/>
    <mergeCell ref="FE97:FE117"/>
    <mergeCell ref="DY97:DY117"/>
    <mergeCell ref="HA97:HA117"/>
    <mergeCell ref="HB97:HD103"/>
    <mergeCell ref="A11:A15"/>
    <mergeCell ref="P11:P14"/>
    <mergeCell ref="A42:A43"/>
    <mergeCell ref="E11:E15"/>
    <mergeCell ref="A18:E18"/>
    <mergeCell ref="B33:D39"/>
    <mergeCell ref="A40:A41"/>
    <mergeCell ref="B40:B41"/>
    <mergeCell ref="H11:O12"/>
    <mergeCell ref="B26:D32"/>
    <mergeCell ref="O2:P2"/>
    <mergeCell ref="A151:A152"/>
    <mergeCell ref="B151:B152"/>
    <mergeCell ref="C151:C152"/>
    <mergeCell ref="B49:B52"/>
    <mergeCell ref="A19:A39"/>
    <mergeCell ref="P144:P145"/>
    <mergeCell ref="P44:P45"/>
    <mergeCell ref="A44:A45"/>
    <mergeCell ref="B44:B45"/>
    <mergeCell ref="C44:C45"/>
    <mergeCell ref="IH104:IJ110"/>
    <mergeCell ref="AX111:AZ117"/>
    <mergeCell ref="Q97:Q117"/>
    <mergeCell ref="R97:T103"/>
    <mergeCell ref="AG97:AG117"/>
    <mergeCell ref="CC97:CC117"/>
    <mergeCell ref="CD97:CF103"/>
    <mergeCell ref="CS97:CS117"/>
    <mergeCell ref="CT97:CV103"/>
    <mergeCell ref="A142:A145"/>
    <mergeCell ref="B142:B145"/>
    <mergeCell ref="C142:C145"/>
    <mergeCell ref="C80:C82"/>
    <mergeCell ref="A118:E118"/>
    <mergeCell ref="B133:D139"/>
    <mergeCell ref="A140:A141"/>
    <mergeCell ref="B140:B141"/>
    <mergeCell ref="C140:C141"/>
    <mergeCell ref="B111:D117"/>
  </mergeCells>
  <printOptions/>
  <pageMargins left="0.4" right="0.26" top="0.22" bottom="0.3" header="0.22" footer="0.28"/>
  <pageSetup fitToHeight="25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2015-10-02T04:27:30Z</cp:lastPrinted>
  <dcterms:created xsi:type="dcterms:W3CDTF">2012-12-12T08:42:07Z</dcterms:created>
  <dcterms:modified xsi:type="dcterms:W3CDTF">2015-10-19T09:59:31Z</dcterms:modified>
  <cp:category/>
  <cp:version/>
  <cp:contentType/>
  <cp:contentStatus/>
</cp:coreProperties>
</file>