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Лист1!$14:$16</definedName>
  </definedNames>
  <calcPr calcId="114210" fullCalcOnLoad="1"/>
</workbook>
</file>

<file path=xl/calcChain.xml><?xml version="1.0" encoding="utf-8"?>
<calcChain xmlns="http://schemas.openxmlformats.org/spreadsheetml/2006/main">
  <c r="H575" i="1"/>
  <c r="F584"/>
  <c r="E584"/>
  <c r="K344"/>
  <c r="K343"/>
  <c r="K342"/>
  <c r="K341"/>
  <c r="K340"/>
  <c r="I344"/>
  <c r="I343"/>
  <c r="I342"/>
  <c r="I341"/>
  <c r="I340"/>
  <c r="G344"/>
  <c r="G343"/>
  <c r="G342"/>
  <c r="E342"/>
  <c r="G341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40"/>
  <c r="E340"/>
  <c r="F340"/>
  <c r="E341"/>
  <c r="F341"/>
  <c r="F342"/>
  <c r="E343"/>
  <c r="F343"/>
  <c r="E344"/>
  <c r="F344"/>
  <c r="K243"/>
  <c r="K242"/>
  <c r="G246"/>
  <c r="G245"/>
  <c r="G244"/>
  <c r="G243"/>
  <c r="G242"/>
  <c r="E242"/>
  <c r="H246"/>
  <c r="H245"/>
  <c r="H244"/>
  <c r="H243"/>
  <c r="H242"/>
  <c r="H409"/>
  <c r="H408"/>
  <c r="H407"/>
  <c r="H406"/>
  <c r="H405"/>
  <c r="G409"/>
  <c r="G408"/>
  <c r="G407"/>
  <c r="G406"/>
  <c r="G405"/>
  <c r="H395"/>
  <c r="H394"/>
  <c r="H393"/>
  <c r="H392"/>
  <c r="H391"/>
  <c r="G395"/>
  <c r="G394"/>
  <c r="G393"/>
  <c r="G392"/>
  <c r="G391"/>
  <c r="F391"/>
  <c r="H436"/>
  <c r="G339"/>
  <c r="M150"/>
  <c r="K586"/>
  <c r="G544"/>
  <c r="G543"/>
  <c r="G542"/>
  <c r="G541"/>
  <c r="G540"/>
  <c r="H446"/>
  <c r="H445"/>
  <c r="H444"/>
  <c r="H443"/>
  <c r="G446"/>
  <c r="G445"/>
  <c r="G444"/>
  <c r="G443"/>
  <c r="H442"/>
  <c r="G442"/>
  <c r="K246"/>
  <c r="K245"/>
  <c r="K244"/>
  <c r="N153"/>
  <c r="N152"/>
  <c r="N151"/>
  <c r="N150"/>
  <c r="M153"/>
  <c r="M152"/>
  <c r="M151"/>
  <c r="L153"/>
  <c r="L152"/>
  <c r="L151"/>
  <c r="L150"/>
  <c r="K153"/>
  <c r="K152"/>
  <c r="K151"/>
  <c r="K150"/>
  <c r="K154"/>
  <c r="L154"/>
  <c r="M154"/>
  <c r="N154"/>
  <c r="K155"/>
  <c r="L155"/>
  <c r="M155"/>
  <c r="N155"/>
  <c r="K156"/>
  <c r="L156"/>
  <c r="M156"/>
  <c r="N156"/>
  <c r="K157"/>
  <c r="L157"/>
  <c r="M157"/>
  <c r="N157"/>
  <c r="K158"/>
  <c r="L158"/>
  <c r="M158"/>
  <c r="N158"/>
  <c r="K159"/>
  <c r="L159"/>
  <c r="M159"/>
  <c r="N159"/>
  <c r="K160"/>
  <c r="L160"/>
  <c r="M160"/>
  <c r="N160"/>
  <c r="K161"/>
  <c r="L161"/>
  <c r="M161"/>
  <c r="N161"/>
  <c r="K162"/>
  <c r="L162"/>
  <c r="M162"/>
  <c r="N162"/>
  <c r="K163"/>
  <c r="L163"/>
  <c r="M163"/>
  <c r="N163"/>
  <c r="K164"/>
  <c r="L164"/>
  <c r="M164"/>
  <c r="N164"/>
  <c r="K165"/>
  <c r="L165"/>
  <c r="M165"/>
  <c r="N165"/>
  <c r="K166"/>
  <c r="L166"/>
  <c r="M166"/>
  <c r="N166"/>
  <c r="K167"/>
  <c r="L167"/>
  <c r="M167"/>
  <c r="N167"/>
  <c r="K168"/>
  <c r="L168"/>
  <c r="M168"/>
  <c r="N168"/>
  <c r="K169"/>
  <c r="L169"/>
  <c r="M169"/>
  <c r="N169"/>
  <c r="K170"/>
  <c r="L170"/>
  <c r="M170"/>
  <c r="N170"/>
  <c r="K171"/>
  <c r="L171"/>
  <c r="M171"/>
  <c r="N171"/>
  <c r="K172"/>
  <c r="L172"/>
  <c r="M172"/>
  <c r="N172"/>
  <c r="K173"/>
  <c r="L173"/>
  <c r="M173"/>
  <c r="N173"/>
  <c r="K174"/>
  <c r="L174"/>
  <c r="M174"/>
  <c r="N174"/>
  <c r="K175"/>
  <c r="L175"/>
  <c r="M175"/>
  <c r="N175"/>
  <c r="K176"/>
  <c r="L176"/>
  <c r="M176"/>
  <c r="N176"/>
  <c r="K177"/>
  <c r="L177"/>
  <c r="M177"/>
  <c r="N177"/>
  <c r="K178"/>
  <c r="L178"/>
  <c r="M178"/>
  <c r="N178"/>
  <c r="K179"/>
  <c r="L179"/>
  <c r="M179"/>
  <c r="N179"/>
  <c r="K180"/>
  <c r="L180"/>
  <c r="M180"/>
  <c r="N180"/>
  <c r="K181"/>
  <c r="L181"/>
  <c r="M181"/>
  <c r="N181"/>
  <c r="K182"/>
  <c r="L182"/>
  <c r="M182"/>
  <c r="N182"/>
  <c r="K183"/>
  <c r="L183"/>
  <c r="M183"/>
  <c r="N183"/>
  <c r="K184"/>
  <c r="L184"/>
  <c r="M184"/>
  <c r="N184"/>
  <c r="K185"/>
  <c r="L185"/>
  <c r="M185"/>
  <c r="N185"/>
  <c r="K186"/>
  <c r="L186"/>
  <c r="M186"/>
  <c r="N186"/>
  <c r="K187"/>
  <c r="L187"/>
  <c r="M187"/>
  <c r="N187"/>
  <c r="K188"/>
  <c r="L188"/>
  <c r="M188"/>
  <c r="N188"/>
  <c r="K189"/>
  <c r="L189"/>
  <c r="M189"/>
  <c r="N189"/>
  <c r="K190"/>
  <c r="L190"/>
  <c r="M190"/>
  <c r="N190"/>
  <c r="K191"/>
  <c r="L191"/>
  <c r="M191"/>
  <c r="N191"/>
  <c r="K192"/>
  <c r="L192"/>
  <c r="M192"/>
  <c r="N192"/>
  <c r="K193"/>
  <c r="L193"/>
  <c r="M193"/>
  <c r="N193"/>
  <c r="K194"/>
  <c r="L194"/>
  <c r="M194"/>
  <c r="N194"/>
  <c r="K195"/>
  <c r="L195"/>
  <c r="M195"/>
  <c r="N195"/>
  <c r="K196"/>
  <c r="L196"/>
  <c r="M196"/>
  <c r="N196"/>
  <c r="K197"/>
  <c r="L197"/>
  <c r="M197"/>
  <c r="N197"/>
  <c r="K198"/>
  <c r="L198"/>
  <c r="M198"/>
  <c r="N198"/>
  <c r="K199"/>
  <c r="L199"/>
  <c r="M199"/>
  <c r="N199"/>
  <c r="K200"/>
  <c r="L200"/>
  <c r="M200"/>
  <c r="N200"/>
  <c r="K201"/>
  <c r="L201"/>
  <c r="M201"/>
  <c r="N201"/>
  <c r="K202"/>
  <c r="L202"/>
  <c r="M202"/>
  <c r="N202"/>
  <c r="K203"/>
  <c r="L203"/>
  <c r="M203"/>
  <c r="N203"/>
  <c r="K204"/>
  <c r="L204"/>
  <c r="M204"/>
  <c r="N204"/>
  <c r="K205"/>
  <c r="L205"/>
  <c r="M205"/>
  <c r="N205"/>
  <c r="K206"/>
  <c r="L206"/>
  <c r="M206"/>
  <c r="N206"/>
  <c r="K207"/>
  <c r="L207"/>
  <c r="M207"/>
  <c r="N207"/>
  <c r="K208"/>
  <c r="L208"/>
  <c r="M208"/>
  <c r="N208"/>
  <c r="K209"/>
  <c r="L209"/>
  <c r="M209"/>
  <c r="N209"/>
  <c r="K210"/>
  <c r="L210"/>
  <c r="M210"/>
  <c r="N210"/>
  <c r="K211"/>
  <c r="L211"/>
  <c r="M211"/>
  <c r="N211"/>
  <c r="K212"/>
  <c r="L212"/>
  <c r="M212"/>
  <c r="N212"/>
  <c r="K213"/>
  <c r="L213"/>
  <c r="M213"/>
  <c r="N213"/>
  <c r="K214"/>
  <c r="L214"/>
  <c r="M214"/>
  <c r="N214"/>
  <c r="K215"/>
  <c r="L215"/>
  <c r="M215"/>
  <c r="N215"/>
  <c r="K216"/>
  <c r="L216"/>
  <c r="M216"/>
  <c r="N216"/>
  <c r="K217"/>
  <c r="L217"/>
  <c r="M217"/>
  <c r="N217"/>
  <c r="K218"/>
  <c r="L218"/>
  <c r="M218"/>
  <c r="N218"/>
  <c r="K219"/>
  <c r="L219"/>
  <c r="M219"/>
  <c r="N219"/>
  <c r="K220"/>
  <c r="L220"/>
  <c r="M220"/>
  <c r="N220"/>
  <c r="K221"/>
  <c r="L221"/>
  <c r="M221"/>
  <c r="N221"/>
  <c r="K222"/>
  <c r="L222"/>
  <c r="M222"/>
  <c r="N222"/>
  <c r="K223"/>
  <c r="L223"/>
  <c r="M223"/>
  <c r="N223"/>
  <c r="K224"/>
  <c r="L224"/>
  <c r="M224"/>
  <c r="N224"/>
  <c r="K225"/>
  <c r="L225"/>
  <c r="M225"/>
  <c r="N225"/>
  <c r="K226"/>
  <c r="L226"/>
  <c r="M226"/>
  <c r="N226"/>
  <c r="K227"/>
  <c r="L227"/>
  <c r="M227"/>
  <c r="N227"/>
  <c r="K228"/>
  <c r="L228"/>
  <c r="M228"/>
  <c r="N228"/>
  <c r="K229"/>
  <c r="L229"/>
  <c r="M229"/>
  <c r="N229"/>
  <c r="K230"/>
  <c r="L230"/>
  <c r="M230"/>
  <c r="N230"/>
  <c r="I153"/>
  <c r="I152"/>
  <c r="I151"/>
  <c r="I150"/>
  <c r="H153"/>
  <c r="H152"/>
  <c r="H151"/>
  <c r="G153"/>
  <c r="N149"/>
  <c r="M149"/>
  <c r="L149"/>
  <c r="K149"/>
  <c r="I149"/>
  <c r="H149"/>
  <c r="G149"/>
  <c r="N90"/>
  <c r="N89"/>
  <c r="N88"/>
  <c r="N87"/>
  <c r="M90"/>
  <c r="M89"/>
  <c r="M88"/>
  <c r="M87"/>
  <c r="L90"/>
  <c r="L89"/>
  <c r="L88"/>
  <c r="L87"/>
  <c r="K90"/>
  <c r="K89"/>
  <c r="K88"/>
  <c r="K87"/>
  <c r="I90"/>
  <c r="I89"/>
  <c r="I88"/>
  <c r="I87"/>
  <c r="H90"/>
  <c r="H89"/>
  <c r="H88"/>
  <c r="H86"/>
  <c r="G90"/>
  <c r="G89"/>
  <c r="G88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N86"/>
  <c r="M86"/>
  <c r="L86"/>
  <c r="K86"/>
  <c r="I86"/>
  <c r="G86"/>
  <c r="N69"/>
  <c r="N68"/>
  <c r="N67"/>
  <c r="N66"/>
  <c r="M69"/>
  <c r="M68"/>
  <c r="M67"/>
  <c r="M66"/>
  <c r="L69"/>
  <c r="L68"/>
  <c r="L67"/>
  <c r="L66"/>
  <c r="L70"/>
  <c r="L71"/>
  <c r="L72"/>
  <c r="L73"/>
  <c r="L74"/>
  <c r="F74"/>
  <c r="L75"/>
  <c r="F75"/>
  <c r="L76"/>
  <c r="F76"/>
  <c r="L77"/>
  <c r="L78"/>
  <c r="F78"/>
  <c r="L79"/>
  <c r="F79"/>
  <c r="L80"/>
  <c r="F80"/>
  <c r="L81"/>
  <c r="F81"/>
  <c r="L82"/>
  <c r="F82"/>
  <c r="L83"/>
  <c r="F83"/>
  <c r="K69"/>
  <c r="K68"/>
  <c r="K67"/>
  <c r="K66"/>
  <c r="K65"/>
  <c r="L65"/>
  <c r="M65"/>
  <c r="N65"/>
  <c r="H69"/>
  <c r="H68"/>
  <c r="H67"/>
  <c r="G69"/>
  <c r="H71"/>
  <c r="H72"/>
  <c r="H73"/>
  <c r="H77"/>
  <c r="G79"/>
  <c r="G80"/>
  <c r="G81"/>
  <c r="G82"/>
  <c r="G83"/>
  <c r="H65"/>
  <c r="G65"/>
  <c r="N27"/>
  <c r="N26"/>
  <c r="N25"/>
  <c r="N24"/>
  <c r="N23"/>
  <c r="M27"/>
  <c r="M26"/>
  <c r="M25"/>
  <c r="M24"/>
  <c r="M23"/>
  <c r="L27"/>
  <c r="L26"/>
  <c r="L25"/>
  <c r="L24"/>
  <c r="L23"/>
  <c r="K27"/>
  <c r="K26"/>
  <c r="K25"/>
  <c r="K24"/>
  <c r="K23"/>
  <c r="I27"/>
  <c r="I26"/>
  <c r="I25"/>
  <c r="I24"/>
  <c r="I23"/>
  <c r="H27"/>
  <c r="H26"/>
  <c r="H25"/>
  <c r="H23"/>
  <c r="G27"/>
  <c r="G26"/>
  <c r="G23"/>
  <c r="F72"/>
  <c r="G77"/>
  <c r="F77"/>
  <c r="F73"/>
  <c r="F71"/>
  <c r="G71"/>
  <c r="H70"/>
  <c r="F70"/>
  <c r="G72"/>
  <c r="G73"/>
  <c r="G74"/>
  <c r="G75"/>
  <c r="G76"/>
  <c r="G70"/>
  <c r="H404"/>
  <c r="G404"/>
  <c r="G433"/>
  <c r="G585"/>
  <c r="H390"/>
  <c r="G390"/>
  <c r="G434"/>
  <c r="G539"/>
  <c r="G441"/>
  <c r="H441"/>
  <c r="G436"/>
  <c r="G435"/>
  <c r="H544"/>
  <c r="H543"/>
  <c r="H542"/>
  <c r="H541"/>
  <c r="H540"/>
  <c r="H539"/>
  <c r="G432"/>
  <c r="G584"/>
  <c r="N339"/>
  <c r="M339"/>
  <c r="L339"/>
  <c r="K339"/>
  <c r="J339"/>
  <c r="I339"/>
  <c r="H339"/>
  <c r="N246"/>
  <c r="N245"/>
  <c r="N244"/>
  <c r="N243"/>
  <c r="N242"/>
  <c r="M246"/>
  <c r="M245"/>
  <c r="M244"/>
  <c r="M243"/>
  <c r="M242"/>
  <c r="L246"/>
  <c r="L245"/>
  <c r="L244"/>
  <c r="L243"/>
  <c r="L242"/>
  <c r="J246"/>
  <c r="J245"/>
  <c r="J244"/>
  <c r="J243"/>
  <c r="J242"/>
  <c r="I246"/>
  <c r="I245"/>
  <c r="I244"/>
  <c r="I243"/>
  <c r="I242"/>
  <c r="N241"/>
  <c r="M241"/>
  <c r="L241"/>
  <c r="K241"/>
  <c r="J241"/>
  <c r="I241"/>
  <c r="H241"/>
  <c r="G241"/>
  <c r="E246"/>
  <c r="F241"/>
  <c r="J153"/>
  <c r="J152"/>
  <c r="J151"/>
  <c r="J150"/>
  <c r="J149"/>
  <c r="N148"/>
  <c r="M148"/>
  <c r="L148"/>
  <c r="K148"/>
  <c r="J148"/>
  <c r="I148"/>
  <c r="H148"/>
  <c r="G148"/>
  <c r="G85"/>
  <c r="M85"/>
  <c r="L85"/>
  <c r="J90"/>
  <c r="J89"/>
  <c r="J88"/>
  <c r="J87"/>
  <c r="J86"/>
  <c r="N85"/>
  <c r="K85"/>
  <c r="J85"/>
  <c r="I85"/>
  <c r="H85"/>
  <c r="J69"/>
  <c r="F69"/>
  <c r="J68"/>
  <c r="F68"/>
  <c r="J67"/>
  <c r="F67"/>
  <c r="J66"/>
  <c r="J65"/>
  <c r="I69"/>
  <c r="I68"/>
  <c r="I67"/>
  <c r="I66"/>
  <c r="I65"/>
  <c r="I70"/>
  <c r="I71"/>
  <c r="I72"/>
  <c r="I73"/>
  <c r="I74"/>
  <c r="I75"/>
  <c r="I76"/>
  <c r="I77"/>
  <c r="I78"/>
  <c r="I79"/>
  <c r="I80"/>
  <c r="I81"/>
  <c r="I82"/>
  <c r="I83"/>
  <c r="I64"/>
  <c r="N64"/>
  <c r="M64"/>
  <c r="L64"/>
  <c r="K64"/>
  <c r="J64"/>
  <c r="H64"/>
  <c r="G64"/>
  <c r="U22"/>
  <c r="U24"/>
  <c r="J27"/>
  <c r="J26"/>
  <c r="J25"/>
  <c r="J24"/>
  <c r="J23"/>
  <c r="J22"/>
  <c r="E23"/>
  <c r="T22"/>
  <c r="T24"/>
  <c r="N22"/>
  <c r="M22"/>
  <c r="L22"/>
  <c r="K22"/>
  <c r="I22"/>
  <c r="K234"/>
  <c r="G338"/>
  <c r="M232"/>
  <c r="H157"/>
  <c r="H156"/>
  <c r="H155"/>
  <c r="G155"/>
  <c r="H30"/>
  <c r="G462"/>
  <c r="G176"/>
  <c r="H29"/>
  <c r="G29"/>
  <c r="G455"/>
  <c r="G448"/>
  <c r="H448"/>
  <c r="H397"/>
  <c r="G397"/>
  <c r="H411"/>
  <c r="G411"/>
  <c r="G49"/>
  <c r="H49"/>
  <c r="I49"/>
  <c r="J49"/>
  <c r="K49"/>
  <c r="L49"/>
  <c r="F62"/>
  <c r="E62"/>
  <c r="F61"/>
  <c r="E61"/>
  <c r="F60"/>
  <c r="E60"/>
  <c r="F59"/>
  <c r="E59"/>
  <c r="F58"/>
  <c r="E58"/>
  <c r="F57"/>
  <c r="E57"/>
  <c r="E56"/>
  <c r="F56"/>
  <c r="L56"/>
  <c r="K56"/>
  <c r="J56"/>
  <c r="I56"/>
  <c r="H56"/>
  <c r="G56"/>
  <c r="E64"/>
  <c r="F64"/>
  <c r="F50"/>
  <c r="F51"/>
  <c r="E51"/>
  <c r="F52"/>
  <c r="E52"/>
  <c r="F53"/>
  <c r="F54"/>
  <c r="F55"/>
  <c r="G282"/>
  <c r="L63"/>
  <c r="J63"/>
  <c r="I63"/>
  <c r="F49"/>
  <c r="E50"/>
  <c r="G398"/>
  <c r="G177"/>
  <c r="G178"/>
  <c r="G170"/>
  <c r="G171"/>
  <c r="H31"/>
  <c r="G37"/>
  <c r="G38"/>
  <c r="G399"/>
  <c r="G412"/>
  <c r="G413"/>
  <c r="E148"/>
  <c r="F148"/>
  <c r="F85"/>
  <c r="F230"/>
  <c r="F229"/>
  <c r="F228"/>
  <c r="F227"/>
  <c r="F226"/>
  <c r="E225"/>
  <c r="F225"/>
  <c r="J224"/>
  <c r="I224"/>
  <c r="E141"/>
  <c r="N140"/>
  <c r="L140"/>
  <c r="K140"/>
  <c r="J140"/>
  <c r="I140"/>
  <c r="M53"/>
  <c r="N49"/>
  <c r="I405"/>
  <c r="J405"/>
  <c r="K405"/>
  <c r="L405"/>
  <c r="M405"/>
  <c r="N405"/>
  <c r="H434"/>
  <c r="H585"/>
  <c r="I406"/>
  <c r="J406"/>
  <c r="K406"/>
  <c r="L406"/>
  <c r="M406"/>
  <c r="N406"/>
  <c r="I407"/>
  <c r="J407"/>
  <c r="K407"/>
  <c r="L407"/>
  <c r="M407"/>
  <c r="N407"/>
  <c r="I408"/>
  <c r="J408"/>
  <c r="K408"/>
  <c r="L408"/>
  <c r="M408"/>
  <c r="N408"/>
  <c r="I409"/>
  <c r="J409"/>
  <c r="K409"/>
  <c r="L409"/>
  <c r="M409"/>
  <c r="N409"/>
  <c r="I404"/>
  <c r="J404"/>
  <c r="K404"/>
  <c r="L404"/>
  <c r="M404"/>
  <c r="N404"/>
  <c r="H433"/>
  <c r="I391"/>
  <c r="I433"/>
  <c r="J391"/>
  <c r="J433"/>
  <c r="K391"/>
  <c r="K433"/>
  <c r="L391"/>
  <c r="L433"/>
  <c r="M391"/>
  <c r="M433"/>
  <c r="N391"/>
  <c r="N433"/>
  <c r="I392"/>
  <c r="J392"/>
  <c r="K392"/>
  <c r="L392"/>
  <c r="M392"/>
  <c r="N392"/>
  <c r="H435"/>
  <c r="H587"/>
  <c r="I393"/>
  <c r="I435"/>
  <c r="J393"/>
  <c r="J435"/>
  <c r="K393"/>
  <c r="K435"/>
  <c r="L393"/>
  <c r="L435"/>
  <c r="M393"/>
  <c r="M435"/>
  <c r="N393"/>
  <c r="N435"/>
  <c r="H588"/>
  <c r="I394"/>
  <c r="I436"/>
  <c r="J394"/>
  <c r="K394"/>
  <c r="K436"/>
  <c r="L394"/>
  <c r="M394"/>
  <c r="M436"/>
  <c r="N394"/>
  <c r="H437"/>
  <c r="I395"/>
  <c r="I437"/>
  <c r="J395"/>
  <c r="J437"/>
  <c r="K395"/>
  <c r="K437"/>
  <c r="L395"/>
  <c r="L437"/>
  <c r="M395"/>
  <c r="M437"/>
  <c r="N395"/>
  <c r="N437"/>
  <c r="I390"/>
  <c r="I432"/>
  <c r="J390"/>
  <c r="J432"/>
  <c r="K390"/>
  <c r="K432"/>
  <c r="L390"/>
  <c r="L432"/>
  <c r="M390"/>
  <c r="M432"/>
  <c r="N390"/>
  <c r="N432"/>
  <c r="F430"/>
  <c r="E430"/>
  <c r="F429"/>
  <c r="E429"/>
  <c r="F428"/>
  <c r="E428"/>
  <c r="F427"/>
  <c r="E427"/>
  <c r="F426"/>
  <c r="E426"/>
  <c r="F425"/>
  <c r="E425"/>
  <c r="N424"/>
  <c r="M424"/>
  <c r="L424"/>
  <c r="K424"/>
  <c r="J424"/>
  <c r="I424"/>
  <c r="H424"/>
  <c r="G424"/>
  <c r="F424"/>
  <c r="E424"/>
  <c r="F423"/>
  <c r="F422"/>
  <c r="F421"/>
  <c r="F420"/>
  <c r="F419"/>
  <c r="G418"/>
  <c r="G419"/>
  <c r="G420"/>
  <c r="F418"/>
  <c r="E418"/>
  <c r="N417"/>
  <c r="M417"/>
  <c r="L417"/>
  <c r="K417"/>
  <c r="J417"/>
  <c r="I417"/>
  <c r="H417"/>
  <c r="F390"/>
  <c r="F416"/>
  <c r="F415"/>
  <c r="F414"/>
  <c r="F413"/>
  <c r="F412"/>
  <c r="F411"/>
  <c r="E411"/>
  <c r="H410"/>
  <c r="F565"/>
  <c r="F564"/>
  <c r="F563"/>
  <c r="F562"/>
  <c r="G561"/>
  <c r="G562"/>
  <c r="F561"/>
  <c r="E561"/>
  <c r="F560"/>
  <c r="E560"/>
  <c r="F559"/>
  <c r="F551"/>
  <c r="F550"/>
  <c r="F549"/>
  <c r="F548"/>
  <c r="G547"/>
  <c r="G548"/>
  <c r="F547"/>
  <c r="E547"/>
  <c r="F546"/>
  <c r="E546"/>
  <c r="F545"/>
  <c r="I441"/>
  <c r="J441"/>
  <c r="K441"/>
  <c r="L441"/>
  <c r="M441"/>
  <c r="N441"/>
  <c r="I442"/>
  <c r="J442"/>
  <c r="K442"/>
  <c r="L442"/>
  <c r="M442"/>
  <c r="N442"/>
  <c r="I443"/>
  <c r="J443"/>
  <c r="K443"/>
  <c r="L443"/>
  <c r="M443"/>
  <c r="N443"/>
  <c r="I444"/>
  <c r="J444"/>
  <c r="K444"/>
  <c r="L444"/>
  <c r="M444"/>
  <c r="N444"/>
  <c r="I445"/>
  <c r="J445"/>
  <c r="K445"/>
  <c r="L445"/>
  <c r="M445"/>
  <c r="N445"/>
  <c r="I446"/>
  <c r="J446"/>
  <c r="K446"/>
  <c r="L446"/>
  <c r="M446"/>
  <c r="N446"/>
  <c r="G567"/>
  <c r="F530"/>
  <c r="E530"/>
  <c r="F529"/>
  <c r="E529"/>
  <c r="F528"/>
  <c r="E528"/>
  <c r="F527"/>
  <c r="E527"/>
  <c r="F526"/>
  <c r="E526"/>
  <c r="F525"/>
  <c r="E525"/>
  <c r="N524"/>
  <c r="M524"/>
  <c r="L524"/>
  <c r="K524"/>
  <c r="J524"/>
  <c r="I524"/>
  <c r="H524"/>
  <c r="G524"/>
  <c r="F524"/>
  <c r="E524"/>
  <c r="F523"/>
  <c r="E523"/>
  <c r="F522"/>
  <c r="E522"/>
  <c r="F521"/>
  <c r="E521"/>
  <c r="F520"/>
  <c r="E520"/>
  <c r="F519"/>
  <c r="E519"/>
  <c r="F518"/>
  <c r="E518"/>
  <c r="N517"/>
  <c r="M517"/>
  <c r="L517"/>
  <c r="K517"/>
  <c r="J517"/>
  <c r="I517"/>
  <c r="H517"/>
  <c r="G517"/>
  <c r="F517"/>
  <c r="E517"/>
  <c r="F516"/>
  <c r="E516"/>
  <c r="F515"/>
  <c r="E515"/>
  <c r="F514"/>
  <c r="E514"/>
  <c r="F513"/>
  <c r="E513"/>
  <c r="F512"/>
  <c r="E512"/>
  <c r="F511"/>
  <c r="E511"/>
  <c r="N510"/>
  <c r="M510"/>
  <c r="L510"/>
  <c r="K510"/>
  <c r="J510"/>
  <c r="I510"/>
  <c r="H510"/>
  <c r="G510"/>
  <c r="F510"/>
  <c r="E510"/>
  <c r="N436"/>
  <c r="L436"/>
  <c r="F436"/>
  <c r="J436"/>
  <c r="N434"/>
  <c r="L434"/>
  <c r="J434"/>
  <c r="F410"/>
  <c r="M434"/>
  <c r="K434"/>
  <c r="I434"/>
  <c r="H432"/>
  <c r="F417"/>
  <c r="M54"/>
  <c r="E54"/>
  <c r="E53"/>
  <c r="F224"/>
  <c r="F433"/>
  <c r="E226"/>
  <c r="E142"/>
  <c r="E143"/>
  <c r="M55"/>
  <c r="F434"/>
  <c r="F437"/>
  <c r="F435"/>
  <c r="E390"/>
  <c r="G421"/>
  <c r="E419"/>
  <c r="E420"/>
  <c r="E412"/>
  <c r="E413"/>
  <c r="G563"/>
  <c r="E562"/>
  <c r="G549"/>
  <c r="E548"/>
  <c r="G554"/>
  <c r="G555"/>
  <c r="I539"/>
  <c r="J539"/>
  <c r="K539"/>
  <c r="L539"/>
  <c r="M539"/>
  <c r="N539"/>
  <c r="I540"/>
  <c r="I568"/>
  <c r="J540"/>
  <c r="K540"/>
  <c r="L540"/>
  <c r="M540"/>
  <c r="N540"/>
  <c r="I541"/>
  <c r="J541"/>
  <c r="K541"/>
  <c r="L541"/>
  <c r="M541"/>
  <c r="N541"/>
  <c r="I542"/>
  <c r="J542"/>
  <c r="K542"/>
  <c r="L542"/>
  <c r="M542"/>
  <c r="N542"/>
  <c r="I543"/>
  <c r="J543"/>
  <c r="K543"/>
  <c r="L543"/>
  <c r="M543"/>
  <c r="N543"/>
  <c r="I544"/>
  <c r="J544"/>
  <c r="K544"/>
  <c r="L544"/>
  <c r="M544"/>
  <c r="N544"/>
  <c r="F544"/>
  <c r="E540"/>
  <c r="N559"/>
  <c r="M559"/>
  <c r="L559"/>
  <c r="K559"/>
  <c r="J559"/>
  <c r="I559"/>
  <c r="H559"/>
  <c r="F558"/>
  <c r="F557"/>
  <c r="F556"/>
  <c r="F555"/>
  <c r="F554"/>
  <c r="E554"/>
  <c r="F553"/>
  <c r="E553"/>
  <c r="N552"/>
  <c r="M552"/>
  <c r="L552"/>
  <c r="K552"/>
  <c r="J552"/>
  <c r="I552"/>
  <c r="H552"/>
  <c r="N545"/>
  <c r="M545"/>
  <c r="L545"/>
  <c r="K545"/>
  <c r="J545"/>
  <c r="I545"/>
  <c r="H545"/>
  <c r="F543"/>
  <c r="F542"/>
  <c r="F541"/>
  <c r="F540"/>
  <c r="F539"/>
  <c r="E539"/>
  <c r="N538"/>
  <c r="L538"/>
  <c r="J538"/>
  <c r="H538"/>
  <c r="H567"/>
  <c r="I567"/>
  <c r="J567"/>
  <c r="K567"/>
  <c r="L567"/>
  <c r="M567"/>
  <c r="N567"/>
  <c r="H568"/>
  <c r="J568"/>
  <c r="K568"/>
  <c r="L568"/>
  <c r="M568"/>
  <c r="N568"/>
  <c r="H569"/>
  <c r="I569"/>
  <c r="J569"/>
  <c r="K569"/>
  <c r="L569"/>
  <c r="M569"/>
  <c r="N569"/>
  <c r="H570"/>
  <c r="I570"/>
  <c r="J570"/>
  <c r="K570"/>
  <c r="L570"/>
  <c r="M570"/>
  <c r="N570"/>
  <c r="H571"/>
  <c r="I571"/>
  <c r="J571"/>
  <c r="K571"/>
  <c r="L571"/>
  <c r="M571"/>
  <c r="N571"/>
  <c r="H572"/>
  <c r="I572"/>
  <c r="J572"/>
  <c r="K572"/>
  <c r="L572"/>
  <c r="M572"/>
  <c r="N572"/>
  <c r="E441"/>
  <c r="F537"/>
  <c r="F536"/>
  <c r="F535"/>
  <c r="F534"/>
  <c r="F533"/>
  <c r="E533"/>
  <c r="F532"/>
  <c r="E532"/>
  <c r="N531"/>
  <c r="M531"/>
  <c r="L531"/>
  <c r="K531"/>
  <c r="J531"/>
  <c r="I531"/>
  <c r="H531"/>
  <c r="F509"/>
  <c r="F508"/>
  <c r="F507"/>
  <c r="F506"/>
  <c r="F505"/>
  <c r="E505"/>
  <c r="F504"/>
  <c r="E504"/>
  <c r="N503"/>
  <c r="M503"/>
  <c r="L503"/>
  <c r="K503"/>
  <c r="J503"/>
  <c r="I503"/>
  <c r="H503"/>
  <c r="F502"/>
  <c r="E502"/>
  <c r="F501"/>
  <c r="E501"/>
  <c r="F500"/>
  <c r="E500"/>
  <c r="F499"/>
  <c r="E499"/>
  <c r="F498"/>
  <c r="E498"/>
  <c r="F497"/>
  <c r="E497"/>
  <c r="N496"/>
  <c r="M496"/>
  <c r="L496"/>
  <c r="K496"/>
  <c r="J496"/>
  <c r="I496"/>
  <c r="H496"/>
  <c r="G496"/>
  <c r="F496"/>
  <c r="E496"/>
  <c r="F495"/>
  <c r="F494"/>
  <c r="F493"/>
  <c r="F492"/>
  <c r="F491"/>
  <c r="E491"/>
  <c r="F490"/>
  <c r="E490"/>
  <c r="N489"/>
  <c r="M489"/>
  <c r="L489"/>
  <c r="K489"/>
  <c r="J489"/>
  <c r="I489"/>
  <c r="H489"/>
  <c r="F488"/>
  <c r="F487"/>
  <c r="F486"/>
  <c r="F485"/>
  <c r="F484"/>
  <c r="E484"/>
  <c r="F483"/>
  <c r="E483"/>
  <c r="N482"/>
  <c r="M482"/>
  <c r="L482"/>
  <c r="K482"/>
  <c r="J482"/>
  <c r="I482"/>
  <c r="H482"/>
  <c r="F481"/>
  <c r="F480"/>
  <c r="F479"/>
  <c r="F478"/>
  <c r="F477"/>
  <c r="E477"/>
  <c r="F476"/>
  <c r="E476"/>
  <c r="H475"/>
  <c r="F474"/>
  <c r="E474"/>
  <c r="F473"/>
  <c r="E473"/>
  <c r="F472"/>
  <c r="E472"/>
  <c r="F471"/>
  <c r="E471"/>
  <c r="F470"/>
  <c r="E470"/>
  <c r="F469"/>
  <c r="E469"/>
  <c r="N468"/>
  <c r="M468"/>
  <c r="L468"/>
  <c r="K468"/>
  <c r="J468"/>
  <c r="I468"/>
  <c r="H468"/>
  <c r="G468"/>
  <c r="F468"/>
  <c r="E468"/>
  <c r="F467"/>
  <c r="F466"/>
  <c r="F465"/>
  <c r="F464"/>
  <c r="F463"/>
  <c r="F462"/>
  <c r="E462"/>
  <c r="N461"/>
  <c r="M461"/>
  <c r="L461"/>
  <c r="K461"/>
  <c r="J461"/>
  <c r="I461"/>
  <c r="H461"/>
  <c r="F460"/>
  <c r="F459"/>
  <c r="F458"/>
  <c r="F457"/>
  <c r="F456"/>
  <c r="F455"/>
  <c r="E455"/>
  <c r="N454"/>
  <c r="M454"/>
  <c r="L454"/>
  <c r="K454"/>
  <c r="J454"/>
  <c r="I454"/>
  <c r="H454"/>
  <c r="F453"/>
  <c r="F452"/>
  <c r="F451"/>
  <c r="F450"/>
  <c r="F449"/>
  <c r="F448"/>
  <c r="E448"/>
  <c r="H447"/>
  <c r="F446"/>
  <c r="F445"/>
  <c r="F444"/>
  <c r="F443"/>
  <c r="F442"/>
  <c r="F441"/>
  <c r="N440"/>
  <c r="M440"/>
  <c r="L440"/>
  <c r="K440"/>
  <c r="J440"/>
  <c r="I440"/>
  <c r="H440"/>
  <c r="M82"/>
  <c r="M83"/>
  <c r="M41"/>
  <c r="M32"/>
  <c r="G317"/>
  <c r="G218"/>
  <c r="G219"/>
  <c r="G220"/>
  <c r="G211"/>
  <c r="G204"/>
  <c r="G205"/>
  <c r="G206"/>
  <c r="G197"/>
  <c r="G198"/>
  <c r="G199"/>
  <c r="G162"/>
  <c r="G163"/>
  <c r="G164"/>
  <c r="M135"/>
  <c r="M136"/>
  <c r="M137"/>
  <c r="M138"/>
  <c r="M139"/>
  <c r="M134"/>
  <c r="M108"/>
  <c r="I98"/>
  <c r="M92"/>
  <c r="N93"/>
  <c r="M30"/>
  <c r="M29"/>
  <c r="G200"/>
  <c r="G201"/>
  <c r="G202"/>
  <c r="K121"/>
  <c r="K122"/>
  <c r="K93"/>
  <c r="K92"/>
  <c r="K72"/>
  <c r="K71"/>
  <c r="I37"/>
  <c r="G39"/>
  <c r="G40"/>
  <c r="G41"/>
  <c r="G172"/>
  <c r="G173"/>
  <c r="G174"/>
  <c r="G165"/>
  <c r="G166"/>
  <c r="G167"/>
  <c r="K36"/>
  <c r="K37"/>
  <c r="K38"/>
  <c r="K39"/>
  <c r="K40"/>
  <c r="K41"/>
  <c r="G248"/>
  <c r="G381"/>
  <c r="G249"/>
  <c r="H249"/>
  <c r="I249"/>
  <c r="J249"/>
  <c r="K249"/>
  <c r="L249"/>
  <c r="M249"/>
  <c r="N249"/>
  <c r="G250"/>
  <c r="H250"/>
  <c r="I250"/>
  <c r="J250"/>
  <c r="K250"/>
  <c r="L250"/>
  <c r="M250"/>
  <c r="N250"/>
  <c r="G251"/>
  <c r="H251"/>
  <c r="I251"/>
  <c r="J251"/>
  <c r="K251"/>
  <c r="L251"/>
  <c r="M251"/>
  <c r="N251"/>
  <c r="G252"/>
  <c r="H252"/>
  <c r="I252"/>
  <c r="J252"/>
  <c r="K252"/>
  <c r="L252"/>
  <c r="M252"/>
  <c r="N252"/>
  <c r="G253"/>
  <c r="H253"/>
  <c r="I253"/>
  <c r="J253"/>
  <c r="K253"/>
  <c r="L253"/>
  <c r="M253"/>
  <c r="N253"/>
  <c r="H248"/>
  <c r="I248"/>
  <c r="J248"/>
  <c r="K248"/>
  <c r="L248"/>
  <c r="M248"/>
  <c r="N248"/>
  <c r="G221"/>
  <c r="G222"/>
  <c r="G223"/>
  <c r="I212"/>
  <c r="G207"/>
  <c r="G208"/>
  <c r="G209"/>
  <c r="G179"/>
  <c r="G180"/>
  <c r="G181"/>
  <c r="K95"/>
  <c r="F432"/>
  <c r="H584"/>
  <c r="I538"/>
  <c r="E432"/>
  <c r="E405"/>
  <c r="K73"/>
  <c r="F447"/>
  <c r="M49"/>
  <c r="E55"/>
  <c r="E49"/>
  <c r="M93"/>
  <c r="G212"/>
  <c r="G213"/>
  <c r="G214"/>
  <c r="G215"/>
  <c r="G216"/>
  <c r="F552"/>
  <c r="M538"/>
  <c r="K538"/>
  <c r="E433"/>
  <c r="I213"/>
  <c r="G156"/>
  <c r="I38"/>
  <c r="K123"/>
  <c r="K124"/>
  <c r="K125"/>
  <c r="M33"/>
  <c r="M109"/>
  <c r="E434"/>
  <c r="E227"/>
  <c r="E144"/>
  <c r="F454"/>
  <c r="F461"/>
  <c r="F475"/>
  <c r="G400"/>
  <c r="F531"/>
  <c r="F538"/>
  <c r="G414"/>
  <c r="G422"/>
  <c r="E421"/>
  <c r="F405"/>
  <c r="F408"/>
  <c r="F406"/>
  <c r="F489"/>
  <c r="F409"/>
  <c r="F407"/>
  <c r="G564"/>
  <c r="E563"/>
  <c r="G550"/>
  <c r="E549"/>
  <c r="G556"/>
  <c r="E556"/>
  <c r="E555"/>
  <c r="E534"/>
  <c r="F572"/>
  <c r="F570"/>
  <c r="F568"/>
  <c r="M566"/>
  <c r="K566"/>
  <c r="I566"/>
  <c r="H566"/>
  <c r="F567"/>
  <c r="F571"/>
  <c r="F569"/>
  <c r="N566"/>
  <c r="L566"/>
  <c r="J566"/>
  <c r="G568"/>
  <c r="E568"/>
  <c r="F503"/>
  <c r="F482"/>
  <c r="F440"/>
  <c r="E456"/>
  <c r="E463"/>
  <c r="E506"/>
  <c r="E478"/>
  <c r="E485"/>
  <c r="E492"/>
  <c r="E449"/>
  <c r="E457"/>
  <c r="M130"/>
  <c r="M131"/>
  <c r="M132"/>
  <c r="G247"/>
  <c r="M124"/>
  <c r="M125"/>
  <c r="M117"/>
  <c r="M118"/>
  <c r="K96"/>
  <c r="G557"/>
  <c r="E435"/>
  <c r="K74"/>
  <c r="K97"/>
  <c r="G30"/>
  <c r="M34"/>
  <c r="I39"/>
  <c r="G157"/>
  <c r="I214"/>
  <c r="M94"/>
  <c r="F566"/>
  <c r="M110"/>
  <c r="E228"/>
  <c r="E146"/>
  <c r="E145"/>
  <c r="M140"/>
  <c r="E414"/>
  <c r="G401"/>
  <c r="G415"/>
  <c r="E415"/>
  <c r="E422"/>
  <c r="G423"/>
  <c r="E423"/>
  <c r="G565"/>
  <c r="E565"/>
  <c r="E564"/>
  <c r="G559"/>
  <c r="G551"/>
  <c r="E551"/>
  <c r="E550"/>
  <c r="G545"/>
  <c r="G570"/>
  <c r="E570"/>
  <c r="E535"/>
  <c r="E567"/>
  <c r="G569"/>
  <c r="E569"/>
  <c r="E541"/>
  <c r="E542"/>
  <c r="E557"/>
  <c r="G558"/>
  <c r="E507"/>
  <c r="E493"/>
  <c r="E486"/>
  <c r="E479"/>
  <c r="E464"/>
  <c r="E458"/>
  <c r="E442"/>
  <c r="E450"/>
  <c r="E443"/>
  <c r="E407"/>
  <c r="N95"/>
  <c r="F255"/>
  <c r="E255"/>
  <c r="H361"/>
  <c r="I361"/>
  <c r="J361"/>
  <c r="K361"/>
  <c r="L361"/>
  <c r="M361"/>
  <c r="N361"/>
  <c r="H362"/>
  <c r="I362"/>
  <c r="J362"/>
  <c r="K362"/>
  <c r="L362"/>
  <c r="M362"/>
  <c r="N362"/>
  <c r="H363"/>
  <c r="I363"/>
  <c r="J363"/>
  <c r="K363"/>
  <c r="L363"/>
  <c r="M363"/>
  <c r="N363"/>
  <c r="H364"/>
  <c r="I364"/>
  <c r="J364"/>
  <c r="K364"/>
  <c r="L364"/>
  <c r="M364"/>
  <c r="N364"/>
  <c r="H365"/>
  <c r="I365"/>
  <c r="J365"/>
  <c r="K365"/>
  <c r="L365"/>
  <c r="M365"/>
  <c r="M338"/>
  <c r="N365"/>
  <c r="H360"/>
  <c r="I360"/>
  <c r="J360"/>
  <c r="K360"/>
  <c r="L360"/>
  <c r="M360"/>
  <c r="N360"/>
  <c r="G254"/>
  <c r="H382"/>
  <c r="J382"/>
  <c r="J575"/>
  <c r="L382"/>
  <c r="N382"/>
  <c r="H383"/>
  <c r="J383"/>
  <c r="L383"/>
  <c r="N383"/>
  <c r="H384"/>
  <c r="J384"/>
  <c r="N384"/>
  <c r="H385"/>
  <c r="J385"/>
  <c r="L385"/>
  <c r="N385"/>
  <c r="H386"/>
  <c r="J386"/>
  <c r="L386"/>
  <c r="N386"/>
  <c r="N381"/>
  <c r="E248"/>
  <c r="H373"/>
  <c r="I373"/>
  <c r="I366"/>
  <c r="J366"/>
  <c r="K366"/>
  <c r="G331"/>
  <c r="G324"/>
  <c r="G310"/>
  <c r="G303"/>
  <c r="G296"/>
  <c r="G289"/>
  <c r="G275"/>
  <c r="G268"/>
  <c r="G261"/>
  <c r="E287"/>
  <c r="F379"/>
  <c r="E379"/>
  <c r="F378"/>
  <c r="E378"/>
  <c r="F377"/>
  <c r="E377"/>
  <c r="F376"/>
  <c r="E376"/>
  <c r="F375"/>
  <c r="E375"/>
  <c r="F374"/>
  <c r="F373"/>
  <c r="E374"/>
  <c r="N373"/>
  <c r="M373"/>
  <c r="L373"/>
  <c r="K373"/>
  <c r="J373"/>
  <c r="F365"/>
  <c r="E365"/>
  <c r="F364"/>
  <c r="E364"/>
  <c r="F363"/>
  <c r="E363"/>
  <c r="F362"/>
  <c r="E362"/>
  <c r="F361"/>
  <c r="E361"/>
  <c r="F358"/>
  <c r="E358"/>
  <c r="F357"/>
  <c r="E357"/>
  <c r="F356"/>
  <c r="E356"/>
  <c r="F355"/>
  <c r="E355"/>
  <c r="F354"/>
  <c r="E354"/>
  <c r="F353"/>
  <c r="F352"/>
  <c r="E353"/>
  <c r="E352"/>
  <c r="N352"/>
  <c r="M352"/>
  <c r="L352"/>
  <c r="K352"/>
  <c r="J352"/>
  <c r="I352"/>
  <c r="H352"/>
  <c r="F351"/>
  <c r="E351"/>
  <c r="F350"/>
  <c r="E350"/>
  <c r="F349"/>
  <c r="E349"/>
  <c r="F348"/>
  <c r="E348"/>
  <c r="F347"/>
  <c r="E347"/>
  <c r="F346"/>
  <c r="F345"/>
  <c r="E346"/>
  <c r="N345"/>
  <c r="M345"/>
  <c r="L345"/>
  <c r="K345"/>
  <c r="J345"/>
  <c r="I345"/>
  <c r="H345"/>
  <c r="F337"/>
  <c r="E337"/>
  <c r="F336"/>
  <c r="E336"/>
  <c r="F335"/>
  <c r="E335"/>
  <c r="F334"/>
  <c r="E334"/>
  <c r="F333"/>
  <c r="E333"/>
  <c r="F332"/>
  <c r="F331"/>
  <c r="E332"/>
  <c r="N331"/>
  <c r="M331"/>
  <c r="L331"/>
  <c r="K331"/>
  <c r="J331"/>
  <c r="I331"/>
  <c r="H331"/>
  <c r="F323"/>
  <c r="E323"/>
  <c r="F322"/>
  <c r="E322"/>
  <c r="F321"/>
  <c r="E321"/>
  <c r="F320"/>
  <c r="E320"/>
  <c r="F319"/>
  <c r="E319"/>
  <c r="F318"/>
  <c r="F317"/>
  <c r="E318"/>
  <c r="E317"/>
  <c r="N317"/>
  <c r="M317"/>
  <c r="L317"/>
  <c r="K317"/>
  <c r="J317"/>
  <c r="I317"/>
  <c r="H317"/>
  <c r="F316"/>
  <c r="E316"/>
  <c r="F315"/>
  <c r="E315"/>
  <c r="F314"/>
  <c r="E314"/>
  <c r="F313"/>
  <c r="E313"/>
  <c r="F312"/>
  <c r="E312"/>
  <c r="F311"/>
  <c r="F310"/>
  <c r="E311"/>
  <c r="E310"/>
  <c r="N310"/>
  <c r="M310"/>
  <c r="L310"/>
  <c r="K310"/>
  <c r="J310"/>
  <c r="I310"/>
  <c r="H310"/>
  <c r="F309"/>
  <c r="E309"/>
  <c r="F308"/>
  <c r="E308"/>
  <c r="F307"/>
  <c r="E307"/>
  <c r="F306"/>
  <c r="E306"/>
  <c r="F305"/>
  <c r="E305"/>
  <c r="F304"/>
  <c r="F303"/>
  <c r="E304"/>
  <c r="N303"/>
  <c r="M303"/>
  <c r="L303"/>
  <c r="K303"/>
  <c r="J303"/>
  <c r="I303"/>
  <c r="H303"/>
  <c r="E303"/>
  <c r="F302"/>
  <c r="E302"/>
  <c r="F301"/>
  <c r="E301"/>
  <c r="F300"/>
  <c r="E300"/>
  <c r="F299"/>
  <c r="E299"/>
  <c r="F298"/>
  <c r="E298"/>
  <c r="F297"/>
  <c r="F296"/>
  <c r="E297"/>
  <c r="N296"/>
  <c r="M296"/>
  <c r="L296"/>
  <c r="K296"/>
  <c r="J296"/>
  <c r="I296"/>
  <c r="H296"/>
  <c r="F295"/>
  <c r="E295"/>
  <c r="F294"/>
  <c r="E294"/>
  <c r="F293"/>
  <c r="E293"/>
  <c r="F292"/>
  <c r="E292"/>
  <c r="F291"/>
  <c r="E291"/>
  <c r="F290"/>
  <c r="F289"/>
  <c r="E290"/>
  <c r="E289"/>
  <c r="N289"/>
  <c r="M289"/>
  <c r="L289"/>
  <c r="K289"/>
  <c r="J289"/>
  <c r="I289"/>
  <c r="H289"/>
  <c r="F288"/>
  <c r="E288"/>
  <c r="F287"/>
  <c r="F286"/>
  <c r="E286"/>
  <c r="F285"/>
  <c r="E285"/>
  <c r="F284"/>
  <c r="E284"/>
  <c r="F283"/>
  <c r="E283"/>
  <c r="N282"/>
  <c r="M282"/>
  <c r="L282"/>
  <c r="K282"/>
  <c r="J282"/>
  <c r="I282"/>
  <c r="H282"/>
  <c r="F281"/>
  <c r="E281"/>
  <c r="F280"/>
  <c r="E280"/>
  <c r="F279"/>
  <c r="E279"/>
  <c r="F278"/>
  <c r="E278"/>
  <c r="F277"/>
  <c r="E277"/>
  <c r="F276"/>
  <c r="F275"/>
  <c r="E276"/>
  <c r="E275"/>
  <c r="N275"/>
  <c r="M275"/>
  <c r="L275"/>
  <c r="K275"/>
  <c r="J275"/>
  <c r="I275"/>
  <c r="H275"/>
  <c r="F274"/>
  <c r="E274"/>
  <c r="F273"/>
  <c r="E273"/>
  <c r="F272"/>
  <c r="E272"/>
  <c r="F271"/>
  <c r="E271"/>
  <c r="F270"/>
  <c r="E270"/>
  <c r="F269"/>
  <c r="F268"/>
  <c r="E269"/>
  <c r="E268"/>
  <c r="N268"/>
  <c r="M268"/>
  <c r="L268"/>
  <c r="K268"/>
  <c r="J268"/>
  <c r="I268"/>
  <c r="H268"/>
  <c r="F260"/>
  <c r="E260"/>
  <c r="F259"/>
  <c r="E259"/>
  <c r="F258"/>
  <c r="E258"/>
  <c r="F257"/>
  <c r="E257"/>
  <c r="F256"/>
  <c r="E256"/>
  <c r="F254"/>
  <c r="N254"/>
  <c r="M254"/>
  <c r="L254"/>
  <c r="K254"/>
  <c r="J254"/>
  <c r="I254"/>
  <c r="H254"/>
  <c r="F267"/>
  <c r="E267"/>
  <c r="F266"/>
  <c r="E266"/>
  <c r="F265"/>
  <c r="E265"/>
  <c r="F264"/>
  <c r="E264"/>
  <c r="F263"/>
  <c r="E263"/>
  <c r="F262"/>
  <c r="F261"/>
  <c r="E262"/>
  <c r="N261"/>
  <c r="M261"/>
  <c r="L261"/>
  <c r="K261"/>
  <c r="J261"/>
  <c r="I261"/>
  <c r="H261"/>
  <c r="F369"/>
  <c r="F372"/>
  <c r="E372"/>
  <c r="F371"/>
  <c r="E371"/>
  <c r="F370"/>
  <c r="E370"/>
  <c r="E369"/>
  <c r="F368"/>
  <c r="E368"/>
  <c r="F367"/>
  <c r="E367"/>
  <c r="F330"/>
  <c r="E330"/>
  <c r="F329"/>
  <c r="E329"/>
  <c r="F328"/>
  <c r="E328"/>
  <c r="F327"/>
  <c r="E327"/>
  <c r="F326"/>
  <c r="E326"/>
  <c r="F325"/>
  <c r="E325"/>
  <c r="F324"/>
  <c r="E324"/>
  <c r="N366"/>
  <c r="M366"/>
  <c r="L366"/>
  <c r="H366"/>
  <c r="N324"/>
  <c r="M324"/>
  <c r="L324"/>
  <c r="K324"/>
  <c r="J324"/>
  <c r="I324"/>
  <c r="H324"/>
  <c r="F253"/>
  <c r="F155"/>
  <c r="F65"/>
  <c r="I233"/>
  <c r="L236"/>
  <c r="L30"/>
  <c r="L29"/>
  <c r="H235"/>
  <c r="L578"/>
  <c r="H577"/>
  <c r="X577"/>
  <c r="L384"/>
  <c r="K75"/>
  <c r="E282"/>
  <c r="E65"/>
  <c r="K29"/>
  <c r="M95"/>
  <c r="I215"/>
  <c r="G158"/>
  <c r="I40"/>
  <c r="G31"/>
  <c r="M111"/>
  <c r="E417"/>
  <c r="E229"/>
  <c r="E230"/>
  <c r="E140"/>
  <c r="G416"/>
  <c r="G402"/>
  <c r="E559"/>
  <c r="G417"/>
  <c r="E416"/>
  <c r="E410"/>
  <c r="E545"/>
  <c r="E536"/>
  <c r="E558"/>
  <c r="E552"/>
  <c r="G552"/>
  <c r="E508"/>
  <c r="E509"/>
  <c r="E480"/>
  <c r="E481"/>
  <c r="E487"/>
  <c r="E488"/>
  <c r="G482"/>
  <c r="E494"/>
  <c r="E495"/>
  <c r="E444"/>
  <c r="E451"/>
  <c r="E459"/>
  <c r="E460"/>
  <c r="G454"/>
  <c r="E465"/>
  <c r="N338"/>
  <c r="M233"/>
  <c r="H359"/>
  <c r="H236"/>
  <c r="H578"/>
  <c r="L235"/>
  <c r="I234"/>
  <c r="F360"/>
  <c r="F359"/>
  <c r="H237"/>
  <c r="H579"/>
  <c r="L237"/>
  <c r="L579"/>
  <c r="I235"/>
  <c r="L381"/>
  <c r="J381"/>
  <c r="H381"/>
  <c r="M386"/>
  <c r="K386"/>
  <c r="M385"/>
  <c r="I385"/>
  <c r="M384"/>
  <c r="I384"/>
  <c r="M383"/>
  <c r="I383"/>
  <c r="M359"/>
  <c r="K359"/>
  <c r="I232"/>
  <c r="K30"/>
  <c r="G386"/>
  <c r="K385"/>
  <c r="G385"/>
  <c r="K384"/>
  <c r="G384"/>
  <c r="K383"/>
  <c r="G383"/>
  <c r="K232"/>
  <c r="N96"/>
  <c r="F40"/>
  <c r="F386"/>
  <c r="F385"/>
  <c r="F384"/>
  <c r="F383"/>
  <c r="F382"/>
  <c r="L359"/>
  <c r="F339"/>
  <c r="E360"/>
  <c r="E359"/>
  <c r="M381"/>
  <c r="M574"/>
  <c r="I381"/>
  <c r="E366"/>
  <c r="J359"/>
  <c r="N359"/>
  <c r="K381"/>
  <c r="N380"/>
  <c r="L338"/>
  <c r="J338"/>
  <c r="H338"/>
  <c r="J380"/>
  <c r="E250"/>
  <c r="E252"/>
  <c r="E249"/>
  <c r="E251"/>
  <c r="F249"/>
  <c r="F250"/>
  <c r="F251"/>
  <c r="F252"/>
  <c r="E253"/>
  <c r="J247"/>
  <c r="F282"/>
  <c r="N247"/>
  <c r="E244"/>
  <c r="M247"/>
  <c r="F248"/>
  <c r="L247"/>
  <c r="H247"/>
  <c r="K247"/>
  <c r="I247"/>
  <c r="G382"/>
  <c r="I386"/>
  <c r="I359"/>
  <c r="E393"/>
  <c r="E392"/>
  <c r="E391"/>
  <c r="M389"/>
  <c r="G389"/>
  <c r="E296"/>
  <c r="E331"/>
  <c r="E373"/>
  <c r="F393"/>
  <c r="F392"/>
  <c r="N389"/>
  <c r="H389"/>
  <c r="E345"/>
  <c r="F245"/>
  <c r="F243"/>
  <c r="E241"/>
  <c r="E254"/>
  <c r="E261"/>
  <c r="E243"/>
  <c r="F246"/>
  <c r="F244"/>
  <c r="F242"/>
  <c r="N240"/>
  <c r="L240"/>
  <c r="J240"/>
  <c r="H240"/>
  <c r="F366"/>
  <c r="L234"/>
  <c r="J234"/>
  <c r="J576"/>
  <c r="E245"/>
  <c r="F218"/>
  <c r="F48"/>
  <c r="E48"/>
  <c r="F47"/>
  <c r="E47"/>
  <c r="F46"/>
  <c r="E46"/>
  <c r="F45"/>
  <c r="E45"/>
  <c r="F44"/>
  <c r="E44"/>
  <c r="F43"/>
  <c r="E43"/>
  <c r="E42"/>
  <c r="F39"/>
  <c r="E39"/>
  <c r="F38"/>
  <c r="E38"/>
  <c r="F37"/>
  <c r="E37"/>
  <c r="F36"/>
  <c r="E36"/>
  <c r="E29"/>
  <c r="I576"/>
  <c r="I577"/>
  <c r="L576"/>
  <c r="K574"/>
  <c r="I574"/>
  <c r="E381"/>
  <c r="G240"/>
  <c r="L577"/>
  <c r="E436"/>
  <c r="G380"/>
  <c r="L232"/>
  <c r="K76"/>
  <c r="E224"/>
  <c r="I41"/>
  <c r="G159"/>
  <c r="I216"/>
  <c r="M96"/>
  <c r="E30"/>
  <c r="K31"/>
  <c r="M234"/>
  <c r="M576"/>
  <c r="G410"/>
  <c r="G437"/>
  <c r="E408"/>
  <c r="E482"/>
  <c r="E537"/>
  <c r="E531"/>
  <c r="G531"/>
  <c r="G571"/>
  <c r="E571"/>
  <c r="E543"/>
  <c r="E385"/>
  <c r="E454"/>
  <c r="E503"/>
  <c r="E489"/>
  <c r="E475"/>
  <c r="G503"/>
  <c r="G489"/>
  <c r="G475"/>
  <c r="E466"/>
  <c r="G461"/>
  <c r="E452"/>
  <c r="E384"/>
  <c r="F381"/>
  <c r="F380"/>
  <c r="L380"/>
  <c r="H380"/>
  <c r="E383"/>
  <c r="E386"/>
  <c r="E40"/>
  <c r="F338"/>
  <c r="F42"/>
  <c r="I240"/>
  <c r="I382"/>
  <c r="I575"/>
  <c r="M240"/>
  <c r="M382"/>
  <c r="M575"/>
  <c r="K240"/>
  <c r="K382"/>
  <c r="K338"/>
  <c r="E339"/>
  <c r="E247"/>
  <c r="F247"/>
  <c r="E240"/>
  <c r="I338"/>
  <c r="F240"/>
  <c r="E338"/>
  <c r="L574"/>
  <c r="G431"/>
  <c r="K63"/>
  <c r="M97"/>
  <c r="I237"/>
  <c r="I579"/>
  <c r="G160"/>
  <c r="I236"/>
  <c r="I578"/>
  <c r="E437"/>
  <c r="E431"/>
  <c r="E409"/>
  <c r="G538"/>
  <c r="G572"/>
  <c r="E572"/>
  <c r="E566"/>
  <c r="E544"/>
  <c r="E538"/>
  <c r="E445"/>
  <c r="G440"/>
  <c r="E446"/>
  <c r="E453"/>
  <c r="E447"/>
  <c r="E467"/>
  <c r="E461"/>
  <c r="G447"/>
  <c r="K380"/>
  <c r="I380"/>
  <c r="M380"/>
  <c r="E382"/>
  <c r="E380"/>
  <c r="K32"/>
  <c r="K576"/>
  <c r="E41"/>
  <c r="E35"/>
  <c r="F41"/>
  <c r="F35"/>
  <c r="G32"/>
  <c r="E31"/>
  <c r="G396"/>
  <c r="H396"/>
  <c r="I396"/>
  <c r="J396"/>
  <c r="K396"/>
  <c r="L396"/>
  <c r="M396"/>
  <c r="N396"/>
  <c r="F402"/>
  <c r="E402"/>
  <c r="F401"/>
  <c r="E401"/>
  <c r="F400"/>
  <c r="E400"/>
  <c r="F399"/>
  <c r="E399"/>
  <c r="F398"/>
  <c r="E398"/>
  <c r="F397"/>
  <c r="F396"/>
  <c r="E397"/>
  <c r="I573"/>
  <c r="E69"/>
  <c r="E406"/>
  <c r="G566"/>
  <c r="E440"/>
  <c r="E396"/>
  <c r="K33"/>
  <c r="K235"/>
  <c r="K577"/>
  <c r="G33"/>
  <c r="E32"/>
  <c r="K34"/>
  <c r="K236"/>
  <c r="K578"/>
  <c r="G34"/>
  <c r="E33"/>
  <c r="E222"/>
  <c r="F223"/>
  <c r="E223"/>
  <c r="F222"/>
  <c r="F221"/>
  <c r="E221"/>
  <c r="F220"/>
  <c r="E220"/>
  <c r="F219"/>
  <c r="E219"/>
  <c r="E218"/>
  <c r="F216"/>
  <c r="E216"/>
  <c r="F215"/>
  <c r="E215"/>
  <c r="F214"/>
  <c r="E214"/>
  <c r="F213"/>
  <c r="E213"/>
  <c r="F212"/>
  <c r="E212"/>
  <c r="F211"/>
  <c r="F210"/>
  <c r="E211"/>
  <c r="F209"/>
  <c r="E209"/>
  <c r="F208"/>
  <c r="E208"/>
  <c r="F207"/>
  <c r="E207"/>
  <c r="F206"/>
  <c r="E206"/>
  <c r="F205"/>
  <c r="E205"/>
  <c r="F204"/>
  <c r="E204"/>
  <c r="F202"/>
  <c r="E202"/>
  <c r="F201"/>
  <c r="E201"/>
  <c r="F200"/>
  <c r="E200"/>
  <c r="F199"/>
  <c r="E199"/>
  <c r="F198"/>
  <c r="E198"/>
  <c r="F197"/>
  <c r="F196"/>
  <c r="E197"/>
  <c r="E196"/>
  <c r="F195"/>
  <c r="E195"/>
  <c r="F194"/>
  <c r="E194"/>
  <c r="F193"/>
  <c r="E193"/>
  <c r="F192"/>
  <c r="E192"/>
  <c r="F191"/>
  <c r="E191"/>
  <c r="F190"/>
  <c r="F189"/>
  <c r="E190"/>
  <c r="F188"/>
  <c r="E188"/>
  <c r="F187"/>
  <c r="E187"/>
  <c r="F186"/>
  <c r="E186"/>
  <c r="F185"/>
  <c r="E185"/>
  <c r="F184"/>
  <c r="E184"/>
  <c r="F183"/>
  <c r="F182"/>
  <c r="E183"/>
  <c r="F181"/>
  <c r="E181"/>
  <c r="F180"/>
  <c r="E180"/>
  <c r="F179"/>
  <c r="E179"/>
  <c r="F178"/>
  <c r="E178"/>
  <c r="F177"/>
  <c r="E177"/>
  <c r="F176"/>
  <c r="F175"/>
  <c r="E176"/>
  <c r="E175"/>
  <c r="F174"/>
  <c r="E174"/>
  <c r="F173"/>
  <c r="E173"/>
  <c r="F172"/>
  <c r="E172"/>
  <c r="F171"/>
  <c r="E171"/>
  <c r="F170"/>
  <c r="E170"/>
  <c r="F169"/>
  <c r="E169"/>
  <c r="F167"/>
  <c r="E167"/>
  <c r="F166"/>
  <c r="E166"/>
  <c r="F165"/>
  <c r="E165"/>
  <c r="F164"/>
  <c r="E164"/>
  <c r="F163"/>
  <c r="E163"/>
  <c r="F162"/>
  <c r="E162"/>
  <c r="E161"/>
  <c r="F156"/>
  <c r="H217"/>
  <c r="J217"/>
  <c r="I217"/>
  <c r="G217"/>
  <c r="J210"/>
  <c r="I210"/>
  <c r="H210"/>
  <c r="G210"/>
  <c r="J203"/>
  <c r="I203"/>
  <c r="H203"/>
  <c r="G203"/>
  <c r="J196"/>
  <c r="I196"/>
  <c r="H196"/>
  <c r="G196"/>
  <c r="J189"/>
  <c r="I189"/>
  <c r="H189"/>
  <c r="G189"/>
  <c r="J182"/>
  <c r="I182"/>
  <c r="H182"/>
  <c r="G182"/>
  <c r="J175"/>
  <c r="I175"/>
  <c r="H175"/>
  <c r="G175"/>
  <c r="J168"/>
  <c r="I168"/>
  <c r="H168"/>
  <c r="G168"/>
  <c r="J161"/>
  <c r="I161"/>
  <c r="H161"/>
  <c r="G161"/>
  <c r="J154"/>
  <c r="H154"/>
  <c r="E92"/>
  <c r="E139"/>
  <c r="E138"/>
  <c r="E137"/>
  <c r="E136"/>
  <c r="E135"/>
  <c r="E134"/>
  <c r="E132"/>
  <c r="E131"/>
  <c r="E130"/>
  <c r="E129"/>
  <c r="E128"/>
  <c r="E127"/>
  <c r="E125"/>
  <c r="E124"/>
  <c r="E123"/>
  <c r="E122"/>
  <c r="E121"/>
  <c r="E120"/>
  <c r="E118"/>
  <c r="E117"/>
  <c r="E116"/>
  <c r="E115"/>
  <c r="E114"/>
  <c r="E113"/>
  <c r="E111"/>
  <c r="E110"/>
  <c r="E109"/>
  <c r="E108"/>
  <c r="E107"/>
  <c r="E106"/>
  <c r="E104"/>
  <c r="E103"/>
  <c r="E102"/>
  <c r="E101"/>
  <c r="E100"/>
  <c r="E99"/>
  <c r="E94"/>
  <c r="E93"/>
  <c r="E83"/>
  <c r="E82"/>
  <c r="E81"/>
  <c r="E80"/>
  <c r="E79"/>
  <c r="E78"/>
  <c r="E72"/>
  <c r="E73"/>
  <c r="E74"/>
  <c r="E75"/>
  <c r="E76"/>
  <c r="E71"/>
  <c r="N133"/>
  <c r="M133"/>
  <c r="L133"/>
  <c r="K133"/>
  <c r="J133"/>
  <c r="I133"/>
  <c r="L126"/>
  <c r="K126"/>
  <c r="J126"/>
  <c r="I126"/>
  <c r="L119"/>
  <c r="K119"/>
  <c r="J119"/>
  <c r="I119"/>
  <c r="L112"/>
  <c r="K112"/>
  <c r="J112"/>
  <c r="I112"/>
  <c r="L105"/>
  <c r="K105"/>
  <c r="J105"/>
  <c r="I105"/>
  <c r="L98"/>
  <c r="K98"/>
  <c r="J98"/>
  <c r="K91"/>
  <c r="I91"/>
  <c r="J77"/>
  <c r="K77"/>
  <c r="F168"/>
  <c r="E189"/>
  <c r="E133"/>
  <c r="E210"/>
  <c r="K237"/>
  <c r="E203"/>
  <c r="F203"/>
  <c r="E182"/>
  <c r="F161"/>
  <c r="E168"/>
  <c r="E77"/>
  <c r="E34"/>
  <c r="E28"/>
  <c r="E98"/>
  <c r="E126"/>
  <c r="E119"/>
  <c r="E112"/>
  <c r="E105"/>
  <c r="E217"/>
  <c r="F217"/>
  <c r="G154"/>
  <c r="I154"/>
  <c r="J91"/>
  <c r="K579"/>
  <c r="G237"/>
  <c r="G579"/>
  <c r="J70"/>
  <c r="K70"/>
  <c r="M70"/>
  <c r="N70"/>
  <c r="E70"/>
  <c r="E86"/>
  <c r="E85"/>
  <c r="E27"/>
  <c r="E26"/>
  <c r="G42"/>
  <c r="H42"/>
  <c r="I42"/>
  <c r="J42"/>
  <c r="K42"/>
  <c r="L42"/>
  <c r="M42"/>
  <c r="N42"/>
  <c r="G35"/>
  <c r="H35"/>
  <c r="I35"/>
  <c r="J35"/>
  <c r="K35"/>
  <c r="L35"/>
  <c r="G28"/>
  <c r="I28"/>
  <c r="K28"/>
  <c r="M28"/>
  <c r="N28"/>
  <c r="N431"/>
  <c r="N403"/>
  <c r="I147"/>
  <c r="J147"/>
  <c r="N147"/>
  <c r="I84"/>
  <c r="J84"/>
  <c r="K84"/>
  <c r="M63"/>
  <c r="N63"/>
  <c r="I21"/>
  <c r="M21"/>
  <c r="N21"/>
  <c r="G403"/>
  <c r="H431"/>
  <c r="F151"/>
  <c r="I231"/>
  <c r="H403"/>
  <c r="F157"/>
  <c r="L84"/>
  <c r="F158"/>
  <c r="F152"/>
  <c r="F159"/>
  <c r="L91"/>
  <c r="F153"/>
  <c r="F160"/>
  <c r="F154"/>
  <c r="L28"/>
  <c r="H28"/>
  <c r="F29"/>
  <c r="J232"/>
  <c r="J574"/>
  <c r="F30"/>
  <c r="F31"/>
  <c r="F32"/>
  <c r="J235"/>
  <c r="J577"/>
  <c r="F25"/>
  <c r="F33"/>
  <c r="F26"/>
  <c r="J236"/>
  <c r="J578"/>
  <c r="J28"/>
  <c r="F34"/>
  <c r="F28"/>
  <c r="J237"/>
  <c r="J579"/>
  <c r="J573"/>
  <c r="J231"/>
  <c r="J21"/>
  <c r="F27"/>
  <c r="F86"/>
  <c r="N233"/>
  <c r="N575"/>
  <c r="E96"/>
  <c r="E89"/>
  <c r="M236"/>
  <c r="M578"/>
  <c r="N91"/>
  <c r="E97"/>
  <c r="M91"/>
  <c r="N236"/>
  <c r="N578"/>
  <c r="E95"/>
  <c r="F578"/>
  <c r="E91"/>
  <c r="N232"/>
  <c r="N234"/>
  <c r="N576"/>
  <c r="F89"/>
  <c r="E90"/>
  <c r="M237"/>
  <c r="M579"/>
  <c r="E88"/>
  <c r="M235"/>
  <c r="M577"/>
  <c r="F90"/>
  <c r="N237"/>
  <c r="N579"/>
  <c r="F88"/>
  <c r="N235"/>
  <c r="N577"/>
  <c r="F236"/>
  <c r="N84"/>
  <c r="M84"/>
  <c r="N574"/>
  <c r="F579"/>
  <c r="E579"/>
  <c r="F577"/>
  <c r="F237"/>
  <c r="F235"/>
  <c r="N231"/>
  <c r="M573"/>
  <c r="N573"/>
  <c r="E159"/>
  <c r="E157"/>
  <c r="E158"/>
  <c r="E155"/>
  <c r="E160"/>
  <c r="M147"/>
  <c r="E153"/>
  <c r="E156"/>
  <c r="E154"/>
  <c r="E237"/>
  <c r="M231"/>
  <c r="I389"/>
  <c r="K389"/>
  <c r="J389"/>
  <c r="L389"/>
  <c r="F394"/>
  <c r="K431"/>
  <c r="K403"/>
  <c r="L431"/>
  <c r="L403"/>
  <c r="I431"/>
  <c r="E394"/>
  <c r="E395"/>
  <c r="F395"/>
  <c r="E389"/>
  <c r="I403"/>
  <c r="F389"/>
  <c r="J431"/>
  <c r="F431"/>
  <c r="M431"/>
  <c r="M403"/>
  <c r="J403"/>
  <c r="F404"/>
  <c r="F403"/>
  <c r="E404"/>
  <c r="E403"/>
  <c r="F149"/>
  <c r="L147"/>
  <c r="K147"/>
  <c r="E149"/>
  <c r="R22"/>
  <c r="L233"/>
  <c r="L21"/>
  <c r="Q22"/>
  <c r="H22"/>
  <c r="G22"/>
  <c r="E22"/>
  <c r="K21"/>
  <c r="K233"/>
  <c r="L575"/>
  <c r="L573"/>
  <c r="L231"/>
  <c r="Q24"/>
  <c r="H233"/>
  <c r="F23"/>
  <c r="H232"/>
  <c r="F22"/>
  <c r="G232"/>
  <c r="K575"/>
  <c r="K573"/>
  <c r="K231"/>
  <c r="G233"/>
  <c r="F575"/>
  <c r="F233"/>
  <c r="G574"/>
  <c r="E232"/>
  <c r="H574"/>
  <c r="F232"/>
  <c r="G575"/>
  <c r="E233"/>
  <c r="F574"/>
  <c r="E574"/>
  <c r="E575"/>
  <c r="G150"/>
  <c r="G66"/>
  <c r="G25"/>
  <c r="E150"/>
  <c r="E66"/>
  <c r="E25"/>
  <c r="G68"/>
  <c r="E68"/>
  <c r="H66"/>
  <c r="W66"/>
  <c r="F66"/>
  <c r="F63"/>
  <c r="H63"/>
  <c r="G67"/>
  <c r="E67"/>
  <c r="E63"/>
  <c r="G63"/>
  <c r="H150"/>
  <c r="W150"/>
  <c r="H586"/>
  <c r="H147"/>
  <c r="F150"/>
  <c r="F147"/>
  <c r="H99"/>
  <c r="F99"/>
  <c r="H104"/>
  <c r="F104"/>
  <c r="H106"/>
  <c r="F106"/>
  <c r="H108"/>
  <c r="F108"/>
  <c r="H111"/>
  <c r="F111"/>
  <c r="H113"/>
  <c r="F113"/>
  <c r="H115"/>
  <c r="F115"/>
  <c r="H118"/>
  <c r="F118"/>
  <c r="H120"/>
  <c r="F120"/>
  <c r="H123"/>
  <c r="F123"/>
  <c r="H125"/>
  <c r="F125"/>
  <c r="H127"/>
  <c r="F127"/>
  <c r="H129"/>
  <c r="F129"/>
  <c r="H132"/>
  <c r="F132"/>
  <c r="H134"/>
  <c r="F134"/>
  <c r="H136"/>
  <c r="F136"/>
  <c r="H138"/>
  <c r="F138"/>
  <c r="H141"/>
  <c r="F141"/>
  <c r="H143"/>
  <c r="F143"/>
  <c r="H145"/>
  <c r="F145"/>
  <c r="H87"/>
  <c r="H91"/>
  <c r="H92"/>
  <c r="F92"/>
  <c r="H93"/>
  <c r="F93"/>
  <c r="H94"/>
  <c r="F94"/>
  <c r="H95"/>
  <c r="F95"/>
  <c r="H96"/>
  <c r="F96"/>
  <c r="H97"/>
  <c r="F97"/>
  <c r="H98"/>
  <c r="H100"/>
  <c r="F100"/>
  <c r="H101"/>
  <c r="F101"/>
  <c r="H102"/>
  <c r="F102"/>
  <c r="H103"/>
  <c r="F103"/>
  <c r="H105"/>
  <c r="H107"/>
  <c r="F107"/>
  <c r="H109"/>
  <c r="F109"/>
  <c r="H110"/>
  <c r="F110"/>
  <c r="H112"/>
  <c r="H114"/>
  <c r="F114"/>
  <c r="H116"/>
  <c r="F116"/>
  <c r="H117"/>
  <c r="F117"/>
  <c r="H119"/>
  <c r="H121"/>
  <c r="F121"/>
  <c r="H122"/>
  <c r="F122"/>
  <c r="H124"/>
  <c r="F124"/>
  <c r="H126"/>
  <c r="H128"/>
  <c r="F128"/>
  <c r="H130"/>
  <c r="F130"/>
  <c r="H131"/>
  <c r="F131"/>
  <c r="H133"/>
  <c r="H135"/>
  <c r="F135"/>
  <c r="H137"/>
  <c r="F137"/>
  <c r="H139"/>
  <c r="F139"/>
  <c r="H140"/>
  <c r="H142"/>
  <c r="F142"/>
  <c r="H144"/>
  <c r="F144"/>
  <c r="H146"/>
  <c r="F146"/>
  <c r="H24"/>
  <c r="H84"/>
  <c r="F87"/>
  <c r="F84"/>
  <c r="F91"/>
  <c r="F133"/>
  <c r="F119"/>
  <c r="F105"/>
  <c r="F98"/>
  <c r="F140"/>
  <c r="F126"/>
  <c r="F112"/>
  <c r="S22"/>
  <c r="S24"/>
  <c r="H234"/>
  <c r="H576"/>
  <c r="F24"/>
  <c r="F21"/>
  <c r="H21"/>
  <c r="F234"/>
  <c r="F231"/>
  <c r="H231"/>
  <c r="G87"/>
  <c r="W87"/>
  <c r="G24"/>
  <c r="W24"/>
  <c r="F576"/>
  <c r="F573"/>
  <c r="H573"/>
  <c r="G151"/>
  <c r="E151"/>
  <c r="G235"/>
  <c r="G84"/>
  <c r="E87"/>
  <c r="E84"/>
  <c r="G586"/>
  <c r="I586"/>
  <c r="M586"/>
  <c r="G234"/>
  <c r="W234"/>
  <c r="E24"/>
  <c r="E21"/>
  <c r="W21"/>
  <c r="G21"/>
  <c r="G152"/>
  <c r="E152"/>
  <c r="G236"/>
  <c r="G231"/>
  <c r="E235"/>
  <c r="G577"/>
  <c r="E577"/>
  <c r="E147"/>
  <c r="G147"/>
  <c r="G587"/>
  <c r="G576"/>
  <c r="E234"/>
  <c r="G588"/>
  <c r="G578"/>
  <c r="E578"/>
  <c r="E236"/>
  <c r="E231"/>
  <c r="E576"/>
  <c r="E573"/>
  <c r="G573"/>
  <c r="W84"/>
  <c r="W147"/>
  <c r="W63"/>
  <c r="E585"/>
  <c r="F585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29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 610 т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G106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K10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G411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<sst xmlns="http://schemas.openxmlformats.org/spreadsheetml/2006/main" count="709" uniqueCount="146">
  <si>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</si>
  <si>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</si>
  <si>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</si>
  <si>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</si>
  <si>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</si>
  <si>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</si>
  <si>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</si>
  <si>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</si>
  <si>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</si>
  <si>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</si>
  <si>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</si>
  <si>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</si>
  <si>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</si>
  <si>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</si>
  <si>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</si>
  <si>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</si>
  <si>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</si>
  <si>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</si>
  <si>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</si>
  <si>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</si>
  <si>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</si>
  <si>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</si>
  <si>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</si>
  <si>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</si>
  <si>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</si>
  <si>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</si>
  <si>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</si>
  <si>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</si>
  <si>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</si>
  <si>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</si>
  <si>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</si>
  <si>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</si>
  <si>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</si>
  <si>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</si>
  <si>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</si>
  <si>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</si>
  <si>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</si>
  <si>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</si>
  <si>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</si>
  <si>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</si>
  <si>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</si>
  <si>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</si>
  <si>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</si>
  <si>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</si>
  <si>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</si>
  <si>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</si>
  <si>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</si>
  <si>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</si>
  <si>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</si>
  <si>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</si>
  <si>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</si>
  <si>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</si>
  <si>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</si>
  <si>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</si>
  <si>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</si>
  <si>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</si>
  <si>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</si>
  <si>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</si>
  <si>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</si>
  <si>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</si>
  <si>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</si>
  <si>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</si>
  <si>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</si>
  <si>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</si>
  <si>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</si>
  <si>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</si>
  <si>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</si>
  <si>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</si>
  <si>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</si>
  <si>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</si>
  <si>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</si>
  <si>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</si>
  <si>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</si>
  <si>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</si>
  <si>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</si>
  <si>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</si>
  <si>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</si>
  <si>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</si>
  <si>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</si>
  <si>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</si>
  <si>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</si>
  <si>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</si>
  <si>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</si>
  <si>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</si>
  <si>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</si>
  <si>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</si>
  <si>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</si>
  <si>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</si>
  <si>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</si>
  <si>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</si>
  <si>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</si>
  <si>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</si>
  <si>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</si>
  <si>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</si>
  <si>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</si>
  <si>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</si>
  <si>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</si>
  <si>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</si>
  <si>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</si>
  <si>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</si>
  <si>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</si>
  <si>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</si>
  <si>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</si>
  <si>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</si>
  <si>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</si>
  <si>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</si>
  <si>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</si>
  <si>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</si>
  <si>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</si>
  <si>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</si>
  <si>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</si>
  <si>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</si>
  <si>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</si>
  <si>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</si>
  <si>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</si>
  <si>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</si>
  <si>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</si>
  <si>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</si>
  <si>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</si>
  <si>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</si>
  <si>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</si>
  <si>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</si>
  <si>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</si>
  <si>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</si>
  <si>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</si>
  <si>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</si>
  <si>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</si>
  <si>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</si>
  <si>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</si>
  <si>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</si>
  <si>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Департамент капитального строительства администрации Города Томска</t>
  </si>
  <si>
    <t>Приложение 2.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</si>
  <si>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к муниципальной программе </t>
    </r>
  </si>
  <si>
    <t>«Развитие культуры и туризма»  муниципального образования «Город Томск</t>
  </si>
  <si>
    <t>на 2015-2020 годы</t>
  </si>
  <si>
    <t>к постановлению</t>
  </si>
  <si>
    <t>Код бюджетной классификации (КЦСР, КВР)</t>
  </si>
  <si>
    <t>КЦСР 0340100000,      КВР  000</t>
  </si>
  <si>
    <t>КЦСР 0330100000,      КВР  000</t>
  </si>
  <si>
    <t>КЦСР 0330100580,      КВР  000</t>
  </si>
  <si>
    <t>КЦСР 0320100000,                       КВР  000</t>
  </si>
  <si>
    <t xml:space="preserve">КЦСР 0310100000,      КВР 000 </t>
  </si>
  <si>
    <t>КЦСР 0310200000,      КВР 000</t>
  </si>
  <si>
    <t>КЦСР 0310100000,      КВР 000</t>
  </si>
  <si>
    <t xml:space="preserve">Приложение 11
к постановлению
администрации Города Томска от    №
</t>
  </si>
  <si>
    <t>администрации Города Томска от 25.11.2016 № 1231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</si>
</sst>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6" formatCode="_-* #,##0_р_._-;\-* #,##0_р_._-;_-* &quot;-&quot;?_р_._-;_-@_-"/>
  </numFmts>
  <fonts count="16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5" fillId="2" borderId="0" xfId="0" applyNumberFormat="1" applyFont="1" applyFill="1"/>
    <xf numFmtId="0" fontId="5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left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2" borderId="8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164" fontId="14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2%20&#1082;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.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ina/Documents/&#1044;&#1086;&#1082;&#1091;&#1084;&#1077;&#1085;&#1090;&#1099;%20&#1058;&#1072;&#1090;&#1100;&#1103;&#1085;&#1072;/&#1041;&#1102;&#1076;&#1078;&#1077;&#1090;/&#1073;&#1102;&#1076;&#1078;&#1077;&#1090;%202017/&#1076;&#1086;&#1087;%20&#1087;&#1086;&#1090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87;&#1088;&#1080;&#1083;.7%20%20&#1091;&#1090;&#1074;&#1077;&#1088;&#1078;&#1076;&#1077;&#1085;&#1085;&#1086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%202%20&#1082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%202%20&#1082;%20&#1055;&#1055;%2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D24">
            <v>756771.61399999994</v>
          </cell>
        </row>
        <row r="26">
          <cell r="F26">
            <v>62410.28</v>
          </cell>
          <cell r="G26">
            <v>57575.199999999997</v>
          </cell>
          <cell r="H26">
            <v>577.5</v>
          </cell>
          <cell r="J26">
            <v>28748.6</v>
          </cell>
          <cell r="K26">
            <v>26596.1</v>
          </cell>
          <cell r="L26">
            <v>1805.7</v>
          </cell>
          <cell r="M26">
            <v>1805.7</v>
          </cell>
        </row>
        <row r="27">
          <cell r="F27">
            <v>59320.53</v>
          </cell>
          <cell r="G27">
            <v>54827.1</v>
          </cell>
          <cell r="H27">
            <v>635.25</v>
          </cell>
          <cell r="J27">
            <v>65448.75</v>
          </cell>
          <cell r="K27">
            <v>64559.35</v>
          </cell>
          <cell r="L27">
            <v>1090.5</v>
          </cell>
          <cell r="M27">
            <v>1090.5</v>
          </cell>
        </row>
        <row r="28">
          <cell r="F28">
            <v>59320.53</v>
          </cell>
          <cell r="G28">
            <v>54067.1</v>
          </cell>
          <cell r="H28">
            <v>698.77500000000009</v>
          </cell>
          <cell r="J28">
            <v>71993.625</v>
          </cell>
          <cell r="K28">
            <v>0</v>
          </cell>
          <cell r="L28">
            <v>1090.5</v>
          </cell>
          <cell r="M28">
            <v>1090.5</v>
          </cell>
        </row>
        <row r="29">
          <cell r="F29">
            <v>59986.53</v>
          </cell>
          <cell r="G29">
            <v>0</v>
          </cell>
          <cell r="H29">
            <v>768.65250000000015</v>
          </cell>
          <cell r="J29">
            <v>79192.987500000003</v>
          </cell>
          <cell r="K29">
            <v>0</v>
          </cell>
          <cell r="L29">
            <v>1090.5</v>
          </cell>
          <cell r="M29">
            <v>0</v>
          </cell>
        </row>
        <row r="30">
          <cell r="F30">
            <v>78634</v>
          </cell>
          <cell r="G30">
            <v>0</v>
          </cell>
          <cell r="H30">
            <v>845.51775000000021</v>
          </cell>
          <cell r="J30">
            <v>87112.286250000005</v>
          </cell>
          <cell r="K30">
            <v>0</v>
          </cell>
          <cell r="L30">
            <v>1090.5</v>
          </cell>
          <cell r="M30">
            <v>0</v>
          </cell>
        </row>
        <row r="66">
          <cell r="D66">
            <v>137135.3847</v>
          </cell>
        </row>
        <row r="68">
          <cell r="F68">
            <v>9198.7999999999993</v>
          </cell>
          <cell r="G68">
            <v>8173.5</v>
          </cell>
          <cell r="J68">
            <v>3344.6</v>
          </cell>
          <cell r="K68">
            <v>3144.6</v>
          </cell>
          <cell r="L68">
            <v>9075.2999999999993</v>
          </cell>
          <cell r="M68">
            <v>9075.2999999999993</v>
          </cell>
        </row>
        <row r="69">
          <cell r="F69">
            <v>8715.82</v>
          </cell>
          <cell r="G69">
            <v>8173.5</v>
          </cell>
          <cell r="J69">
            <v>5614.7</v>
          </cell>
          <cell r="K69">
            <v>5614.7</v>
          </cell>
          <cell r="L69">
            <v>8700</v>
          </cell>
          <cell r="M69">
            <v>8700</v>
          </cell>
        </row>
        <row r="70">
          <cell r="F70">
            <v>8715.82</v>
          </cell>
          <cell r="G70">
            <v>8173.5</v>
          </cell>
          <cell r="J70">
            <v>6176.17</v>
          </cell>
          <cell r="K70">
            <v>0</v>
          </cell>
          <cell r="L70">
            <v>8700</v>
          </cell>
          <cell r="M70">
            <v>8700</v>
          </cell>
        </row>
        <row r="71">
          <cell r="F71">
            <v>8715.82</v>
          </cell>
          <cell r="G71">
            <v>0</v>
          </cell>
          <cell r="J71">
            <v>6793.7870000000003</v>
          </cell>
          <cell r="K71">
            <v>0</v>
          </cell>
          <cell r="L71">
            <v>8700</v>
          </cell>
          <cell r="M71">
            <v>0</v>
          </cell>
        </row>
        <row r="72">
          <cell r="F72">
            <v>9587.402</v>
          </cell>
          <cell r="G72">
            <v>0</v>
          </cell>
          <cell r="J72">
            <v>7473.1657000000005</v>
          </cell>
          <cell r="K72">
            <v>0</v>
          </cell>
          <cell r="L72">
            <v>8700</v>
          </cell>
          <cell r="M72">
            <v>0</v>
          </cell>
        </row>
        <row r="94">
          <cell r="D94">
            <v>1396933.2415999998</v>
          </cell>
        </row>
        <row r="96">
          <cell r="F96">
            <v>111219.74</v>
          </cell>
          <cell r="G96">
            <v>109545.8</v>
          </cell>
          <cell r="H96">
            <v>2500</v>
          </cell>
          <cell r="J96">
            <v>35374.199999999997</v>
          </cell>
          <cell r="K96">
            <v>31823.200000000001</v>
          </cell>
          <cell r="L96">
            <v>38954.300000000003</v>
          </cell>
          <cell r="M96">
            <v>38954.300000000003</v>
          </cell>
        </row>
        <row r="97">
          <cell r="F97">
            <v>111149.4</v>
          </cell>
          <cell r="G97">
            <v>107722.4</v>
          </cell>
          <cell r="H97">
            <v>2500</v>
          </cell>
          <cell r="J97">
            <v>78453.7</v>
          </cell>
          <cell r="K97">
            <v>75318.7</v>
          </cell>
          <cell r="L97">
            <v>33348.199999999997</v>
          </cell>
          <cell r="M97">
            <v>33348.199999999997</v>
          </cell>
        </row>
        <row r="98">
          <cell r="F98">
            <v>111149.4</v>
          </cell>
          <cell r="G98">
            <v>107722.4</v>
          </cell>
          <cell r="H98">
            <v>2500</v>
          </cell>
          <cell r="J98">
            <v>92882.439999999988</v>
          </cell>
          <cell r="K98">
            <v>5120</v>
          </cell>
          <cell r="L98">
            <v>33348.199999999997</v>
          </cell>
          <cell r="M98">
            <v>33348.199999999997</v>
          </cell>
        </row>
        <row r="99">
          <cell r="F99">
            <v>111043.4</v>
          </cell>
          <cell r="G99">
            <v>0</v>
          </cell>
          <cell r="H99">
            <v>2500</v>
          </cell>
          <cell r="J99">
            <v>110958.92799999999</v>
          </cell>
          <cell r="K99">
            <v>0</v>
          </cell>
          <cell r="L99">
            <v>33348.199999999997</v>
          </cell>
          <cell r="M99">
            <v>0</v>
          </cell>
        </row>
        <row r="100">
          <cell r="F100">
            <v>141077.52000000002</v>
          </cell>
          <cell r="G100">
            <v>0</v>
          </cell>
          <cell r="H100">
            <v>2500</v>
          </cell>
          <cell r="J100">
            <v>132650.71359999996</v>
          </cell>
          <cell r="K100">
            <v>0</v>
          </cell>
          <cell r="L100">
            <v>29133.3</v>
          </cell>
          <cell r="M100">
            <v>0</v>
          </cell>
        </row>
        <row r="157">
          <cell r="D157">
            <v>979430.62664999999</v>
          </cell>
        </row>
        <row r="159">
          <cell r="F159">
            <v>84902.329999999973</v>
          </cell>
          <cell r="G159">
            <v>80076.799999999988</v>
          </cell>
          <cell r="H159">
            <v>220</v>
          </cell>
          <cell r="J159">
            <v>25504.9</v>
          </cell>
          <cell r="K159">
            <v>24684.9</v>
          </cell>
          <cell r="L159">
            <v>19829.099999999999</v>
          </cell>
          <cell r="M159">
            <v>19829.099999999999</v>
          </cell>
        </row>
        <row r="160">
          <cell r="F160">
            <v>80859.570000000022</v>
          </cell>
          <cell r="G160">
            <v>79174.60000000002</v>
          </cell>
          <cell r="H160">
            <v>0</v>
          </cell>
          <cell r="J160">
            <v>54907.95</v>
          </cell>
          <cell r="K160">
            <v>54907.95</v>
          </cell>
          <cell r="L160">
            <v>9009.1</v>
          </cell>
          <cell r="M160">
            <v>9009.1</v>
          </cell>
        </row>
        <row r="161">
          <cell r="F161">
            <v>80859.570000000022</v>
          </cell>
          <cell r="G161">
            <v>79174.60000000002</v>
          </cell>
          <cell r="H161">
            <v>0</v>
          </cell>
          <cell r="J161">
            <v>71380.334999999992</v>
          </cell>
          <cell r="K161">
            <v>0</v>
          </cell>
          <cell r="L161">
            <v>9009.1</v>
          </cell>
          <cell r="M161">
            <v>9009.1</v>
          </cell>
        </row>
        <row r="162">
          <cell r="F162">
            <v>80859.570000000022</v>
          </cell>
          <cell r="G162">
            <v>0</v>
          </cell>
          <cell r="H162">
            <v>0</v>
          </cell>
          <cell r="J162">
            <v>92794.435499999992</v>
          </cell>
          <cell r="K162">
            <v>0</v>
          </cell>
          <cell r="L162">
            <v>9009.1</v>
          </cell>
          <cell r="M162">
            <v>0</v>
          </cell>
        </row>
        <row r="163">
          <cell r="F163">
            <v>104501.4</v>
          </cell>
          <cell r="G163">
            <v>0</v>
          </cell>
          <cell r="H163">
            <v>0</v>
          </cell>
          <cell r="J163">
            <v>120632.76615</v>
          </cell>
          <cell r="K163">
            <v>0</v>
          </cell>
          <cell r="L163">
            <v>5830</v>
          </cell>
          <cell r="M163">
            <v>0</v>
          </cell>
        </row>
        <row r="242">
          <cell r="F242">
            <v>287073</v>
          </cell>
          <cell r="G242">
            <v>242825.40000000002</v>
          </cell>
        </row>
        <row r="243">
          <cell r="F243">
            <v>267731.14999999997</v>
          </cell>
          <cell r="G243">
            <v>255371.3</v>
          </cell>
        </row>
        <row r="244">
          <cell r="F244">
            <v>260045.32</v>
          </cell>
          <cell r="G244">
            <v>249897.60000000003</v>
          </cell>
        </row>
        <row r="245">
          <cell r="F245">
            <v>260045.32</v>
          </cell>
          <cell r="G245">
            <v>249137.60000000003</v>
          </cell>
        </row>
        <row r="246">
          <cell r="F246">
            <v>260605.32</v>
          </cell>
          <cell r="G246">
            <v>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2">
          <cell r="E172">
            <v>5934878.2000000002</v>
          </cell>
          <cell r="F172">
            <v>2152.9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5">
          <cell r="E255">
            <v>3270270.8669500002</v>
          </cell>
          <cell r="F255">
            <v>1589466.5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7">
          <cell r="D57">
            <v>201864.07</v>
          </cell>
          <cell r="E57">
            <v>124225.70000000001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на МП"/>
      <sheetName val="в экономику"/>
      <sheetName val="на МП  поменяли коммуналку"/>
      <sheetName val="на доклад"/>
      <sheetName val="добавили доп. потребность"/>
      <sheetName val="на МП  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1218252.397692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0">
          <cell r="F20">
            <v>71330.3</v>
          </cell>
          <cell r="G20">
            <v>53230.2</v>
          </cell>
          <cell r="H20">
            <v>525</v>
          </cell>
          <cell r="I20">
            <v>0</v>
          </cell>
          <cell r="J20">
            <v>21964.3</v>
          </cell>
          <cell r="K20">
            <v>19585.3</v>
          </cell>
          <cell r="L20">
            <v>1090.5</v>
          </cell>
          <cell r="M20">
            <v>1090.5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62">
          <cell r="F62">
            <v>8382.7999999999993</v>
          </cell>
          <cell r="G62">
            <v>7582.3</v>
          </cell>
          <cell r="H62">
            <v>0</v>
          </cell>
          <cell r="I62">
            <v>0</v>
          </cell>
          <cell r="J62">
            <v>1841.2</v>
          </cell>
          <cell r="K62">
            <v>1641.2</v>
          </cell>
          <cell r="L62">
            <v>8700</v>
          </cell>
          <cell r="M62">
            <v>8700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83">
          <cell r="F83">
            <v>116756.20000000001</v>
          </cell>
          <cell r="G83">
            <v>104347.90000000001</v>
          </cell>
          <cell r="H83">
            <v>2500</v>
          </cell>
          <cell r="I83">
            <v>0</v>
          </cell>
          <cell r="J83">
            <v>27766.9</v>
          </cell>
          <cell r="K83">
            <v>24351.9</v>
          </cell>
          <cell r="L83">
            <v>33318.5</v>
          </cell>
          <cell r="M83">
            <v>33318.5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146">
          <cell r="F146">
            <v>90603.7</v>
          </cell>
          <cell r="G146">
            <v>77665</v>
          </cell>
          <cell r="H146">
            <v>200</v>
          </cell>
          <cell r="I146">
            <v>0</v>
          </cell>
          <cell r="J146">
            <v>18264.5</v>
          </cell>
          <cell r="K146">
            <v>17564.5</v>
          </cell>
          <cell r="L146">
            <v>20253.199999999997</v>
          </cell>
          <cell r="M146">
            <v>20253.199999999997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7">
          <cell r="F17">
            <v>4540</v>
          </cell>
          <cell r="G17">
            <v>250</v>
          </cell>
          <cell r="H17">
            <v>0</v>
          </cell>
          <cell r="I17">
            <v>0</v>
          </cell>
          <cell r="J17">
            <v>1500</v>
          </cell>
          <cell r="K17">
            <v>0</v>
          </cell>
          <cell r="L17">
            <v>0</v>
          </cell>
          <cell r="M17">
            <v>0</v>
          </cell>
        </row>
        <row r="18"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</row>
        <row r="115">
          <cell r="F115">
            <v>2000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F21">
            <v>3300</v>
          </cell>
          <cell r="J21">
            <v>1500</v>
          </cell>
        </row>
        <row r="22">
          <cell r="F22">
            <v>2550</v>
          </cell>
          <cell r="J22">
            <v>500</v>
          </cell>
        </row>
        <row r="23">
          <cell r="F23">
            <v>2450</v>
          </cell>
        </row>
        <row r="24">
          <cell r="F24">
            <v>2500</v>
          </cell>
        </row>
        <row r="25">
          <cell r="F25">
            <v>2450</v>
          </cell>
        </row>
        <row r="119">
          <cell r="F119">
            <v>1500</v>
          </cell>
          <cell r="H119">
            <v>0</v>
          </cell>
          <cell r="J119">
            <v>0</v>
          </cell>
        </row>
        <row r="120">
          <cell r="F120">
            <v>17750</v>
          </cell>
          <cell r="H120">
            <v>50000</v>
          </cell>
          <cell r="J120">
            <v>10500</v>
          </cell>
        </row>
        <row r="121">
          <cell r="F121">
            <v>20500</v>
          </cell>
          <cell r="H121">
            <v>75000</v>
          </cell>
          <cell r="J121">
            <v>9500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  <row r="159">
          <cell r="D159">
            <v>208040</v>
          </cell>
          <cell r="E159">
            <v>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G21">
            <v>250</v>
          </cell>
        </row>
        <row r="22">
          <cell r="G22">
            <v>250</v>
          </cell>
        </row>
        <row r="23">
          <cell r="G23">
            <v>250</v>
          </cell>
          <cell r="J23">
            <v>0</v>
          </cell>
        </row>
        <row r="24">
          <cell r="G24">
            <v>0</v>
          </cell>
          <cell r="J24">
            <v>0</v>
          </cell>
        </row>
        <row r="25">
          <cell r="G25">
            <v>0</v>
          </cell>
          <cell r="J25">
            <v>0</v>
          </cell>
        </row>
        <row r="160">
          <cell r="F160">
            <v>6540</v>
          </cell>
          <cell r="G160">
            <v>250</v>
          </cell>
        </row>
        <row r="161">
          <cell r="F161">
            <v>250</v>
          </cell>
          <cell r="G161">
            <v>250</v>
          </cell>
        </row>
        <row r="162">
          <cell r="F162">
            <v>250</v>
          </cell>
          <cell r="G162">
            <v>250</v>
          </cell>
        </row>
        <row r="163">
          <cell r="F163">
            <v>250</v>
          </cell>
          <cell r="G163">
            <v>250</v>
          </cell>
        </row>
        <row r="164">
          <cell r="F164">
            <v>400</v>
          </cell>
          <cell r="G16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6">
          <cell r="F16">
            <v>16811.2</v>
          </cell>
          <cell r="G16">
            <v>16811.2</v>
          </cell>
        </row>
        <row r="30">
          <cell r="F30">
            <v>12248.2</v>
          </cell>
          <cell r="G30">
            <v>12108.2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17478.099999999999</v>
          </cell>
          <cell r="G17">
            <v>17330.599999999999</v>
          </cell>
        </row>
        <row r="18">
          <cell r="F18">
            <v>17635.599999999999</v>
          </cell>
          <cell r="G18">
            <v>17330.599999999999</v>
          </cell>
        </row>
        <row r="19">
          <cell r="F19">
            <v>17635.599999999999</v>
          </cell>
          <cell r="G19">
            <v>17330.599999999999</v>
          </cell>
        </row>
        <row r="20">
          <cell r="F20">
            <v>17635.599999999999</v>
          </cell>
          <cell r="G20">
            <v>0</v>
          </cell>
        </row>
        <row r="21">
          <cell r="F21">
            <v>21020</v>
          </cell>
          <cell r="G21">
            <v>0</v>
          </cell>
        </row>
        <row r="31">
          <cell r="F31">
            <v>15450.07</v>
          </cell>
          <cell r="G31">
            <v>14981.5</v>
          </cell>
        </row>
        <row r="32">
          <cell r="F32">
            <v>15203.9</v>
          </cell>
          <cell r="G32">
            <v>14981.5</v>
          </cell>
        </row>
        <row r="33">
          <cell r="F33">
            <v>15203.9</v>
          </cell>
          <cell r="G33">
            <v>13351.5</v>
          </cell>
        </row>
        <row r="34">
          <cell r="F34">
            <v>15203.9</v>
          </cell>
          <cell r="G34">
            <v>0</v>
          </cell>
        </row>
        <row r="35">
          <cell r="F35">
            <v>20338</v>
          </cell>
          <cell r="G35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339.3</v>
          </cell>
          <cell r="G20">
            <v>339.3</v>
          </cell>
        </row>
        <row r="125">
          <cell r="F125">
            <v>0</v>
          </cell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7">
          <cell r="F27">
            <v>1813.6</v>
          </cell>
          <cell r="G27">
            <v>1813.6</v>
          </cell>
        </row>
        <row r="28">
          <cell r="F28">
            <v>76577.3</v>
          </cell>
          <cell r="G28">
            <v>0</v>
          </cell>
        </row>
        <row r="29">
          <cell r="F29">
            <v>26700</v>
          </cell>
          <cell r="G29">
            <v>0</v>
          </cell>
        </row>
        <row r="30">
          <cell r="F30">
            <v>21000</v>
          </cell>
          <cell r="G30">
            <v>0</v>
          </cell>
        </row>
        <row r="31">
          <cell r="F31">
            <v>4000</v>
          </cell>
          <cell r="G31">
            <v>0</v>
          </cell>
        </row>
        <row r="132">
          <cell r="F132">
            <v>0</v>
          </cell>
        </row>
        <row r="133">
          <cell r="F133">
            <v>1131000</v>
          </cell>
        </row>
        <row r="134">
          <cell r="F134">
            <v>1318200</v>
          </cell>
        </row>
        <row r="135">
          <cell r="F135">
            <v>1542840</v>
          </cell>
        </row>
        <row r="136">
          <cell r="F136">
            <v>1812408</v>
          </cell>
        </row>
        <row r="159">
          <cell r="F159">
            <v>339.3</v>
          </cell>
          <cell r="G159">
            <v>339.3</v>
          </cell>
        </row>
        <row r="160">
          <cell r="F160">
            <v>1813.6</v>
          </cell>
          <cell r="G160">
            <v>1813.6</v>
          </cell>
        </row>
        <row r="161">
          <cell r="F161">
            <v>1207577.3</v>
          </cell>
          <cell r="G161">
            <v>0</v>
          </cell>
        </row>
        <row r="162">
          <cell r="F162">
            <v>1344900</v>
          </cell>
          <cell r="G162">
            <v>0</v>
          </cell>
        </row>
        <row r="163">
          <cell r="F163">
            <v>1563840</v>
          </cell>
          <cell r="G1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1"/>
  <sheetViews>
    <sheetView tabSelected="1" workbookViewId="0">
      <selection activeCell="A3" sqref="A3:O3"/>
    </sheetView>
  </sheetViews>
  <sheetFormatPr defaultRowHeight="15.75"/>
  <cols>
    <col min="1" max="1" width="3.875" style="1" customWidth="1"/>
    <col min="2" max="3" width="20.5" style="3" customWidth="1"/>
    <col min="4" max="4" width="9" style="4"/>
    <col min="5" max="5" width="11.5" style="5" customWidth="1"/>
    <col min="6" max="6" width="13" style="5" customWidth="1"/>
    <col min="7" max="7" width="13.375" style="4" customWidth="1"/>
    <col min="8" max="8" width="11.125" style="4" customWidth="1"/>
    <col min="9" max="9" width="9.75" style="4" customWidth="1"/>
    <col min="10" max="10" width="8.875" style="4" customWidth="1"/>
    <col min="11" max="11" width="11.25" style="4" customWidth="1"/>
    <col min="12" max="12" width="10.25" style="4" customWidth="1"/>
    <col min="13" max="13" width="9.75" style="4" customWidth="1"/>
    <col min="14" max="14" width="10.125" style="4" customWidth="1"/>
    <col min="15" max="15" width="12" style="6" customWidth="1"/>
    <col min="16" max="16" width="0.125" style="1" customWidth="1"/>
    <col min="17" max="17" width="11.625" style="1" hidden="1" customWidth="1"/>
    <col min="18" max="18" width="10.625" style="1" hidden="1" customWidth="1"/>
    <col min="19" max="21" width="11.625" style="1" hidden="1" customWidth="1"/>
    <col min="22" max="22" width="0" style="1" hidden="1" customWidth="1"/>
    <col min="23" max="23" width="12.25" style="1" hidden="1" customWidth="1"/>
    <col min="24" max="24" width="9.75" style="1" hidden="1" customWidth="1"/>
    <col min="25" max="27" width="0" style="1" hidden="1" customWidth="1"/>
    <col min="28" max="16384" width="9" style="1"/>
  </cols>
  <sheetData>
    <row r="1" spans="1:16">
      <c r="A1" s="96" t="s">
        <v>144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>
      <c r="A2" s="97" t="s">
        <v>135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6">
      <c r="A3" s="97" t="s">
        <v>145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6" customFormat="1" ht="18.75" customHeight="1">
      <c r="A4" s="94" t="s">
        <v>131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6" customFormat="1">
      <c r="A5" s="94" t="s">
        <v>132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6" customFormat="1">
      <c r="A6" s="95" t="s">
        <v>133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6" customFormat="1">
      <c r="A7" s="95" t="s">
        <v>134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6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>
      <c r="A9" s="91" t="s">
        <v>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6">
      <c r="A10" s="2"/>
    </row>
    <row r="11" spans="1:16" ht="18.75">
      <c r="A11" s="92" t="s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6">
      <c r="A12" s="2"/>
    </row>
    <row r="13" spans="1:16">
      <c r="A13" s="2"/>
    </row>
    <row r="14" spans="1:16" ht="33.75" customHeight="1">
      <c r="A14" s="93" t="s">
        <v>2</v>
      </c>
      <c r="B14" s="59" t="s">
        <v>3</v>
      </c>
      <c r="C14" s="59" t="s">
        <v>136</v>
      </c>
      <c r="D14" s="93" t="s">
        <v>4</v>
      </c>
      <c r="E14" s="67" t="s">
        <v>58</v>
      </c>
      <c r="F14" s="67"/>
      <c r="G14" s="93" t="s">
        <v>5</v>
      </c>
      <c r="H14" s="93"/>
      <c r="I14" s="93"/>
      <c r="J14" s="93"/>
      <c r="K14" s="93"/>
      <c r="L14" s="93"/>
      <c r="M14" s="93"/>
      <c r="N14" s="93"/>
      <c r="O14" s="93" t="s">
        <v>6</v>
      </c>
      <c r="P14" s="7"/>
    </row>
    <row r="15" spans="1:16" ht="38.25" customHeight="1">
      <c r="A15" s="93"/>
      <c r="B15" s="60"/>
      <c r="C15" s="60"/>
      <c r="D15" s="93"/>
      <c r="E15" s="67"/>
      <c r="F15" s="67"/>
      <c r="G15" s="93" t="s">
        <v>7</v>
      </c>
      <c r="H15" s="93"/>
      <c r="I15" s="93" t="s">
        <v>8</v>
      </c>
      <c r="J15" s="93"/>
      <c r="K15" s="93" t="s">
        <v>9</v>
      </c>
      <c r="L15" s="93"/>
      <c r="M15" s="93" t="s">
        <v>10</v>
      </c>
      <c r="N15" s="93"/>
      <c r="O15" s="93"/>
      <c r="P15" s="7"/>
    </row>
    <row r="16" spans="1:16" s="10" customFormat="1" ht="25.5">
      <c r="A16" s="93"/>
      <c r="B16" s="61"/>
      <c r="C16" s="61"/>
      <c r="D16" s="93"/>
      <c r="E16" s="8" t="s">
        <v>11</v>
      </c>
      <c r="F16" s="8" t="s">
        <v>12</v>
      </c>
      <c r="G16" s="8" t="s">
        <v>11</v>
      </c>
      <c r="H16" s="8" t="s">
        <v>12</v>
      </c>
      <c r="I16" s="8" t="s">
        <v>11</v>
      </c>
      <c r="J16" s="8" t="s">
        <v>12</v>
      </c>
      <c r="K16" s="8" t="s">
        <v>11</v>
      </c>
      <c r="L16" s="8" t="s">
        <v>12</v>
      </c>
      <c r="M16" s="8" t="s">
        <v>11</v>
      </c>
      <c r="N16" s="8" t="s">
        <v>12</v>
      </c>
      <c r="O16" s="8"/>
      <c r="P16" s="9"/>
    </row>
    <row r="17" spans="1:24" s="4" customForma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12"/>
    </row>
    <row r="18" spans="1:24" ht="29.25" customHeight="1">
      <c r="A18" s="98" t="s">
        <v>13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7"/>
    </row>
    <row r="19" spans="1:24" ht="16.5" customHeight="1">
      <c r="A19" s="98" t="s">
        <v>14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7"/>
    </row>
    <row r="20" spans="1:24" ht="16.5" customHeight="1">
      <c r="A20" s="98" t="s">
        <v>15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7"/>
    </row>
    <row r="21" spans="1:24" s="17" customFormat="1">
      <c r="A21" s="59" t="s">
        <v>44</v>
      </c>
      <c r="B21" s="13" t="s">
        <v>16</v>
      </c>
      <c r="C21" s="84" t="s">
        <v>143</v>
      </c>
      <c r="D21" s="11" t="s">
        <v>18</v>
      </c>
      <c r="E21" s="14">
        <f>SUM(E22:E27)</f>
        <v>756771.61399999994</v>
      </c>
      <c r="F21" s="14">
        <f>SUM(F22:F27)</f>
        <v>335517.55</v>
      </c>
      <c r="G21" s="14">
        <f>SUM(G22:G27)</f>
        <v>391002.17000000004</v>
      </c>
      <c r="H21" s="14">
        <f t="shared" ref="H21:N21" si="0">SUM(H22:H27)</f>
        <v>219699.6</v>
      </c>
      <c r="I21" s="14">
        <f t="shared" si="0"/>
        <v>4050.6952500000007</v>
      </c>
      <c r="J21" s="14">
        <f>SUM(J22:J27)</f>
        <v>0</v>
      </c>
      <c r="K21" s="14">
        <f>SUM(K22:K27)</f>
        <v>354460.54875000002</v>
      </c>
      <c r="L21" s="14">
        <f t="shared" si="0"/>
        <v>110740.75</v>
      </c>
      <c r="M21" s="14">
        <f t="shared" si="0"/>
        <v>7258.2</v>
      </c>
      <c r="N21" s="14">
        <f t="shared" si="0"/>
        <v>5077.2</v>
      </c>
      <c r="O21" s="56" t="s">
        <v>95</v>
      </c>
      <c r="P21" s="15"/>
      <c r="Q21" s="16"/>
      <c r="S21" s="6">
        <v>2017</v>
      </c>
      <c r="T21" s="6">
        <v>2018</v>
      </c>
      <c r="U21" s="6">
        <v>2017</v>
      </c>
      <c r="V21" s="6">
        <v>2018</v>
      </c>
      <c r="W21" s="16">
        <f>E21-[1]Лист1!$D$24</f>
        <v>0</v>
      </c>
    </row>
    <row r="22" spans="1:24" s="17" customFormat="1">
      <c r="A22" s="60"/>
      <c r="B22" s="55" t="s">
        <v>17</v>
      </c>
      <c r="C22" s="85"/>
      <c r="D22" s="11" t="s">
        <v>19</v>
      </c>
      <c r="E22" s="14">
        <f>G22+I22+K22+M22</f>
        <v>94910.1</v>
      </c>
      <c r="F22" s="14">
        <f t="shared" ref="E22:F27" si="1">H22+J22+L22+N22</f>
        <v>73906</v>
      </c>
      <c r="G22" s="14">
        <f>[2]Лист1!$F$20</f>
        <v>71330.3</v>
      </c>
      <c r="H22" s="14">
        <f>[2]Лист1!$G$20</f>
        <v>53230.2</v>
      </c>
      <c r="I22" s="14">
        <f>[2]Лист1!$H$20</f>
        <v>525</v>
      </c>
      <c r="J22" s="14">
        <f>[2]Лист1!$I$20</f>
        <v>0</v>
      </c>
      <c r="K22" s="14">
        <f>[2]Лист1!$J$20</f>
        <v>21964.3</v>
      </c>
      <c r="L22" s="14">
        <f>[2]Лист1!$K$20</f>
        <v>19585.3</v>
      </c>
      <c r="M22" s="14">
        <f>[2]Лист1!$L$20</f>
        <v>1090.5</v>
      </c>
      <c r="N22" s="14">
        <f>[2]Лист1!$M$20</f>
        <v>1090.5</v>
      </c>
      <c r="O22" s="57"/>
      <c r="P22" s="18"/>
      <c r="Q22" s="16">
        <f>H23+H65+H149</f>
        <v>145825.5</v>
      </c>
      <c r="R22" s="16">
        <f>L23+L65+L149</f>
        <v>54425.599999999999</v>
      </c>
      <c r="S22" s="16">
        <f>H24+H66+H150</f>
        <v>142175.20000000001</v>
      </c>
      <c r="T22" s="16">
        <f>H25+H67+H151</f>
        <v>141415.20000000001</v>
      </c>
      <c r="U22" s="16">
        <f>L24+L66+L150</f>
        <v>125082</v>
      </c>
      <c r="V22" s="17">
        <v>0</v>
      </c>
    </row>
    <row r="23" spans="1:24" s="17" customFormat="1">
      <c r="A23" s="60"/>
      <c r="B23" s="55"/>
      <c r="C23" s="85"/>
      <c r="D23" s="11" t="s">
        <v>20</v>
      </c>
      <c r="E23" s="14">
        <f>G23+I23+K23+M23</f>
        <v>93542.080000000002</v>
      </c>
      <c r="F23" s="14">
        <f t="shared" si="1"/>
        <v>85976.999999999985</v>
      </c>
      <c r="G23" s="14">
        <f>[1]Лист1!$F$26</f>
        <v>62410.28</v>
      </c>
      <c r="H23" s="14">
        <f>[1]Лист1!$G$26</f>
        <v>57575.199999999997</v>
      </c>
      <c r="I23" s="14">
        <f>[1]Лист1!$H$26</f>
        <v>577.5</v>
      </c>
      <c r="J23" s="14">
        <f>[2]Лист1!$I$21</f>
        <v>0</v>
      </c>
      <c r="K23" s="14">
        <f>[1]Лист1!$J$26</f>
        <v>28748.6</v>
      </c>
      <c r="L23" s="14">
        <f>[1]Лист1!$K$26</f>
        <v>26596.1</v>
      </c>
      <c r="M23" s="14">
        <f>[1]Лист1!$L$26</f>
        <v>1805.7</v>
      </c>
      <c r="N23" s="14">
        <f>[1]Лист1!$M$26</f>
        <v>1805.7</v>
      </c>
      <c r="O23" s="57"/>
      <c r="P23" s="18"/>
      <c r="Q23" s="16">
        <v>144120.20000000001</v>
      </c>
      <c r="S23" s="16">
        <v>142020.20000000001</v>
      </c>
      <c r="T23" s="17">
        <v>141260.20000000001</v>
      </c>
      <c r="U23" s="17">
        <v>125082</v>
      </c>
    </row>
    <row r="24" spans="1:24" s="17" customFormat="1">
      <c r="A24" s="60"/>
      <c r="B24" s="55"/>
      <c r="C24" s="85"/>
      <c r="D24" s="11" t="s">
        <v>21</v>
      </c>
      <c r="E24" s="14">
        <f t="shared" si="1"/>
        <v>126495.03</v>
      </c>
      <c r="F24" s="14">
        <f t="shared" si="1"/>
        <v>120476.95</v>
      </c>
      <c r="G24" s="14">
        <f>[1]Лист1!$F$27</f>
        <v>59320.53</v>
      </c>
      <c r="H24" s="14">
        <f>[1]Лист1!$G$27</f>
        <v>54827.1</v>
      </c>
      <c r="I24" s="14">
        <f>[1]Лист1!$H$27</f>
        <v>635.25</v>
      </c>
      <c r="J24" s="14">
        <f>[2]Лист1!$I$22</f>
        <v>0</v>
      </c>
      <c r="K24" s="14">
        <f>[1]Лист1!$J$27</f>
        <v>65448.75</v>
      </c>
      <c r="L24" s="14">
        <f>[1]Лист1!$K$27</f>
        <v>64559.35</v>
      </c>
      <c r="M24" s="14">
        <f>[1]Лист1!$L$27</f>
        <v>1090.5</v>
      </c>
      <c r="N24" s="14">
        <f>[1]Лист1!$M$27</f>
        <v>1090.5</v>
      </c>
      <c r="O24" s="57"/>
      <c r="P24" s="18"/>
      <c r="Q24" s="16">
        <f>Q22-Q23</f>
        <v>1705.2999999999884</v>
      </c>
      <c r="S24" s="16">
        <f>S22-S23</f>
        <v>155</v>
      </c>
      <c r="T24" s="16">
        <f>T22-T23</f>
        <v>155</v>
      </c>
      <c r="U24" s="16">
        <f>U22-U23</f>
        <v>0</v>
      </c>
      <c r="W24" s="16">
        <f>G24-H24</f>
        <v>4493.43</v>
      </c>
      <c r="X24" s="16"/>
    </row>
    <row r="25" spans="1:24" s="17" customFormat="1">
      <c r="A25" s="60"/>
      <c r="B25" s="55"/>
      <c r="C25" s="85"/>
      <c r="D25" s="11" t="s">
        <v>22</v>
      </c>
      <c r="E25" s="14">
        <f t="shared" si="1"/>
        <v>133103.43</v>
      </c>
      <c r="F25" s="14">
        <f t="shared" si="1"/>
        <v>55157.599999999999</v>
      </c>
      <c r="G25" s="14">
        <f>[1]Лист1!$F$28</f>
        <v>59320.53</v>
      </c>
      <c r="H25" s="14">
        <f>[1]Лист1!$G$28</f>
        <v>54067.1</v>
      </c>
      <c r="I25" s="14">
        <f>[1]Лист1!$H$28</f>
        <v>698.77500000000009</v>
      </c>
      <c r="J25" s="14">
        <f>[2]Лист1!$I$23</f>
        <v>0</v>
      </c>
      <c r="K25" s="14">
        <f>[1]Лист1!$J$28</f>
        <v>71993.625</v>
      </c>
      <c r="L25" s="14">
        <f>[1]Лист1!$K$28</f>
        <v>0</v>
      </c>
      <c r="M25" s="14">
        <f>[1]Лист1!$L$28</f>
        <v>1090.5</v>
      </c>
      <c r="N25" s="14">
        <f>[1]Лист1!$M$28</f>
        <v>1090.5</v>
      </c>
      <c r="O25" s="57"/>
      <c r="P25" s="18"/>
      <c r="Q25" s="16"/>
    </row>
    <row r="26" spans="1:24" s="17" customFormat="1">
      <c r="A26" s="60"/>
      <c r="B26" s="55"/>
      <c r="C26" s="85"/>
      <c r="D26" s="11" t="s">
        <v>23</v>
      </c>
      <c r="E26" s="14">
        <f t="shared" si="1"/>
        <v>141038.66999999998</v>
      </c>
      <c r="F26" s="14">
        <f t="shared" si="1"/>
        <v>0</v>
      </c>
      <c r="G26" s="14">
        <f>[1]Лист1!$F$29</f>
        <v>59986.53</v>
      </c>
      <c r="H26" s="14">
        <f>[1]Лист1!$G$29</f>
        <v>0</v>
      </c>
      <c r="I26" s="14">
        <f>[1]Лист1!$H$29</f>
        <v>768.65250000000015</v>
      </c>
      <c r="J26" s="14">
        <f>[2]Лист1!$I$24</f>
        <v>0</v>
      </c>
      <c r="K26" s="14">
        <f>[1]Лист1!$J$29</f>
        <v>79192.987500000003</v>
      </c>
      <c r="L26" s="14">
        <f>[1]Лист1!$K$29</f>
        <v>0</v>
      </c>
      <c r="M26" s="14">
        <f>[1]Лист1!$L$29</f>
        <v>1090.5</v>
      </c>
      <c r="N26" s="14">
        <f>[1]Лист1!$M$29</f>
        <v>0</v>
      </c>
      <c r="O26" s="57"/>
      <c r="P26" s="18"/>
    </row>
    <row r="27" spans="1:24" s="17" customFormat="1">
      <c r="A27" s="61"/>
      <c r="B27" s="55"/>
      <c r="C27" s="86"/>
      <c r="D27" s="11" t="s">
        <v>24</v>
      </c>
      <c r="E27" s="14">
        <f t="shared" si="1"/>
        <v>167682.304</v>
      </c>
      <c r="F27" s="14">
        <f t="shared" si="1"/>
        <v>0</v>
      </c>
      <c r="G27" s="14">
        <f>[1]Лист1!$F$30</f>
        <v>78634</v>
      </c>
      <c r="H27" s="14">
        <f>[1]Лист1!$G$30</f>
        <v>0</v>
      </c>
      <c r="I27" s="14">
        <f>[1]Лист1!$H$30</f>
        <v>845.51775000000021</v>
      </c>
      <c r="J27" s="14">
        <f>[2]Лист1!$I$25</f>
        <v>0</v>
      </c>
      <c r="K27" s="14">
        <f>[1]Лист1!$J$30</f>
        <v>87112.286250000005</v>
      </c>
      <c r="L27" s="14">
        <f>[1]Лист1!$K$30</f>
        <v>0</v>
      </c>
      <c r="M27" s="14">
        <f>[1]Лист1!$L$30</f>
        <v>1090.5</v>
      </c>
      <c r="N27" s="14">
        <f>[1]Лист1!$M$30</f>
        <v>0</v>
      </c>
      <c r="O27" s="57"/>
      <c r="P27" s="18"/>
    </row>
    <row r="28" spans="1:24" s="21" customFormat="1" ht="15.75" hidden="1" customHeight="1">
      <c r="A28" s="19"/>
      <c r="B28" s="54" t="s">
        <v>41</v>
      </c>
      <c r="C28" s="45"/>
      <c r="D28" s="8" t="s">
        <v>18</v>
      </c>
      <c r="E28" s="14">
        <f>SUM(E29:E34)</f>
        <v>626114.92556000012</v>
      </c>
      <c r="F28" s="14">
        <f>SUM(F29:F34)</f>
        <v>195143.6</v>
      </c>
      <c r="G28" s="20">
        <f t="shared" ref="G28:N28" si="2">SUM(G29:G34)</f>
        <v>455213.3219000001</v>
      </c>
      <c r="H28" s="20">
        <f t="shared" si="2"/>
        <v>155401.70000000001</v>
      </c>
      <c r="I28" s="20">
        <f t="shared" si="2"/>
        <v>0</v>
      </c>
      <c r="J28" s="20">
        <f t="shared" si="2"/>
        <v>0</v>
      </c>
      <c r="K28" s="20">
        <f t="shared" si="2"/>
        <v>170901.60366000002</v>
      </c>
      <c r="L28" s="20">
        <f t="shared" si="2"/>
        <v>39741.899999999994</v>
      </c>
      <c r="M28" s="20">
        <f t="shared" si="2"/>
        <v>0</v>
      </c>
      <c r="N28" s="20">
        <f t="shared" si="2"/>
        <v>0</v>
      </c>
      <c r="O28" s="57"/>
      <c r="P28" s="18"/>
    </row>
    <row r="29" spans="1:24" ht="15.75" hidden="1" customHeight="1">
      <c r="A29" s="19"/>
      <c r="B29" s="54"/>
      <c r="C29" s="45"/>
      <c r="D29" s="8" t="s">
        <v>19</v>
      </c>
      <c r="E29" s="14">
        <f t="shared" ref="E29:F34" si="3">G29+I29+K29+M29</f>
        <v>86169.2</v>
      </c>
      <c r="F29" s="14">
        <f t="shared" si="3"/>
        <v>68713.2</v>
      </c>
      <c r="G29" s="20">
        <f>17212+H29-1400</f>
        <v>68545.899999999994</v>
      </c>
      <c r="H29" s="20">
        <f>51333.9-H36-43:43+1400</f>
        <v>52733.9</v>
      </c>
      <c r="I29" s="20">
        <v>0</v>
      </c>
      <c r="J29" s="20">
        <v>0</v>
      </c>
      <c r="K29" s="20">
        <f>1644+L29</f>
        <v>17623.3</v>
      </c>
      <c r="L29" s="20">
        <f>15979.3</f>
        <v>15979.3</v>
      </c>
      <c r="M29" s="20">
        <f>N29</f>
        <v>0</v>
      </c>
      <c r="N29" s="20">
        <v>0</v>
      </c>
      <c r="O29" s="57"/>
      <c r="P29" s="18"/>
    </row>
    <row r="30" spans="1:24" ht="15.75" hidden="1" customHeight="1">
      <c r="A30" s="19"/>
      <c r="B30" s="54"/>
      <c r="C30" s="45"/>
      <c r="D30" s="8" t="s">
        <v>20</v>
      </c>
      <c r="E30" s="14">
        <f t="shared" si="3"/>
        <v>93652.5</v>
      </c>
      <c r="F30" s="14">
        <f t="shared" si="3"/>
        <v>75096.5</v>
      </c>
      <c r="G30" s="20">
        <f>G29</f>
        <v>68545.899999999994</v>
      </c>
      <c r="H30" s="20">
        <f>51333.9-H37-H44</f>
        <v>51333.9</v>
      </c>
      <c r="I30" s="20">
        <v>0</v>
      </c>
      <c r="J30" s="20">
        <v>0</v>
      </c>
      <c r="K30" s="20">
        <f>1344+L30</f>
        <v>25106.6</v>
      </c>
      <c r="L30" s="20">
        <f>23762.6</f>
        <v>23762.6</v>
      </c>
      <c r="M30" s="20">
        <f>N30</f>
        <v>0</v>
      </c>
      <c r="N30" s="20">
        <v>0</v>
      </c>
      <c r="O30" s="57"/>
      <c r="P30" s="18"/>
    </row>
    <row r="31" spans="1:24" ht="15.75" hidden="1" customHeight="1">
      <c r="A31" s="19"/>
      <c r="B31" s="54"/>
      <c r="C31" s="45"/>
      <c r="D31" s="8" t="s">
        <v>21</v>
      </c>
      <c r="E31" s="14">
        <f t="shared" si="3"/>
        <v>96163.16</v>
      </c>
      <c r="F31" s="14">
        <f t="shared" si="3"/>
        <v>51333.9</v>
      </c>
      <c r="G31" s="20">
        <f>G30</f>
        <v>68545.899999999994</v>
      </c>
      <c r="H31" s="20">
        <f>51333.9-H38-H45</f>
        <v>51333.9</v>
      </c>
      <c r="I31" s="20">
        <v>0</v>
      </c>
      <c r="J31" s="20">
        <v>0</v>
      </c>
      <c r="K31" s="20">
        <f>1.1*K30</f>
        <v>27617.260000000002</v>
      </c>
      <c r="L31" s="20">
        <v>0</v>
      </c>
      <c r="M31" s="20">
        <v>0</v>
      </c>
      <c r="N31" s="20">
        <v>0</v>
      </c>
      <c r="O31" s="57"/>
      <c r="P31" s="18"/>
    </row>
    <row r="32" spans="1:24" ht="15.75" hidden="1" customHeight="1">
      <c r="A32" s="19"/>
      <c r="B32" s="54"/>
      <c r="C32" s="45"/>
      <c r="D32" s="8" t="s">
        <v>22</v>
      </c>
      <c r="E32" s="14">
        <f t="shared" si="3"/>
        <v>105779.47600000001</v>
      </c>
      <c r="F32" s="14">
        <f t="shared" si="3"/>
        <v>0</v>
      </c>
      <c r="G32" s="20">
        <f>1.1*G31</f>
        <v>75400.490000000005</v>
      </c>
      <c r="H32" s="20">
        <v>0</v>
      </c>
      <c r="I32" s="20">
        <v>0</v>
      </c>
      <c r="J32" s="20">
        <v>0</v>
      </c>
      <c r="K32" s="20">
        <f>1.1*K31</f>
        <v>30378.986000000004</v>
      </c>
      <c r="L32" s="20">
        <v>0</v>
      </c>
      <c r="M32" s="20">
        <f>1.2*M31</f>
        <v>0</v>
      </c>
      <c r="N32" s="20"/>
      <c r="O32" s="57"/>
      <c r="P32" s="18"/>
    </row>
    <row r="33" spans="1:16" ht="15.75" hidden="1" customHeight="1">
      <c r="A33" s="19"/>
      <c r="B33" s="54"/>
      <c r="C33" s="45"/>
      <c r="D33" s="8" t="s">
        <v>23</v>
      </c>
      <c r="E33" s="14">
        <f t="shared" si="3"/>
        <v>116357.42360000002</v>
      </c>
      <c r="F33" s="14">
        <f t="shared" si="3"/>
        <v>0</v>
      </c>
      <c r="G33" s="20">
        <f>1.1*G32</f>
        <v>82940.539000000019</v>
      </c>
      <c r="H33" s="20">
        <v>0</v>
      </c>
      <c r="I33" s="20">
        <v>0</v>
      </c>
      <c r="J33" s="20">
        <v>0</v>
      </c>
      <c r="K33" s="20">
        <f>1.1*K32</f>
        <v>33416.884600000005</v>
      </c>
      <c r="L33" s="20">
        <v>0</v>
      </c>
      <c r="M33" s="20">
        <f>1.2*M32</f>
        <v>0</v>
      </c>
      <c r="N33" s="20"/>
      <c r="O33" s="57"/>
      <c r="P33" s="18"/>
    </row>
    <row r="34" spans="1:16" ht="15.75" hidden="1" customHeight="1">
      <c r="A34" s="19"/>
      <c r="B34" s="54"/>
      <c r="C34" s="45"/>
      <c r="D34" s="8" t="s">
        <v>24</v>
      </c>
      <c r="E34" s="14">
        <f t="shared" si="3"/>
        <v>127993.16596000004</v>
      </c>
      <c r="F34" s="14">
        <f t="shared" si="3"/>
        <v>0</v>
      </c>
      <c r="G34" s="20">
        <f>1.1*G33</f>
        <v>91234.592900000032</v>
      </c>
      <c r="H34" s="20">
        <v>0</v>
      </c>
      <c r="I34" s="20">
        <v>0</v>
      </c>
      <c r="J34" s="20">
        <v>0</v>
      </c>
      <c r="K34" s="20">
        <f>1.1*K33</f>
        <v>36758.57306000001</v>
      </c>
      <c r="L34" s="20">
        <v>0</v>
      </c>
      <c r="M34" s="20">
        <f>1.2*M33</f>
        <v>0</v>
      </c>
      <c r="N34" s="20"/>
      <c r="O34" s="57"/>
      <c r="P34" s="18"/>
    </row>
    <row r="35" spans="1:16" s="10" customFormat="1" ht="15.75" hidden="1" customHeight="1">
      <c r="A35" s="19"/>
      <c r="B35" s="54" t="s">
        <v>42</v>
      </c>
      <c r="C35" s="45"/>
      <c r="D35" s="8" t="s">
        <v>18</v>
      </c>
      <c r="E35" s="14">
        <f>SUM(E36:E41)</f>
        <v>24885.012600000002</v>
      </c>
      <c r="F35" s="14">
        <f>SUM(F36:F41)</f>
        <v>0</v>
      </c>
      <c r="G35" s="20">
        <f t="shared" ref="G35:L35" si="4">SUM(G36:G41)</f>
        <v>15163.344000000001</v>
      </c>
      <c r="H35" s="20">
        <f t="shared" si="4"/>
        <v>0</v>
      </c>
      <c r="I35" s="20">
        <f t="shared" si="4"/>
        <v>4050.6952500000007</v>
      </c>
      <c r="J35" s="20">
        <f t="shared" si="4"/>
        <v>0</v>
      </c>
      <c r="K35" s="20">
        <f t="shared" si="4"/>
        <v>5670.973350000002</v>
      </c>
      <c r="L35" s="20">
        <f t="shared" si="4"/>
        <v>0</v>
      </c>
      <c r="M35" s="20"/>
      <c r="N35" s="20"/>
      <c r="O35" s="57"/>
      <c r="P35" s="18"/>
    </row>
    <row r="36" spans="1:16" ht="15.75" hidden="1" customHeight="1">
      <c r="A36" s="19"/>
      <c r="B36" s="54"/>
      <c r="C36" s="45"/>
      <c r="D36" s="8" t="s">
        <v>19</v>
      </c>
      <c r="E36" s="14">
        <f t="shared" ref="E36:F41" si="5">G36+I36+K36+M36</f>
        <v>3318</v>
      </c>
      <c r="F36" s="14">
        <f t="shared" si="5"/>
        <v>0</v>
      </c>
      <c r="G36" s="20">
        <v>2058</v>
      </c>
      <c r="H36" s="20">
        <v>0</v>
      </c>
      <c r="I36" s="20">
        <v>525</v>
      </c>
      <c r="J36" s="20"/>
      <c r="K36" s="20">
        <f>735</f>
        <v>735</v>
      </c>
      <c r="L36" s="20">
        <v>0</v>
      </c>
      <c r="M36" s="20"/>
      <c r="N36" s="20"/>
      <c r="O36" s="57"/>
      <c r="P36" s="18"/>
    </row>
    <row r="37" spans="1:16" ht="15.75" hidden="1" customHeight="1">
      <c r="A37" s="19"/>
      <c r="B37" s="54"/>
      <c r="C37" s="45"/>
      <c r="D37" s="8" t="s">
        <v>20</v>
      </c>
      <c r="E37" s="14">
        <f t="shared" si="5"/>
        <v>3444</v>
      </c>
      <c r="F37" s="14">
        <f t="shared" si="5"/>
        <v>0</v>
      </c>
      <c r="G37" s="20">
        <f>G36</f>
        <v>2058</v>
      </c>
      <c r="H37" s="20">
        <v>0</v>
      </c>
      <c r="I37" s="20">
        <f>1.1*I36</f>
        <v>577.5</v>
      </c>
      <c r="J37" s="20"/>
      <c r="K37" s="20">
        <f>1.1*K36</f>
        <v>808.50000000000011</v>
      </c>
      <c r="L37" s="20">
        <v>0</v>
      </c>
      <c r="M37" s="20"/>
      <c r="N37" s="20"/>
      <c r="O37" s="57"/>
      <c r="P37" s="18"/>
    </row>
    <row r="38" spans="1:16" ht="15.75" hidden="1" customHeight="1">
      <c r="A38" s="19"/>
      <c r="B38" s="54"/>
      <c r="C38" s="45"/>
      <c r="D38" s="8" t="s">
        <v>21</v>
      </c>
      <c r="E38" s="14">
        <f t="shared" si="5"/>
        <v>3582.6000000000004</v>
      </c>
      <c r="F38" s="14">
        <f t="shared" si="5"/>
        <v>0</v>
      </c>
      <c r="G38" s="20">
        <f>G37</f>
        <v>2058</v>
      </c>
      <c r="H38" s="20">
        <v>0</v>
      </c>
      <c r="I38" s="20">
        <f>1.1*I37</f>
        <v>635.25</v>
      </c>
      <c r="J38" s="20">
        <v>0</v>
      </c>
      <c r="K38" s="20">
        <f>1.1*K37</f>
        <v>889.35000000000025</v>
      </c>
      <c r="L38" s="20">
        <v>0</v>
      </c>
      <c r="M38" s="20"/>
      <c r="N38" s="20"/>
      <c r="O38" s="57"/>
      <c r="P38" s="18"/>
    </row>
    <row r="39" spans="1:16" ht="15.75" hidden="1" customHeight="1">
      <c r="A39" s="19"/>
      <c r="B39" s="54"/>
      <c r="C39" s="45"/>
      <c r="D39" s="8" t="s">
        <v>22</v>
      </c>
      <c r="E39" s="14">
        <f t="shared" si="5"/>
        <v>4146.66</v>
      </c>
      <c r="F39" s="14">
        <f t="shared" si="5"/>
        <v>0</v>
      </c>
      <c r="G39" s="20">
        <f>1.2*G38</f>
        <v>2469.6</v>
      </c>
      <c r="H39" s="20">
        <v>0</v>
      </c>
      <c r="I39" s="20">
        <f>1.1*I38</f>
        <v>698.77500000000009</v>
      </c>
      <c r="J39" s="20"/>
      <c r="K39" s="20">
        <f>1.1*K38</f>
        <v>978.28500000000031</v>
      </c>
      <c r="L39" s="20">
        <v>0</v>
      </c>
      <c r="M39" s="20"/>
      <c r="N39" s="20"/>
      <c r="O39" s="57"/>
      <c r="P39" s="18"/>
    </row>
    <row r="40" spans="1:16" ht="15.75" hidden="1" customHeight="1">
      <c r="A40" s="19"/>
      <c r="B40" s="54"/>
      <c r="C40" s="45"/>
      <c r="D40" s="8" t="s">
        <v>23</v>
      </c>
      <c r="E40" s="14">
        <f t="shared" si="5"/>
        <v>4808.2860000000001</v>
      </c>
      <c r="F40" s="14">
        <f t="shared" si="5"/>
        <v>0</v>
      </c>
      <c r="G40" s="20">
        <f>1.2*G39</f>
        <v>2963.52</v>
      </c>
      <c r="H40" s="20">
        <v>0</v>
      </c>
      <c r="I40" s="20">
        <f>1.1*I39</f>
        <v>768.65250000000015</v>
      </c>
      <c r="J40" s="20">
        <v>0</v>
      </c>
      <c r="K40" s="20">
        <f>1.1*K39</f>
        <v>1076.1135000000004</v>
      </c>
      <c r="L40" s="20">
        <v>0</v>
      </c>
      <c r="M40" s="20"/>
      <c r="N40" s="20"/>
      <c r="O40" s="57"/>
      <c r="P40" s="18"/>
    </row>
    <row r="41" spans="1:16" ht="15.75" hidden="1" customHeight="1">
      <c r="A41" s="19"/>
      <c r="B41" s="54"/>
      <c r="C41" s="45"/>
      <c r="D41" s="8" t="s">
        <v>24</v>
      </c>
      <c r="E41" s="14">
        <f t="shared" si="5"/>
        <v>5585.4666000000007</v>
      </c>
      <c r="F41" s="14">
        <f t="shared" si="5"/>
        <v>0</v>
      </c>
      <c r="G41" s="20">
        <f>1.2*G40</f>
        <v>3556.2239999999997</v>
      </c>
      <c r="H41" s="20">
        <v>0</v>
      </c>
      <c r="I41" s="20">
        <f>1.1*I40</f>
        <v>845.51775000000021</v>
      </c>
      <c r="J41" s="20">
        <v>0</v>
      </c>
      <c r="K41" s="20">
        <f>1.1*K40</f>
        <v>1183.7248500000005</v>
      </c>
      <c r="L41" s="20">
        <v>0</v>
      </c>
      <c r="M41" s="20">
        <f>1.1*M40</f>
        <v>0</v>
      </c>
      <c r="N41" s="20"/>
      <c r="O41" s="57"/>
      <c r="P41" s="18"/>
    </row>
    <row r="42" spans="1:16" s="10" customFormat="1" ht="15.75" hidden="1" customHeight="1">
      <c r="A42" s="19"/>
      <c r="B42" s="54" t="s">
        <v>103</v>
      </c>
      <c r="C42" s="45"/>
      <c r="D42" s="8" t="s">
        <v>18</v>
      </c>
      <c r="E42" s="14">
        <f>SUM(E43:E48)</f>
        <v>0</v>
      </c>
      <c r="F42" s="14">
        <f>SUM(F43:F48)</f>
        <v>0</v>
      </c>
      <c r="G42" s="20">
        <f t="shared" ref="G42:N42" si="6">SUM(G43:G48)</f>
        <v>0</v>
      </c>
      <c r="H42" s="20">
        <f t="shared" si="6"/>
        <v>0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>
        <f t="shared" si="6"/>
        <v>0</v>
      </c>
      <c r="O42" s="57"/>
      <c r="P42" s="18"/>
    </row>
    <row r="43" spans="1:16" ht="15.75" hidden="1" customHeight="1">
      <c r="A43" s="19"/>
      <c r="B43" s="54"/>
      <c r="C43" s="45"/>
      <c r="D43" s="8" t="s">
        <v>19</v>
      </c>
      <c r="E43" s="14">
        <f t="shared" ref="E43:F48" si="7">G43+I43+K43+M43</f>
        <v>0</v>
      </c>
      <c r="F43" s="14">
        <f t="shared" si="7"/>
        <v>0</v>
      </c>
      <c r="G43" s="20"/>
      <c r="H43" s="20"/>
      <c r="I43" s="20"/>
      <c r="J43" s="20"/>
      <c r="K43" s="20"/>
      <c r="L43" s="20"/>
      <c r="M43" s="20"/>
      <c r="N43" s="20"/>
      <c r="O43" s="57"/>
      <c r="P43" s="18"/>
    </row>
    <row r="44" spans="1:16" ht="15.75" hidden="1" customHeight="1">
      <c r="A44" s="19"/>
      <c r="B44" s="54"/>
      <c r="C44" s="45"/>
      <c r="D44" s="8" t="s">
        <v>20</v>
      </c>
      <c r="E44" s="14">
        <f t="shared" si="7"/>
        <v>0</v>
      </c>
      <c r="F44" s="14">
        <f t="shared" si="7"/>
        <v>0</v>
      </c>
      <c r="G44" s="20"/>
      <c r="H44" s="20"/>
      <c r="I44" s="20"/>
      <c r="J44" s="20"/>
      <c r="K44" s="20"/>
      <c r="L44" s="20"/>
      <c r="M44" s="20"/>
      <c r="N44" s="20"/>
      <c r="O44" s="57"/>
      <c r="P44" s="18"/>
    </row>
    <row r="45" spans="1:16" ht="15.75" hidden="1" customHeight="1">
      <c r="A45" s="19"/>
      <c r="B45" s="54"/>
      <c r="C45" s="45"/>
      <c r="D45" s="8" t="s">
        <v>21</v>
      </c>
      <c r="E45" s="14">
        <f t="shared" si="7"/>
        <v>0</v>
      </c>
      <c r="F45" s="14">
        <f t="shared" si="7"/>
        <v>0</v>
      </c>
      <c r="G45" s="20"/>
      <c r="H45" s="20"/>
      <c r="I45" s="20"/>
      <c r="J45" s="20"/>
      <c r="K45" s="20"/>
      <c r="L45" s="20"/>
      <c r="M45" s="20"/>
      <c r="N45" s="20"/>
      <c r="O45" s="57"/>
      <c r="P45" s="18"/>
    </row>
    <row r="46" spans="1:16" ht="15.75" hidden="1" customHeight="1">
      <c r="A46" s="19"/>
      <c r="B46" s="54"/>
      <c r="C46" s="45"/>
      <c r="D46" s="8" t="s">
        <v>22</v>
      </c>
      <c r="E46" s="14">
        <f t="shared" si="7"/>
        <v>0</v>
      </c>
      <c r="F46" s="14">
        <f t="shared" si="7"/>
        <v>0</v>
      </c>
      <c r="G46" s="20"/>
      <c r="H46" s="20"/>
      <c r="I46" s="20"/>
      <c r="J46" s="20"/>
      <c r="K46" s="20"/>
      <c r="L46" s="20"/>
      <c r="M46" s="20"/>
      <c r="N46" s="20"/>
      <c r="O46" s="57"/>
      <c r="P46" s="18"/>
    </row>
    <row r="47" spans="1:16" ht="15.75" hidden="1" customHeight="1">
      <c r="A47" s="19"/>
      <c r="B47" s="54"/>
      <c r="C47" s="45"/>
      <c r="D47" s="8" t="s">
        <v>23</v>
      </c>
      <c r="E47" s="14">
        <f t="shared" si="7"/>
        <v>0</v>
      </c>
      <c r="F47" s="14">
        <f t="shared" si="7"/>
        <v>0</v>
      </c>
      <c r="G47" s="20"/>
      <c r="H47" s="20"/>
      <c r="I47" s="20"/>
      <c r="J47" s="20"/>
      <c r="K47" s="20"/>
      <c r="L47" s="20"/>
      <c r="M47" s="20"/>
      <c r="N47" s="20"/>
      <c r="O47" s="57"/>
      <c r="P47" s="18"/>
    </row>
    <row r="48" spans="1:16" ht="15.75" hidden="1" customHeight="1">
      <c r="A48" s="19"/>
      <c r="B48" s="54"/>
      <c r="C48" s="45"/>
      <c r="D48" s="8" t="s">
        <v>24</v>
      </c>
      <c r="E48" s="14">
        <f t="shared" si="7"/>
        <v>0</v>
      </c>
      <c r="F48" s="14">
        <f t="shared" si="7"/>
        <v>0</v>
      </c>
      <c r="G48" s="20"/>
      <c r="H48" s="20"/>
      <c r="I48" s="20"/>
      <c r="J48" s="20"/>
      <c r="K48" s="20"/>
      <c r="L48" s="20"/>
      <c r="M48" s="20"/>
      <c r="N48" s="20"/>
      <c r="O48" s="57"/>
      <c r="P48" s="18"/>
    </row>
    <row r="49" spans="1:23" s="10" customFormat="1" ht="15.75" hidden="1" customHeight="1">
      <c r="A49" s="19"/>
      <c r="B49" s="63" t="s">
        <v>106</v>
      </c>
      <c r="C49" s="49"/>
      <c r="D49" s="8" t="s">
        <v>18</v>
      </c>
      <c r="E49" s="14">
        <f>SUM(E50:E55)</f>
        <v>1560</v>
      </c>
      <c r="F49" s="14">
        <f t="shared" ref="F49:N49" si="8">SUM(F50:F55)</f>
        <v>780</v>
      </c>
      <c r="G49" s="14">
        <f t="shared" si="8"/>
        <v>1560</v>
      </c>
      <c r="H49" s="14">
        <f t="shared" si="8"/>
        <v>780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20">
        <f t="shared" si="8"/>
        <v>0</v>
      </c>
      <c r="N49" s="20">
        <f t="shared" si="8"/>
        <v>0</v>
      </c>
      <c r="O49" s="57"/>
      <c r="P49" s="18"/>
    </row>
    <row r="50" spans="1:23" ht="15.75" hidden="1" customHeight="1">
      <c r="A50" s="19"/>
      <c r="B50" s="64"/>
      <c r="C50" s="50"/>
      <c r="D50" s="8" t="s">
        <v>19</v>
      </c>
      <c r="E50" s="14">
        <f t="shared" ref="E50:E55" si="9">G50+I50+K50+M50</f>
        <v>260</v>
      </c>
      <c r="F50" s="14">
        <f t="shared" ref="F50:F55" si="10">H50+J50+L50+N50</f>
        <v>260</v>
      </c>
      <c r="G50" s="20">
        <v>260</v>
      </c>
      <c r="H50" s="20">
        <v>260</v>
      </c>
      <c r="I50" s="20"/>
      <c r="J50" s="20"/>
      <c r="K50" s="20"/>
      <c r="L50" s="20"/>
      <c r="M50" s="20">
        <v>0</v>
      </c>
      <c r="N50" s="20">
        <v>0</v>
      </c>
      <c r="O50" s="57"/>
      <c r="P50" s="18"/>
      <c r="Q50" s="22"/>
    </row>
    <row r="51" spans="1:23" ht="15.75" hidden="1" customHeight="1">
      <c r="A51" s="19"/>
      <c r="B51" s="64"/>
      <c r="C51" s="50"/>
      <c r="D51" s="8" t="s">
        <v>20</v>
      </c>
      <c r="E51" s="14">
        <f t="shared" si="9"/>
        <v>260</v>
      </c>
      <c r="F51" s="14">
        <f t="shared" si="10"/>
        <v>260</v>
      </c>
      <c r="G51" s="20">
        <v>260</v>
      </c>
      <c r="H51" s="20">
        <v>260</v>
      </c>
      <c r="I51" s="20"/>
      <c r="J51" s="20"/>
      <c r="K51" s="20"/>
      <c r="L51" s="20"/>
      <c r="M51" s="20">
        <v>0</v>
      </c>
      <c r="N51" s="20">
        <v>0</v>
      </c>
      <c r="O51" s="57"/>
      <c r="P51" s="18"/>
    </row>
    <row r="52" spans="1:23" ht="15.75" hidden="1" customHeight="1">
      <c r="A52" s="19"/>
      <c r="B52" s="64"/>
      <c r="C52" s="50"/>
      <c r="D52" s="8" t="s">
        <v>21</v>
      </c>
      <c r="E52" s="14">
        <f t="shared" si="9"/>
        <v>260</v>
      </c>
      <c r="F52" s="14">
        <f t="shared" si="10"/>
        <v>260</v>
      </c>
      <c r="G52" s="20">
        <v>260</v>
      </c>
      <c r="H52" s="20">
        <v>260</v>
      </c>
      <c r="I52" s="20"/>
      <c r="J52" s="20"/>
      <c r="K52" s="20"/>
      <c r="L52" s="20"/>
      <c r="M52" s="20">
        <v>0</v>
      </c>
      <c r="N52" s="20">
        <v>0</v>
      </c>
      <c r="O52" s="57"/>
      <c r="P52" s="18"/>
    </row>
    <row r="53" spans="1:23" ht="15.75" hidden="1" customHeight="1">
      <c r="A53" s="19"/>
      <c r="B53" s="64"/>
      <c r="C53" s="50"/>
      <c r="D53" s="8" t="s">
        <v>22</v>
      </c>
      <c r="E53" s="14">
        <f t="shared" si="9"/>
        <v>260</v>
      </c>
      <c r="F53" s="14">
        <f t="shared" si="10"/>
        <v>0</v>
      </c>
      <c r="G53" s="20">
        <v>260</v>
      </c>
      <c r="H53" s="20">
        <v>0</v>
      </c>
      <c r="I53" s="20"/>
      <c r="J53" s="20"/>
      <c r="K53" s="20"/>
      <c r="L53" s="20"/>
      <c r="M53" s="20">
        <f>1.1*M52</f>
        <v>0</v>
      </c>
      <c r="N53" s="20">
        <v>0</v>
      </c>
      <c r="O53" s="57"/>
      <c r="P53" s="18"/>
    </row>
    <row r="54" spans="1:23" ht="15.75" hidden="1" customHeight="1">
      <c r="A54" s="19"/>
      <c r="B54" s="64"/>
      <c r="C54" s="50"/>
      <c r="D54" s="8" t="s">
        <v>23</v>
      </c>
      <c r="E54" s="14">
        <f t="shared" si="9"/>
        <v>260</v>
      </c>
      <c r="F54" s="14">
        <f t="shared" si="10"/>
        <v>0</v>
      </c>
      <c r="G54" s="20">
        <v>260</v>
      </c>
      <c r="H54" s="20">
        <v>0</v>
      </c>
      <c r="I54" s="20"/>
      <c r="J54" s="20"/>
      <c r="K54" s="20"/>
      <c r="L54" s="20"/>
      <c r="M54" s="20">
        <f>1.1*M53</f>
        <v>0</v>
      </c>
      <c r="N54" s="20">
        <v>0</v>
      </c>
      <c r="O54" s="57"/>
      <c r="P54" s="18"/>
    </row>
    <row r="55" spans="1:23" ht="15.75" hidden="1" customHeight="1">
      <c r="A55" s="19"/>
      <c r="B55" s="65"/>
      <c r="C55" s="51"/>
      <c r="D55" s="8" t="s">
        <v>24</v>
      </c>
      <c r="E55" s="14">
        <f t="shared" si="9"/>
        <v>260</v>
      </c>
      <c r="F55" s="14">
        <f t="shared" si="10"/>
        <v>0</v>
      </c>
      <c r="G55" s="20">
        <v>260</v>
      </c>
      <c r="H55" s="20">
        <v>0</v>
      </c>
      <c r="I55" s="20"/>
      <c r="J55" s="20"/>
      <c r="K55" s="20"/>
      <c r="L55" s="20"/>
      <c r="M55" s="20">
        <f>1.1*M54</f>
        <v>0</v>
      </c>
      <c r="N55" s="20">
        <v>0</v>
      </c>
      <c r="O55" s="58"/>
      <c r="P55" s="18"/>
    </row>
    <row r="56" spans="1:23" s="10" customFormat="1" ht="15.75" hidden="1" customHeight="1">
      <c r="A56" s="23"/>
      <c r="B56" s="63" t="s">
        <v>121</v>
      </c>
      <c r="C56" s="49"/>
      <c r="D56" s="8" t="s">
        <v>18</v>
      </c>
      <c r="E56" s="14">
        <f>SUM(E57:E62)</f>
        <v>930</v>
      </c>
      <c r="F56" s="14">
        <f>SUM(F57:F62)</f>
        <v>465</v>
      </c>
      <c r="G56" s="20">
        <f t="shared" ref="G56:L56" si="11">SUM(G57:G62)</f>
        <v>930</v>
      </c>
      <c r="H56" s="20">
        <f t="shared" si="11"/>
        <v>465</v>
      </c>
      <c r="I56" s="20">
        <f t="shared" si="11"/>
        <v>0</v>
      </c>
      <c r="J56" s="20">
        <f t="shared" si="11"/>
        <v>0</v>
      </c>
      <c r="K56" s="20">
        <f t="shared" si="11"/>
        <v>0</v>
      </c>
      <c r="L56" s="20">
        <f t="shared" si="11"/>
        <v>0</v>
      </c>
      <c r="M56" s="20"/>
      <c r="N56" s="20"/>
      <c r="O56" s="24"/>
      <c r="P56" s="18"/>
    </row>
    <row r="57" spans="1:23" ht="15.75" hidden="1" customHeight="1">
      <c r="A57" s="23"/>
      <c r="B57" s="64"/>
      <c r="C57" s="50"/>
      <c r="D57" s="8" t="s">
        <v>19</v>
      </c>
      <c r="E57" s="14">
        <f t="shared" ref="E57:E62" si="12">G57+I57+K57+M57</f>
        <v>155</v>
      </c>
      <c r="F57" s="14">
        <f t="shared" ref="F57:F62" si="13">H57+J57+L57+N57</f>
        <v>155</v>
      </c>
      <c r="G57" s="20">
        <v>155</v>
      </c>
      <c r="H57" s="20">
        <v>155</v>
      </c>
      <c r="I57" s="20"/>
      <c r="J57" s="20"/>
      <c r="K57" s="20"/>
      <c r="L57" s="20"/>
      <c r="M57" s="20"/>
      <c r="N57" s="20"/>
      <c r="O57" s="24"/>
      <c r="P57" s="18"/>
    </row>
    <row r="58" spans="1:23" ht="15.75" hidden="1" customHeight="1">
      <c r="A58" s="23"/>
      <c r="B58" s="64"/>
      <c r="C58" s="50"/>
      <c r="D58" s="8" t="s">
        <v>20</v>
      </c>
      <c r="E58" s="14">
        <f t="shared" si="12"/>
        <v>155</v>
      </c>
      <c r="F58" s="14">
        <f t="shared" si="13"/>
        <v>155</v>
      </c>
      <c r="G58" s="20">
        <v>155</v>
      </c>
      <c r="H58" s="20">
        <v>155</v>
      </c>
      <c r="I58" s="20"/>
      <c r="J58" s="20"/>
      <c r="K58" s="20"/>
      <c r="L58" s="20"/>
      <c r="M58" s="20"/>
      <c r="N58" s="20"/>
      <c r="O58" s="24"/>
      <c r="P58" s="18"/>
    </row>
    <row r="59" spans="1:23" ht="15.75" hidden="1" customHeight="1">
      <c r="A59" s="23"/>
      <c r="B59" s="64"/>
      <c r="C59" s="50"/>
      <c r="D59" s="8" t="s">
        <v>21</v>
      </c>
      <c r="E59" s="14">
        <f t="shared" si="12"/>
        <v>155</v>
      </c>
      <c r="F59" s="14">
        <f t="shared" si="13"/>
        <v>155</v>
      </c>
      <c r="G59" s="20">
        <v>155</v>
      </c>
      <c r="H59" s="20">
        <v>155</v>
      </c>
      <c r="I59" s="20"/>
      <c r="J59" s="20"/>
      <c r="K59" s="20"/>
      <c r="L59" s="20"/>
      <c r="M59" s="20"/>
      <c r="N59" s="20"/>
      <c r="O59" s="24"/>
      <c r="P59" s="18"/>
    </row>
    <row r="60" spans="1:23" ht="15.75" hidden="1" customHeight="1">
      <c r="A60" s="23"/>
      <c r="B60" s="64"/>
      <c r="C60" s="50"/>
      <c r="D60" s="8" t="s">
        <v>22</v>
      </c>
      <c r="E60" s="14">
        <f t="shared" si="12"/>
        <v>155</v>
      </c>
      <c r="F60" s="14">
        <f t="shared" si="13"/>
        <v>0</v>
      </c>
      <c r="G60" s="20">
        <v>155</v>
      </c>
      <c r="H60" s="20"/>
      <c r="I60" s="20"/>
      <c r="J60" s="20"/>
      <c r="K60" s="20"/>
      <c r="L60" s="20"/>
      <c r="M60" s="20"/>
      <c r="N60" s="20"/>
      <c r="O60" s="24"/>
      <c r="P60" s="18"/>
    </row>
    <row r="61" spans="1:23" ht="15.75" hidden="1" customHeight="1">
      <c r="A61" s="23"/>
      <c r="B61" s="64"/>
      <c r="C61" s="50"/>
      <c r="D61" s="8" t="s">
        <v>23</v>
      </c>
      <c r="E61" s="14">
        <f t="shared" si="12"/>
        <v>155</v>
      </c>
      <c r="F61" s="14">
        <f t="shared" si="13"/>
        <v>0</v>
      </c>
      <c r="G61" s="20">
        <v>155</v>
      </c>
      <c r="H61" s="20"/>
      <c r="I61" s="20"/>
      <c r="J61" s="20"/>
      <c r="K61" s="20"/>
      <c r="L61" s="20"/>
      <c r="M61" s="20"/>
      <c r="N61" s="20"/>
      <c r="O61" s="24"/>
      <c r="P61" s="18"/>
    </row>
    <row r="62" spans="1:23" ht="15.75" hidden="1" customHeight="1">
      <c r="A62" s="23"/>
      <c r="B62" s="65"/>
      <c r="C62" s="51"/>
      <c r="D62" s="8" t="s">
        <v>24</v>
      </c>
      <c r="E62" s="14">
        <f t="shared" si="12"/>
        <v>155</v>
      </c>
      <c r="F62" s="14">
        <f t="shared" si="13"/>
        <v>0</v>
      </c>
      <c r="G62" s="20">
        <v>155</v>
      </c>
      <c r="H62" s="20"/>
      <c r="I62" s="20"/>
      <c r="J62" s="20"/>
      <c r="K62" s="20"/>
      <c r="L62" s="20"/>
      <c r="M62" s="20"/>
      <c r="N62" s="20"/>
      <c r="O62" s="24"/>
      <c r="P62" s="18"/>
    </row>
    <row r="63" spans="1:23" s="17" customFormat="1">
      <c r="A63" s="62" t="s">
        <v>124</v>
      </c>
      <c r="B63" s="13" t="s">
        <v>25</v>
      </c>
      <c r="C63" s="84" t="s">
        <v>141</v>
      </c>
      <c r="D63" s="11" t="s">
        <v>18</v>
      </c>
      <c r="E63" s="14">
        <f>SUM(E64:E69)</f>
        <v>137135.3847</v>
      </c>
      <c r="F63" s="14">
        <f>SUM(F64:F69)</f>
        <v>77678.600000000006</v>
      </c>
      <c r="G63" s="14">
        <f>SUM(G64:G69)</f>
        <v>53316.462</v>
      </c>
      <c r="H63" s="14">
        <f>SUM(H64:H69)</f>
        <v>32102.799999999999</v>
      </c>
      <c r="I63" s="14">
        <f t="shared" ref="I63:N63" si="14">SUM(I64:I69)</f>
        <v>0</v>
      </c>
      <c r="J63" s="14">
        <f t="shared" si="14"/>
        <v>0</v>
      </c>
      <c r="K63" s="14">
        <f t="shared" si="14"/>
        <v>31243.6227</v>
      </c>
      <c r="L63" s="25">
        <f t="shared" si="14"/>
        <v>10400.5</v>
      </c>
      <c r="M63" s="14">
        <f t="shared" si="14"/>
        <v>52575.3</v>
      </c>
      <c r="N63" s="14">
        <f t="shared" si="14"/>
        <v>35175.300000000003</v>
      </c>
      <c r="O63" s="56" t="s">
        <v>95</v>
      </c>
      <c r="P63" s="18"/>
      <c r="W63" s="16">
        <f>E63-[1]Лист1!$D$66</f>
        <v>0</v>
      </c>
    </row>
    <row r="64" spans="1:23" s="17" customFormat="1" ht="15.75" customHeight="1">
      <c r="A64" s="62"/>
      <c r="B64" s="68" t="s">
        <v>26</v>
      </c>
      <c r="C64" s="85"/>
      <c r="D64" s="11" t="s">
        <v>19</v>
      </c>
      <c r="E64" s="14">
        <f>G64+I64+K64+M64</f>
        <v>18924</v>
      </c>
      <c r="F64" s="14">
        <f>H64+J64+L64+N64</f>
        <v>17923.5</v>
      </c>
      <c r="G64" s="14">
        <f>[2]Лист1!$F$62</f>
        <v>8382.7999999999993</v>
      </c>
      <c r="H64" s="14">
        <f>[2]Лист1!$G$62</f>
        <v>7582.3</v>
      </c>
      <c r="I64" s="14">
        <f>[2]Лист1!$H$62</f>
        <v>0</v>
      </c>
      <c r="J64" s="14">
        <f>[2]Лист1!$I$62</f>
        <v>0</v>
      </c>
      <c r="K64" s="14">
        <f>[2]Лист1!$J$62</f>
        <v>1841.2</v>
      </c>
      <c r="L64" s="25">
        <f>[2]Лист1!$K$62</f>
        <v>1641.2</v>
      </c>
      <c r="M64" s="14">
        <f>[2]Лист1!$L$62</f>
        <v>8700</v>
      </c>
      <c r="N64" s="14">
        <f>[2]Лист1!$M$62</f>
        <v>8700</v>
      </c>
      <c r="O64" s="57"/>
      <c r="P64" s="18"/>
      <c r="Q64" s="26"/>
    </row>
    <row r="65" spans="1:23" s="17" customFormat="1">
      <c r="A65" s="62"/>
      <c r="B65" s="69"/>
      <c r="C65" s="85"/>
      <c r="D65" s="11" t="s">
        <v>20</v>
      </c>
      <c r="E65" s="14">
        <f t="shared" ref="E65:F69" si="15">G65+I65+K65+M65</f>
        <v>21618.699999999997</v>
      </c>
      <c r="F65" s="14">
        <f t="shared" si="15"/>
        <v>20393.400000000001</v>
      </c>
      <c r="G65" s="14">
        <f>[1]Лист1!$F$68</f>
        <v>9198.7999999999993</v>
      </c>
      <c r="H65" s="14">
        <f>[1]Лист1!$G$68</f>
        <v>8173.5</v>
      </c>
      <c r="I65" s="14">
        <f>[2]Лист1!$H$63</f>
        <v>0</v>
      </c>
      <c r="J65" s="14">
        <f>[2]Лист1!$I$63</f>
        <v>0</v>
      </c>
      <c r="K65" s="14">
        <f>[1]Лист1!$J$68</f>
        <v>3344.6</v>
      </c>
      <c r="L65" s="25">
        <f>[1]Лист1!$K$68</f>
        <v>3144.6</v>
      </c>
      <c r="M65" s="14">
        <f>[1]Лист1!$L$68</f>
        <v>9075.2999999999993</v>
      </c>
      <c r="N65" s="14">
        <f>[1]Лист1!$M$68</f>
        <v>9075.2999999999993</v>
      </c>
      <c r="O65" s="57"/>
      <c r="P65" s="18"/>
      <c r="Q65" s="16"/>
      <c r="W65" s="16"/>
    </row>
    <row r="66" spans="1:23" s="17" customFormat="1">
      <c r="A66" s="62"/>
      <c r="B66" s="69"/>
      <c r="C66" s="85"/>
      <c r="D66" s="11" t="s">
        <v>21</v>
      </c>
      <c r="E66" s="14">
        <f t="shared" si="15"/>
        <v>23030.52</v>
      </c>
      <c r="F66" s="14">
        <f t="shared" si="15"/>
        <v>22488.2</v>
      </c>
      <c r="G66" s="14">
        <f>[1]Лист1!$F$69</f>
        <v>8715.82</v>
      </c>
      <c r="H66" s="14">
        <f>[1]Лист1!$G$69</f>
        <v>8173.5</v>
      </c>
      <c r="I66" s="14">
        <f>[2]Лист1!$H$64</f>
        <v>0</v>
      </c>
      <c r="J66" s="14">
        <f>[2]Лист1!$I$64</f>
        <v>0</v>
      </c>
      <c r="K66" s="14">
        <f>[1]Лист1!$J$69</f>
        <v>5614.7</v>
      </c>
      <c r="L66" s="25">
        <f>[1]Лист1!$K$69</f>
        <v>5614.7</v>
      </c>
      <c r="M66" s="14">
        <f>[1]Лист1!$L$69</f>
        <v>8700</v>
      </c>
      <c r="N66" s="14">
        <f>[1]Лист1!$M$69</f>
        <v>8700</v>
      </c>
      <c r="O66" s="57"/>
      <c r="P66" s="18"/>
      <c r="W66" s="16">
        <f>G66-H66</f>
        <v>542.31999999999971</v>
      </c>
    </row>
    <row r="67" spans="1:23" s="17" customFormat="1">
      <c r="A67" s="62"/>
      <c r="B67" s="69"/>
      <c r="C67" s="85"/>
      <c r="D67" s="11" t="s">
        <v>22</v>
      </c>
      <c r="E67" s="14">
        <f t="shared" si="15"/>
        <v>23591.989999999998</v>
      </c>
      <c r="F67" s="14">
        <f t="shared" si="15"/>
        <v>16873.5</v>
      </c>
      <c r="G67" s="14">
        <f>[1]Лист1!$F$70</f>
        <v>8715.82</v>
      </c>
      <c r="H67" s="14">
        <f>[1]Лист1!$G$70</f>
        <v>8173.5</v>
      </c>
      <c r="I67" s="14">
        <f>[2]Лист1!$H$65</f>
        <v>0</v>
      </c>
      <c r="J67" s="14">
        <f>[2]Лист1!$I$65</f>
        <v>0</v>
      </c>
      <c r="K67" s="14">
        <f>[1]Лист1!$J$70</f>
        <v>6176.17</v>
      </c>
      <c r="L67" s="25">
        <f>[1]Лист1!$K$70</f>
        <v>0</v>
      </c>
      <c r="M67" s="14">
        <f>[1]Лист1!$L$70</f>
        <v>8700</v>
      </c>
      <c r="N67" s="14">
        <f>[1]Лист1!$M$70</f>
        <v>8700</v>
      </c>
      <c r="O67" s="57"/>
      <c r="P67" s="18"/>
    </row>
    <row r="68" spans="1:23" s="17" customFormat="1">
      <c r="A68" s="62"/>
      <c r="B68" s="69"/>
      <c r="C68" s="85"/>
      <c r="D68" s="11" t="s">
        <v>23</v>
      </c>
      <c r="E68" s="14">
        <f t="shared" si="15"/>
        <v>24209.607</v>
      </c>
      <c r="F68" s="14">
        <f t="shared" si="15"/>
        <v>0</v>
      </c>
      <c r="G68" s="14">
        <f>[1]Лист1!$F$71</f>
        <v>8715.82</v>
      </c>
      <c r="H68" s="14">
        <f>[1]Лист1!$G$71</f>
        <v>0</v>
      </c>
      <c r="I68" s="14">
        <f>[2]Лист1!$H$66</f>
        <v>0</v>
      </c>
      <c r="J68" s="14">
        <f>[2]Лист1!$I$66</f>
        <v>0</v>
      </c>
      <c r="K68" s="14">
        <f>[1]Лист1!$J$71</f>
        <v>6793.7870000000003</v>
      </c>
      <c r="L68" s="25">
        <f>[1]Лист1!$K$71</f>
        <v>0</v>
      </c>
      <c r="M68" s="14">
        <f>[1]Лист1!$L$71</f>
        <v>8700</v>
      </c>
      <c r="N68" s="14">
        <f>[1]Лист1!$M$71</f>
        <v>0</v>
      </c>
      <c r="O68" s="57"/>
      <c r="P68" s="18"/>
    </row>
    <row r="69" spans="1:23" s="17" customFormat="1">
      <c r="A69" s="62"/>
      <c r="B69" s="70"/>
      <c r="C69" s="86"/>
      <c r="D69" s="11" t="s">
        <v>24</v>
      </c>
      <c r="E69" s="14">
        <f t="shared" si="15"/>
        <v>25760.5677</v>
      </c>
      <c r="F69" s="14">
        <f t="shared" si="15"/>
        <v>0</v>
      </c>
      <c r="G69" s="14">
        <f>[1]Лист1!$F$72</f>
        <v>9587.402</v>
      </c>
      <c r="H69" s="14">
        <f>[1]Лист1!$G$72</f>
        <v>0</v>
      </c>
      <c r="I69" s="14">
        <f>[2]Лист1!$H$67</f>
        <v>0</v>
      </c>
      <c r="J69" s="14">
        <f>[2]Лист1!$I$67</f>
        <v>0</v>
      </c>
      <c r="K69" s="14">
        <f>[1]Лист1!$J$72</f>
        <v>7473.1657000000005</v>
      </c>
      <c r="L69" s="25">
        <f>[1]Лист1!$K$72</f>
        <v>0</v>
      </c>
      <c r="M69" s="14">
        <f>[1]Лист1!$L$72</f>
        <v>8700</v>
      </c>
      <c r="N69" s="14">
        <f>[1]Лист1!$M$72</f>
        <v>0</v>
      </c>
      <c r="O69" s="57"/>
      <c r="P69" s="18"/>
    </row>
    <row r="70" spans="1:23" s="10" customFormat="1" ht="15.75" hidden="1" customHeight="1">
      <c r="A70" s="23"/>
      <c r="B70" s="54" t="s">
        <v>43</v>
      </c>
      <c r="C70" s="45"/>
      <c r="D70" s="8" t="s">
        <v>18</v>
      </c>
      <c r="E70" s="14">
        <f>SUM(E71:E76)</f>
        <v>78913.901960000017</v>
      </c>
      <c r="F70" s="14">
        <f>SUM(F71:F76)</f>
        <v>42519.199999999997</v>
      </c>
      <c r="G70" s="20">
        <f t="shared" ref="G70:N70" si="16">SUM(G71:G76)</f>
        <v>55150.184500000003</v>
      </c>
      <c r="H70" s="20">
        <f t="shared" si="16"/>
        <v>23651.599999999999</v>
      </c>
      <c r="I70" s="14">
        <f>[2]Лист1!$H$62</f>
        <v>0</v>
      </c>
      <c r="J70" s="20">
        <f t="shared" si="16"/>
        <v>0</v>
      </c>
      <c r="K70" s="20">
        <f t="shared" si="16"/>
        <v>23763.717460000003</v>
      </c>
      <c r="L70" s="25">
        <f>[1]Лист1!$K$68</f>
        <v>3144.6</v>
      </c>
      <c r="M70" s="20">
        <f t="shared" si="16"/>
        <v>0</v>
      </c>
      <c r="N70" s="20">
        <f t="shared" si="16"/>
        <v>0</v>
      </c>
      <c r="O70" s="57"/>
      <c r="P70" s="18"/>
    </row>
    <row r="71" spans="1:23" ht="15.75" hidden="1" customHeight="1">
      <c r="A71" s="23"/>
      <c r="B71" s="54"/>
      <c r="C71" s="45"/>
      <c r="D71" s="8" t="s">
        <v>19</v>
      </c>
      <c r="E71" s="14">
        <f t="shared" ref="E71:F76" si="17">G71+I71+K71+M71</f>
        <v>11649.1</v>
      </c>
      <c r="F71" s="14">
        <f t="shared" si="17"/>
        <v>10868.6</v>
      </c>
      <c r="G71" s="20">
        <f>743.8+H71-163.3</f>
        <v>8304.5</v>
      </c>
      <c r="H71" s="20">
        <f>6351.7+1209+163.3</f>
        <v>7724</v>
      </c>
      <c r="I71" s="14">
        <f>[2]Лист1!$H$62</f>
        <v>0</v>
      </c>
      <c r="J71" s="20">
        <v>0</v>
      </c>
      <c r="K71" s="20">
        <f>200+L71</f>
        <v>3344.6</v>
      </c>
      <c r="L71" s="25">
        <f>[1]Лист1!$K$68</f>
        <v>3144.6</v>
      </c>
      <c r="M71" s="8"/>
      <c r="N71" s="8"/>
      <c r="O71" s="57"/>
      <c r="P71" s="18"/>
    </row>
    <row r="72" spans="1:23" ht="15.75" hidden="1" customHeight="1">
      <c r="A72" s="23"/>
      <c r="B72" s="54"/>
      <c r="C72" s="45"/>
      <c r="D72" s="8" t="s">
        <v>20</v>
      </c>
      <c r="E72" s="14">
        <f t="shared" si="17"/>
        <v>11649.1</v>
      </c>
      <c r="F72" s="14">
        <f t="shared" si="17"/>
        <v>11108.4</v>
      </c>
      <c r="G72" s="20">
        <f>G71</f>
        <v>8304.5</v>
      </c>
      <c r="H72" s="20">
        <f>6351.7+1612.1</f>
        <v>7963.7999999999993</v>
      </c>
      <c r="I72" s="14">
        <f>[2]Лист1!$H$62</f>
        <v>0</v>
      </c>
      <c r="J72" s="20">
        <v>0</v>
      </c>
      <c r="K72" s="20">
        <f>200+L72</f>
        <v>3344.6</v>
      </c>
      <c r="L72" s="25">
        <f>[1]Лист1!$K$68</f>
        <v>3144.6</v>
      </c>
      <c r="M72" s="8"/>
      <c r="N72" s="8"/>
      <c r="O72" s="57"/>
      <c r="P72" s="18"/>
    </row>
    <row r="73" spans="1:23" ht="15.75" hidden="1" customHeight="1">
      <c r="A73" s="23"/>
      <c r="B73" s="54"/>
      <c r="C73" s="45"/>
      <c r="D73" s="8" t="s">
        <v>21</v>
      </c>
      <c r="E73" s="14">
        <f t="shared" si="17"/>
        <v>11983.560000000001</v>
      </c>
      <c r="F73" s="14">
        <f t="shared" si="17"/>
        <v>11108.4</v>
      </c>
      <c r="G73" s="20">
        <f>G72</f>
        <v>8304.5</v>
      </c>
      <c r="H73" s="20">
        <f>6351.7+1612.1</f>
        <v>7963.7999999999993</v>
      </c>
      <c r="I73" s="14">
        <f>[2]Лист1!$H$62</f>
        <v>0</v>
      </c>
      <c r="J73" s="20">
        <v>0</v>
      </c>
      <c r="K73" s="20">
        <f>1.1*K72</f>
        <v>3679.0600000000004</v>
      </c>
      <c r="L73" s="25">
        <f>[1]Лист1!$K$68</f>
        <v>3144.6</v>
      </c>
      <c r="M73" s="8"/>
      <c r="N73" s="8"/>
      <c r="O73" s="57"/>
      <c r="P73" s="18"/>
    </row>
    <row r="74" spans="1:23" ht="15.75" hidden="1" customHeight="1">
      <c r="A74" s="23"/>
      <c r="B74" s="54"/>
      <c r="C74" s="45"/>
      <c r="D74" s="8" t="s">
        <v>22</v>
      </c>
      <c r="E74" s="14">
        <f t="shared" si="17"/>
        <v>13181.916000000001</v>
      </c>
      <c r="F74" s="14">
        <f t="shared" si="17"/>
        <v>3144.6</v>
      </c>
      <c r="G74" s="20">
        <f>1.1*G73</f>
        <v>9134.9500000000007</v>
      </c>
      <c r="H74" s="20">
        <v>0</v>
      </c>
      <c r="I74" s="14">
        <f>[2]Лист1!$H$62</f>
        <v>0</v>
      </c>
      <c r="J74" s="20">
        <v>0</v>
      </c>
      <c r="K74" s="20">
        <f>1.1*K73</f>
        <v>4046.9660000000008</v>
      </c>
      <c r="L74" s="25">
        <f>[1]Лист1!$K$68</f>
        <v>3144.6</v>
      </c>
      <c r="M74" s="8"/>
      <c r="N74" s="8"/>
      <c r="O74" s="57"/>
      <c r="P74" s="18"/>
    </row>
    <row r="75" spans="1:23" ht="15.75" hidden="1" customHeight="1">
      <c r="A75" s="23"/>
      <c r="B75" s="54"/>
      <c r="C75" s="45"/>
      <c r="D75" s="8" t="s">
        <v>23</v>
      </c>
      <c r="E75" s="14">
        <f t="shared" si="17"/>
        <v>14500.107600000003</v>
      </c>
      <c r="F75" s="14">
        <f t="shared" si="17"/>
        <v>3144.6</v>
      </c>
      <c r="G75" s="20">
        <f>1.1*G74</f>
        <v>10048.445000000002</v>
      </c>
      <c r="H75" s="20">
        <v>0</v>
      </c>
      <c r="I75" s="14">
        <f>[2]Лист1!$H$62</f>
        <v>0</v>
      </c>
      <c r="J75" s="20">
        <v>0</v>
      </c>
      <c r="K75" s="20">
        <f>1.1*K74</f>
        <v>4451.6626000000015</v>
      </c>
      <c r="L75" s="25">
        <f>[1]Лист1!$K$68</f>
        <v>3144.6</v>
      </c>
      <c r="M75" s="8"/>
      <c r="N75" s="8"/>
      <c r="O75" s="57"/>
      <c r="P75" s="18"/>
    </row>
    <row r="76" spans="1:23" ht="15.75" hidden="1" customHeight="1">
      <c r="A76" s="23"/>
      <c r="B76" s="54"/>
      <c r="C76" s="45"/>
      <c r="D76" s="8" t="s">
        <v>24</v>
      </c>
      <c r="E76" s="14">
        <f t="shared" si="17"/>
        <v>15950.118360000004</v>
      </c>
      <c r="F76" s="14">
        <f t="shared" si="17"/>
        <v>3144.6</v>
      </c>
      <c r="G76" s="20">
        <f>1.1*G75</f>
        <v>11053.289500000003</v>
      </c>
      <c r="H76" s="20">
        <v>0</v>
      </c>
      <c r="I76" s="14">
        <f>[2]Лист1!$H$62</f>
        <v>0</v>
      </c>
      <c r="J76" s="20">
        <v>0</v>
      </c>
      <c r="K76" s="20">
        <f>1.1*K75</f>
        <v>4896.8288600000024</v>
      </c>
      <c r="L76" s="25">
        <f>[1]Лист1!$K$68</f>
        <v>3144.6</v>
      </c>
      <c r="M76" s="8"/>
      <c r="N76" s="8"/>
      <c r="O76" s="57"/>
      <c r="P76" s="18"/>
    </row>
    <row r="77" spans="1:23" s="21" customFormat="1" ht="18.75" hidden="1" customHeight="1">
      <c r="A77" s="23"/>
      <c r="B77" s="71" t="s">
        <v>107</v>
      </c>
      <c r="C77" s="46"/>
      <c r="D77" s="8" t="s">
        <v>18</v>
      </c>
      <c r="E77" s="14">
        <f>SUM(E78:E83)</f>
        <v>1461.02</v>
      </c>
      <c r="F77" s="14">
        <f>SUM(F78:F83)</f>
        <v>18867.599999999999</v>
      </c>
      <c r="G77" s="20">
        <f>SUM(G78:G83)</f>
        <v>1461.02</v>
      </c>
      <c r="H77" s="20">
        <f>SUM(H78:H83)</f>
        <v>0</v>
      </c>
      <c r="I77" s="14">
        <f>[2]Лист1!$H$62</f>
        <v>0</v>
      </c>
      <c r="J77" s="20">
        <f>SUM(J78:J83)</f>
        <v>0</v>
      </c>
      <c r="K77" s="20">
        <f>SUM(K78:K83)</f>
        <v>0</v>
      </c>
      <c r="L77" s="25">
        <f>[1]Лист1!$K$68</f>
        <v>3144.6</v>
      </c>
      <c r="M77" s="20"/>
      <c r="N77" s="20"/>
      <c r="O77" s="57"/>
      <c r="P77" s="27"/>
    </row>
    <row r="78" spans="1:23" ht="18.75" hidden="1" customHeight="1">
      <c r="A78" s="23"/>
      <c r="B78" s="72"/>
      <c r="C78" s="47"/>
      <c r="D78" s="8" t="s">
        <v>19</v>
      </c>
      <c r="E78" s="14">
        <f t="shared" ref="E78:F83" si="18">G78+I78+K78+M78</f>
        <v>220</v>
      </c>
      <c r="F78" s="14">
        <f t="shared" si="18"/>
        <v>3144.6</v>
      </c>
      <c r="G78" s="20">
        <v>220</v>
      </c>
      <c r="H78" s="20">
        <v>0</v>
      </c>
      <c r="I78" s="14">
        <f>[2]Лист1!$H$62</f>
        <v>0</v>
      </c>
      <c r="J78" s="20">
        <v>0</v>
      </c>
      <c r="K78" s="20">
        <v>0</v>
      </c>
      <c r="L78" s="25">
        <f>[1]Лист1!$K$68</f>
        <v>3144.6</v>
      </c>
      <c r="M78" s="20"/>
      <c r="N78" s="20"/>
      <c r="O78" s="57"/>
      <c r="P78" s="18"/>
    </row>
    <row r="79" spans="1:23" ht="18.75" hidden="1" customHeight="1">
      <c r="A79" s="23"/>
      <c r="B79" s="72"/>
      <c r="C79" s="47"/>
      <c r="D79" s="8" t="s">
        <v>20</v>
      </c>
      <c r="E79" s="14">
        <f t="shared" si="18"/>
        <v>220</v>
      </c>
      <c r="F79" s="14">
        <f t="shared" si="18"/>
        <v>3144.6</v>
      </c>
      <c r="G79" s="20">
        <f>G78</f>
        <v>220</v>
      </c>
      <c r="H79" s="20">
        <v>0</v>
      </c>
      <c r="I79" s="14">
        <f>[2]Лист1!$H$62</f>
        <v>0</v>
      </c>
      <c r="J79" s="20">
        <v>0</v>
      </c>
      <c r="K79" s="20">
        <v>0</v>
      </c>
      <c r="L79" s="25">
        <f>[1]Лист1!$K$68</f>
        <v>3144.6</v>
      </c>
      <c r="M79" s="20"/>
      <c r="N79" s="20"/>
      <c r="O79" s="57"/>
      <c r="P79" s="18"/>
    </row>
    <row r="80" spans="1:23" ht="18.75" hidden="1" customHeight="1">
      <c r="A80" s="23"/>
      <c r="B80" s="72"/>
      <c r="C80" s="47"/>
      <c r="D80" s="8" t="s">
        <v>21</v>
      </c>
      <c r="E80" s="14">
        <f t="shared" si="18"/>
        <v>220</v>
      </c>
      <c r="F80" s="14">
        <f t="shared" si="18"/>
        <v>3144.6</v>
      </c>
      <c r="G80" s="20">
        <f>G79</f>
        <v>220</v>
      </c>
      <c r="H80" s="20">
        <v>0</v>
      </c>
      <c r="I80" s="14">
        <f>[2]Лист1!$H$62</f>
        <v>0</v>
      </c>
      <c r="J80" s="20">
        <v>0</v>
      </c>
      <c r="K80" s="20">
        <v>0</v>
      </c>
      <c r="L80" s="25">
        <f>[1]Лист1!$K$68</f>
        <v>3144.6</v>
      </c>
      <c r="M80" s="20"/>
      <c r="N80" s="20"/>
      <c r="O80" s="57"/>
      <c r="P80" s="18"/>
    </row>
    <row r="81" spans="1:23" ht="18.75" hidden="1" customHeight="1">
      <c r="A81" s="23"/>
      <c r="B81" s="72"/>
      <c r="C81" s="47"/>
      <c r="D81" s="8" t="s">
        <v>22</v>
      </c>
      <c r="E81" s="14">
        <f t="shared" si="18"/>
        <v>242.00000000000003</v>
      </c>
      <c r="F81" s="14">
        <f t="shared" si="18"/>
        <v>3144.6</v>
      </c>
      <c r="G81" s="20">
        <f>1.1*G80</f>
        <v>242.00000000000003</v>
      </c>
      <c r="H81" s="20">
        <v>0</v>
      </c>
      <c r="I81" s="14">
        <f>[2]Лист1!$H$62</f>
        <v>0</v>
      </c>
      <c r="J81" s="20">
        <v>0</v>
      </c>
      <c r="K81" s="20">
        <v>0</v>
      </c>
      <c r="L81" s="25">
        <f>[1]Лист1!$K$68</f>
        <v>3144.6</v>
      </c>
      <c r="M81" s="20"/>
      <c r="N81" s="20"/>
      <c r="O81" s="57"/>
      <c r="P81" s="18"/>
    </row>
    <row r="82" spans="1:23" ht="18.75" hidden="1" customHeight="1">
      <c r="A82" s="23"/>
      <c r="B82" s="72"/>
      <c r="C82" s="47"/>
      <c r="D82" s="8" t="s">
        <v>23</v>
      </c>
      <c r="E82" s="14">
        <f t="shared" si="18"/>
        <v>266.20000000000005</v>
      </c>
      <c r="F82" s="14">
        <f t="shared" si="18"/>
        <v>3144.6</v>
      </c>
      <c r="G82" s="20">
        <f>1.1*G81</f>
        <v>266.20000000000005</v>
      </c>
      <c r="H82" s="20">
        <v>0</v>
      </c>
      <c r="I82" s="14">
        <f>[2]Лист1!$H$62</f>
        <v>0</v>
      </c>
      <c r="J82" s="20">
        <v>0</v>
      </c>
      <c r="K82" s="20">
        <v>0</v>
      </c>
      <c r="L82" s="25">
        <f>[1]Лист1!$K$68</f>
        <v>3144.6</v>
      </c>
      <c r="M82" s="20">
        <f>1.1*M81</f>
        <v>0</v>
      </c>
      <c r="N82" s="20"/>
      <c r="O82" s="57"/>
      <c r="P82" s="18"/>
    </row>
    <row r="83" spans="1:23" ht="18.75" hidden="1" customHeight="1">
      <c r="A83" s="28"/>
      <c r="B83" s="73"/>
      <c r="C83" s="48"/>
      <c r="D83" s="8" t="s">
        <v>24</v>
      </c>
      <c r="E83" s="14">
        <f t="shared" si="18"/>
        <v>292.82000000000005</v>
      </c>
      <c r="F83" s="14">
        <f t="shared" si="18"/>
        <v>3144.6</v>
      </c>
      <c r="G83" s="20">
        <f>1.1*G82</f>
        <v>292.82000000000005</v>
      </c>
      <c r="H83" s="20">
        <v>0</v>
      </c>
      <c r="I83" s="14">
        <f>[2]Лист1!$H$62</f>
        <v>0</v>
      </c>
      <c r="J83" s="20">
        <v>0</v>
      </c>
      <c r="K83" s="20">
        <v>0</v>
      </c>
      <c r="L83" s="25">
        <f>[1]Лист1!$K$68</f>
        <v>3144.6</v>
      </c>
      <c r="M83" s="20">
        <f>1.1*M82</f>
        <v>0</v>
      </c>
      <c r="N83" s="20"/>
      <c r="O83" s="58"/>
      <c r="P83" s="18"/>
    </row>
    <row r="84" spans="1:23" s="17" customFormat="1">
      <c r="A84" s="59" t="s">
        <v>27</v>
      </c>
      <c r="B84" s="13" t="s">
        <v>28</v>
      </c>
      <c r="C84" s="84" t="s">
        <v>142</v>
      </c>
      <c r="D84" s="11" t="s">
        <v>18</v>
      </c>
      <c r="E84" s="14">
        <f>SUM(E85:E90)</f>
        <v>1396933.2415999998</v>
      </c>
      <c r="F84" s="14">
        <f t="shared" ref="F84:N84" si="19">SUM(F85:F90)</f>
        <v>704921.49999999988</v>
      </c>
      <c r="G84" s="14">
        <f>SUM(G85:G90)</f>
        <v>702395.66</v>
      </c>
      <c r="H84" s="14">
        <f t="shared" si="19"/>
        <v>429338.5</v>
      </c>
      <c r="I84" s="14">
        <f t="shared" si="19"/>
        <v>15000</v>
      </c>
      <c r="J84" s="14">
        <f t="shared" si="19"/>
        <v>0</v>
      </c>
      <c r="K84" s="14">
        <f t="shared" si="19"/>
        <v>478086.88159999991</v>
      </c>
      <c r="L84" s="14">
        <f t="shared" si="19"/>
        <v>136613.79999999999</v>
      </c>
      <c r="M84" s="14">
        <f t="shared" si="19"/>
        <v>201450.7</v>
      </c>
      <c r="N84" s="14">
        <f t="shared" si="19"/>
        <v>138969.20000000001</v>
      </c>
      <c r="O84" s="56" t="s">
        <v>95</v>
      </c>
      <c r="P84" s="18"/>
      <c r="W84" s="16">
        <f>E84-[1]Лист1!$D$94</f>
        <v>0</v>
      </c>
    </row>
    <row r="85" spans="1:23" s="17" customFormat="1">
      <c r="A85" s="60"/>
      <c r="B85" s="55" t="s">
        <v>29</v>
      </c>
      <c r="C85" s="85"/>
      <c r="D85" s="11" t="s">
        <v>19</v>
      </c>
      <c r="E85" s="14">
        <f t="shared" ref="E85:F90" si="20">G85+I85+K85+M85</f>
        <v>180341.6</v>
      </c>
      <c r="F85" s="14">
        <f>H85+J85+L85+N85</f>
        <v>162018.30000000002</v>
      </c>
      <c r="G85" s="14">
        <f>[2]Лист1!$F$83</f>
        <v>116756.20000000001</v>
      </c>
      <c r="H85" s="14">
        <f>[2]Лист1!$G$83</f>
        <v>104347.90000000001</v>
      </c>
      <c r="I85" s="14">
        <f>[2]Лист1!$H$83</f>
        <v>2500</v>
      </c>
      <c r="J85" s="14">
        <f>[2]Лист1!$I$83</f>
        <v>0</v>
      </c>
      <c r="K85" s="14">
        <f>[2]Лист1!$J$83</f>
        <v>27766.9</v>
      </c>
      <c r="L85" s="14">
        <f>[2]Лист1!$K$83</f>
        <v>24351.9</v>
      </c>
      <c r="M85" s="14">
        <f>[2]Лист1!$L$83</f>
        <v>33318.5</v>
      </c>
      <c r="N85" s="14">
        <f>[2]Лист1!$M$83</f>
        <v>33318.5</v>
      </c>
      <c r="O85" s="57"/>
      <c r="P85" s="18"/>
      <c r="Q85" s="16"/>
    </row>
    <row r="86" spans="1:23" s="17" customFormat="1">
      <c r="A86" s="60"/>
      <c r="B86" s="55"/>
      <c r="C86" s="85"/>
      <c r="D86" s="11" t="s">
        <v>20</v>
      </c>
      <c r="E86" s="14">
        <f t="shared" si="20"/>
        <v>188048.24</v>
      </c>
      <c r="F86" s="14">
        <f t="shared" si="20"/>
        <v>180323.3</v>
      </c>
      <c r="G86" s="14">
        <f>[1]Лист1!$F$96</f>
        <v>111219.74</v>
      </c>
      <c r="H86" s="14">
        <f>[1]Лист1!$G$96</f>
        <v>109545.8</v>
      </c>
      <c r="I86" s="14">
        <f>[1]Лист1!$H$96</f>
        <v>2500</v>
      </c>
      <c r="J86" s="14">
        <f>[2]Лист1!$I$84</f>
        <v>0</v>
      </c>
      <c r="K86" s="14">
        <f>[1]Лист1!$J$96</f>
        <v>35374.199999999997</v>
      </c>
      <c r="L86" s="14">
        <f>[1]Лист1!$K$96</f>
        <v>31823.200000000001</v>
      </c>
      <c r="M86" s="14">
        <f>[1]Лист1!$L$96</f>
        <v>38954.300000000003</v>
      </c>
      <c r="N86" s="14">
        <f>[1]Лист1!$M$96</f>
        <v>38954.300000000003</v>
      </c>
      <c r="O86" s="57"/>
      <c r="P86" s="18"/>
    </row>
    <row r="87" spans="1:23" s="17" customFormat="1">
      <c r="A87" s="60"/>
      <c r="B87" s="55"/>
      <c r="C87" s="85"/>
      <c r="D87" s="11" t="s">
        <v>21</v>
      </c>
      <c r="E87" s="14">
        <f t="shared" si="20"/>
        <v>225451.3</v>
      </c>
      <c r="F87" s="14">
        <f t="shared" si="20"/>
        <v>216389.3</v>
      </c>
      <c r="G87" s="14">
        <f>[1]Лист1!$F$97</f>
        <v>111149.4</v>
      </c>
      <c r="H87" s="14">
        <f>[1]Лист1!$G$97</f>
        <v>107722.4</v>
      </c>
      <c r="I87" s="14">
        <f>[1]Лист1!$H$97</f>
        <v>2500</v>
      </c>
      <c r="J87" s="14">
        <f>[2]Лист1!$I$85</f>
        <v>0</v>
      </c>
      <c r="K87" s="14">
        <f>[1]Лист1!$J$97</f>
        <v>78453.7</v>
      </c>
      <c r="L87" s="14">
        <f>[1]Лист1!$K$97</f>
        <v>75318.7</v>
      </c>
      <c r="M87" s="14">
        <f>[1]Лист1!$L$97</f>
        <v>33348.199999999997</v>
      </c>
      <c r="N87" s="14">
        <f>[1]Лист1!$M$97</f>
        <v>33348.199999999997</v>
      </c>
      <c r="O87" s="57"/>
      <c r="P87" s="18"/>
      <c r="W87" s="16">
        <f>G87-H87</f>
        <v>3427</v>
      </c>
    </row>
    <row r="88" spans="1:23" s="17" customFormat="1">
      <c r="A88" s="60"/>
      <c r="B88" s="55"/>
      <c r="C88" s="85"/>
      <c r="D88" s="11" t="s">
        <v>22</v>
      </c>
      <c r="E88" s="14">
        <f t="shared" si="20"/>
        <v>239880.03999999998</v>
      </c>
      <c r="F88" s="14">
        <f t="shared" si="20"/>
        <v>146190.59999999998</v>
      </c>
      <c r="G88" s="14">
        <f>[1]Лист1!$F$98</f>
        <v>111149.4</v>
      </c>
      <c r="H88" s="14">
        <f>[1]Лист1!$G$98</f>
        <v>107722.4</v>
      </c>
      <c r="I88" s="14">
        <f>[1]Лист1!$H$98</f>
        <v>2500</v>
      </c>
      <c r="J88" s="14">
        <f>[2]Лист1!$I$86</f>
        <v>0</v>
      </c>
      <c r="K88" s="14">
        <f>[1]Лист1!$J$98</f>
        <v>92882.439999999988</v>
      </c>
      <c r="L88" s="14">
        <f>[1]Лист1!$K$98</f>
        <v>5120</v>
      </c>
      <c r="M88" s="14">
        <f>[1]Лист1!$L$98</f>
        <v>33348.199999999997</v>
      </c>
      <c r="N88" s="14">
        <f>[1]Лист1!$M$98</f>
        <v>33348.199999999997</v>
      </c>
      <c r="O88" s="57"/>
      <c r="P88" s="18"/>
      <c r="R88" s="16"/>
    </row>
    <row r="89" spans="1:23" s="17" customFormat="1">
      <c r="A89" s="60"/>
      <c r="B89" s="55"/>
      <c r="C89" s="85"/>
      <c r="D89" s="11" t="s">
        <v>23</v>
      </c>
      <c r="E89" s="14">
        <f t="shared" si="20"/>
        <v>257850.52799999999</v>
      </c>
      <c r="F89" s="14">
        <f t="shared" si="20"/>
        <v>0</v>
      </c>
      <c r="G89" s="14">
        <f>[1]Лист1!$F$99</f>
        <v>111043.4</v>
      </c>
      <c r="H89" s="14">
        <f>[1]Лист1!$G$99</f>
        <v>0</v>
      </c>
      <c r="I89" s="14">
        <f>[1]Лист1!$H$99</f>
        <v>2500</v>
      </c>
      <c r="J89" s="14">
        <f>[2]Лист1!$I$87</f>
        <v>0</v>
      </c>
      <c r="K89" s="14">
        <f>[1]Лист1!$J$99</f>
        <v>110958.92799999999</v>
      </c>
      <c r="L89" s="14">
        <f>[1]Лист1!$K$99</f>
        <v>0</v>
      </c>
      <c r="M89" s="14">
        <f>[1]Лист1!$L$99</f>
        <v>33348.199999999997</v>
      </c>
      <c r="N89" s="14">
        <f>[1]Лист1!$M$99</f>
        <v>0</v>
      </c>
      <c r="O89" s="57"/>
      <c r="P89" s="18"/>
    </row>
    <row r="90" spans="1:23" s="17" customFormat="1">
      <c r="A90" s="60"/>
      <c r="B90" s="55"/>
      <c r="C90" s="86"/>
      <c r="D90" s="11" t="s">
        <v>24</v>
      </c>
      <c r="E90" s="14">
        <f t="shared" si="20"/>
        <v>305361.53359999997</v>
      </c>
      <c r="F90" s="14">
        <f t="shared" si="20"/>
        <v>0</v>
      </c>
      <c r="G90" s="14">
        <f>[1]Лист1!$F$100</f>
        <v>141077.52000000002</v>
      </c>
      <c r="H90" s="14">
        <f>[1]Лист1!$G$100</f>
        <v>0</v>
      </c>
      <c r="I90" s="14">
        <f>[1]Лист1!$H$100</f>
        <v>2500</v>
      </c>
      <c r="J90" s="14">
        <f>[2]Лист1!$I$88</f>
        <v>0</v>
      </c>
      <c r="K90" s="14">
        <f>[1]Лист1!$J$100</f>
        <v>132650.71359999996</v>
      </c>
      <c r="L90" s="14">
        <f>[1]Лист1!$K$100</f>
        <v>0</v>
      </c>
      <c r="M90" s="14">
        <f>[1]Лист1!$L$100</f>
        <v>29133.3</v>
      </c>
      <c r="N90" s="14">
        <f>[1]Лист1!$M$100</f>
        <v>0</v>
      </c>
      <c r="O90" s="57"/>
      <c r="P90" s="18"/>
    </row>
    <row r="91" spans="1:23" s="10" customFormat="1" hidden="1">
      <c r="A91" s="60"/>
      <c r="B91" s="54" t="s">
        <v>45</v>
      </c>
      <c r="C91" s="45"/>
      <c r="D91" s="8" t="s">
        <v>18</v>
      </c>
      <c r="E91" s="14">
        <f>SUM(E92:E97)</f>
        <v>1170649.3528</v>
      </c>
      <c r="F91" s="14">
        <f>SUM(F92:F97)</f>
        <v>755817.3</v>
      </c>
      <c r="G91" s="14">
        <f>[1]Лист1!$F$96</f>
        <v>111219.74</v>
      </c>
      <c r="H91" s="14">
        <f>[1]Лист1!$G$97</f>
        <v>107722.4</v>
      </c>
      <c r="I91" s="20">
        <f t="shared" ref="I91:N91" si="21">SUM(I92:I97)</f>
        <v>0</v>
      </c>
      <c r="J91" s="20">
        <f t="shared" si="21"/>
        <v>0</v>
      </c>
      <c r="K91" s="20">
        <f t="shared" si="21"/>
        <v>503330.91279999999</v>
      </c>
      <c r="L91" s="20">
        <f t="shared" si="21"/>
        <v>109482.9</v>
      </c>
      <c r="M91" s="20">
        <f t="shared" si="21"/>
        <v>0</v>
      </c>
      <c r="N91" s="20">
        <f t="shared" si="21"/>
        <v>0</v>
      </c>
      <c r="O91" s="57"/>
      <c r="P91" s="27"/>
    </row>
    <row r="92" spans="1:23" hidden="1">
      <c r="A92" s="60"/>
      <c r="B92" s="54"/>
      <c r="C92" s="45"/>
      <c r="D92" s="8" t="s">
        <v>19</v>
      </c>
      <c r="E92" s="14">
        <f t="shared" ref="E92:F97" si="22">G92+I92+K92+M92</f>
        <v>157894.64000000001</v>
      </c>
      <c r="F92" s="14">
        <f t="shared" si="22"/>
        <v>154397.29999999999</v>
      </c>
      <c r="G92" s="14">
        <f>[1]Лист1!$F$96</f>
        <v>111219.74</v>
      </c>
      <c r="H92" s="14">
        <f>[1]Лист1!$G$97</f>
        <v>107722.4</v>
      </c>
      <c r="I92" s="20">
        <v>0</v>
      </c>
      <c r="J92" s="20">
        <v>0</v>
      </c>
      <c r="K92" s="20">
        <f>L92</f>
        <v>46674.9</v>
      </c>
      <c r="L92" s="20">
        <v>46674.9</v>
      </c>
      <c r="M92" s="20">
        <f>N92</f>
        <v>0</v>
      </c>
      <c r="N92" s="20">
        <v>0</v>
      </c>
      <c r="O92" s="57"/>
      <c r="P92" s="18"/>
    </row>
    <row r="93" spans="1:23" hidden="1">
      <c r="A93" s="60"/>
      <c r="B93" s="54"/>
      <c r="C93" s="45"/>
      <c r="D93" s="8" t="s">
        <v>20</v>
      </c>
      <c r="E93" s="14">
        <f t="shared" si="22"/>
        <v>174027.74</v>
      </c>
      <c r="F93" s="14">
        <f t="shared" si="22"/>
        <v>170530.4</v>
      </c>
      <c r="G93" s="14">
        <f>[1]Лист1!$F$96</f>
        <v>111219.74</v>
      </c>
      <c r="H93" s="14">
        <f>[1]Лист1!$G$97</f>
        <v>107722.4</v>
      </c>
      <c r="I93" s="20">
        <v>0</v>
      </c>
      <c r="J93" s="20">
        <v>0</v>
      </c>
      <c r="K93" s="20">
        <f>L93</f>
        <v>62808</v>
      </c>
      <c r="L93" s="20">
        <v>62808</v>
      </c>
      <c r="M93" s="20">
        <f>N93</f>
        <v>0</v>
      </c>
      <c r="N93" s="20">
        <f>1.1*N92</f>
        <v>0</v>
      </c>
      <c r="O93" s="57"/>
      <c r="P93" s="18"/>
    </row>
    <row r="94" spans="1:23" hidden="1">
      <c r="A94" s="60"/>
      <c r="B94" s="54"/>
      <c r="C94" s="45"/>
      <c r="D94" s="8" t="s">
        <v>21</v>
      </c>
      <c r="E94" s="14">
        <f t="shared" si="22"/>
        <v>184589.34000000003</v>
      </c>
      <c r="F94" s="14">
        <f t="shared" si="22"/>
        <v>107722.4</v>
      </c>
      <c r="G94" s="14">
        <f>[1]Лист1!$F$96</f>
        <v>111219.74</v>
      </c>
      <c r="H94" s="14">
        <f>[1]Лист1!$G$97</f>
        <v>107722.4</v>
      </c>
      <c r="I94" s="20">
        <v>0</v>
      </c>
      <c r="J94" s="20">
        <v>0</v>
      </c>
      <c r="K94" s="20">
        <v>73369.600000000006</v>
      </c>
      <c r="L94" s="20"/>
      <c r="M94" s="20">
        <f>1.1*M93</f>
        <v>0</v>
      </c>
      <c r="N94" s="20">
        <v>0</v>
      </c>
      <c r="O94" s="57"/>
      <c r="P94" s="18"/>
    </row>
    <row r="95" spans="1:23" hidden="1">
      <c r="A95" s="60"/>
      <c r="B95" s="54"/>
      <c r="C95" s="45"/>
      <c r="D95" s="8" t="s">
        <v>22</v>
      </c>
      <c r="E95" s="14">
        <f t="shared" si="22"/>
        <v>199263.26</v>
      </c>
      <c r="F95" s="14">
        <f t="shared" si="22"/>
        <v>107722.4</v>
      </c>
      <c r="G95" s="14">
        <f>[1]Лист1!$F$96</f>
        <v>111219.74</v>
      </c>
      <c r="H95" s="14">
        <f>[1]Лист1!$G$97</f>
        <v>107722.4</v>
      </c>
      <c r="I95" s="20">
        <v>0</v>
      </c>
      <c r="J95" s="20">
        <v>0</v>
      </c>
      <c r="K95" s="20">
        <f>1.2*K94</f>
        <v>88043.520000000004</v>
      </c>
      <c r="L95" s="20">
        <v>0</v>
      </c>
      <c r="M95" s="20">
        <f>1.1*M94</f>
        <v>0</v>
      </c>
      <c r="N95" s="20">
        <f>1.1*N94</f>
        <v>0</v>
      </c>
      <c r="O95" s="57"/>
      <c r="P95" s="18"/>
    </row>
    <row r="96" spans="1:23" hidden="1">
      <c r="A96" s="60"/>
      <c r="B96" s="54"/>
      <c r="C96" s="45"/>
      <c r="D96" s="8" t="s">
        <v>23</v>
      </c>
      <c r="E96" s="14">
        <f t="shared" si="22"/>
        <v>216871.96400000001</v>
      </c>
      <c r="F96" s="14">
        <f t="shared" si="22"/>
        <v>107722.4</v>
      </c>
      <c r="G96" s="14">
        <f>[1]Лист1!$F$96</f>
        <v>111219.74</v>
      </c>
      <c r="H96" s="14">
        <f>[1]Лист1!$G$97</f>
        <v>107722.4</v>
      </c>
      <c r="I96" s="20">
        <v>0</v>
      </c>
      <c r="J96" s="20">
        <v>0</v>
      </c>
      <c r="K96" s="20">
        <f>1.2*K95</f>
        <v>105652.224</v>
      </c>
      <c r="L96" s="20">
        <v>0</v>
      </c>
      <c r="M96" s="20">
        <f>1.1*M95</f>
        <v>0</v>
      </c>
      <c r="N96" s="20">
        <f>1.1*N95</f>
        <v>0</v>
      </c>
      <c r="O96" s="57"/>
      <c r="P96" s="18"/>
    </row>
    <row r="97" spans="1:16" hidden="1">
      <c r="A97" s="60"/>
      <c r="B97" s="54"/>
      <c r="C97" s="45"/>
      <c r="D97" s="8" t="s">
        <v>24</v>
      </c>
      <c r="E97" s="14">
        <f t="shared" si="22"/>
        <v>238002.4088</v>
      </c>
      <c r="F97" s="14">
        <f t="shared" si="22"/>
        <v>107722.4</v>
      </c>
      <c r="G97" s="14">
        <f>[1]Лист1!$F$96</f>
        <v>111219.74</v>
      </c>
      <c r="H97" s="14">
        <f>[1]Лист1!$G$97</f>
        <v>107722.4</v>
      </c>
      <c r="I97" s="20">
        <v>0</v>
      </c>
      <c r="J97" s="20">
        <v>0</v>
      </c>
      <c r="K97" s="20">
        <f>1.2*K96</f>
        <v>126782.6688</v>
      </c>
      <c r="L97" s="20">
        <v>0</v>
      </c>
      <c r="M97" s="20">
        <f>1.1*M96</f>
        <v>0</v>
      </c>
      <c r="N97" s="20">
        <v>0</v>
      </c>
      <c r="O97" s="57"/>
      <c r="P97" s="18"/>
    </row>
    <row r="98" spans="1:16" s="10" customFormat="1" hidden="1">
      <c r="A98" s="60"/>
      <c r="B98" s="54" t="s">
        <v>46</v>
      </c>
      <c r="C98" s="45"/>
      <c r="D98" s="8" t="s">
        <v>18</v>
      </c>
      <c r="E98" s="14">
        <f>SUM(E99:E104)</f>
        <v>667318.44000000006</v>
      </c>
      <c r="F98" s="14">
        <f>SUM(F99:F104)</f>
        <v>646334.4</v>
      </c>
      <c r="G98" s="14">
        <f>[1]Лист1!$F$96</f>
        <v>111219.74</v>
      </c>
      <c r="H98" s="14">
        <f>[1]Лист1!$G$97</f>
        <v>107722.4</v>
      </c>
      <c r="I98" s="20">
        <f>SUM(I99:I104)</f>
        <v>0</v>
      </c>
      <c r="J98" s="20">
        <f>SUM(J99:J104)</f>
        <v>0</v>
      </c>
      <c r="K98" s="20">
        <f>SUM(K99:K104)</f>
        <v>0</v>
      </c>
      <c r="L98" s="20">
        <f>SUM(L99:L104)</f>
        <v>0</v>
      </c>
      <c r="M98" s="20"/>
      <c r="N98" s="20"/>
      <c r="O98" s="57"/>
      <c r="P98" s="27"/>
    </row>
    <row r="99" spans="1:16" hidden="1">
      <c r="A99" s="60"/>
      <c r="B99" s="54"/>
      <c r="C99" s="45"/>
      <c r="D99" s="8" t="s">
        <v>19</v>
      </c>
      <c r="E99" s="14">
        <f t="shared" ref="E99:F104" si="23">G99+I99+K99+M99</f>
        <v>111219.74</v>
      </c>
      <c r="F99" s="14">
        <f t="shared" si="23"/>
        <v>107722.4</v>
      </c>
      <c r="G99" s="14">
        <f>[1]Лист1!$F$96</f>
        <v>111219.74</v>
      </c>
      <c r="H99" s="14">
        <f>[1]Лист1!$G$97</f>
        <v>107722.4</v>
      </c>
      <c r="I99" s="20">
        <v>0</v>
      </c>
      <c r="J99" s="20">
        <v>0</v>
      </c>
      <c r="K99" s="20">
        <v>0</v>
      </c>
      <c r="L99" s="20">
        <v>0</v>
      </c>
      <c r="M99" s="20"/>
      <c r="N99" s="20"/>
      <c r="O99" s="57"/>
      <c r="P99" s="18"/>
    </row>
    <row r="100" spans="1:16" hidden="1">
      <c r="A100" s="60"/>
      <c r="B100" s="54"/>
      <c r="C100" s="45"/>
      <c r="D100" s="8" t="s">
        <v>20</v>
      </c>
      <c r="E100" s="14">
        <f t="shared" si="23"/>
        <v>111219.74</v>
      </c>
      <c r="F100" s="14">
        <f t="shared" si="23"/>
        <v>107722.4</v>
      </c>
      <c r="G100" s="14">
        <f>[1]Лист1!$F$96</f>
        <v>111219.74</v>
      </c>
      <c r="H100" s="14">
        <f>[1]Лист1!$G$97</f>
        <v>107722.4</v>
      </c>
      <c r="I100" s="20">
        <v>0</v>
      </c>
      <c r="J100" s="20">
        <v>0</v>
      </c>
      <c r="K100" s="20">
        <v>0</v>
      </c>
      <c r="L100" s="20">
        <v>0</v>
      </c>
      <c r="M100" s="20"/>
      <c r="N100" s="20"/>
      <c r="O100" s="57"/>
      <c r="P100" s="18"/>
    </row>
    <row r="101" spans="1:16" hidden="1">
      <c r="A101" s="60"/>
      <c r="B101" s="54"/>
      <c r="C101" s="45"/>
      <c r="D101" s="8" t="s">
        <v>21</v>
      </c>
      <c r="E101" s="14">
        <f t="shared" si="23"/>
        <v>111219.74</v>
      </c>
      <c r="F101" s="14">
        <f t="shared" si="23"/>
        <v>107722.4</v>
      </c>
      <c r="G101" s="14">
        <f>[1]Лист1!$F$96</f>
        <v>111219.74</v>
      </c>
      <c r="H101" s="14">
        <f>[1]Лист1!$G$97</f>
        <v>107722.4</v>
      </c>
      <c r="I101" s="20">
        <v>0</v>
      </c>
      <c r="J101" s="20">
        <v>0</v>
      </c>
      <c r="K101" s="20">
        <v>0</v>
      </c>
      <c r="L101" s="20">
        <v>0</v>
      </c>
      <c r="M101" s="20"/>
      <c r="N101" s="20"/>
      <c r="O101" s="57"/>
      <c r="P101" s="18"/>
    </row>
    <row r="102" spans="1:16" hidden="1">
      <c r="A102" s="60"/>
      <c r="B102" s="54"/>
      <c r="C102" s="45"/>
      <c r="D102" s="8" t="s">
        <v>22</v>
      </c>
      <c r="E102" s="14">
        <f t="shared" si="23"/>
        <v>111219.74</v>
      </c>
      <c r="F102" s="14">
        <f t="shared" si="23"/>
        <v>107722.4</v>
      </c>
      <c r="G102" s="14">
        <f>[1]Лист1!$F$96</f>
        <v>111219.74</v>
      </c>
      <c r="H102" s="14">
        <f>[1]Лист1!$G$97</f>
        <v>107722.4</v>
      </c>
      <c r="I102" s="20">
        <v>0</v>
      </c>
      <c r="J102" s="20">
        <v>0</v>
      </c>
      <c r="K102" s="20">
        <v>0</v>
      </c>
      <c r="L102" s="20">
        <v>0</v>
      </c>
      <c r="M102" s="20"/>
      <c r="N102" s="20"/>
      <c r="O102" s="57"/>
      <c r="P102" s="18"/>
    </row>
    <row r="103" spans="1:16" hidden="1">
      <c r="A103" s="60"/>
      <c r="B103" s="54"/>
      <c r="C103" s="45"/>
      <c r="D103" s="8" t="s">
        <v>23</v>
      </c>
      <c r="E103" s="14">
        <f t="shared" si="23"/>
        <v>111219.74</v>
      </c>
      <c r="F103" s="14">
        <f t="shared" si="23"/>
        <v>107722.4</v>
      </c>
      <c r="G103" s="14">
        <f>[1]Лист1!$F$96</f>
        <v>111219.74</v>
      </c>
      <c r="H103" s="14">
        <f>[1]Лист1!$G$97</f>
        <v>107722.4</v>
      </c>
      <c r="I103" s="20">
        <v>0</v>
      </c>
      <c r="J103" s="20">
        <v>0</v>
      </c>
      <c r="K103" s="20">
        <v>0</v>
      </c>
      <c r="L103" s="20">
        <v>0</v>
      </c>
      <c r="M103" s="20"/>
      <c r="N103" s="20"/>
      <c r="O103" s="57"/>
      <c r="P103" s="18"/>
    </row>
    <row r="104" spans="1:16" hidden="1">
      <c r="A104" s="60"/>
      <c r="B104" s="54"/>
      <c r="C104" s="45"/>
      <c r="D104" s="8" t="s">
        <v>24</v>
      </c>
      <c r="E104" s="14">
        <f t="shared" si="23"/>
        <v>111219.74</v>
      </c>
      <c r="F104" s="14">
        <f t="shared" si="23"/>
        <v>107722.4</v>
      </c>
      <c r="G104" s="14">
        <f>[1]Лист1!$F$96</f>
        <v>111219.74</v>
      </c>
      <c r="H104" s="14">
        <f>[1]Лист1!$G$97</f>
        <v>107722.4</v>
      </c>
      <c r="I104" s="20">
        <v>0</v>
      </c>
      <c r="J104" s="20">
        <v>0</v>
      </c>
      <c r="K104" s="20">
        <v>0</v>
      </c>
      <c r="L104" s="20">
        <v>0</v>
      </c>
      <c r="M104" s="20"/>
      <c r="N104" s="20"/>
      <c r="O104" s="57"/>
      <c r="P104" s="18"/>
    </row>
    <row r="105" spans="1:16" s="10" customFormat="1" hidden="1">
      <c r="A105" s="60"/>
      <c r="B105" s="54" t="s">
        <v>47</v>
      </c>
      <c r="C105" s="45"/>
      <c r="D105" s="8" t="s">
        <v>18</v>
      </c>
      <c r="E105" s="14">
        <f>SUM(E106:E111)</f>
        <v>699223.44000000006</v>
      </c>
      <c r="F105" s="14">
        <f>SUM(F106:F111)</f>
        <v>646334.4</v>
      </c>
      <c r="G105" s="14">
        <f>[1]Лист1!$F$96</f>
        <v>111219.74</v>
      </c>
      <c r="H105" s="14">
        <f>[1]Лист1!$G$97</f>
        <v>107722.4</v>
      </c>
      <c r="I105" s="20">
        <f>SUM(I106:I111)</f>
        <v>15000</v>
      </c>
      <c r="J105" s="20">
        <f>SUM(J106:J111)</f>
        <v>0</v>
      </c>
      <c r="K105" s="20">
        <f>SUM(K106:K111)</f>
        <v>16905</v>
      </c>
      <c r="L105" s="20">
        <f>SUM(L106:L111)</f>
        <v>0</v>
      </c>
      <c r="M105" s="20"/>
      <c r="N105" s="20"/>
      <c r="O105" s="57"/>
      <c r="P105" s="27"/>
    </row>
    <row r="106" spans="1:16" hidden="1">
      <c r="A106" s="60"/>
      <c r="B106" s="54"/>
      <c r="C106" s="45"/>
      <c r="D106" s="8" t="s">
        <v>19</v>
      </c>
      <c r="E106" s="14">
        <f t="shared" ref="E106:F111" si="24">G106+I106+K106+M106</f>
        <v>116854.74</v>
      </c>
      <c r="F106" s="14">
        <f t="shared" si="24"/>
        <v>107722.4</v>
      </c>
      <c r="G106" s="14">
        <f>[1]Лист1!$F$96</f>
        <v>111219.74</v>
      </c>
      <c r="H106" s="14">
        <f>[1]Лист1!$G$97</f>
        <v>107722.4</v>
      </c>
      <c r="I106" s="20">
        <v>2500</v>
      </c>
      <c r="J106" s="20">
        <v>0</v>
      </c>
      <c r="K106" s="20">
        <v>3135</v>
      </c>
      <c r="L106" s="20">
        <v>0</v>
      </c>
      <c r="M106" s="20"/>
      <c r="N106" s="20"/>
      <c r="O106" s="57"/>
      <c r="P106" s="18"/>
    </row>
    <row r="107" spans="1:16" hidden="1">
      <c r="A107" s="60"/>
      <c r="B107" s="54"/>
      <c r="C107" s="45"/>
      <c r="D107" s="8" t="s">
        <v>20</v>
      </c>
      <c r="E107" s="14">
        <f t="shared" si="24"/>
        <v>116854.74</v>
      </c>
      <c r="F107" s="14">
        <f t="shared" si="24"/>
        <v>107722.4</v>
      </c>
      <c r="G107" s="14">
        <f>[1]Лист1!$F$96</f>
        <v>111219.74</v>
      </c>
      <c r="H107" s="14">
        <f>[1]Лист1!$G$97</f>
        <v>107722.4</v>
      </c>
      <c r="I107" s="20">
        <v>2500</v>
      </c>
      <c r="J107" s="20">
        <v>0</v>
      </c>
      <c r="K107" s="20">
        <v>3135</v>
      </c>
      <c r="L107" s="20">
        <v>0</v>
      </c>
      <c r="M107" s="20"/>
      <c r="N107" s="20"/>
      <c r="O107" s="57"/>
      <c r="P107" s="18"/>
    </row>
    <row r="108" spans="1:16" hidden="1">
      <c r="A108" s="60"/>
      <c r="B108" s="54"/>
      <c r="C108" s="45"/>
      <c r="D108" s="8" t="s">
        <v>21</v>
      </c>
      <c r="E108" s="14">
        <f t="shared" si="24"/>
        <v>116854.74</v>
      </c>
      <c r="F108" s="14">
        <f t="shared" si="24"/>
        <v>107722.4</v>
      </c>
      <c r="G108" s="14">
        <f>[1]Лист1!$F$96</f>
        <v>111219.74</v>
      </c>
      <c r="H108" s="14">
        <f>[1]Лист1!$G$97</f>
        <v>107722.4</v>
      </c>
      <c r="I108" s="20">
        <v>2500</v>
      </c>
      <c r="J108" s="20">
        <v>0</v>
      </c>
      <c r="K108" s="20">
        <v>3135</v>
      </c>
      <c r="L108" s="20">
        <v>0</v>
      </c>
      <c r="M108" s="20">
        <f>1.1*M107</f>
        <v>0</v>
      </c>
      <c r="N108" s="20"/>
      <c r="O108" s="57"/>
      <c r="P108" s="18"/>
    </row>
    <row r="109" spans="1:16" hidden="1">
      <c r="A109" s="60"/>
      <c r="B109" s="54"/>
      <c r="C109" s="45"/>
      <c r="D109" s="8" t="s">
        <v>22</v>
      </c>
      <c r="E109" s="14">
        <f t="shared" si="24"/>
        <v>116219.74</v>
      </c>
      <c r="F109" s="14">
        <f t="shared" si="24"/>
        <v>107722.4</v>
      </c>
      <c r="G109" s="14">
        <f>[1]Лист1!$F$96</f>
        <v>111219.74</v>
      </c>
      <c r="H109" s="14">
        <f>[1]Лист1!$G$97</f>
        <v>107722.4</v>
      </c>
      <c r="I109" s="20">
        <v>2500</v>
      </c>
      <c r="J109" s="20">
        <v>0</v>
      </c>
      <c r="K109" s="20">
        <v>2500</v>
      </c>
      <c r="L109" s="20">
        <v>0</v>
      </c>
      <c r="M109" s="20">
        <f>1.1*M108</f>
        <v>0</v>
      </c>
      <c r="N109" s="20"/>
      <c r="O109" s="57"/>
      <c r="P109" s="18"/>
    </row>
    <row r="110" spans="1:16" hidden="1">
      <c r="A110" s="60"/>
      <c r="B110" s="54"/>
      <c r="C110" s="45"/>
      <c r="D110" s="8" t="s">
        <v>23</v>
      </c>
      <c r="E110" s="14">
        <f t="shared" si="24"/>
        <v>116219.74</v>
      </c>
      <c r="F110" s="14">
        <f t="shared" si="24"/>
        <v>107722.4</v>
      </c>
      <c r="G110" s="14">
        <f>[1]Лист1!$F$96</f>
        <v>111219.74</v>
      </c>
      <c r="H110" s="14">
        <f>[1]Лист1!$G$97</f>
        <v>107722.4</v>
      </c>
      <c r="I110" s="20">
        <v>2500</v>
      </c>
      <c r="J110" s="20">
        <v>0</v>
      </c>
      <c r="K110" s="20">
        <v>2500</v>
      </c>
      <c r="L110" s="20">
        <v>0</v>
      </c>
      <c r="M110" s="20">
        <f>1.1*M109</f>
        <v>0</v>
      </c>
      <c r="N110" s="20"/>
      <c r="O110" s="57"/>
      <c r="P110" s="18"/>
    </row>
    <row r="111" spans="1:16" hidden="1">
      <c r="A111" s="60"/>
      <c r="B111" s="54"/>
      <c r="C111" s="45"/>
      <c r="D111" s="8" t="s">
        <v>24</v>
      </c>
      <c r="E111" s="14">
        <f t="shared" si="24"/>
        <v>116219.74</v>
      </c>
      <c r="F111" s="14">
        <f t="shared" si="24"/>
        <v>107722.4</v>
      </c>
      <c r="G111" s="14">
        <f>[1]Лист1!$F$96</f>
        <v>111219.74</v>
      </c>
      <c r="H111" s="14">
        <f>[1]Лист1!$G$97</f>
        <v>107722.4</v>
      </c>
      <c r="I111" s="20">
        <v>2500</v>
      </c>
      <c r="J111" s="20">
        <v>0</v>
      </c>
      <c r="K111" s="20">
        <v>2500</v>
      </c>
      <c r="L111" s="20">
        <v>0</v>
      </c>
      <c r="M111" s="20">
        <f>1.1*M110</f>
        <v>0</v>
      </c>
      <c r="N111" s="20"/>
      <c r="O111" s="57"/>
      <c r="P111" s="18"/>
    </row>
    <row r="112" spans="1:16" s="10" customFormat="1" hidden="1">
      <c r="A112" s="60"/>
      <c r="B112" s="54" t="s">
        <v>48</v>
      </c>
      <c r="C112" s="45"/>
      <c r="D112" s="8" t="s">
        <v>18</v>
      </c>
      <c r="E112" s="14">
        <f>SUM(E113:E118)</f>
        <v>667318.44000000006</v>
      </c>
      <c r="F112" s="14">
        <f>SUM(F113:F118)</f>
        <v>646334.4</v>
      </c>
      <c r="G112" s="14">
        <f>[1]Лист1!$F$96</f>
        <v>111219.74</v>
      </c>
      <c r="H112" s="14">
        <f>[1]Лист1!$G$97</f>
        <v>107722.4</v>
      </c>
      <c r="I112" s="20">
        <f>SUM(I113:I118)</f>
        <v>0</v>
      </c>
      <c r="J112" s="20">
        <f>SUM(J113:J118)</f>
        <v>0</v>
      </c>
      <c r="K112" s="20">
        <f>SUM(K113:K118)</f>
        <v>0</v>
      </c>
      <c r="L112" s="20">
        <f>SUM(L113:L118)</f>
        <v>0</v>
      </c>
      <c r="M112" s="20"/>
      <c r="N112" s="20"/>
      <c r="O112" s="57"/>
      <c r="P112" s="27"/>
    </row>
    <row r="113" spans="1:16" hidden="1">
      <c r="A113" s="60"/>
      <c r="B113" s="54"/>
      <c r="C113" s="45"/>
      <c r="D113" s="8" t="s">
        <v>19</v>
      </c>
      <c r="E113" s="14">
        <f t="shared" ref="E113:F118" si="25">G113+I113+K113+M113</f>
        <v>111219.74</v>
      </c>
      <c r="F113" s="14">
        <f t="shared" si="25"/>
        <v>107722.4</v>
      </c>
      <c r="G113" s="14">
        <f>[1]Лист1!$F$96</f>
        <v>111219.74</v>
      </c>
      <c r="H113" s="14">
        <f>[1]Лист1!$G$97</f>
        <v>107722.4</v>
      </c>
      <c r="I113" s="20">
        <v>0</v>
      </c>
      <c r="J113" s="20">
        <v>0</v>
      </c>
      <c r="K113" s="20">
        <v>0</v>
      </c>
      <c r="L113" s="20">
        <v>0</v>
      </c>
      <c r="M113" s="20"/>
      <c r="N113" s="20"/>
      <c r="O113" s="57"/>
      <c r="P113" s="18"/>
    </row>
    <row r="114" spans="1:16" hidden="1">
      <c r="A114" s="60"/>
      <c r="B114" s="54"/>
      <c r="C114" s="45"/>
      <c r="D114" s="8" t="s">
        <v>20</v>
      </c>
      <c r="E114" s="14">
        <f t="shared" si="25"/>
        <v>111219.74</v>
      </c>
      <c r="F114" s="14">
        <f t="shared" si="25"/>
        <v>107722.4</v>
      </c>
      <c r="G114" s="14">
        <f>[1]Лист1!$F$96</f>
        <v>111219.74</v>
      </c>
      <c r="H114" s="14">
        <f>[1]Лист1!$G$97</f>
        <v>107722.4</v>
      </c>
      <c r="I114" s="20">
        <v>0</v>
      </c>
      <c r="J114" s="20">
        <v>0</v>
      </c>
      <c r="K114" s="20">
        <v>0</v>
      </c>
      <c r="L114" s="20">
        <v>0</v>
      </c>
      <c r="M114" s="20"/>
      <c r="N114" s="20"/>
      <c r="O114" s="57"/>
      <c r="P114" s="18"/>
    </row>
    <row r="115" spans="1:16" hidden="1">
      <c r="A115" s="60"/>
      <c r="B115" s="54"/>
      <c r="C115" s="45"/>
      <c r="D115" s="8" t="s">
        <v>21</v>
      </c>
      <c r="E115" s="14">
        <f t="shared" si="25"/>
        <v>111219.74</v>
      </c>
      <c r="F115" s="14">
        <f t="shared" si="25"/>
        <v>107722.4</v>
      </c>
      <c r="G115" s="14">
        <f>[1]Лист1!$F$96</f>
        <v>111219.74</v>
      </c>
      <c r="H115" s="14">
        <f>[1]Лист1!$G$97</f>
        <v>107722.4</v>
      </c>
      <c r="I115" s="20">
        <v>0</v>
      </c>
      <c r="J115" s="20">
        <v>0</v>
      </c>
      <c r="K115" s="20">
        <v>0</v>
      </c>
      <c r="L115" s="20">
        <v>0</v>
      </c>
      <c r="M115" s="20"/>
      <c r="N115" s="20"/>
      <c r="O115" s="57"/>
      <c r="P115" s="18"/>
    </row>
    <row r="116" spans="1:16" hidden="1">
      <c r="A116" s="60"/>
      <c r="B116" s="54"/>
      <c r="C116" s="45"/>
      <c r="D116" s="8" t="s">
        <v>22</v>
      </c>
      <c r="E116" s="14">
        <f t="shared" si="25"/>
        <v>111219.74</v>
      </c>
      <c r="F116" s="14">
        <f t="shared" si="25"/>
        <v>107722.4</v>
      </c>
      <c r="G116" s="14">
        <f>[1]Лист1!$F$96</f>
        <v>111219.74</v>
      </c>
      <c r="H116" s="14">
        <f>[1]Лист1!$G$97</f>
        <v>107722.4</v>
      </c>
      <c r="I116" s="20">
        <v>0</v>
      </c>
      <c r="J116" s="20">
        <v>0</v>
      </c>
      <c r="K116" s="20">
        <v>0</v>
      </c>
      <c r="L116" s="20">
        <v>0</v>
      </c>
      <c r="M116" s="20"/>
      <c r="N116" s="20"/>
      <c r="O116" s="57"/>
      <c r="P116" s="18"/>
    </row>
    <row r="117" spans="1:16" hidden="1">
      <c r="A117" s="60"/>
      <c r="B117" s="54"/>
      <c r="C117" s="45"/>
      <c r="D117" s="8" t="s">
        <v>23</v>
      </c>
      <c r="E117" s="14">
        <f t="shared" si="25"/>
        <v>111219.74</v>
      </c>
      <c r="F117" s="14">
        <f t="shared" si="25"/>
        <v>107722.4</v>
      </c>
      <c r="G117" s="14">
        <f>[1]Лист1!$F$96</f>
        <v>111219.74</v>
      </c>
      <c r="H117" s="14">
        <f>[1]Лист1!$G$97</f>
        <v>107722.4</v>
      </c>
      <c r="I117" s="20">
        <v>0</v>
      </c>
      <c r="J117" s="20">
        <v>0</v>
      </c>
      <c r="K117" s="20">
        <v>0</v>
      </c>
      <c r="L117" s="20">
        <v>0</v>
      </c>
      <c r="M117" s="20">
        <f>1.1*M116</f>
        <v>0</v>
      </c>
      <c r="N117" s="20"/>
      <c r="O117" s="57"/>
      <c r="P117" s="18"/>
    </row>
    <row r="118" spans="1:16" hidden="1">
      <c r="A118" s="60"/>
      <c r="B118" s="54"/>
      <c r="C118" s="45"/>
      <c r="D118" s="8" t="s">
        <v>24</v>
      </c>
      <c r="E118" s="14">
        <f t="shared" si="25"/>
        <v>111219.74</v>
      </c>
      <c r="F118" s="14">
        <f t="shared" si="25"/>
        <v>107722.4</v>
      </c>
      <c r="G118" s="14">
        <f>[1]Лист1!$F$96</f>
        <v>111219.74</v>
      </c>
      <c r="H118" s="14">
        <f>[1]Лист1!$G$97</f>
        <v>107722.4</v>
      </c>
      <c r="I118" s="20">
        <v>0</v>
      </c>
      <c r="J118" s="20">
        <v>0</v>
      </c>
      <c r="K118" s="20">
        <v>0</v>
      </c>
      <c r="L118" s="20">
        <v>0</v>
      </c>
      <c r="M118" s="20">
        <f>1.1*M117</f>
        <v>0</v>
      </c>
      <c r="N118" s="20"/>
      <c r="O118" s="57"/>
      <c r="P118" s="18"/>
    </row>
    <row r="119" spans="1:16" s="10" customFormat="1" hidden="1">
      <c r="A119" s="60"/>
      <c r="B119" s="54" t="s">
        <v>105</v>
      </c>
      <c r="C119" s="45"/>
      <c r="D119" s="8" t="s">
        <v>18</v>
      </c>
      <c r="E119" s="14">
        <f>SUM(E120:E125)</f>
        <v>669105.8256000001</v>
      </c>
      <c r="F119" s="14">
        <f>SUM(F120:F125)</f>
        <v>646334.4</v>
      </c>
      <c r="G119" s="14">
        <f>[1]Лист1!$F$96</f>
        <v>111219.74</v>
      </c>
      <c r="H119" s="14">
        <f>[1]Лист1!$G$97</f>
        <v>107722.4</v>
      </c>
      <c r="I119" s="20">
        <f>SUM(I120:I125)</f>
        <v>0</v>
      </c>
      <c r="J119" s="20">
        <f>SUM(J120:J125)</f>
        <v>0</v>
      </c>
      <c r="K119" s="20">
        <f>SUM(K120:K125)</f>
        <v>1787.3855999999996</v>
      </c>
      <c r="L119" s="20">
        <f>SUM(L120:L125)</f>
        <v>0</v>
      </c>
      <c r="M119" s="20"/>
      <c r="N119" s="20"/>
      <c r="O119" s="57"/>
      <c r="P119" s="27"/>
    </row>
    <row r="120" spans="1:16" hidden="1">
      <c r="A120" s="60"/>
      <c r="B120" s="54"/>
      <c r="C120" s="45"/>
      <c r="D120" s="8" t="s">
        <v>19</v>
      </c>
      <c r="E120" s="14">
        <f t="shared" ref="E120:F125" si="26">G120+I120+K120+M120</f>
        <v>111399.74</v>
      </c>
      <c r="F120" s="14">
        <f t="shared" si="26"/>
        <v>107722.4</v>
      </c>
      <c r="G120" s="14">
        <f>[1]Лист1!$F$96</f>
        <v>111219.74</v>
      </c>
      <c r="H120" s="14">
        <f>[1]Лист1!$G$97</f>
        <v>107722.4</v>
      </c>
      <c r="I120" s="20"/>
      <c r="J120" s="20"/>
      <c r="K120" s="20">
        <v>180</v>
      </c>
      <c r="L120" s="20"/>
      <c r="M120" s="20"/>
      <c r="N120" s="20"/>
      <c r="O120" s="57"/>
      <c r="P120" s="18"/>
    </row>
    <row r="121" spans="1:16" hidden="1">
      <c r="A121" s="60"/>
      <c r="B121" s="54"/>
      <c r="C121" s="45"/>
      <c r="D121" s="8" t="s">
        <v>20</v>
      </c>
      <c r="E121" s="14">
        <f t="shared" si="26"/>
        <v>111435.74</v>
      </c>
      <c r="F121" s="14">
        <f t="shared" si="26"/>
        <v>107722.4</v>
      </c>
      <c r="G121" s="14">
        <f>[1]Лист1!$F$96</f>
        <v>111219.74</v>
      </c>
      <c r="H121" s="14">
        <f>[1]Лист1!$G$97</f>
        <v>107722.4</v>
      </c>
      <c r="I121" s="20"/>
      <c r="J121" s="20"/>
      <c r="K121" s="20">
        <f>1.2*K120</f>
        <v>216</v>
      </c>
      <c r="L121" s="20"/>
      <c r="M121" s="20"/>
      <c r="N121" s="20"/>
      <c r="O121" s="57"/>
      <c r="P121" s="18"/>
    </row>
    <row r="122" spans="1:16" hidden="1">
      <c r="A122" s="60"/>
      <c r="B122" s="54"/>
      <c r="C122" s="45"/>
      <c r="D122" s="8" t="s">
        <v>21</v>
      </c>
      <c r="E122" s="14">
        <f t="shared" si="26"/>
        <v>111478.94</v>
      </c>
      <c r="F122" s="14">
        <f t="shared" si="26"/>
        <v>107722.4</v>
      </c>
      <c r="G122" s="14">
        <f>[1]Лист1!$F$96</f>
        <v>111219.74</v>
      </c>
      <c r="H122" s="14">
        <f>[1]Лист1!$G$97</f>
        <v>107722.4</v>
      </c>
      <c r="I122" s="20"/>
      <c r="J122" s="20"/>
      <c r="K122" s="20">
        <f>1.2*K121</f>
        <v>259.2</v>
      </c>
      <c r="L122" s="20"/>
      <c r="M122" s="20"/>
      <c r="N122" s="20"/>
      <c r="O122" s="57"/>
      <c r="P122" s="18"/>
    </row>
    <row r="123" spans="1:16" hidden="1">
      <c r="A123" s="60"/>
      <c r="B123" s="54"/>
      <c r="C123" s="45"/>
      <c r="D123" s="8" t="s">
        <v>22</v>
      </c>
      <c r="E123" s="14">
        <f t="shared" si="26"/>
        <v>111530.78</v>
      </c>
      <c r="F123" s="14">
        <f t="shared" si="26"/>
        <v>107722.4</v>
      </c>
      <c r="G123" s="14">
        <f>[1]Лист1!$F$96</f>
        <v>111219.74</v>
      </c>
      <c r="H123" s="14">
        <f>[1]Лист1!$G$97</f>
        <v>107722.4</v>
      </c>
      <c r="I123" s="20"/>
      <c r="J123" s="20"/>
      <c r="K123" s="20">
        <f>1.2*K122</f>
        <v>311.03999999999996</v>
      </c>
      <c r="L123" s="20"/>
      <c r="M123" s="20"/>
      <c r="N123" s="20"/>
      <c r="O123" s="57"/>
      <c r="P123" s="18"/>
    </row>
    <row r="124" spans="1:16" hidden="1">
      <c r="A124" s="60"/>
      <c r="B124" s="54"/>
      <c r="C124" s="45"/>
      <c r="D124" s="8" t="s">
        <v>23</v>
      </c>
      <c r="E124" s="14">
        <f t="shared" si="26"/>
        <v>111592.98800000001</v>
      </c>
      <c r="F124" s="14">
        <f t="shared" si="26"/>
        <v>107722.4</v>
      </c>
      <c r="G124" s="14">
        <f>[1]Лист1!$F$96</f>
        <v>111219.74</v>
      </c>
      <c r="H124" s="14">
        <f>[1]Лист1!$G$97</f>
        <v>107722.4</v>
      </c>
      <c r="I124" s="20"/>
      <c r="J124" s="20"/>
      <c r="K124" s="20">
        <f>1.2*K123</f>
        <v>373.24799999999993</v>
      </c>
      <c r="L124" s="20"/>
      <c r="M124" s="20">
        <f>1.1*M123</f>
        <v>0</v>
      </c>
      <c r="N124" s="20"/>
      <c r="O124" s="57"/>
      <c r="P124" s="18"/>
    </row>
    <row r="125" spans="1:16" hidden="1">
      <c r="A125" s="60"/>
      <c r="B125" s="54"/>
      <c r="C125" s="45"/>
      <c r="D125" s="8" t="s">
        <v>24</v>
      </c>
      <c r="E125" s="14">
        <f t="shared" si="26"/>
        <v>111667.6376</v>
      </c>
      <c r="F125" s="14">
        <f t="shared" si="26"/>
        <v>107722.4</v>
      </c>
      <c r="G125" s="14">
        <f>[1]Лист1!$F$96</f>
        <v>111219.74</v>
      </c>
      <c r="H125" s="14">
        <f>[1]Лист1!$G$97</f>
        <v>107722.4</v>
      </c>
      <c r="I125" s="20"/>
      <c r="J125" s="20"/>
      <c r="K125" s="20">
        <f>1.2*K124</f>
        <v>447.8975999999999</v>
      </c>
      <c r="L125" s="20"/>
      <c r="M125" s="20">
        <f>1.1*M124</f>
        <v>0</v>
      </c>
      <c r="N125" s="20"/>
      <c r="O125" s="57"/>
      <c r="P125" s="18"/>
    </row>
    <row r="126" spans="1:16" s="10" customFormat="1" hidden="1">
      <c r="A126" s="60"/>
      <c r="B126" s="54" t="s">
        <v>108</v>
      </c>
      <c r="C126" s="45"/>
      <c r="D126" s="8" t="s">
        <v>18</v>
      </c>
      <c r="E126" s="14">
        <f>SUM(E127:E132)</f>
        <v>668518.44000000006</v>
      </c>
      <c r="F126" s="14">
        <f>SUM(F127:F132)</f>
        <v>646334.4</v>
      </c>
      <c r="G126" s="14">
        <f>[1]Лист1!$F$96</f>
        <v>111219.74</v>
      </c>
      <c r="H126" s="14">
        <f>[1]Лист1!$G$97</f>
        <v>107722.4</v>
      </c>
      <c r="I126" s="20">
        <f>SUM(I127:I132)</f>
        <v>0</v>
      </c>
      <c r="J126" s="20">
        <f>SUM(J127:J132)</f>
        <v>0</v>
      </c>
      <c r="K126" s="20">
        <f>SUM(K127:K132)</f>
        <v>1200</v>
      </c>
      <c r="L126" s="20">
        <f>SUM(L127:L132)</f>
        <v>0</v>
      </c>
      <c r="M126" s="20"/>
      <c r="N126" s="20"/>
      <c r="O126" s="57"/>
      <c r="P126" s="27"/>
    </row>
    <row r="127" spans="1:16" hidden="1">
      <c r="A127" s="60"/>
      <c r="B127" s="54"/>
      <c r="C127" s="45"/>
      <c r="D127" s="8" t="s">
        <v>19</v>
      </c>
      <c r="E127" s="14">
        <f t="shared" ref="E127:F132" si="27">G127+I127+K127+M127</f>
        <v>111419.74</v>
      </c>
      <c r="F127" s="14">
        <f t="shared" si="27"/>
        <v>107722.4</v>
      </c>
      <c r="G127" s="14">
        <f>[1]Лист1!$F$96</f>
        <v>111219.74</v>
      </c>
      <c r="H127" s="14">
        <f>[1]Лист1!$G$97</f>
        <v>107722.4</v>
      </c>
      <c r="I127" s="20"/>
      <c r="J127" s="20"/>
      <c r="K127" s="20">
        <v>200</v>
      </c>
      <c r="L127" s="20"/>
      <c r="M127" s="20"/>
      <c r="N127" s="20"/>
      <c r="O127" s="57"/>
      <c r="P127" s="18"/>
    </row>
    <row r="128" spans="1:16" hidden="1">
      <c r="A128" s="60"/>
      <c r="B128" s="54"/>
      <c r="C128" s="45"/>
      <c r="D128" s="8" t="s">
        <v>20</v>
      </c>
      <c r="E128" s="14">
        <f t="shared" si="27"/>
        <v>111419.74</v>
      </c>
      <c r="F128" s="14">
        <f t="shared" si="27"/>
        <v>107722.4</v>
      </c>
      <c r="G128" s="14">
        <f>[1]Лист1!$F$96</f>
        <v>111219.74</v>
      </c>
      <c r="H128" s="14">
        <f>[1]Лист1!$G$97</f>
        <v>107722.4</v>
      </c>
      <c r="I128" s="20"/>
      <c r="J128" s="20"/>
      <c r="K128" s="20">
        <v>200</v>
      </c>
      <c r="L128" s="20"/>
      <c r="M128" s="20"/>
      <c r="N128" s="20"/>
      <c r="O128" s="57"/>
      <c r="P128" s="18"/>
    </row>
    <row r="129" spans="1:16" hidden="1">
      <c r="A129" s="60"/>
      <c r="B129" s="54"/>
      <c r="C129" s="45"/>
      <c r="D129" s="8" t="s">
        <v>21</v>
      </c>
      <c r="E129" s="14">
        <f t="shared" si="27"/>
        <v>111419.74</v>
      </c>
      <c r="F129" s="14">
        <f t="shared" si="27"/>
        <v>107722.4</v>
      </c>
      <c r="G129" s="14">
        <f>[1]Лист1!$F$96</f>
        <v>111219.74</v>
      </c>
      <c r="H129" s="14">
        <f>[1]Лист1!$G$97</f>
        <v>107722.4</v>
      </c>
      <c r="I129" s="20"/>
      <c r="J129" s="20"/>
      <c r="K129" s="20">
        <v>200</v>
      </c>
      <c r="L129" s="20"/>
      <c r="M129" s="20"/>
      <c r="N129" s="20"/>
      <c r="O129" s="57"/>
      <c r="P129" s="18"/>
    </row>
    <row r="130" spans="1:16" hidden="1">
      <c r="A130" s="60"/>
      <c r="B130" s="54"/>
      <c r="C130" s="45"/>
      <c r="D130" s="8" t="s">
        <v>22</v>
      </c>
      <c r="E130" s="14">
        <f t="shared" si="27"/>
        <v>111419.74</v>
      </c>
      <c r="F130" s="14">
        <f t="shared" si="27"/>
        <v>107722.4</v>
      </c>
      <c r="G130" s="14">
        <f>[1]Лист1!$F$96</f>
        <v>111219.74</v>
      </c>
      <c r="H130" s="14">
        <f>[1]Лист1!$G$97</f>
        <v>107722.4</v>
      </c>
      <c r="I130" s="20"/>
      <c r="J130" s="20"/>
      <c r="K130" s="20">
        <v>200</v>
      </c>
      <c r="L130" s="20"/>
      <c r="M130" s="20">
        <f>1.1*M129</f>
        <v>0</v>
      </c>
      <c r="N130" s="20"/>
      <c r="O130" s="57"/>
      <c r="P130" s="18"/>
    </row>
    <row r="131" spans="1:16" hidden="1">
      <c r="A131" s="60"/>
      <c r="B131" s="54"/>
      <c r="C131" s="45"/>
      <c r="D131" s="8" t="s">
        <v>23</v>
      </c>
      <c r="E131" s="14">
        <f t="shared" si="27"/>
        <v>111419.74</v>
      </c>
      <c r="F131" s="14">
        <f t="shared" si="27"/>
        <v>107722.4</v>
      </c>
      <c r="G131" s="14">
        <f>[1]Лист1!$F$96</f>
        <v>111219.74</v>
      </c>
      <c r="H131" s="14">
        <f>[1]Лист1!$G$97</f>
        <v>107722.4</v>
      </c>
      <c r="I131" s="20"/>
      <c r="J131" s="20"/>
      <c r="K131" s="20">
        <v>200</v>
      </c>
      <c r="L131" s="20"/>
      <c r="M131" s="20">
        <f>1.1*M130</f>
        <v>0</v>
      </c>
      <c r="N131" s="20"/>
      <c r="O131" s="57"/>
      <c r="P131" s="18"/>
    </row>
    <row r="132" spans="1:16" hidden="1">
      <c r="A132" s="60"/>
      <c r="B132" s="54"/>
      <c r="C132" s="45"/>
      <c r="D132" s="8" t="s">
        <v>24</v>
      </c>
      <c r="E132" s="14">
        <f t="shared" si="27"/>
        <v>111419.74</v>
      </c>
      <c r="F132" s="14">
        <f t="shared" si="27"/>
        <v>107722.4</v>
      </c>
      <c r="G132" s="14">
        <f>[1]Лист1!$F$96</f>
        <v>111219.74</v>
      </c>
      <c r="H132" s="14">
        <f>[1]Лист1!$G$97</f>
        <v>107722.4</v>
      </c>
      <c r="I132" s="20"/>
      <c r="J132" s="20"/>
      <c r="K132" s="20">
        <v>200</v>
      </c>
      <c r="L132" s="20"/>
      <c r="M132" s="20">
        <f>1.1*M131</f>
        <v>0</v>
      </c>
      <c r="N132" s="20"/>
      <c r="O132" s="57"/>
      <c r="P132" s="18"/>
    </row>
    <row r="133" spans="1:16" s="21" customFormat="1" hidden="1">
      <c r="A133" s="60"/>
      <c r="B133" s="54" t="s">
        <v>49</v>
      </c>
      <c r="C133" s="45"/>
      <c r="D133" s="8" t="s">
        <v>18</v>
      </c>
      <c r="E133" s="14">
        <f>SUM(E134:E139)</f>
        <v>667318.44000000006</v>
      </c>
      <c r="F133" s="14">
        <f>SUM(F134:F139)</f>
        <v>646334.4</v>
      </c>
      <c r="G133" s="14">
        <f>[1]Лист1!$F$96</f>
        <v>111219.74</v>
      </c>
      <c r="H133" s="14">
        <f>[1]Лист1!$G$97</f>
        <v>107722.4</v>
      </c>
      <c r="I133" s="20">
        <f t="shared" ref="I133:N133" si="28">SUM(I134:I139)</f>
        <v>0</v>
      </c>
      <c r="J133" s="20">
        <f t="shared" si="28"/>
        <v>0</v>
      </c>
      <c r="K133" s="20">
        <f t="shared" si="28"/>
        <v>0</v>
      </c>
      <c r="L133" s="20">
        <f t="shared" si="28"/>
        <v>0</v>
      </c>
      <c r="M133" s="20">
        <f t="shared" si="28"/>
        <v>0</v>
      </c>
      <c r="N133" s="20">
        <f t="shared" si="28"/>
        <v>0</v>
      </c>
      <c r="O133" s="57"/>
      <c r="P133" s="27"/>
    </row>
    <row r="134" spans="1:16" s="29" customFormat="1" hidden="1">
      <c r="A134" s="60"/>
      <c r="B134" s="54"/>
      <c r="C134" s="45"/>
      <c r="D134" s="8" t="s">
        <v>19</v>
      </c>
      <c r="E134" s="14">
        <f t="shared" ref="E134:F139" si="29">G134+I134+K134+M134</f>
        <v>111219.74</v>
      </c>
      <c r="F134" s="14">
        <f t="shared" si="29"/>
        <v>107722.4</v>
      </c>
      <c r="G134" s="14">
        <f>[1]Лист1!$F$96</f>
        <v>111219.74</v>
      </c>
      <c r="H134" s="14">
        <f>[1]Лист1!$G$97</f>
        <v>107722.4</v>
      </c>
      <c r="I134" s="20">
        <v>0</v>
      </c>
      <c r="J134" s="20">
        <v>0</v>
      </c>
      <c r="K134" s="20">
        <v>0</v>
      </c>
      <c r="L134" s="20">
        <v>0</v>
      </c>
      <c r="M134" s="20">
        <f t="shared" ref="M134:M139" si="30">N134</f>
        <v>0</v>
      </c>
      <c r="N134" s="20">
        <v>0</v>
      </c>
      <c r="O134" s="57"/>
      <c r="P134" s="18"/>
    </row>
    <row r="135" spans="1:16" s="29" customFormat="1" hidden="1">
      <c r="A135" s="60"/>
      <c r="B135" s="54"/>
      <c r="C135" s="45"/>
      <c r="D135" s="8" t="s">
        <v>20</v>
      </c>
      <c r="E135" s="14">
        <f t="shared" si="29"/>
        <v>111219.74</v>
      </c>
      <c r="F135" s="14">
        <f t="shared" si="29"/>
        <v>107722.4</v>
      </c>
      <c r="G135" s="14">
        <f>[1]Лист1!$F$96</f>
        <v>111219.74</v>
      </c>
      <c r="H135" s="14">
        <f>[1]Лист1!$G$97</f>
        <v>107722.4</v>
      </c>
      <c r="I135" s="20">
        <v>0</v>
      </c>
      <c r="J135" s="20">
        <v>0</v>
      </c>
      <c r="K135" s="20">
        <v>0</v>
      </c>
      <c r="L135" s="20">
        <v>0</v>
      </c>
      <c r="M135" s="20">
        <f t="shared" si="30"/>
        <v>0</v>
      </c>
      <c r="N135" s="20">
        <v>0</v>
      </c>
      <c r="O135" s="57"/>
      <c r="P135" s="18"/>
    </row>
    <row r="136" spans="1:16" s="29" customFormat="1" hidden="1">
      <c r="A136" s="60"/>
      <c r="B136" s="54"/>
      <c r="C136" s="45"/>
      <c r="D136" s="8" t="s">
        <v>21</v>
      </c>
      <c r="E136" s="14">
        <f t="shared" si="29"/>
        <v>111219.74</v>
      </c>
      <c r="F136" s="14">
        <f t="shared" si="29"/>
        <v>107722.4</v>
      </c>
      <c r="G136" s="14">
        <f>[1]Лист1!$F$96</f>
        <v>111219.74</v>
      </c>
      <c r="H136" s="14">
        <f>[1]Лист1!$G$97</f>
        <v>107722.4</v>
      </c>
      <c r="I136" s="20">
        <v>0</v>
      </c>
      <c r="J136" s="20">
        <v>0</v>
      </c>
      <c r="K136" s="20">
        <v>0</v>
      </c>
      <c r="L136" s="20">
        <v>0</v>
      </c>
      <c r="M136" s="20">
        <f t="shared" si="30"/>
        <v>0</v>
      </c>
      <c r="N136" s="20">
        <v>0</v>
      </c>
      <c r="O136" s="57"/>
      <c r="P136" s="18"/>
    </row>
    <row r="137" spans="1:16" s="29" customFormat="1" hidden="1">
      <c r="A137" s="60"/>
      <c r="B137" s="54"/>
      <c r="C137" s="45"/>
      <c r="D137" s="8" t="s">
        <v>22</v>
      </c>
      <c r="E137" s="14">
        <f t="shared" si="29"/>
        <v>111219.74</v>
      </c>
      <c r="F137" s="14">
        <f t="shared" si="29"/>
        <v>107722.4</v>
      </c>
      <c r="G137" s="14">
        <f>[1]Лист1!$F$96</f>
        <v>111219.74</v>
      </c>
      <c r="H137" s="14">
        <f>[1]Лист1!$G$97</f>
        <v>107722.4</v>
      </c>
      <c r="I137" s="20">
        <v>0</v>
      </c>
      <c r="J137" s="20">
        <v>0</v>
      </c>
      <c r="K137" s="20">
        <v>0</v>
      </c>
      <c r="L137" s="20">
        <v>0</v>
      </c>
      <c r="M137" s="20">
        <f t="shared" si="30"/>
        <v>0</v>
      </c>
      <c r="N137" s="20">
        <v>0</v>
      </c>
      <c r="O137" s="57"/>
      <c r="P137" s="18"/>
    </row>
    <row r="138" spans="1:16" s="29" customFormat="1" hidden="1">
      <c r="A138" s="60"/>
      <c r="B138" s="54"/>
      <c r="C138" s="45"/>
      <c r="D138" s="8" t="s">
        <v>23</v>
      </c>
      <c r="E138" s="14">
        <f t="shared" si="29"/>
        <v>111219.74</v>
      </c>
      <c r="F138" s="14">
        <f t="shared" si="29"/>
        <v>107722.4</v>
      </c>
      <c r="G138" s="14">
        <f>[1]Лист1!$F$96</f>
        <v>111219.74</v>
      </c>
      <c r="H138" s="14">
        <f>[1]Лист1!$G$97</f>
        <v>107722.4</v>
      </c>
      <c r="I138" s="20">
        <v>0</v>
      </c>
      <c r="J138" s="20">
        <v>0</v>
      </c>
      <c r="K138" s="20">
        <v>0</v>
      </c>
      <c r="L138" s="20">
        <v>0</v>
      </c>
      <c r="M138" s="20">
        <f t="shared" si="30"/>
        <v>0</v>
      </c>
      <c r="N138" s="20">
        <v>0</v>
      </c>
      <c r="O138" s="57"/>
      <c r="P138" s="18"/>
    </row>
    <row r="139" spans="1:16" s="29" customFormat="1" hidden="1">
      <c r="A139" s="60"/>
      <c r="B139" s="54"/>
      <c r="C139" s="45"/>
      <c r="D139" s="8" t="s">
        <v>24</v>
      </c>
      <c r="E139" s="14">
        <f t="shared" si="29"/>
        <v>111219.74</v>
      </c>
      <c r="F139" s="14">
        <f t="shared" si="29"/>
        <v>107722.4</v>
      </c>
      <c r="G139" s="14">
        <f>[1]Лист1!$F$96</f>
        <v>111219.74</v>
      </c>
      <c r="H139" s="14">
        <f>[1]Лист1!$G$97</f>
        <v>107722.4</v>
      </c>
      <c r="I139" s="20">
        <v>0</v>
      </c>
      <c r="J139" s="20">
        <v>0</v>
      </c>
      <c r="K139" s="20">
        <v>0</v>
      </c>
      <c r="L139" s="20">
        <v>0</v>
      </c>
      <c r="M139" s="20">
        <f t="shared" si="30"/>
        <v>0</v>
      </c>
      <c r="N139" s="20">
        <v>0</v>
      </c>
      <c r="O139" s="57"/>
      <c r="P139" s="18"/>
    </row>
    <row r="140" spans="1:16" s="10" customFormat="1" hidden="1">
      <c r="A140" s="60"/>
      <c r="B140" s="66" t="s">
        <v>94</v>
      </c>
      <c r="C140" s="52"/>
      <c r="D140" s="8" t="s">
        <v>18</v>
      </c>
      <c r="E140" s="14">
        <f>SUM(E141:E146)</f>
        <v>667318.44000000006</v>
      </c>
      <c r="F140" s="14">
        <f t="shared" ref="F140:M140" si="31">SUM(F141:F146)</f>
        <v>646334.4</v>
      </c>
      <c r="G140" s="14">
        <f>[1]Лист1!$F$96</f>
        <v>111219.74</v>
      </c>
      <c r="H140" s="14">
        <f>[1]Лист1!$G$97</f>
        <v>107722.4</v>
      </c>
      <c r="I140" s="20">
        <f t="shared" si="31"/>
        <v>0</v>
      </c>
      <c r="J140" s="20">
        <f t="shared" si="31"/>
        <v>0</v>
      </c>
      <c r="K140" s="20">
        <f t="shared" si="31"/>
        <v>0</v>
      </c>
      <c r="L140" s="20">
        <f t="shared" si="31"/>
        <v>0</v>
      </c>
      <c r="M140" s="20">
        <f t="shared" si="31"/>
        <v>0</v>
      </c>
      <c r="N140" s="20">
        <f>SUM(N141:N146)</f>
        <v>0</v>
      </c>
      <c r="O140" s="57"/>
      <c r="P140" s="27"/>
    </row>
    <row r="141" spans="1:16" hidden="1">
      <c r="A141" s="60"/>
      <c r="B141" s="66"/>
      <c r="C141" s="52"/>
      <c r="D141" s="8" t="s">
        <v>19</v>
      </c>
      <c r="E141" s="14">
        <f t="shared" ref="E141:E146" si="32">G141+I141+K141+M141</f>
        <v>111219.74</v>
      </c>
      <c r="F141" s="14">
        <f t="shared" ref="F141:F146" si="33">H141+J141+L141+N141</f>
        <v>107722.4</v>
      </c>
      <c r="G141" s="14">
        <f>[1]Лист1!$F$96</f>
        <v>111219.74</v>
      </c>
      <c r="H141" s="14">
        <f>[1]Лист1!$G$97</f>
        <v>107722.4</v>
      </c>
      <c r="I141" s="20"/>
      <c r="J141" s="20"/>
      <c r="K141" s="20">
        <v>0</v>
      </c>
      <c r="L141" s="20"/>
      <c r="M141" s="20">
        <v>0</v>
      </c>
      <c r="N141" s="20">
        <v>0</v>
      </c>
      <c r="O141" s="57"/>
      <c r="P141" s="18"/>
    </row>
    <row r="142" spans="1:16" hidden="1">
      <c r="A142" s="60"/>
      <c r="B142" s="66"/>
      <c r="C142" s="52"/>
      <c r="D142" s="8" t="s">
        <v>20</v>
      </c>
      <c r="E142" s="14">
        <f t="shared" si="32"/>
        <v>111219.74</v>
      </c>
      <c r="F142" s="14">
        <f t="shared" si="33"/>
        <v>107722.4</v>
      </c>
      <c r="G142" s="14">
        <f>[1]Лист1!$F$96</f>
        <v>111219.74</v>
      </c>
      <c r="H142" s="14">
        <f>[1]Лист1!$G$97</f>
        <v>107722.4</v>
      </c>
      <c r="I142" s="20"/>
      <c r="J142" s="20"/>
      <c r="K142" s="20">
        <v>0</v>
      </c>
      <c r="L142" s="20"/>
      <c r="M142" s="20">
        <v>0</v>
      </c>
      <c r="N142" s="20">
        <v>0</v>
      </c>
      <c r="O142" s="57"/>
      <c r="P142" s="18"/>
    </row>
    <row r="143" spans="1:16" hidden="1">
      <c r="A143" s="60"/>
      <c r="B143" s="66"/>
      <c r="C143" s="52"/>
      <c r="D143" s="8" t="s">
        <v>21</v>
      </c>
      <c r="E143" s="14">
        <f t="shared" si="32"/>
        <v>111219.74</v>
      </c>
      <c r="F143" s="14">
        <f t="shared" si="33"/>
        <v>107722.4</v>
      </c>
      <c r="G143" s="14">
        <f>[1]Лист1!$F$96</f>
        <v>111219.74</v>
      </c>
      <c r="H143" s="14">
        <f>[1]Лист1!$G$97</f>
        <v>107722.4</v>
      </c>
      <c r="I143" s="20"/>
      <c r="J143" s="20"/>
      <c r="K143" s="20">
        <v>0</v>
      </c>
      <c r="L143" s="20"/>
      <c r="M143" s="20">
        <v>0</v>
      </c>
      <c r="N143" s="20">
        <v>0</v>
      </c>
      <c r="O143" s="57"/>
      <c r="P143" s="18"/>
    </row>
    <row r="144" spans="1:16" hidden="1">
      <c r="A144" s="60"/>
      <c r="B144" s="66"/>
      <c r="C144" s="52"/>
      <c r="D144" s="8" t="s">
        <v>22</v>
      </c>
      <c r="E144" s="14">
        <f t="shared" si="32"/>
        <v>111219.74</v>
      </c>
      <c r="F144" s="14">
        <f t="shared" si="33"/>
        <v>107722.4</v>
      </c>
      <c r="G144" s="14">
        <f>[1]Лист1!$F$96</f>
        <v>111219.74</v>
      </c>
      <c r="H144" s="14">
        <f>[1]Лист1!$G$97</f>
        <v>107722.4</v>
      </c>
      <c r="I144" s="20"/>
      <c r="J144" s="20"/>
      <c r="K144" s="20">
        <v>0</v>
      </c>
      <c r="L144" s="20"/>
      <c r="M144" s="20">
        <v>0</v>
      </c>
      <c r="N144" s="20">
        <v>0</v>
      </c>
      <c r="O144" s="57"/>
      <c r="P144" s="18"/>
    </row>
    <row r="145" spans="1:25" hidden="1">
      <c r="A145" s="60"/>
      <c r="B145" s="66"/>
      <c r="C145" s="52"/>
      <c r="D145" s="8" t="s">
        <v>23</v>
      </c>
      <c r="E145" s="14">
        <f t="shared" si="32"/>
        <v>111219.74</v>
      </c>
      <c r="F145" s="14">
        <f t="shared" si="33"/>
        <v>107722.4</v>
      </c>
      <c r="G145" s="14">
        <f>[1]Лист1!$F$96</f>
        <v>111219.74</v>
      </c>
      <c r="H145" s="14">
        <f>[1]Лист1!$G$97</f>
        <v>107722.4</v>
      </c>
      <c r="I145" s="20"/>
      <c r="J145" s="20"/>
      <c r="K145" s="20">
        <v>0</v>
      </c>
      <c r="L145" s="20"/>
      <c r="M145" s="20">
        <v>0</v>
      </c>
      <c r="N145" s="20">
        <v>0</v>
      </c>
      <c r="O145" s="57"/>
      <c r="P145" s="18"/>
    </row>
    <row r="146" spans="1:25" hidden="1">
      <c r="A146" s="61"/>
      <c r="B146" s="66"/>
      <c r="C146" s="52"/>
      <c r="D146" s="8" t="s">
        <v>24</v>
      </c>
      <c r="E146" s="14">
        <f t="shared" si="32"/>
        <v>111219.74</v>
      </c>
      <c r="F146" s="14">
        <f t="shared" si="33"/>
        <v>107722.4</v>
      </c>
      <c r="G146" s="14">
        <f>[1]Лист1!$F$96</f>
        <v>111219.74</v>
      </c>
      <c r="H146" s="14">
        <f>[1]Лист1!$G$97</f>
        <v>107722.4</v>
      </c>
      <c r="I146" s="20"/>
      <c r="J146" s="20"/>
      <c r="K146" s="20">
        <v>0</v>
      </c>
      <c r="L146" s="20"/>
      <c r="M146" s="20">
        <v>0</v>
      </c>
      <c r="N146" s="20">
        <v>0</v>
      </c>
      <c r="O146" s="58"/>
      <c r="P146" s="18"/>
    </row>
    <row r="147" spans="1:25" s="17" customFormat="1">
      <c r="A147" s="84" t="s">
        <v>30</v>
      </c>
      <c r="B147" s="13" t="s">
        <v>93</v>
      </c>
      <c r="C147" s="84" t="s">
        <v>141</v>
      </c>
      <c r="D147" s="11" t="s">
        <v>18</v>
      </c>
      <c r="E147" s="14">
        <f>SUM(E148:E153)</f>
        <v>979430.62664999999</v>
      </c>
      <c r="F147" s="14">
        <f>SUM(F148:F153)</f>
        <v>471348.85000000003</v>
      </c>
      <c r="G147" s="14">
        <f>SUM(G148:G153)</f>
        <v>522586.14</v>
      </c>
      <c r="H147" s="14">
        <f t="shared" ref="H147:N147" si="34">SUM(H148:H153)</f>
        <v>316091.00000000006</v>
      </c>
      <c r="I147" s="14">
        <f t="shared" si="34"/>
        <v>420</v>
      </c>
      <c r="J147" s="14">
        <f t="shared" si="34"/>
        <v>0</v>
      </c>
      <c r="K147" s="14">
        <f t="shared" si="34"/>
        <v>383484.88664999994</v>
      </c>
      <c r="L147" s="14">
        <f t="shared" si="34"/>
        <v>97157.35</v>
      </c>
      <c r="M147" s="14">
        <f t="shared" si="34"/>
        <v>72939.599999999991</v>
      </c>
      <c r="N147" s="14">
        <f t="shared" si="34"/>
        <v>58100.499999999993</v>
      </c>
      <c r="O147" s="56" t="s">
        <v>95</v>
      </c>
      <c r="P147" s="18"/>
      <c r="W147" s="16">
        <f>E147-[1]Лист1!$D$157</f>
        <v>0</v>
      </c>
    </row>
    <row r="148" spans="1:25" s="17" customFormat="1">
      <c r="A148" s="85"/>
      <c r="B148" s="55" t="s">
        <v>31</v>
      </c>
      <c r="C148" s="85"/>
      <c r="D148" s="11" t="s">
        <v>19</v>
      </c>
      <c r="E148" s="14">
        <f>G148+I148+K148+M148</f>
        <v>129321.4</v>
      </c>
      <c r="F148" s="14">
        <f>H148+J148+L148+N148</f>
        <v>115482.7</v>
      </c>
      <c r="G148" s="14">
        <f>[2]Лист1!$F$146</f>
        <v>90603.7</v>
      </c>
      <c r="H148" s="14">
        <f>[2]Лист1!$G$146</f>
        <v>77665</v>
      </c>
      <c r="I148" s="14">
        <f>[2]Лист1!$H$146</f>
        <v>200</v>
      </c>
      <c r="J148" s="14">
        <f>[2]Лист1!$I$146</f>
        <v>0</v>
      </c>
      <c r="K148" s="14">
        <f>[2]Лист1!$J$146</f>
        <v>18264.5</v>
      </c>
      <c r="L148" s="14">
        <f>[2]Лист1!$K$146</f>
        <v>17564.5</v>
      </c>
      <c r="M148" s="14">
        <f>[2]Лист1!$L$146</f>
        <v>20253.199999999997</v>
      </c>
      <c r="N148" s="14">
        <f>[2]Лист1!$M$146</f>
        <v>20253.199999999997</v>
      </c>
      <c r="O148" s="57"/>
      <c r="P148" s="18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s="17" customFormat="1">
      <c r="A149" s="85"/>
      <c r="B149" s="55"/>
      <c r="C149" s="85"/>
      <c r="D149" s="11" t="s">
        <v>20</v>
      </c>
      <c r="E149" s="14">
        <f t="shared" ref="E149:F153" si="35">G149+I149+K149+M149</f>
        <v>130456.32999999999</v>
      </c>
      <c r="F149" s="14">
        <f>H149+J149+L149+N149</f>
        <v>124590.79999999999</v>
      </c>
      <c r="G149" s="14">
        <f>[1]Лист1!$F$159</f>
        <v>84902.329999999973</v>
      </c>
      <c r="H149" s="14">
        <f>[1]Лист1!$G$159</f>
        <v>80076.799999999988</v>
      </c>
      <c r="I149" s="14">
        <f>[1]Лист1!$H$159</f>
        <v>220</v>
      </c>
      <c r="J149" s="14">
        <f>[2]Лист1!$I$147</f>
        <v>0</v>
      </c>
      <c r="K149" s="14">
        <f>[1]Лист1!$J$159</f>
        <v>25504.9</v>
      </c>
      <c r="L149" s="14">
        <f>[1]Лист1!$K$159</f>
        <v>24684.9</v>
      </c>
      <c r="M149" s="14">
        <f>[1]Лист1!$L$159</f>
        <v>19829.099999999999</v>
      </c>
      <c r="N149" s="14">
        <f>[1]Лист1!$M$159</f>
        <v>19829.099999999999</v>
      </c>
      <c r="O149" s="57"/>
      <c r="P149" s="18"/>
      <c r="Q149" s="16"/>
      <c r="S149" s="16"/>
    </row>
    <row r="150" spans="1:25" s="17" customFormat="1">
      <c r="A150" s="85"/>
      <c r="B150" s="55"/>
      <c r="C150" s="85"/>
      <c r="D150" s="11" t="s">
        <v>21</v>
      </c>
      <c r="E150" s="14">
        <f t="shared" si="35"/>
        <v>144776.62000000002</v>
      </c>
      <c r="F150" s="14">
        <f t="shared" si="35"/>
        <v>143091.65000000002</v>
      </c>
      <c r="G150" s="14">
        <f>[1]Лист1!$F$160</f>
        <v>80859.570000000022</v>
      </c>
      <c r="H150" s="14">
        <f>[1]Лист1!$G$160</f>
        <v>79174.60000000002</v>
      </c>
      <c r="I150" s="14">
        <f>[1]Лист1!$H$160</f>
        <v>0</v>
      </c>
      <c r="J150" s="14">
        <f>[2]Лист1!$I$148</f>
        <v>0</v>
      </c>
      <c r="K150" s="14">
        <f>[1]Лист1!$J$160</f>
        <v>54907.95</v>
      </c>
      <c r="L150" s="14">
        <f>[1]Лист1!$K$160</f>
        <v>54907.95</v>
      </c>
      <c r="M150" s="14">
        <f>[1]Лист1!$L$160</f>
        <v>9009.1</v>
      </c>
      <c r="N150" s="14">
        <f>[1]Лист1!$M$160</f>
        <v>9009.1</v>
      </c>
      <c r="O150" s="57"/>
      <c r="P150" s="18"/>
      <c r="Q150" s="16"/>
      <c r="W150" s="16">
        <f>G150-H150</f>
        <v>1684.9700000000012</v>
      </c>
    </row>
    <row r="151" spans="1:25" s="17" customFormat="1">
      <c r="A151" s="85"/>
      <c r="B151" s="55"/>
      <c r="C151" s="85"/>
      <c r="D151" s="11" t="s">
        <v>22</v>
      </c>
      <c r="E151" s="14">
        <f t="shared" si="35"/>
        <v>161249.00500000003</v>
      </c>
      <c r="F151" s="14">
        <f t="shared" si="35"/>
        <v>88183.700000000026</v>
      </c>
      <c r="G151" s="14">
        <f>[1]Лист1!$F$161</f>
        <v>80859.570000000022</v>
      </c>
      <c r="H151" s="14">
        <f>[1]Лист1!$G$161</f>
        <v>79174.60000000002</v>
      </c>
      <c r="I151" s="14">
        <f>[1]Лист1!$H$161</f>
        <v>0</v>
      </c>
      <c r="J151" s="14">
        <f>[2]Лист1!$I$149</f>
        <v>0</v>
      </c>
      <c r="K151" s="14">
        <f>[1]Лист1!$J$161</f>
        <v>71380.334999999992</v>
      </c>
      <c r="L151" s="14">
        <f>[1]Лист1!$K$161</f>
        <v>0</v>
      </c>
      <c r="M151" s="14">
        <f>[1]Лист1!$L$161</f>
        <v>9009.1</v>
      </c>
      <c r="N151" s="14">
        <f>[1]Лист1!$M$161</f>
        <v>9009.1</v>
      </c>
      <c r="O151" s="57"/>
      <c r="P151" s="18"/>
      <c r="Q151" s="16"/>
      <c r="S151" s="16"/>
    </row>
    <row r="152" spans="1:25" s="17" customFormat="1">
      <c r="A152" s="85"/>
      <c r="B152" s="55"/>
      <c r="C152" s="85"/>
      <c r="D152" s="11" t="s">
        <v>23</v>
      </c>
      <c r="E152" s="14">
        <f t="shared" si="35"/>
        <v>182663.10550000003</v>
      </c>
      <c r="F152" s="14">
        <f t="shared" si="35"/>
        <v>0</v>
      </c>
      <c r="G152" s="14">
        <f>[1]Лист1!$F$162</f>
        <v>80859.570000000022</v>
      </c>
      <c r="H152" s="14">
        <f>[1]Лист1!$G$162</f>
        <v>0</v>
      </c>
      <c r="I152" s="14">
        <f>[1]Лист1!$H$162</f>
        <v>0</v>
      </c>
      <c r="J152" s="14">
        <f>[2]Лист1!$I$150</f>
        <v>0</v>
      </c>
      <c r="K152" s="14">
        <f>[1]Лист1!$J$162</f>
        <v>92794.435499999992</v>
      </c>
      <c r="L152" s="14">
        <f>[1]Лист1!$K$162</f>
        <v>0</v>
      </c>
      <c r="M152" s="14">
        <f>[1]Лист1!$L$162</f>
        <v>9009.1</v>
      </c>
      <c r="N152" s="14">
        <f>[1]Лист1!$M$162</f>
        <v>0</v>
      </c>
      <c r="O152" s="57"/>
      <c r="P152" s="18"/>
    </row>
    <row r="153" spans="1:25" s="17" customFormat="1">
      <c r="A153" s="85"/>
      <c r="B153" s="55"/>
      <c r="C153" s="86"/>
      <c r="D153" s="11" t="s">
        <v>24</v>
      </c>
      <c r="E153" s="14">
        <f t="shared" si="35"/>
        <v>230964.16615</v>
      </c>
      <c r="F153" s="14">
        <f t="shared" si="35"/>
        <v>0</v>
      </c>
      <c r="G153" s="14">
        <f>[1]Лист1!$F$163</f>
        <v>104501.4</v>
      </c>
      <c r="H153" s="14">
        <f>[1]Лист1!$G$163</f>
        <v>0</v>
      </c>
      <c r="I153" s="14">
        <f>[1]Лист1!$H$163</f>
        <v>0</v>
      </c>
      <c r="J153" s="14">
        <f>[2]Лист1!$I$151</f>
        <v>0</v>
      </c>
      <c r="K153" s="14">
        <f>[1]Лист1!$J$163</f>
        <v>120632.76615</v>
      </c>
      <c r="L153" s="14">
        <f>[1]Лист1!$K$163</f>
        <v>0</v>
      </c>
      <c r="M153" s="14">
        <f>[1]Лист1!$L$163</f>
        <v>5830</v>
      </c>
      <c r="N153" s="14">
        <f>[1]Лист1!$M$163</f>
        <v>0</v>
      </c>
      <c r="O153" s="57"/>
      <c r="P153" s="18"/>
    </row>
    <row r="154" spans="1:25" s="10" customFormat="1" hidden="1">
      <c r="A154" s="85"/>
      <c r="B154" s="72" t="s">
        <v>50</v>
      </c>
      <c r="C154" s="47"/>
      <c r="D154" s="8" t="s">
        <v>18</v>
      </c>
      <c r="E154" s="14">
        <f t="shared" ref="E154:J154" si="36">SUM(E155:E160)</f>
        <v>840880.64879999997</v>
      </c>
      <c r="F154" s="14">
        <f t="shared" si="36"/>
        <v>488881.3</v>
      </c>
      <c r="G154" s="20">
        <f t="shared" si="36"/>
        <v>568876.64879999997</v>
      </c>
      <c r="H154" s="20">
        <f t="shared" si="36"/>
        <v>221797.3</v>
      </c>
      <c r="I154" s="20">
        <f t="shared" si="36"/>
        <v>0</v>
      </c>
      <c r="J154" s="20">
        <f t="shared" si="36"/>
        <v>0</v>
      </c>
      <c r="K154" s="14">
        <f>[1]Лист1!$J$159</f>
        <v>25504.9</v>
      </c>
      <c r="L154" s="14">
        <f>[1]Лист1!$K$159</f>
        <v>24684.9</v>
      </c>
      <c r="M154" s="14">
        <f>[1]Лист1!$L$159</f>
        <v>19829.099999999999</v>
      </c>
      <c r="N154" s="14">
        <f>[1]Лист1!$M$159</f>
        <v>19829.099999999999</v>
      </c>
      <c r="O154" s="57"/>
      <c r="P154" s="27"/>
    </row>
    <row r="155" spans="1:25" hidden="1">
      <c r="A155" s="85"/>
      <c r="B155" s="72"/>
      <c r="C155" s="47"/>
      <c r="D155" s="8" t="s">
        <v>19</v>
      </c>
      <c r="E155" s="14">
        <f t="shared" ref="E155:F160" si="37">G155+I155+K155+M155</f>
        <v>122543.1</v>
      </c>
      <c r="F155" s="14">
        <f t="shared" si="37"/>
        <v>118293.5</v>
      </c>
      <c r="G155" s="20">
        <f>8503.5+H155-559.8-4514.1</f>
        <v>77209.099999999991</v>
      </c>
      <c r="H155" s="20">
        <f>71752-900+2367.7+559.8</f>
        <v>73779.5</v>
      </c>
      <c r="I155" s="20">
        <v>0</v>
      </c>
      <c r="J155" s="20">
        <v>0</v>
      </c>
      <c r="K155" s="14">
        <f>[1]Лист1!$J$159</f>
        <v>25504.9</v>
      </c>
      <c r="L155" s="14">
        <f>[1]Лист1!$K$159</f>
        <v>24684.9</v>
      </c>
      <c r="M155" s="14">
        <f>[1]Лист1!$L$159</f>
        <v>19829.099999999999</v>
      </c>
      <c r="N155" s="14">
        <f>[1]Лист1!$M$159</f>
        <v>19829.099999999999</v>
      </c>
      <c r="O155" s="57"/>
      <c r="P155" s="18"/>
    </row>
    <row r="156" spans="1:25" hidden="1">
      <c r="A156" s="85"/>
      <c r="B156" s="72"/>
      <c r="C156" s="47"/>
      <c r="D156" s="8" t="s">
        <v>20</v>
      </c>
      <c r="E156" s="14">
        <f t="shared" si="37"/>
        <v>122543.1</v>
      </c>
      <c r="F156" s="14">
        <f t="shared" si="37"/>
        <v>118522.9</v>
      </c>
      <c r="G156" s="20">
        <f>G155</f>
        <v>77209.099999999991</v>
      </c>
      <c r="H156" s="20">
        <f>71752-900+3156.9</f>
        <v>74008.899999999994</v>
      </c>
      <c r="I156" s="20">
        <v>0</v>
      </c>
      <c r="J156" s="20">
        <v>0</v>
      </c>
      <c r="K156" s="14">
        <f>[1]Лист1!$J$159</f>
        <v>25504.9</v>
      </c>
      <c r="L156" s="14">
        <f>[1]Лист1!$K$159</f>
        <v>24684.9</v>
      </c>
      <c r="M156" s="14">
        <f>[1]Лист1!$L$159</f>
        <v>19829.099999999999</v>
      </c>
      <c r="N156" s="14">
        <f>[1]Лист1!$M$159</f>
        <v>19829.099999999999</v>
      </c>
      <c r="O156" s="57"/>
      <c r="P156" s="18"/>
    </row>
    <row r="157" spans="1:25" hidden="1">
      <c r="A157" s="85"/>
      <c r="B157" s="72"/>
      <c r="C157" s="47"/>
      <c r="D157" s="8" t="s">
        <v>21</v>
      </c>
      <c r="E157" s="14">
        <f t="shared" si="37"/>
        <v>122543.1</v>
      </c>
      <c r="F157" s="14">
        <f t="shared" si="37"/>
        <v>118522.9</v>
      </c>
      <c r="G157" s="20">
        <f>G156</f>
        <v>77209.099999999991</v>
      </c>
      <c r="H157" s="20">
        <f>71752-900+3156.9</f>
        <v>74008.899999999994</v>
      </c>
      <c r="I157" s="20">
        <v>0</v>
      </c>
      <c r="J157" s="20">
        <v>0</v>
      </c>
      <c r="K157" s="14">
        <f>[1]Лист1!$J$159</f>
        <v>25504.9</v>
      </c>
      <c r="L157" s="14">
        <f>[1]Лист1!$K$159</f>
        <v>24684.9</v>
      </c>
      <c r="M157" s="14">
        <f>[1]Лист1!$L$159</f>
        <v>19829.099999999999</v>
      </c>
      <c r="N157" s="14">
        <f>[1]Лист1!$M$159</f>
        <v>19829.099999999999</v>
      </c>
      <c r="O157" s="57"/>
      <c r="P157" s="18"/>
    </row>
    <row r="158" spans="1:25" hidden="1">
      <c r="A158" s="85"/>
      <c r="B158" s="72"/>
      <c r="C158" s="47"/>
      <c r="D158" s="8" t="s">
        <v>22</v>
      </c>
      <c r="E158" s="14">
        <f t="shared" si="37"/>
        <v>137984.91999999998</v>
      </c>
      <c r="F158" s="14">
        <f t="shared" si="37"/>
        <v>44514</v>
      </c>
      <c r="G158" s="20">
        <f>1.2*G157</f>
        <v>92650.919999999984</v>
      </c>
      <c r="H158" s="20">
        <v>0</v>
      </c>
      <c r="I158" s="20">
        <v>0</v>
      </c>
      <c r="J158" s="20">
        <v>0</v>
      </c>
      <c r="K158" s="14">
        <f>[1]Лист1!$J$159</f>
        <v>25504.9</v>
      </c>
      <c r="L158" s="14">
        <f>[1]Лист1!$K$159</f>
        <v>24684.9</v>
      </c>
      <c r="M158" s="14">
        <f>[1]Лист1!$L$159</f>
        <v>19829.099999999999</v>
      </c>
      <c r="N158" s="14">
        <f>[1]Лист1!$M$159</f>
        <v>19829.099999999999</v>
      </c>
      <c r="O158" s="57"/>
      <c r="P158" s="18"/>
    </row>
    <row r="159" spans="1:25" hidden="1">
      <c r="A159" s="85"/>
      <c r="B159" s="72"/>
      <c r="C159" s="47"/>
      <c r="D159" s="8" t="s">
        <v>23</v>
      </c>
      <c r="E159" s="14">
        <f t="shared" si="37"/>
        <v>156515.10399999999</v>
      </c>
      <c r="F159" s="14">
        <f t="shared" si="37"/>
        <v>44514</v>
      </c>
      <c r="G159" s="20">
        <f>1.2*G158</f>
        <v>111181.10399999998</v>
      </c>
      <c r="H159" s="20">
        <v>0</v>
      </c>
      <c r="I159" s="20">
        <v>0</v>
      </c>
      <c r="J159" s="20">
        <v>0</v>
      </c>
      <c r="K159" s="14">
        <f>[1]Лист1!$J$159</f>
        <v>25504.9</v>
      </c>
      <c r="L159" s="14">
        <f>[1]Лист1!$K$159</f>
        <v>24684.9</v>
      </c>
      <c r="M159" s="14">
        <f>[1]Лист1!$L$159</f>
        <v>19829.099999999999</v>
      </c>
      <c r="N159" s="14">
        <f>[1]Лист1!$M$159</f>
        <v>19829.099999999999</v>
      </c>
      <c r="O159" s="57"/>
      <c r="P159" s="18"/>
    </row>
    <row r="160" spans="1:25" hidden="1">
      <c r="A160" s="85"/>
      <c r="B160" s="73"/>
      <c r="C160" s="48"/>
      <c r="D160" s="8" t="s">
        <v>24</v>
      </c>
      <c r="E160" s="14">
        <f t="shared" si="37"/>
        <v>178751.32479999997</v>
      </c>
      <c r="F160" s="14">
        <f t="shared" si="37"/>
        <v>44514</v>
      </c>
      <c r="G160" s="20">
        <f>1.2*G159</f>
        <v>133417.32479999997</v>
      </c>
      <c r="H160" s="20">
        <v>0</v>
      </c>
      <c r="I160" s="20">
        <v>0</v>
      </c>
      <c r="J160" s="20">
        <v>0</v>
      </c>
      <c r="K160" s="14">
        <f>[1]Лист1!$J$159</f>
        <v>25504.9</v>
      </c>
      <c r="L160" s="14">
        <f>[1]Лист1!$K$159</f>
        <v>24684.9</v>
      </c>
      <c r="M160" s="14">
        <f>[1]Лист1!$L$159</f>
        <v>19829.099999999999</v>
      </c>
      <c r="N160" s="14">
        <f>[1]Лист1!$M$159</f>
        <v>19829.099999999999</v>
      </c>
      <c r="O160" s="57"/>
      <c r="P160" s="18"/>
    </row>
    <row r="161" spans="1:16" s="10" customFormat="1" hidden="1">
      <c r="A161" s="85"/>
      <c r="B161" s="54" t="s">
        <v>51</v>
      </c>
      <c r="C161" s="45"/>
      <c r="D161" s="8" t="s">
        <v>18</v>
      </c>
      <c r="E161" s="14">
        <f t="shared" ref="E161:J161" si="38">SUM(E162:E167)</f>
        <v>285359.23679999996</v>
      </c>
      <c r="F161" s="14">
        <f t="shared" si="38"/>
        <v>270721.8</v>
      </c>
      <c r="G161" s="20">
        <f t="shared" si="38"/>
        <v>13355.236799999999</v>
      </c>
      <c r="H161" s="20">
        <f t="shared" si="38"/>
        <v>3637.7999999999997</v>
      </c>
      <c r="I161" s="20">
        <f t="shared" si="38"/>
        <v>0</v>
      </c>
      <c r="J161" s="20">
        <f t="shared" si="38"/>
        <v>0</v>
      </c>
      <c r="K161" s="14">
        <f>[1]Лист1!$J$159</f>
        <v>25504.9</v>
      </c>
      <c r="L161" s="14">
        <f>[1]Лист1!$K$159</f>
        <v>24684.9</v>
      </c>
      <c r="M161" s="14">
        <f>[1]Лист1!$L$159</f>
        <v>19829.099999999999</v>
      </c>
      <c r="N161" s="14">
        <f>[1]Лист1!$M$159</f>
        <v>19829.099999999999</v>
      </c>
      <c r="O161" s="57"/>
      <c r="P161" s="27"/>
    </row>
    <row r="162" spans="1:16" hidden="1">
      <c r="A162" s="85"/>
      <c r="B162" s="54"/>
      <c r="C162" s="45"/>
      <c r="D162" s="8" t="s">
        <v>19</v>
      </c>
      <c r="E162" s="14">
        <f t="shared" ref="E162:F167" si="39">G162+I162+K162+M162</f>
        <v>47146.6</v>
      </c>
      <c r="F162" s="14">
        <f t="shared" si="39"/>
        <v>45726.6</v>
      </c>
      <c r="G162" s="20">
        <f>600+H162</f>
        <v>1812.6</v>
      </c>
      <c r="H162" s="20">
        <v>1212.5999999999999</v>
      </c>
      <c r="I162" s="20">
        <v>0</v>
      </c>
      <c r="J162" s="20">
        <v>0</v>
      </c>
      <c r="K162" s="14">
        <f>[1]Лист1!$J$159</f>
        <v>25504.9</v>
      </c>
      <c r="L162" s="14">
        <f>[1]Лист1!$K$159</f>
        <v>24684.9</v>
      </c>
      <c r="M162" s="14">
        <f>[1]Лист1!$L$159</f>
        <v>19829.099999999999</v>
      </c>
      <c r="N162" s="14">
        <f>[1]Лист1!$M$159</f>
        <v>19829.099999999999</v>
      </c>
      <c r="O162" s="57"/>
      <c r="P162" s="18"/>
    </row>
    <row r="163" spans="1:16" hidden="1">
      <c r="A163" s="85"/>
      <c r="B163" s="54"/>
      <c r="C163" s="45"/>
      <c r="D163" s="8" t="s">
        <v>20</v>
      </c>
      <c r="E163" s="14">
        <f t="shared" si="39"/>
        <v>47146.6</v>
      </c>
      <c r="F163" s="14">
        <f t="shared" si="39"/>
        <v>45726.6</v>
      </c>
      <c r="G163" s="20">
        <f>G162</f>
        <v>1812.6</v>
      </c>
      <c r="H163" s="20">
        <v>1212.5999999999999</v>
      </c>
      <c r="I163" s="20">
        <v>0</v>
      </c>
      <c r="J163" s="20">
        <v>0</v>
      </c>
      <c r="K163" s="14">
        <f>[1]Лист1!$J$159</f>
        <v>25504.9</v>
      </c>
      <c r="L163" s="14">
        <f>[1]Лист1!$K$159</f>
        <v>24684.9</v>
      </c>
      <c r="M163" s="14">
        <f>[1]Лист1!$L$159</f>
        <v>19829.099999999999</v>
      </c>
      <c r="N163" s="14">
        <f>[1]Лист1!$M$159</f>
        <v>19829.099999999999</v>
      </c>
      <c r="O163" s="57"/>
      <c r="P163" s="18"/>
    </row>
    <row r="164" spans="1:16" hidden="1">
      <c r="A164" s="85"/>
      <c r="B164" s="54"/>
      <c r="C164" s="45"/>
      <c r="D164" s="8" t="s">
        <v>21</v>
      </c>
      <c r="E164" s="14">
        <f t="shared" si="39"/>
        <v>47146.6</v>
      </c>
      <c r="F164" s="14">
        <f t="shared" si="39"/>
        <v>45726.6</v>
      </c>
      <c r="G164" s="20">
        <f>G163</f>
        <v>1812.6</v>
      </c>
      <c r="H164" s="20">
        <v>1212.5999999999999</v>
      </c>
      <c r="I164" s="20">
        <v>0</v>
      </c>
      <c r="J164" s="20">
        <v>0</v>
      </c>
      <c r="K164" s="14">
        <f>[1]Лист1!$J$159</f>
        <v>25504.9</v>
      </c>
      <c r="L164" s="14">
        <f>[1]Лист1!$K$159</f>
        <v>24684.9</v>
      </c>
      <c r="M164" s="14">
        <f>[1]Лист1!$L$159</f>
        <v>19829.099999999999</v>
      </c>
      <c r="N164" s="14">
        <f>[1]Лист1!$M$159</f>
        <v>19829.099999999999</v>
      </c>
      <c r="O164" s="57"/>
      <c r="P164" s="18"/>
    </row>
    <row r="165" spans="1:16" hidden="1">
      <c r="A165" s="85"/>
      <c r="B165" s="54"/>
      <c r="C165" s="45"/>
      <c r="D165" s="8" t="s">
        <v>22</v>
      </c>
      <c r="E165" s="14">
        <f t="shared" si="39"/>
        <v>47509.119999999995</v>
      </c>
      <c r="F165" s="14">
        <f t="shared" si="39"/>
        <v>44514</v>
      </c>
      <c r="G165" s="20">
        <f>1.2*G164</f>
        <v>2175.12</v>
      </c>
      <c r="H165" s="20">
        <v>0</v>
      </c>
      <c r="I165" s="20">
        <v>0</v>
      </c>
      <c r="J165" s="20">
        <v>0</v>
      </c>
      <c r="K165" s="14">
        <f>[1]Лист1!$J$159</f>
        <v>25504.9</v>
      </c>
      <c r="L165" s="14">
        <f>[1]Лист1!$K$159</f>
        <v>24684.9</v>
      </c>
      <c r="M165" s="14">
        <f>[1]Лист1!$L$159</f>
        <v>19829.099999999999</v>
      </c>
      <c r="N165" s="14">
        <f>[1]Лист1!$M$159</f>
        <v>19829.099999999999</v>
      </c>
      <c r="O165" s="57"/>
      <c r="P165" s="18"/>
    </row>
    <row r="166" spans="1:16" hidden="1">
      <c r="A166" s="85"/>
      <c r="B166" s="54"/>
      <c r="C166" s="45"/>
      <c r="D166" s="8" t="s">
        <v>23</v>
      </c>
      <c r="E166" s="14">
        <f t="shared" si="39"/>
        <v>47944.144</v>
      </c>
      <c r="F166" s="14">
        <f t="shared" si="39"/>
        <v>44514</v>
      </c>
      <c r="G166" s="20">
        <f>1.2*G165</f>
        <v>2610.1439999999998</v>
      </c>
      <c r="H166" s="20">
        <v>0</v>
      </c>
      <c r="I166" s="20">
        <v>0</v>
      </c>
      <c r="J166" s="20">
        <v>0</v>
      </c>
      <c r="K166" s="14">
        <f>[1]Лист1!$J$159</f>
        <v>25504.9</v>
      </c>
      <c r="L166" s="14">
        <f>[1]Лист1!$K$159</f>
        <v>24684.9</v>
      </c>
      <c r="M166" s="14">
        <f>[1]Лист1!$L$159</f>
        <v>19829.099999999999</v>
      </c>
      <c r="N166" s="14">
        <f>[1]Лист1!$M$159</f>
        <v>19829.099999999999</v>
      </c>
      <c r="O166" s="57"/>
      <c r="P166" s="18"/>
    </row>
    <row r="167" spans="1:16" hidden="1">
      <c r="A167" s="85"/>
      <c r="B167" s="54"/>
      <c r="C167" s="45"/>
      <c r="D167" s="8" t="s">
        <v>24</v>
      </c>
      <c r="E167" s="14">
        <f t="shared" si="39"/>
        <v>48466.1728</v>
      </c>
      <c r="F167" s="14">
        <f t="shared" si="39"/>
        <v>44514</v>
      </c>
      <c r="G167" s="20">
        <f>1.2*G166</f>
        <v>3132.1727999999998</v>
      </c>
      <c r="H167" s="20">
        <v>0</v>
      </c>
      <c r="I167" s="20">
        <v>0</v>
      </c>
      <c r="J167" s="20">
        <v>0</v>
      </c>
      <c r="K167" s="14">
        <f>[1]Лист1!$J$159</f>
        <v>25504.9</v>
      </c>
      <c r="L167" s="14">
        <f>[1]Лист1!$K$159</f>
        <v>24684.9</v>
      </c>
      <c r="M167" s="14">
        <f>[1]Лист1!$L$159</f>
        <v>19829.099999999999</v>
      </c>
      <c r="N167" s="14">
        <f>[1]Лист1!$M$159</f>
        <v>19829.099999999999</v>
      </c>
      <c r="O167" s="57"/>
      <c r="P167" s="18"/>
    </row>
    <row r="168" spans="1:16" s="10" customFormat="1" hidden="1">
      <c r="A168" s="85"/>
      <c r="B168" s="54" t="s">
        <v>52</v>
      </c>
      <c r="C168" s="45"/>
      <c r="D168" s="8" t="s">
        <v>18</v>
      </c>
      <c r="E168" s="14">
        <f t="shared" ref="E168:J168" si="40">SUM(E169:E174)</f>
        <v>283056</v>
      </c>
      <c r="F168" s="14">
        <f t="shared" si="40"/>
        <v>267084</v>
      </c>
      <c r="G168" s="20">
        <f t="shared" si="40"/>
        <v>11052</v>
      </c>
      <c r="H168" s="20">
        <f t="shared" si="40"/>
        <v>0</v>
      </c>
      <c r="I168" s="20">
        <f t="shared" si="40"/>
        <v>0</v>
      </c>
      <c r="J168" s="20">
        <f t="shared" si="40"/>
        <v>0</v>
      </c>
      <c r="K168" s="14">
        <f>[1]Лист1!$J$159</f>
        <v>25504.9</v>
      </c>
      <c r="L168" s="14">
        <f>[1]Лист1!$K$159</f>
        <v>24684.9</v>
      </c>
      <c r="M168" s="14">
        <f>[1]Лист1!$L$159</f>
        <v>19829.099999999999</v>
      </c>
      <c r="N168" s="14">
        <f>[1]Лист1!$M$159</f>
        <v>19829.099999999999</v>
      </c>
      <c r="O168" s="57"/>
      <c r="P168" s="27"/>
    </row>
    <row r="169" spans="1:16" hidden="1">
      <c r="A169" s="85"/>
      <c r="B169" s="54"/>
      <c r="C169" s="45"/>
      <c r="D169" s="8" t="s">
        <v>19</v>
      </c>
      <c r="E169" s="14">
        <f t="shared" ref="E169:F174" si="41">G169+I169+K169+M169</f>
        <v>46834</v>
      </c>
      <c r="F169" s="14">
        <f t="shared" si="41"/>
        <v>44514</v>
      </c>
      <c r="G169" s="20">
        <v>1500</v>
      </c>
      <c r="H169" s="20">
        <v>0</v>
      </c>
      <c r="I169" s="20">
        <v>0</v>
      </c>
      <c r="J169" s="20">
        <v>0</v>
      </c>
      <c r="K169" s="14">
        <f>[1]Лист1!$J$159</f>
        <v>25504.9</v>
      </c>
      <c r="L169" s="14">
        <f>[1]Лист1!$K$159</f>
        <v>24684.9</v>
      </c>
      <c r="M169" s="14">
        <f>[1]Лист1!$L$159</f>
        <v>19829.099999999999</v>
      </c>
      <c r="N169" s="14">
        <f>[1]Лист1!$M$159</f>
        <v>19829.099999999999</v>
      </c>
      <c r="O169" s="57"/>
      <c r="P169" s="18"/>
    </row>
    <row r="170" spans="1:16" hidden="1">
      <c r="A170" s="85"/>
      <c r="B170" s="54"/>
      <c r="C170" s="45"/>
      <c r="D170" s="8" t="s">
        <v>20</v>
      </c>
      <c r="E170" s="14">
        <f t="shared" si="41"/>
        <v>46834</v>
      </c>
      <c r="F170" s="14">
        <f t="shared" si="41"/>
        <v>44514</v>
      </c>
      <c r="G170" s="20">
        <f>G169</f>
        <v>1500</v>
      </c>
      <c r="H170" s="20">
        <v>0</v>
      </c>
      <c r="I170" s="20">
        <v>0</v>
      </c>
      <c r="J170" s="20">
        <v>0</v>
      </c>
      <c r="K170" s="14">
        <f>[1]Лист1!$J$159</f>
        <v>25504.9</v>
      </c>
      <c r="L170" s="14">
        <f>[1]Лист1!$K$159</f>
        <v>24684.9</v>
      </c>
      <c r="M170" s="14">
        <f>[1]Лист1!$L$159</f>
        <v>19829.099999999999</v>
      </c>
      <c r="N170" s="14">
        <f>[1]Лист1!$M$159</f>
        <v>19829.099999999999</v>
      </c>
      <c r="O170" s="57"/>
      <c r="P170" s="18"/>
    </row>
    <row r="171" spans="1:16" hidden="1">
      <c r="A171" s="85"/>
      <c r="B171" s="54"/>
      <c r="C171" s="45"/>
      <c r="D171" s="8" t="s">
        <v>21</v>
      </c>
      <c r="E171" s="14">
        <f t="shared" si="41"/>
        <v>46834</v>
      </c>
      <c r="F171" s="14">
        <f t="shared" si="41"/>
        <v>44514</v>
      </c>
      <c r="G171" s="20">
        <f>G170</f>
        <v>1500</v>
      </c>
      <c r="H171" s="20">
        <v>0</v>
      </c>
      <c r="I171" s="20">
        <v>0</v>
      </c>
      <c r="J171" s="20">
        <v>0</v>
      </c>
      <c r="K171" s="14">
        <f>[1]Лист1!$J$159</f>
        <v>25504.9</v>
      </c>
      <c r="L171" s="14">
        <f>[1]Лист1!$K$159</f>
        <v>24684.9</v>
      </c>
      <c r="M171" s="14">
        <f>[1]Лист1!$L$159</f>
        <v>19829.099999999999</v>
      </c>
      <c r="N171" s="14">
        <f>[1]Лист1!$M$159</f>
        <v>19829.099999999999</v>
      </c>
      <c r="O171" s="57"/>
      <c r="P171" s="18"/>
    </row>
    <row r="172" spans="1:16" hidden="1">
      <c r="A172" s="85"/>
      <c r="B172" s="54"/>
      <c r="C172" s="45"/>
      <c r="D172" s="8" t="s">
        <v>22</v>
      </c>
      <c r="E172" s="14">
        <f t="shared" si="41"/>
        <v>47134</v>
      </c>
      <c r="F172" s="14">
        <f t="shared" si="41"/>
        <v>44514</v>
      </c>
      <c r="G172" s="20">
        <f>1.2*G171</f>
        <v>1800</v>
      </c>
      <c r="H172" s="20">
        <v>0</v>
      </c>
      <c r="I172" s="20">
        <v>0</v>
      </c>
      <c r="J172" s="20">
        <v>0</v>
      </c>
      <c r="K172" s="14">
        <f>[1]Лист1!$J$159</f>
        <v>25504.9</v>
      </c>
      <c r="L172" s="14">
        <f>[1]Лист1!$K$159</f>
        <v>24684.9</v>
      </c>
      <c r="M172" s="14">
        <f>[1]Лист1!$L$159</f>
        <v>19829.099999999999</v>
      </c>
      <c r="N172" s="14">
        <f>[1]Лист1!$M$159</f>
        <v>19829.099999999999</v>
      </c>
      <c r="O172" s="57"/>
      <c r="P172" s="18"/>
    </row>
    <row r="173" spans="1:16" hidden="1">
      <c r="A173" s="85"/>
      <c r="B173" s="54"/>
      <c r="C173" s="45"/>
      <c r="D173" s="8" t="s">
        <v>23</v>
      </c>
      <c r="E173" s="14">
        <f t="shared" si="41"/>
        <v>47494</v>
      </c>
      <c r="F173" s="14">
        <f t="shared" si="41"/>
        <v>44514</v>
      </c>
      <c r="G173" s="20">
        <f>1.2*G172</f>
        <v>2160</v>
      </c>
      <c r="H173" s="20">
        <v>0</v>
      </c>
      <c r="I173" s="20">
        <v>0</v>
      </c>
      <c r="J173" s="20">
        <v>0</v>
      </c>
      <c r="K173" s="14">
        <f>[1]Лист1!$J$159</f>
        <v>25504.9</v>
      </c>
      <c r="L173" s="14">
        <f>[1]Лист1!$K$159</f>
        <v>24684.9</v>
      </c>
      <c r="M173" s="14">
        <f>[1]Лист1!$L$159</f>
        <v>19829.099999999999</v>
      </c>
      <c r="N173" s="14">
        <f>[1]Лист1!$M$159</f>
        <v>19829.099999999999</v>
      </c>
      <c r="O173" s="57"/>
      <c r="P173" s="18"/>
    </row>
    <row r="174" spans="1:16" hidden="1">
      <c r="A174" s="85"/>
      <c r="B174" s="54"/>
      <c r="C174" s="45"/>
      <c r="D174" s="8" t="s">
        <v>24</v>
      </c>
      <c r="E174" s="14">
        <f t="shared" si="41"/>
        <v>47926</v>
      </c>
      <c r="F174" s="14">
        <f t="shared" si="41"/>
        <v>44514</v>
      </c>
      <c r="G174" s="20">
        <f>1.2*G173</f>
        <v>2592</v>
      </c>
      <c r="H174" s="20">
        <v>0</v>
      </c>
      <c r="I174" s="20">
        <v>0</v>
      </c>
      <c r="J174" s="20">
        <v>0</v>
      </c>
      <c r="K174" s="14">
        <f>[1]Лист1!$J$159</f>
        <v>25504.9</v>
      </c>
      <c r="L174" s="14">
        <f>[1]Лист1!$K$159</f>
        <v>24684.9</v>
      </c>
      <c r="M174" s="14">
        <f>[1]Лист1!$L$159</f>
        <v>19829.099999999999</v>
      </c>
      <c r="N174" s="14">
        <f>[1]Лист1!$M$159</f>
        <v>19829.099999999999</v>
      </c>
      <c r="O174" s="57"/>
      <c r="P174" s="18"/>
    </row>
    <row r="175" spans="1:16" s="10" customFormat="1" hidden="1">
      <c r="A175" s="85"/>
      <c r="B175" s="54" t="s">
        <v>53</v>
      </c>
      <c r="C175" s="45"/>
      <c r="D175" s="8" t="s">
        <v>18</v>
      </c>
      <c r="E175" s="14">
        <f t="shared" ref="E175:J175" si="42">SUM(E176:E181)</f>
        <v>319896</v>
      </c>
      <c r="F175" s="14">
        <f t="shared" si="42"/>
        <v>267084</v>
      </c>
      <c r="G175" s="20">
        <f t="shared" si="42"/>
        <v>47892</v>
      </c>
      <c r="H175" s="20">
        <f t="shared" si="42"/>
        <v>0</v>
      </c>
      <c r="I175" s="20">
        <f t="shared" si="42"/>
        <v>0</v>
      </c>
      <c r="J175" s="20">
        <f t="shared" si="42"/>
        <v>0</v>
      </c>
      <c r="K175" s="14">
        <f>[1]Лист1!$J$159</f>
        <v>25504.9</v>
      </c>
      <c r="L175" s="14">
        <f>[1]Лист1!$K$159</f>
        <v>24684.9</v>
      </c>
      <c r="M175" s="14">
        <f>[1]Лист1!$L$159</f>
        <v>19829.099999999999</v>
      </c>
      <c r="N175" s="14">
        <f>[1]Лист1!$M$159</f>
        <v>19829.099999999999</v>
      </c>
      <c r="O175" s="57"/>
      <c r="P175" s="27"/>
    </row>
    <row r="176" spans="1:16" hidden="1">
      <c r="A176" s="85"/>
      <c r="B176" s="54"/>
      <c r="C176" s="45"/>
      <c r="D176" s="8" t="s">
        <v>19</v>
      </c>
      <c r="E176" s="14">
        <f t="shared" ref="E176:F181" si="43">G176+I176+K176+M176</f>
        <v>51834</v>
      </c>
      <c r="F176" s="14">
        <f t="shared" si="43"/>
        <v>44514</v>
      </c>
      <c r="G176" s="20">
        <f>6500</f>
        <v>6500</v>
      </c>
      <c r="H176" s="20">
        <v>0</v>
      </c>
      <c r="I176" s="20">
        <v>0</v>
      </c>
      <c r="J176" s="20">
        <v>0</v>
      </c>
      <c r="K176" s="14">
        <f>[1]Лист1!$J$159</f>
        <v>25504.9</v>
      </c>
      <c r="L176" s="14">
        <f>[1]Лист1!$K$159</f>
        <v>24684.9</v>
      </c>
      <c r="M176" s="14">
        <f>[1]Лист1!$L$159</f>
        <v>19829.099999999999</v>
      </c>
      <c r="N176" s="14">
        <f>[1]Лист1!$M$159</f>
        <v>19829.099999999999</v>
      </c>
      <c r="O176" s="57"/>
      <c r="P176" s="18"/>
    </row>
    <row r="177" spans="1:16" hidden="1">
      <c r="A177" s="85"/>
      <c r="B177" s="54"/>
      <c r="C177" s="45"/>
      <c r="D177" s="8" t="s">
        <v>20</v>
      </c>
      <c r="E177" s="14">
        <f t="shared" si="43"/>
        <v>51834</v>
      </c>
      <c r="F177" s="14">
        <f t="shared" si="43"/>
        <v>44514</v>
      </c>
      <c r="G177" s="20">
        <f>G176</f>
        <v>6500</v>
      </c>
      <c r="H177" s="20">
        <v>0</v>
      </c>
      <c r="I177" s="20">
        <v>0</v>
      </c>
      <c r="J177" s="20">
        <v>0</v>
      </c>
      <c r="K177" s="14">
        <f>[1]Лист1!$J$159</f>
        <v>25504.9</v>
      </c>
      <c r="L177" s="14">
        <f>[1]Лист1!$K$159</f>
        <v>24684.9</v>
      </c>
      <c r="M177" s="14">
        <f>[1]Лист1!$L$159</f>
        <v>19829.099999999999</v>
      </c>
      <c r="N177" s="14">
        <f>[1]Лист1!$M$159</f>
        <v>19829.099999999999</v>
      </c>
      <c r="O177" s="57"/>
      <c r="P177" s="18"/>
    </row>
    <row r="178" spans="1:16" hidden="1">
      <c r="A178" s="85"/>
      <c r="B178" s="54"/>
      <c r="C178" s="45"/>
      <c r="D178" s="8" t="s">
        <v>21</v>
      </c>
      <c r="E178" s="14">
        <f t="shared" si="43"/>
        <v>51834</v>
      </c>
      <c r="F178" s="14">
        <f t="shared" si="43"/>
        <v>44514</v>
      </c>
      <c r="G178" s="20">
        <f>G177</f>
        <v>6500</v>
      </c>
      <c r="H178" s="20">
        <v>0</v>
      </c>
      <c r="I178" s="20">
        <v>0</v>
      </c>
      <c r="J178" s="20">
        <v>0</v>
      </c>
      <c r="K178" s="14">
        <f>[1]Лист1!$J$159</f>
        <v>25504.9</v>
      </c>
      <c r="L178" s="14">
        <f>[1]Лист1!$K$159</f>
        <v>24684.9</v>
      </c>
      <c r="M178" s="14">
        <f>[1]Лист1!$L$159</f>
        <v>19829.099999999999</v>
      </c>
      <c r="N178" s="14">
        <f>[1]Лист1!$M$159</f>
        <v>19829.099999999999</v>
      </c>
      <c r="O178" s="57"/>
      <c r="P178" s="18"/>
    </row>
    <row r="179" spans="1:16" hidden="1">
      <c r="A179" s="85"/>
      <c r="B179" s="54"/>
      <c r="C179" s="45"/>
      <c r="D179" s="8" t="s">
        <v>22</v>
      </c>
      <c r="E179" s="14">
        <f t="shared" si="43"/>
        <v>53134</v>
      </c>
      <c r="F179" s="14">
        <f t="shared" si="43"/>
        <v>44514</v>
      </c>
      <c r="G179" s="20">
        <f>1.2*G178</f>
        <v>7800</v>
      </c>
      <c r="H179" s="20">
        <v>0</v>
      </c>
      <c r="I179" s="20">
        <v>0</v>
      </c>
      <c r="J179" s="20">
        <v>0</v>
      </c>
      <c r="K179" s="14">
        <f>[1]Лист1!$J$159</f>
        <v>25504.9</v>
      </c>
      <c r="L179" s="14">
        <f>[1]Лист1!$K$159</f>
        <v>24684.9</v>
      </c>
      <c r="M179" s="14">
        <f>[1]Лист1!$L$159</f>
        <v>19829.099999999999</v>
      </c>
      <c r="N179" s="14">
        <f>[1]Лист1!$M$159</f>
        <v>19829.099999999999</v>
      </c>
      <c r="O179" s="57"/>
      <c r="P179" s="18"/>
    </row>
    <row r="180" spans="1:16" hidden="1">
      <c r="A180" s="85"/>
      <c r="B180" s="54"/>
      <c r="C180" s="45"/>
      <c r="D180" s="8" t="s">
        <v>23</v>
      </c>
      <c r="E180" s="14">
        <f t="shared" si="43"/>
        <v>54694</v>
      </c>
      <c r="F180" s="14">
        <f t="shared" si="43"/>
        <v>44514</v>
      </c>
      <c r="G180" s="20">
        <f>1.2*G179</f>
        <v>9360</v>
      </c>
      <c r="H180" s="20">
        <v>0</v>
      </c>
      <c r="I180" s="20">
        <v>0</v>
      </c>
      <c r="J180" s="20">
        <v>0</v>
      </c>
      <c r="K180" s="14">
        <f>[1]Лист1!$J$159</f>
        <v>25504.9</v>
      </c>
      <c r="L180" s="14">
        <f>[1]Лист1!$K$159</f>
        <v>24684.9</v>
      </c>
      <c r="M180" s="14">
        <f>[1]Лист1!$L$159</f>
        <v>19829.099999999999</v>
      </c>
      <c r="N180" s="14">
        <f>[1]Лист1!$M$159</f>
        <v>19829.099999999999</v>
      </c>
      <c r="O180" s="57"/>
      <c r="P180" s="18"/>
    </row>
    <row r="181" spans="1:16" hidden="1">
      <c r="A181" s="85"/>
      <c r="B181" s="54"/>
      <c r="C181" s="45"/>
      <c r="D181" s="8" t="s">
        <v>24</v>
      </c>
      <c r="E181" s="14">
        <f t="shared" si="43"/>
        <v>56566</v>
      </c>
      <c r="F181" s="14">
        <f t="shared" si="43"/>
        <v>44514</v>
      </c>
      <c r="G181" s="20">
        <f>1.2*G180</f>
        <v>11232</v>
      </c>
      <c r="H181" s="20">
        <v>0</v>
      </c>
      <c r="I181" s="20">
        <v>0</v>
      </c>
      <c r="J181" s="20">
        <v>0</v>
      </c>
      <c r="K181" s="14">
        <f>[1]Лист1!$J$159</f>
        <v>25504.9</v>
      </c>
      <c r="L181" s="14">
        <f>[1]Лист1!$K$159</f>
        <v>24684.9</v>
      </c>
      <c r="M181" s="14">
        <f>[1]Лист1!$L$159</f>
        <v>19829.099999999999</v>
      </c>
      <c r="N181" s="14">
        <f>[1]Лист1!$M$159</f>
        <v>19829.099999999999</v>
      </c>
      <c r="O181" s="57"/>
      <c r="P181" s="18"/>
    </row>
    <row r="182" spans="1:16" s="10" customFormat="1" ht="20.25" hidden="1" customHeight="1">
      <c r="A182" s="85"/>
      <c r="B182" s="54" t="s">
        <v>54</v>
      </c>
      <c r="C182" s="45"/>
      <c r="D182" s="8" t="s">
        <v>18</v>
      </c>
      <c r="E182" s="14">
        <f t="shared" ref="E182:J182" si="44">SUM(E183:E188)</f>
        <v>272004</v>
      </c>
      <c r="F182" s="14">
        <f t="shared" si="44"/>
        <v>267084</v>
      </c>
      <c r="G182" s="20">
        <f t="shared" si="44"/>
        <v>0</v>
      </c>
      <c r="H182" s="20">
        <f t="shared" si="44"/>
        <v>0</v>
      </c>
      <c r="I182" s="20">
        <f t="shared" si="44"/>
        <v>0</v>
      </c>
      <c r="J182" s="20">
        <f t="shared" si="44"/>
        <v>0</v>
      </c>
      <c r="K182" s="14">
        <f>[1]Лист1!$J$159</f>
        <v>25504.9</v>
      </c>
      <c r="L182" s="14">
        <f>[1]Лист1!$K$159</f>
        <v>24684.9</v>
      </c>
      <c r="M182" s="14">
        <f>[1]Лист1!$L$159</f>
        <v>19829.099999999999</v>
      </c>
      <c r="N182" s="14">
        <f>[1]Лист1!$M$159</f>
        <v>19829.099999999999</v>
      </c>
      <c r="O182" s="57"/>
      <c r="P182" s="27"/>
    </row>
    <row r="183" spans="1:16" ht="20.25" hidden="1" customHeight="1">
      <c r="A183" s="85"/>
      <c r="B183" s="54" t="s">
        <v>39</v>
      </c>
      <c r="C183" s="45"/>
      <c r="D183" s="8" t="s">
        <v>19</v>
      </c>
      <c r="E183" s="14">
        <f t="shared" ref="E183:F188" si="45">G183+I183+K183+M183</f>
        <v>45334</v>
      </c>
      <c r="F183" s="14">
        <f t="shared" si="45"/>
        <v>44514</v>
      </c>
      <c r="G183" s="20"/>
      <c r="H183" s="20">
        <v>0</v>
      </c>
      <c r="I183" s="20">
        <v>0</v>
      </c>
      <c r="J183" s="20">
        <v>0</v>
      </c>
      <c r="K183" s="14">
        <f>[1]Лист1!$J$159</f>
        <v>25504.9</v>
      </c>
      <c r="L183" s="14">
        <f>[1]Лист1!$K$159</f>
        <v>24684.9</v>
      </c>
      <c r="M183" s="14">
        <f>[1]Лист1!$L$159</f>
        <v>19829.099999999999</v>
      </c>
      <c r="N183" s="14">
        <f>[1]Лист1!$M$159</f>
        <v>19829.099999999999</v>
      </c>
      <c r="O183" s="57"/>
      <c r="P183" s="18"/>
    </row>
    <row r="184" spans="1:16" ht="20.25" hidden="1" customHeight="1">
      <c r="A184" s="85"/>
      <c r="B184" s="54" t="s">
        <v>40</v>
      </c>
      <c r="C184" s="45"/>
      <c r="D184" s="8" t="s">
        <v>20</v>
      </c>
      <c r="E184" s="14">
        <f t="shared" si="45"/>
        <v>45334</v>
      </c>
      <c r="F184" s="14">
        <f t="shared" si="45"/>
        <v>44514</v>
      </c>
      <c r="G184" s="20"/>
      <c r="H184" s="20">
        <v>0</v>
      </c>
      <c r="I184" s="20">
        <v>0</v>
      </c>
      <c r="J184" s="20">
        <v>0</v>
      </c>
      <c r="K184" s="14">
        <f>[1]Лист1!$J$159</f>
        <v>25504.9</v>
      </c>
      <c r="L184" s="14">
        <f>[1]Лист1!$K$159</f>
        <v>24684.9</v>
      </c>
      <c r="M184" s="14">
        <f>[1]Лист1!$L$159</f>
        <v>19829.099999999999</v>
      </c>
      <c r="N184" s="14">
        <f>[1]Лист1!$M$159</f>
        <v>19829.099999999999</v>
      </c>
      <c r="O184" s="57"/>
      <c r="P184" s="18"/>
    </row>
    <row r="185" spans="1:16" ht="20.25" hidden="1" customHeight="1">
      <c r="A185" s="85"/>
      <c r="B185" s="54"/>
      <c r="C185" s="45"/>
      <c r="D185" s="8" t="s">
        <v>21</v>
      </c>
      <c r="E185" s="14">
        <f t="shared" si="45"/>
        <v>45334</v>
      </c>
      <c r="F185" s="14">
        <f t="shared" si="45"/>
        <v>44514</v>
      </c>
      <c r="G185" s="20"/>
      <c r="H185" s="20">
        <v>0</v>
      </c>
      <c r="I185" s="20">
        <v>0</v>
      </c>
      <c r="J185" s="20">
        <v>0</v>
      </c>
      <c r="K185" s="14">
        <f>[1]Лист1!$J$159</f>
        <v>25504.9</v>
      </c>
      <c r="L185" s="14">
        <f>[1]Лист1!$K$159</f>
        <v>24684.9</v>
      </c>
      <c r="M185" s="14">
        <f>[1]Лист1!$L$159</f>
        <v>19829.099999999999</v>
      </c>
      <c r="N185" s="14">
        <f>[1]Лист1!$M$159</f>
        <v>19829.099999999999</v>
      </c>
      <c r="O185" s="57"/>
      <c r="P185" s="18"/>
    </row>
    <row r="186" spans="1:16" ht="20.25" hidden="1" customHeight="1">
      <c r="A186" s="85"/>
      <c r="B186" s="54"/>
      <c r="C186" s="45"/>
      <c r="D186" s="8" t="s">
        <v>22</v>
      </c>
      <c r="E186" s="14">
        <f t="shared" si="45"/>
        <v>45334</v>
      </c>
      <c r="F186" s="14">
        <f t="shared" si="45"/>
        <v>44514</v>
      </c>
      <c r="G186" s="20"/>
      <c r="H186" s="20">
        <v>0</v>
      </c>
      <c r="I186" s="20">
        <v>0</v>
      </c>
      <c r="J186" s="20">
        <v>0</v>
      </c>
      <c r="K186" s="14">
        <f>[1]Лист1!$J$159</f>
        <v>25504.9</v>
      </c>
      <c r="L186" s="14">
        <f>[1]Лист1!$K$159</f>
        <v>24684.9</v>
      </c>
      <c r="M186" s="14">
        <f>[1]Лист1!$L$159</f>
        <v>19829.099999999999</v>
      </c>
      <c r="N186" s="14">
        <f>[1]Лист1!$M$159</f>
        <v>19829.099999999999</v>
      </c>
      <c r="O186" s="57"/>
      <c r="P186" s="18"/>
    </row>
    <row r="187" spans="1:16" ht="20.25" hidden="1" customHeight="1">
      <c r="A187" s="85"/>
      <c r="B187" s="54"/>
      <c r="C187" s="45"/>
      <c r="D187" s="8" t="s">
        <v>23</v>
      </c>
      <c r="E187" s="14">
        <f t="shared" si="45"/>
        <v>45334</v>
      </c>
      <c r="F187" s="14">
        <f t="shared" si="45"/>
        <v>44514</v>
      </c>
      <c r="G187" s="20"/>
      <c r="H187" s="20">
        <v>0</v>
      </c>
      <c r="I187" s="20">
        <v>0</v>
      </c>
      <c r="J187" s="20">
        <v>0</v>
      </c>
      <c r="K187" s="14">
        <f>[1]Лист1!$J$159</f>
        <v>25504.9</v>
      </c>
      <c r="L187" s="14">
        <f>[1]Лист1!$K$159</f>
        <v>24684.9</v>
      </c>
      <c r="M187" s="14">
        <f>[1]Лист1!$L$159</f>
        <v>19829.099999999999</v>
      </c>
      <c r="N187" s="14">
        <f>[1]Лист1!$M$159</f>
        <v>19829.099999999999</v>
      </c>
      <c r="O187" s="57"/>
      <c r="P187" s="18"/>
    </row>
    <row r="188" spans="1:16" ht="20.25" hidden="1" customHeight="1">
      <c r="A188" s="85"/>
      <c r="B188" s="54"/>
      <c r="C188" s="45"/>
      <c r="D188" s="8" t="s">
        <v>24</v>
      </c>
      <c r="E188" s="14">
        <f t="shared" si="45"/>
        <v>45334</v>
      </c>
      <c r="F188" s="14">
        <f t="shared" si="45"/>
        <v>44514</v>
      </c>
      <c r="G188" s="20"/>
      <c r="H188" s="20">
        <v>0</v>
      </c>
      <c r="I188" s="20">
        <v>0</v>
      </c>
      <c r="J188" s="20">
        <v>0</v>
      </c>
      <c r="K188" s="14">
        <f>[1]Лист1!$J$159</f>
        <v>25504.9</v>
      </c>
      <c r="L188" s="14">
        <f>[1]Лист1!$K$159</f>
        <v>24684.9</v>
      </c>
      <c r="M188" s="14">
        <f>[1]Лист1!$L$159</f>
        <v>19829.099999999999</v>
      </c>
      <c r="N188" s="14">
        <f>[1]Лист1!$M$159</f>
        <v>19829.099999999999</v>
      </c>
      <c r="O188" s="57"/>
      <c r="P188" s="18"/>
    </row>
    <row r="189" spans="1:16" s="10" customFormat="1" ht="16.5" hidden="1" customHeight="1">
      <c r="A189" s="85"/>
      <c r="B189" s="54" t="s">
        <v>55</v>
      </c>
      <c r="C189" s="45"/>
      <c r="D189" s="8" t="s">
        <v>18</v>
      </c>
      <c r="E189" s="14">
        <f t="shared" ref="E189:J189" si="46">SUM(E190:E195)</f>
        <v>272004</v>
      </c>
      <c r="F189" s="14">
        <f t="shared" si="46"/>
        <v>267084</v>
      </c>
      <c r="G189" s="20">
        <f t="shared" si="46"/>
        <v>0</v>
      </c>
      <c r="H189" s="20">
        <f t="shared" si="46"/>
        <v>0</v>
      </c>
      <c r="I189" s="20">
        <f t="shared" si="46"/>
        <v>0</v>
      </c>
      <c r="J189" s="20">
        <f t="shared" si="46"/>
        <v>0</v>
      </c>
      <c r="K189" s="14">
        <f>[1]Лист1!$J$159</f>
        <v>25504.9</v>
      </c>
      <c r="L189" s="14">
        <f>[1]Лист1!$K$159</f>
        <v>24684.9</v>
      </c>
      <c r="M189" s="14">
        <f>[1]Лист1!$L$159</f>
        <v>19829.099999999999</v>
      </c>
      <c r="N189" s="14">
        <f>[1]Лист1!$M$159</f>
        <v>19829.099999999999</v>
      </c>
      <c r="O189" s="57"/>
      <c r="P189" s="27"/>
    </row>
    <row r="190" spans="1:16" ht="15.75" hidden="1" customHeight="1">
      <c r="A190" s="85"/>
      <c r="B190" s="54"/>
      <c r="C190" s="45"/>
      <c r="D190" s="8" t="s">
        <v>19</v>
      </c>
      <c r="E190" s="14">
        <f t="shared" ref="E190:F195" si="47">G190+I190+K190+M190</f>
        <v>45334</v>
      </c>
      <c r="F190" s="14">
        <f t="shared" si="47"/>
        <v>44514</v>
      </c>
      <c r="G190" s="20"/>
      <c r="H190" s="20">
        <v>0</v>
      </c>
      <c r="I190" s="20">
        <v>0</v>
      </c>
      <c r="J190" s="20">
        <v>0</v>
      </c>
      <c r="K190" s="14">
        <f>[1]Лист1!$J$159</f>
        <v>25504.9</v>
      </c>
      <c r="L190" s="14">
        <f>[1]Лист1!$K$159</f>
        <v>24684.9</v>
      </c>
      <c r="M190" s="14">
        <f>[1]Лист1!$L$159</f>
        <v>19829.099999999999</v>
      </c>
      <c r="N190" s="14">
        <f>[1]Лист1!$M$159</f>
        <v>19829.099999999999</v>
      </c>
      <c r="O190" s="57"/>
      <c r="P190" s="18"/>
    </row>
    <row r="191" spans="1:16" ht="15.75" hidden="1" customHeight="1">
      <c r="A191" s="85"/>
      <c r="B191" s="54"/>
      <c r="C191" s="45"/>
      <c r="D191" s="8" t="s">
        <v>20</v>
      </c>
      <c r="E191" s="14">
        <f t="shared" si="47"/>
        <v>45334</v>
      </c>
      <c r="F191" s="14">
        <f t="shared" si="47"/>
        <v>44514</v>
      </c>
      <c r="G191" s="20"/>
      <c r="H191" s="20">
        <v>0</v>
      </c>
      <c r="I191" s="20">
        <v>0</v>
      </c>
      <c r="J191" s="20">
        <v>0</v>
      </c>
      <c r="K191" s="14">
        <f>[1]Лист1!$J$159</f>
        <v>25504.9</v>
      </c>
      <c r="L191" s="14">
        <f>[1]Лист1!$K$159</f>
        <v>24684.9</v>
      </c>
      <c r="M191" s="14">
        <f>[1]Лист1!$L$159</f>
        <v>19829.099999999999</v>
      </c>
      <c r="N191" s="14">
        <f>[1]Лист1!$M$159</f>
        <v>19829.099999999999</v>
      </c>
      <c r="O191" s="57"/>
      <c r="P191" s="18"/>
    </row>
    <row r="192" spans="1:16" ht="15.75" hidden="1" customHeight="1">
      <c r="A192" s="85"/>
      <c r="B192" s="54"/>
      <c r="C192" s="45"/>
      <c r="D192" s="8" t="s">
        <v>21</v>
      </c>
      <c r="E192" s="14">
        <f t="shared" si="47"/>
        <v>45334</v>
      </c>
      <c r="F192" s="14">
        <f t="shared" si="47"/>
        <v>44514</v>
      </c>
      <c r="G192" s="20"/>
      <c r="H192" s="20">
        <v>0</v>
      </c>
      <c r="I192" s="20">
        <v>0</v>
      </c>
      <c r="J192" s="20">
        <v>0</v>
      </c>
      <c r="K192" s="14">
        <f>[1]Лист1!$J$159</f>
        <v>25504.9</v>
      </c>
      <c r="L192" s="14">
        <f>[1]Лист1!$K$159</f>
        <v>24684.9</v>
      </c>
      <c r="M192" s="14">
        <f>[1]Лист1!$L$159</f>
        <v>19829.099999999999</v>
      </c>
      <c r="N192" s="14">
        <f>[1]Лист1!$M$159</f>
        <v>19829.099999999999</v>
      </c>
      <c r="O192" s="57"/>
      <c r="P192" s="18"/>
    </row>
    <row r="193" spans="1:16" ht="15.75" hidden="1" customHeight="1">
      <c r="A193" s="85"/>
      <c r="B193" s="54"/>
      <c r="C193" s="45"/>
      <c r="D193" s="8" t="s">
        <v>22</v>
      </c>
      <c r="E193" s="14">
        <f t="shared" si="47"/>
        <v>45334</v>
      </c>
      <c r="F193" s="14">
        <f t="shared" si="47"/>
        <v>44514</v>
      </c>
      <c r="G193" s="20"/>
      <c r="H193" s="20">
        <v>0</v>
      </c>
      <c r="I193" s="20">
        <v>0</v>
      </c>
      <c r="J193" s="20">
        <v>0</v>
      </c>
      <c r="K193" s="14">
        <f>[1]Лист1!$J$159</f>
        <v>25504.9</v>
      </c>
      <c r="L193" s="14">
        <f>[1]Лист1!$K$159</f>
        <v>24684.9</v>
      </c>
      <c r="M193" s="14">
        <f>[1]Лист1!$L$159</f>
        <v>19829.099999999999</v>
      </c>
      <c r="N193" s="14">
        <f>[1]Лист1!$M$159</f>
        <v>19829.099999999999</v>
      </c>
      <c r="O193" s="57"/>
      <c r="P193" s="18"/>
    </row>
    <row r="194" spans="1:16" ht="15.75" hidden="1" customHeight="1">
      <c r="A194" s="85"/>
      <c r="B194" s="54"/>
      <c r="C194" s="45"/>
      <c r="D194" s="8" t="s">
        <v>23</v>
      </c>
      <c r="E194" s="14">
        <f t="shared" si="47"/>
        <v>45334</v>
      </c>
      <c r="F194" s="14">
        <f t="shared" si="47"/>
        <v>44514</v>
      </c>
      <c r="G194" s="20"/>
      <c r="H194" s="20">
        <v>0</v>
      </c>
      <c r="I194" s="20">
        <v>0</v>
      </c>
      <c r="J194" s="20">
        <v>0</v>
      </c>
      <c r="K194" s="14">
        <f>[1]Лист1!$J$159</f>
        <v>25504.9</v>
      </c>
      <c r="L194" s="14">
        <f>[1]Лист1!$K$159</f>
        <v>24684.9</v>
      </c>
      <c r="M194" s="14">
        <f>[1]Лист1!$L$159</f>
        <v>19829.099999999999</v>
      </c>
      <c r="N194" s="14">
        <f>[1]Лист1!$M$159</f>
        <v>19829.099999999999</v>
      </c>
      <c r="O194" s="57"/>
      <c r="P194" s="18"/>
    </row>
    <row r="195" spans="1:16" ht="15.75" hidden="1" customHeight="1">
      <c r="A195" s="85"/>
      <c r="B195" s="54"/>
      <c r="C195" s="45"/>
      <c r="D195" s="8" t="s">
        <v>24</v>
      </c>
      <c r="E195" s="14">
        <f t="shared" si="47"/>
        <v>45334</v>
      </c>
      <c r="F195" s="14">
        <f t="shared" si="47"/>
        <v>44514</v>
      </c>
      <c r="G195" s="20"/>
      <c r="H195" s="20">
        <v>0</v>
      </c>
      <c r="I195" s="20">
        <v>0</v>
      </c>
      <c r="J195" s="20">
        <v>0</v>
      </c>
      <c r="K195" s="14">
        <f>[1]Лист1!$J$159</f>
        <v>25504.9</v>
      </c>
      <c r="L195" s="14">
        <f>[1]Лист1!$K$159</f>
        <v>24684.9</v>
      </c>
      <c r="M195" s="14">
        <f>[1]Лист1!$L$159</f>
        <v>19829.099999999999</v>
      </c>
      <c r="N195" s="14">
        <f>[1]Лист1!$M$159</f>
        <v>19829.099999999999</v>
      </c>
      <c r="O195" s="57"/>
      <c r="P195" s="18"/>
    </row>
    <row r="196" spans="1:16" s="10" customFormat="1" ht="20.25" hidden="1" customHeight="1">
      <c r="A196" s="85"/>
      <c r="B196" s="54" t="s">
        <v>109</v>
      </c>
      <c r="C196" s="45"/>
      <c r="D196" s="8" t="s">
        <v>18</v>
      </c>
      <c r="E196" s="14">
        <f t="shared" ref="E196:J196" si="48">SUM(E197:E202)</f>
        <v>282482.40000000002</v>
      </c>
      <c r="F196" s="14">
        <f t="shared" si="48"/>
        <v>269484</v>
      </c>
      <c r="G196" s="20">
        <f t="shared" si="48"/>
        <v>9578.4</v>
      </c>
      <c r="H196" s="20">
        <f t="shared" si="48"/>
        <v>2400</v>
      </c>
      <c r="I196" s="20">
        <f t="shared" si="48"/>
        <v>900</v>
      </c>
      <c r="J196" s="20">
        <f t="shared" si="48"/>
        <v>0</v>
      </c>
      <c r="K196" s="14">
        <f>[1]Лист1!$J$159</f>
        <v>25504.9</v>
      </c>
      <c r="L196" s="14">
        <f>[1]Лист1!$K$159</f>
        <v>24684.9</v>
      </c>
      <c r="M196" s="14">
        <f>[1]Лист1!$L$159</f>
        <v>19829.099999999999</v>
      </c>
      <c r="N196" s="14">
        <f>[1]Лист1!$M$159</f>
        <v>19829.099999999999</v>
      </c>
      <c r="O196" s="57"/>
      <c r="P196" s="27"/>
    </row>
    <row r="197" spans="1:16" ht="20.25" hidden="1" customHeight="1">
      <c r="A197" s="85"/>
      <c r="B197" s="54"/>
      <c r="C197" s="45"/>
      <c r="D197" s="8" t="s">
        <v>19</v>
      </c>
      <c r="E197" s="14">
        <f t="shared" ref="E197:F202" si="49">G197+I197+K197+M197</f>
        <v>46734</v>
      </c>
      <c r="F197" s="14">
        <f t="shared" si="49"/>
        <v>45314</v>
      </c>
      <c r="G197" s="20">
        <f>500+H197</f>
        <v>1300</v>
      </c>
      <c r="H197" s="20">
        <v>800</v>
      </c>
      <c r="I197" s="20">
        <v>100</v>
      </c>
      <c r="J197" s="20">
        <v>0</v>
      </c>
      <c r="K197" s="14">
        <f>[1]Лист1!$J$159</f>
        <v>25504.9</v>
      </c>
      <c r="L197" s="14">
        <f>[1]Лист1!$K$159</f>
        <v>24684.9</v>
      </c>
      <c r="M197" s="14">
        <f>[1]Лист1!$L$159</f>
        <v>19829.099999999999</v>
      </c>
      <c r="N197" s="14">
        <f>[1]Лист1!$M$159</f>
        <v>19829.099999999999</v>
      </c>
      <c r="O197" s="57"/>
      <c r="P197" s="18"/>
    </row>
    <row r="198" spans="1:16" ht="20.25" hidden="1" customHeight="1">
      <c r="A198" s="85"/>
      <c r="B198" s="54"/>
      <c r="C198" s="45"/>
      <c r="D198" s="8" t="s">
        <v>20</v>
      </c>
      <c r="E198" s="14">
        <f t="shared" si="49"/>
        <v>46734</v>
      </c>
      <c r="F198" s="14">
        <f t="shared" si="49"/>
        <v>45314</v>
      </c>
      <c r="G198" s="20">
        <f>G197</f>
        <v>1300</v>
      </c>
      <c r="H198" s="20">
        <v>800</v>
      </c>
      <c r="I198" s="20">
        <v>100</v>
      </c>
      <c r="J198" s="20">
        <v>0</v>
      </c>
      <c r="K198" s="14">
        <f>[1]Лист1!$J$159</f>
        <v>25504.9</v>
      </c>
      <c r="L198" s="14">
        <f>[1]Лист1!$K$159</f>
        <v>24684.9</v>
      </c>
      <c r="M198" s="14">
        <f>[1]Лист1!$L$159</f>
        <v>19829.099999999999</v>
      </c>
      <c r="N198" s="14">
        <f>[1]Лист1!$M$159</f>
        <v>19829.099999999999</v>
      </c>
      <c r="O198" s="57"/>
      <c r="P198" s="18"/>
    </row>
    <row r="199" spans="1:16" ht="20.25" hidden="1" customHeight="1">
      <c r="A199" s="85"/>
      <c r="B199" s="54"/>
      <c r="C199" s="45"/>
      <c r="D199" s="8" t="s">
        <v>21</v>
      </c>
      <c r="E199" s="14">
        <f t="shared" si="49"/>
        <v>46734</v>
      </c>
      <c r="F199" s="14">
        <f t="shared" si="49"/>
        <v>45314</v>
      </c>
      <c r="G199" s="20">
        <f>G198</f>
        <v>1300</v>
      </c>
      <c r="H199" s="20">
        <v>800</v>
      </c>
      <c r="I199" s="20">
        <v>100</v>
      </c>
      <c r="J199" s="20">
        <v>0</v>
      </c>
      <c r="K199" s="14">
        <f>[1]Лист1!$J$159</f>
        <v>25504.9</v>
      </c>
      <c r="L199" s="14">
        <f>[1]Лист1!$K$159</f>
        <v>24684.9</v>
      </c>
      <c r="M199" s="14">
        <f>[1]Лист1!$L$159</f>
        <v>19829.099999999999</v>
      </c>
      <c r="N199" s="14">
        <f>[1]Лист1!$M$159</f>
        <v>19829.099999999999</v>
      </c>
      <c r="O199" s="57"/>
      <c r="P199" s="18"/>
    </row>
    <row r="200" spans="1:16" ht="20.25" hidden="1" customHeight="1">
      <c r="A200" s="85"/>
      <c r="B200" s="54"/>
      <c r="C200" s="45"/>
      <c r="D200" s="8" t="s">
        <v>22</v>
      </c>
      <c r="E200" s="14">
        <f t="shared" si="49"/>
        <v>47044</v>
      </c>
      <c r="F200" s="14">
        <f t="shared" si="49"/>
        <v>44514</v>
      </c>
      <c r="G200" s="20">
        <f>1.2*G199</f>
        <v>1560</v>
      </c>
      <c r="H200" s="20">
        <v>0</v>
      </c>
      <c r="I200" s="20">
        <v>150</v>
      </c>
      <c r="J200" s="20">
        <v>0</v>
      </c>
      <c r="K200" s="14">
        <f>[1]Лист1!$J$159</f>
        <v>25504.9</v>
      </c>
      <c r="L200" s="14">
        <f>[1]Лист1!$K$159</f>
        <v>24684.9</v>
      </c>
      <c r="M200" s="14">
        <f>[1]Лист1!$L$159</f>
        <v>19829.099999999999</v>
      </c>
      <c r="N200" s="14">
        <f>[1]Лист1!$M$159</f>
        <v>19829.099999999999</v>
      </c>
      <c r="O200" s="57"/>
      <c r="P200" s="18"/>
    </row>
    <row r="201" spans="1:16" ht="20.25" hidden="1" customHeight="1">
      <c r="A201" s="85"/>
      <c r="B201" s="54"/>
      <c r="C201" s="45"/>
      <c r="D201" s="8" t="s">
        <v>23</v>
      </c>
      <c r="E201" s="14">
        <f t="shared" si="49"/>
        <v>47356</v>
      </c>
      <c r="F201" s="14">
        <f t="shared" si="49"/>
        <v>44514</v>
      </c>
      <c r="G201" s="20">
        <f>1.2*G200</f>
        <v>1872</v>
      </c>
      <c r="H201" s="20">
        <v>0</v>
      </c>
      <c r="I201" s="20">
        <v>150</v>
      </c>
      <c r="J201" s="20">
        <v>0</v>
      </c>
      <c r="K201" s="14">
        <f>[1]Лист1!$J$159</f>
        <v>25504.9</v>
      </c>
      <c r="L201" s="14">
        <f>[1]Лист1!$K$159</f>
        <v>24684.9</v>
      </c>
      <c r="M201" s="14">
        <f>[1]Лист1!$L$159</f>
        <v>19829.099999999999</v>
      </c>
      <c r="N201" s="14">
        <f>[1]Лист1!$M$159</f>
        <v>19829.099999999999</v>
      </c>
      <c r="O201" s="57"/>
      <c r="P201" s="18"/>
    </row>
    <row r="202" spans="1:16" ht="20.25" hidden="1" customHeight="1">
      <c r="A202" s="85"/>
      <c r="B202" s="54"/>
      <c r="C202" s="45"/>
      <c r="D202" s="8" t="s">
        <v>24</v>
      </c>
      <c r="E202" s="14">
        <f t="shared" si="49"/>
        <v>47880.4</v>
      </c>
      <c r="F202" s="14">
        <f t="shared" si="49"/>
        <v>44514</v>
      </c>
      <c r="G202" s="20">
        <f>1.2*G201</f>
        <v>2246.4</v>
      </c>
      <c r="H202" s="20">
        <v>0</v>
      </c>
      <c r="I202" s="20">
        <v>300</v>
      </c>
      <c r="J202" s="20">
        <v>0</v>
      </c>
      <c r="K202" s="14">
        <f>[1]Лист1!$J$159</f>
        <v>25504.9</v>
      </c>
      <c r="L202" s="14">
        <f>[1]Лист1!$K$159</f>
        <v>24684.9</v>
      </c>
      <c r="M202" s="14">
        <f>[1]Лист1!$L$159</f>
        <v>19829.099999999999</v>
      </c>
      <c r="N202" s="14">
        <f>[1]Лист1!$M$159</f>
        <v>19829.099999999999</v>
      </c>
      <c r="O202" s="57"/>
      <c r="P202" s="18"/>
    </row>
    <row r="203" spans="1:16" s="10" customFormat="1" hidden="1">
      <c r="A203" s="85"/>
      <c r="B203" s="54" t="s">
        <v>66</v>
      </c>
      <c r="C203" s="45"/>
      <c r="D203" s="8" t="s">
        <v>18</v>
      </c>
      <c r="E203" s="14">
        <f t="shared" ref="E203:J203" si="50">SUM(E204:E209)</f>
        <v>279740.40000000002</v>
      </c>
      <c r="F203" s="14">
        <f t="shared" si="50"/>
        <v>268884</v>
      </c>
      <c r="G203" s="20">
        <f t="shared" si="50"/>
        <v>7736.4</v>
      </c>
      <c r="H203" s="20">
        <f t="shared" si="50"/>
        <v>1800</v>
      </c>
      <c r="I203" s="20">
        <f t="shared" si="50"/>
        <v>0</v>
      </c>
      <c r="J203" s="20">
        <f t="shared" si="50"/>
        <v>0</v>
      </c>
      <c r="K203" s="14">
        <f>[1]Лист1!$J$159</f>
        <v>25504.9</v>
      </c>
      <c r="L203" s="14">
        <f>[1]Лист1!$K$159</f>
        <v>24684.9</v>
      </c>
      <c r="M203" s="14">
        <f>[1]Лист1!$L$159</f>
        <v>19829.099999999999</v>
      </c>
      <c r="N203" s="14">
        <f>[1]Лист1!$M$159</f>
        <v>19829.099999999999</v>
      </c>
      <c r="O203" s="57"/>
      <c r="P203" s="27"/>
    </row>
    <row r="204" spans="1:16" hidden="1">
      <c r="A204" s="85"/>
      <c r="B204" s="54"/>
      <c r="C204" s="45"/>
      <c r="D204" s="8" t="s">
        <v>19</v>
      </c>
      <c r="E204" s="14">
        <f t="shared" ref="E204:F209" si="51">G204+I204+K204+M204</f>
        <v>46384</v>
      </c>
      <c r="F204" s="14">
        <f t="shared" si="51"/>
        <v>45114</v>
      </c>
      <c r="G204" s="20">
        <f>450+H204</f>
        <v>1050</v>
      </c>
      <c r="H204" s="20">
        <v>600</v>
      </c>
      <c r="I204" s="20">
        <v>0</v>
      </c>
      <c r="J204" s="20">
        <v>0</v>
      </c>
      <c r="K204" s="14">
        <f>[1]Лист1!$J$159</f>
        <v>25504.9</v>
      </c>
      <c r="L204" s="14">
        <f>[1]Лист1!$K$159</f>
        <v>24684.9</v>
      </c>
      <c r="M204" s="14">
        <f>[1]Лист1!$L$159</f>
        <v>19829.099999999999</v>
      </c>
      <c r="N204" s="14">
        <f>[1]Лист1!$M$159</f>
        <v>19829.099999999999</v>
      </c>
      <c r="O204" s="57"/>
      <c r="P204" s="18"/>
    </row>
    <row r="205" spans="1:16" hidden="1">
      <c r="A205" s="85"/>
      <c r="B205" s="54"/>
      <c r="C205" s="45"/>
      <c r="D205" s="8" t="s">
        <v>20</v>
      </c>
      <c r="E205" s="14">
        <f t="shared" si="51"/>
        <v>46384</v>
      </c>
      <c r="F205" s="14">
        <f t="shared" si="51"/>
        <v>45114</v>
      </c>
      <c r="G205" s="20">
        <f>G204</f>
        <v>1050</v>
      </c>
      <c r="H205" s="20">
        <v>600</v>
      </c>
      <c r="I205" s="20">
        <v>0</v>
      </c>
      <c r="J205" s="20">
        <v>0</v>
      </c>
      <c r="K205" s="14">
        <f>[1]Лист1!$J$159</f>
        <v>25504.9</v>
      </c>
      <c r="L205" s="14">
        <f>[1]Лист1!$K$159</f>
        <v>24684.9</v>
      </c>
      <c r="M205" s="14">
        <f>[1]Лист1!$L$159</f>
        <v>19829.099999999999</v>
      </c>
      <c r="N205" s="14">
        <f>[1]Лист1!$M$159</f>
        <v>19829.099999999999</v>
      </c>
      <c r="O205" s="57"/>
      <c r="P205" s="18"/>
    </row>
    <row r="206" spans="1:16" hidden="1">
      <c r="A206" s="85"/>
      <c r="B206" s="54"/>
      <c r="C206" s="45"/>
      <c r="D206" s="8" t="s">
        <v>21</v>
      </c>
      <c r="E206" s="14">
        <f t="shared" si="51"/>
        <v>46384</v>
      </c>
      <c r="F206" s="14">
        <f t="shared" si="51"/>
        <v>45114</v>
      </c>
      <c r="G206" s="20">
        <f>G205</f>
        <v>1050</v>
      </c>
      <c r="H206" s="20">
        <v>600</v>
      </c>
      <c r="I206" s="20">
        <v>0</v>
      </c>
      <c r="J206" s="20">
        <v>0</v>
      </c>
      <c r="K206" s="14">
        <f>[1]Лист1!$J$159</f>
        <v>25504.9</v>
      </c>
      <c r="L206" s="14">
        <f>[1]Лист1!$K$159</f>
        <v>24684.9</v>
      </c>
      <c r="M206" s="14">
        <f>[1]Лист1!$L$159</f>
        <v>19829.099999999999</v>
      </c>
      <c r="N206" s="14">
        <f>[1]Лист1!$M$159</f>
        <v>19829.099999999999</v>
      </c>
      <c r="O206" s="57"/>
      <c r="P206" s="18"/>
    </row>
    <row r="207" spans="1:16" hidden="1">
      <c r="A207" s="85"/>
      <c r="B207" s="54"/>
      <c r="C207" s="45"/>
      <c r="D207" s="8" t="s">
        <v>22</v>
      </c>
      <c r="E207" s="14">
        <f t="shared" si="51"/>
        <v>46594</v>
      </c>
      <c r="F207" s="14">
        <f t="shared" si="51"/>
        <v>44514</v>
      </c>
      <c r="G207" s="20">
        <f>1.2*G206</f>
        <v>1260</v>
      </c>
      <c r="H207" s="20">
        <v>0</v>
      </c>
      <c r="I207" s="20">
        <v>0</v>
      </c>
      <c r="J207" s="20">
        <v>0</v>
      </c>
      <c r="K207" s="14">
        <f>[1]Лист1!$J$159</f>
        <v>25504.9</v>
      </c>
      <c r="L207" s="14">
        <f>[1]Лист1!$K$159</f>
        <v>24684.9</v>
      </c>
      <c r="M207" s="14">
        <f>[1]Лист1!$L$159</f>
        <v>19829.099999999999</v>
      </c>
      <c r="N207" s="14">
        <f>[1]Лист1!$M$159</f>
        <v>19829.099999999999</v>
      </c>
      <c r="O207" s="57"/>
      <c r="P207" s="18"/>
    </row>
    <row r="208" spans="1:16" hidden="1">
      <c r="A208" s="85"/>
      <c r="B208" s="54"/>
      <c r="C208" s="45"/>
      <c r="D208" s="8" t="s">
        <v>23</v>
      </c>
      <c r="E208" s="14">
        <f t="shared" si="51"/>
        <v>46846</v>
      </c>
      <c r="F208" s="14">
        <f t="shared" si="51"/>
        <v>44514</v>
      </c>
      <c r="G208" s="20">
        <f>1.2*G207</f>
        <v>1512</v>
      </c>
      <c r="H208" s="20">
        <v>0</v>
      </c>
      <c r="I208" s="20">
        <v>0</v>
      </c>
      <c r="J208" s="20">
        <v>0</v>
      </c>
      <c r="K208" s="14">
        <f>[1]Лист1!$J$159</f>
        <v>25504.9</v>
      </c>
      <c r="L208" s="14">
        <f>[1]Лист1!$K$159</f>
        <v>24684.9</v>
      </c>
      <c r="M208" s="14">
        <f>[1]Лист1!$L$159</f>
        <v>19829.099999999999</v>
      </c>
      <c r="N208" s="14">
        <f>[1]Лист1!$M$159</f>
        <v>19829.099999999999</v>
      </c>
      <c r="O208" s="57"/>
      <c r="P208" s="18"/>
    </row>
    <row r="209" spans="1:18" hidden="1">
      <c r="A209" s="85"/>
      <c r="B209" s="54"/>
      <c r="C209" s="45"/>
      <c r="D209" s="8" t="s">
        <v>24</v>
      </c>
      <c r="E209" s="14">
        <f t="shared" si="51"/>
        <v>47148.4</v>
      </c>
      <c r="F209" s="14">
        <f t="shared" si="51"/>
        <v>44514</v>
      </c>
      <c r="G209" s="20">
        <f>1.2*G208</f>
        <v>1814.3999999999999</v>
      </c>
      <c r="H209" s="20">
        <v>0</v>
      </c>
      <c r="I209" s="20">
        <v>0</v>
      </c>
      <c r="J209" s="20">
        <v>0</v>
      </c>
      <c r="K209" s="14">
        <f>[1]Лист1!$J$159</f>
        <v>25504.9</v>
      </c>
      <c r="L209" s="14">
        <f>[1]Лист1!$K$159</f>
        <v>24684.9</v>
      </c>
      <c r="M209" s="14">
        <f>[1]Лист1!$L$159</f>
        <v>19829.099999999999</v>
      </c>
      <c r="N209" s="14">
        <f>[1]Лист1!$M$159</f>
        <v>19829.099999999999</v>
      </c>
      <c r="O209" s="57"/>
      <c r="P209" s="18"/>
    </row>
    <row r="210" spans="1:18" s="10" customFormat="1" hidden="1">
      <c r="A210" s="85"/>
      <c r="B210" s="54" t="s">
        <v>67</v>
      </c>
      <c r="C210" s="45"/>
      <c r="D210" s="8" t="s">
        <v>18</v>
      </c>
      <c r="E210" s="14">
        <f t="shared" ref="E210:J210" si="52">SUM(E211:E216)</f>
        <v>282167.39199999999</v>
      </c>
      <c r="F210" s="14">
        <f t="shared" si="52"/>
        <v>267684</v>
      </c>
      <c r="G210" s="20">
        <f t="shared" si="52"/>
        <v>9170.4</v>
      </c>
      <c r="H210" s="20">
        <f t="shared" si="52"/>
        <v>600</v>
      </c>
      <c r="I210" s="20">
        <f t="shared" si="52"/>
        <v>992.99199999999996</v>
      </c>
      <c r="J210" s="20">
        <f t="shared" si="52"/>
        <v>0</v>
      </c>
      <c r="K210" s="14">
        <f>[1]Лист1!$J$159</f>
        <v>25504.9</v>
      </c>
      <c r="L210" s="14">
        <f>[1]Лист1!$K$159</f>
        <v>24684.9</v>
      </c>
      <c r="M210" s="14">
        <f>[1]Лист1!$L$159</f>
        <v>19829.099999999999</v>
      </c>
      <c r="N210" s="14">
        <f>[1]Лист1!$M$159</f>
        <v>19829.099999999999</v>
      </c>
      <c r="O210" s="57"/>
      <c r="P210" s="27"/>
    </row>
    <row r="211" spans="1:18" hidden="1">
      <c r="A211" s="85"/>
      <c r="B211" s="54"/>
      <c r="C211" s="45"/>
      <c r="D211" s="8" t="s">
        <v>19</v>
      </c>
      <c r="E211" s="14">
        <f t="shared" ref="E211:F216" si="53">G211+I211+K211+M211</f>
        <v>46234</v>
      </c>
      <c r="F211" s="14">
        <f t="shared" si="53"/>
        <v>44714</v>
      </c>
      <c r="G211" s="20">
        <f>600+H211</f>
        <v>800</v>
      </c>
      <c r="H211" s="20">
        <v>200</v>
      </c>
      <c r="I211" s="20">
        <v>100</v>
      </c>
      <c r="J211" s="20">
        <v>0</v>
      </c>
      <c r="K211" s="14">
        <f>[1]Лист1!$J$159</f>
        <v>25504.9</v>
      </c>
      <c r="L211" s="14">
        <f>[1]Лист1!$K$159</f>
        <v>24684.9</v>
      </c>
      <c r="M211" s="14">
        <f>[1]Лист1!$L$159</f>
        <v>19829.099999999999</v>
      </c>
      <c r="N211" s="14">
        <f>[1]Лист1!$M$159</f>
        <v>19829.099999999999</v>
      </c>
      <c r="O211" s="57"/>
      <c r="P211" s="18"/>
    </row>
    <row r="212" spans="1:18" hidden="1">
      <c r="A212" s="85"/>
      <c r="B212" s="54"/>
      <c r="C212" s="45"/>
      <c r="D212" s="8" t="s">
        <v>20</v>
      </c>
      <c r="E212" s="14">
        <f t="shared" si="53"/>
        <v>46254</v>
      </c>
      <c r="F212" s="14">
        <f t="shared" si="53"/>
        <v>44714</v>
      </c>
      <c r="G212" s="20">
        <f>G211</f>
        <v>800</v>
      </c>
      <c r="H212" s="20">
        <v>200</v>
      </c>
      <c r="I212" s="20">
        <f>1.2*I211</f>
        <v>120</v>
      </c>
      <c r="J212" s="20">
        <v>0</v>
      </c>
      <c r="K212" s="14">
        <f>[1]Лист1!$J$159</f>
        <v>25504.9</v>
      </c>
      <c r="L212" s="14">
        <f>[1]Лист1!$K$159</f>
        <v>24684.9</v>
      </c>
      <c r="M212" s="14">
        <f>[1]Лист1!$L$159</f>
        <v>19829.099999999999</v>
      </c>
      <c r="N212" s="14">
        <f>[1]Лист1!$M$159</f>
        <v>19829.099999999999</v>
      </c>
      <c r="O212" s="57"/>
      <c r="P212" s="18"/>
    </row>
    <row r="213" spans="1:18" hidden="1">
      <c r="A213" s="85"/>
      <c r="B213" s="54"/>
      <c r="C213" s="45"/>
      <c r="D213" s="8" t="s">
        <v>21</v>
      </c>
      <c r="E213" s="14">
        <f t="shared" si="53"/>
        <v>46278</v>
      </c>
      <c r="F213" s="14">
        <f t="shared" si="53"/>
        <v>44714</v>
      </c>
      <c r="G213" s="20">
        <f>G212</f>
        <v>800</v>
      </c>
      <c r="H213" s="20">
        <v>200</v>
      </c>
      <c r="I213" s="20">
        <f>1.2*I212</f>
        <v>144</v>
      </c>
      <c r="J213" s="20">
        <v>0</v>
      </c>
      <c r="K213" s="14">
        <f>[1]Лист1!$J$159</f>
        <v>25504.9</v>
      </c>
      <c r="L213" s="14">
        <f>[1]Лист1!$K$159</f>
        <v>24684.9</v>
      </c>
      <c r="M213" s="14">
        <f>[1]Лист1!$L$159</f>
        <v>19829.099999999999</v>
      </c>
      <c r="N213" s="14">
        <f>[1]Лист1!$M$159</f>
        <v>19829.099999999999</v>
      </c>
      <c r="O213" s="57"/>
      <c r="P213" s="18"/>
    </row>
    <row r="214" spans="1:18" hidden="1">
      <c r="A214" s="85"/>
      <c r="B214" s="54"/>
      <c r="C214" s="45"/>
      <c r="D214" s="8" t="s">
        <v>22</v>
      </c>
      <c r="E214" s="14">
        <f t="shared" si="53"/>
        <v>47366.8</v>
      </c>
      <c r="F214" s="14">
        <f t="shared" si="53"/>
        <v>44514</v>
      </c>
      <c r="G214" s="20">
        <f>1.2*G213+900</f>
        <v>1860</v>
      </c>
      <c r="H214" s="20">
        <v>0</v>
      </c>
      <c r="I214" s="20">
        <f>1.2*I213</f>
        <v>172.79999999999998</v>
      </c>
      <c r="J214" s="20">
        <v>0</v>
      </c>
      <c r="K214" s="14">
        <f>[1]Лист1!$J$159</f>
        <v>25504.9</v>
      </c>
      <c r="L214" s="14">
        <f>[1]Лист1!$K$159</f>
        <v>24684.9</v>
      </c>
      <c r="M214" s="14">
        <f>[1]Лист1!$L$159</f>
        <v>19829.099999999999</v>
      </c>
      <c r="N214" s="14">
        <f>[1]Лист1!$M$159</f>
        <v>19829.099999999999</v>
      </c>
      <c r="O214" s="57"/>
      <c r="P214" s="18"/>
    </row>
    <row r="215" spans="1:18" hidden="1">
      <c r="A215" s="85"/>
      <c r="B215" s="54"/>
      <c r="C215" s="45"/>
      <c r="D215" s="8" t="s">
        <v>23</v>
      </c>
      <c r="E215" s="14">
        <f t="shared" si="53"/>
        <v>47773.36</v>
      </c>
      <c r="F215" s="14">
        <f t="shared" si="53"/>
        <v>44514</v>
      </c>
      <c r="G215" s="20">
        <f>1.2*G214</f>
        <v>2232</v>
      </c>
      <c r="H215" s="20">
        <v>0</v>
      </c>
      <c r="I215" s="20">
        <f>1.2*I214</f>
        <v>207.35999999999999</v>
      </c>
      <c r="J215" s="20">
        <v>0</v>
      </c>
      <c r="K215" s="14">
        <f>[1]Лист1!$J$159</f>
        <v>25504.9</v>
      </c>
      <c r="L215" s="14">
        <f>[1]Лист1!$K$159</f>
        <v>24684.9</v>
      </c>
      <c r="M215" s="14">
        <f>[1]Лист1!$L$159</f>
        <v>19829.099999999999</v>
      </c>
      <c r="N215" s="14">
        <f>[1]Лист1!$M$159</f>
        <v>19829.099999999999</v>
      </c>
      <c r="O215" s="57"/>
      <c r="P215" s="18"/>
    </row>
    <row r="216" spans="1:18" hidden="1">
      <c r="A216" s="85"/>
      <c r="B216" s="54"/>
      <c r="C216" s="45"/>
      <c r="D216" s="8" t="s">
        <v>24</v>
      </c>
      <c r="E216" s="14">
        <f t="shared" si="53"/>
        <v>48261.232000000004</v>
      </c>
      <c r="F216" s="14">
        <f t="shared" si="53"/>
        <v>44514</v>
      </c>
      <c r="G216" s="20">
        <f>1.2*G215</f>
        <v>2678.4</v>
      </c>
      <c r="H216" s="20">
        <v>0</v>
      </c>
      <c r="I216" s="20">
        <f>1.2*I215</f>
        <v>248.83199999999997</v>
      </c>
      <c r="J216" s="20">
        <v>0</v>
      </c>
      <c r="K216" s="14">
        <f>[1]Лист1!$J$159</f>
        <v>25504.9</v>
      </c>
      <c r="L216" s="14">
        <f>[1]Лист1!$K$159</f>
        <v>24684.9</v>
      </c>
      <c r="M216" s="14">
        <f>[1]Лист1!$L$159</f>
        <v>19829.099999999999</v>
      </c>
      <c r="N216" s="14">
        <f>[1]Лист1!$M$159</f>
        <v>19829.099999999999</v>
      </c>
      <c r="O216" s="57"/>
      <c r="P216" s="18"/>
    </row>
    <row r="217" spans="1:18" s="10" customFormat="1" hidden="1">
      <c r="A217" s="85"/>
      <c r="B217" s="54" t="s">
        <v>68</v>
      </c>
      <c r="C217" s="45"/>
      <c r="D217" s="8" t="s">
        <v>18</v>
      </c>
      <c r="E217" s="14">
        <f t="shared" ref="E217:J217" si="54">SUM(E218:E223)</f>
        <v>283792.8</v>
      </c>
      <c r="F217" s="14">
        <f t="shared" si="54"/>
        <v>269484</v>
      </c>
      <c r="G217" s="20">
        <f t="shared" si="54"/>
        <v>11788.8</v>
      </c>
      <c r="H217" s="20">
        <f t="shared" si="54"/>
        <v>2400</v>
      </c>
      <c r="I217" s="20">
        <f t="shared" si="54"/>
        <v>0</v>
      </c>
      <c r="J217" s="20">
        <f t="shared" si="54"/>
        <v>0</v>
      </c>
      <c r="K217" s="14">
        <f>[1]Лист1!$J$159</f>
        <v>25504.9</v>
      </c>
      <c r="L217" s="14">
        <f>[1]Лист1!$K$159</f>
        <v>24684.9</v>
      </c>
      <c r="M217" s="14">
        <f>[1]Лист1!$L$159</f>
        <v>19829.099999999999</v>
      </c>
      <c r="N217" s="14">
        <f>[1]Лист1!$M$159</f>
        <v>19829.099999999999</v>
      </c>
      <c r="O217" s="57"/>
      <c r="P217" s="27"/>
    </row>
    <row r="218" spans="1:18" hidden="1">
      <c r="A218" s="85"/>
      <c r="B218" s="54"/>
      <c r="C218" s="45"/>
      <c r="D218" s="8" t="s">
        <v>19</v>
      </c>
      <c r="E218" s="14">
        <f t="shared" ref="E218:F223" si="55">G218+I218+K218+M218</f>
        <v>46934</v>
      </c>
      <c r="F218" s="14">
        <f t="shared" si="55"/>
        <v>45314</v>
      </c>
      <c r="G218" s="20">
        <f>800+H218</f>
        <v>1600</v>
      </c>
      <c r="H218" s="20">
        <v>800</v>
      </c>
      <c r="I218" s="20">
        <v>0</v>
      </c>
      <c r="J218" s="20">
        <v>0</v>
      </c>
      <c r="K218" s="14">
        <f>[1]Лист1!$J$159</f>
        <v>25504.9</v>
      </c>
      <c r="L218" s="14">
        <f>[1]Лист1!$K$159</f>
        <v>24684.9</v>
      </c>
      <c r="M218" s="14">
        <f>[1]Лист1!$L$159</f>
        <v>19829.099999999999</v>
      </c>
      <c r="N218" s="14">
        <f>[1]Лист1!$M$159</f>
        <v>19829.099999999999</v>
      </c>
      <c r="O218" s="57"/>
      <c r="P218" s="18"/>
    </row>
    <row r="219" spans="1:18" hidden="1">
      <c r="A219" s="85"/>
      <c r="B219" s="54"/>
      <c r="C219" s="45"/>
      <c r="D219" s="8" t="s">
        <v>20</v>
      </c>
      <c r="E219" s="14">
        <f t="shared" si="55"/>
        <v>46934</v>
      </c>
      <c r="F219" s="14">
        <f t="shared" si="55"/>
        <v>45314</v>
      </c>
      <c r="G219" s="20">
        <f>G218</f>
        <v>1600</v>
      </c>
      <c r="H219" s="20">
        <v>800</v>
      </c>
      <c r="I219" s="20">
        <v>0</v>
      </c>
      <c r="J219" s="20">
        <v>0</v>
      </c>
      <c r="K219" s="14">
        <f>[1]Лист1!$J$159</f>
        <v>25504.9</v>
      </c>
      <c r="L219" s="14">
        <f>[1]Лист1!$K$159</f>
        <v>24684.9</v>
      </c>
      <c r="M219" s="14">
        <f>[1]Лист1!$L$159</f>
        <v>19829.099999999999</v>
      </c>
      <c r="N219" s="14">
        <f>[1]Лист1!$M$159</f>
        <v>19829.099999999999</v>
      </c>
      <c r="O219" s="57"/>
      <c r="P219" s="18"/>
    </row>
    <row r="220" spans="1:18" hidden="1">
      <c r="A220" s="85"/>
      <c r="B220" s="54"/>
      <c r="C220" s="45"/>
      <c r="D220" s="8" t="s">
        <v>21</v>
      </c>
      <c r="E220" s="14">
        <f t="shared" si="55"/>
        <v>46934</v>
      </c>
      <c r="F220" s="14">
        <f t="shared" si="55"/>
        <v>45314</v>
      </c>
      <c r="G220" s="20">
        <f>G219</f>
        <v>1600</v>
      </c>
      <c r="H220" s="20">
        <v>800</v>
      </c>
      <c r="I220" s="20">
        <v>0</v>
      </c>
      <c r="J220" s="20">
        <v>0</v>
      </c>
      <c r="K220" s="14">
        <f>[1]Лист1!$J$159</f>
        <v>25504.9</v>
      </c>
      <c r="L220" s="14">
        <f>[1]Лист1!$K$159</f>
        <v>24684.9</v>
      </c>
      <c r="M220" s="14">
        <f>[1]Лист1!$L$159</f>
        <v>19829.099999999999</v>
      </c>
      <c r="N220" s="14">
        <f>[1]Лист1!$M$159</f>
        <v>19829.099999999999</v>
      </c>
      <c r="O220" s="57"/>
      <c r="P220" s="18"/>
    </row>
    <row r="221" spans="1:18" hidden="1">
      <c r="A221" s="85"/>
      <c r="B221" s="54"/>
      <c r="C221" s="45"/>
      <c r="D221" s="8" t="s">
        <v>22</v>
      </c>
      <c r="E221" s="14">
        <f t="shared" si="55"/>
        <v>47254</v>
      </c>
      <c r="F221" s="14">
        <f t="shared" si="55"/>
        <v>44514</v>
      </c>
      <c r="G221" s="20">
        <f>1.2*G220</f>
        <v>1920</v>
      </c>
      <c r="H221" s="20">
        <v>0</v>
      </c>
      <c r="I221" s="20">
        <v>0</v>
      </c>
      <c r="J221" s="20">
        <v>0</v>
      </c>
      <c r="K221" s="14">
        <f>[1]Лист1!$J$159</f>
        <v>25504.9</v>
      </c>
      <c r="L221" s="14">
        <f>[1]Лист1!$K$159</f>
        <v>24684.9</v>
      </c>
      <c r="M221" s="14">
        <f>[1]Лист1!$L$159</f>
        <v>19829.099999999999</v>
      </c>
      <c r="N221" s="14">
        <f>[1]Лист1!$M$159</f>
        <v>19829.099999999999</v>
      </c>
      <c r="O221" s="57"/>
      <c r="P221" s="18"/>
    </row>
    <row r="222" spans="1:18" hidden="1">
      <c r="A222" s="85"/>
      <c r="B222" s="54"/>
      <c r="C222" s="45"/>
      <c r="D222" s="8" t="s">
        <v>23</v>
      </c>
      <c r="E222" s="14">
        <f t="shared" si="55"/>
        <v>47638</v>
      </c>
      <c r="F222" s="14">
        <f t="shared" si="55"/>
        <v>44514</v>
      </c>
      <c r="G222" s="20">
        <f>1.2*G221</f>
        <v>2304</v>
      </c>
      <c r="H222" s="20">
        <v>0</v>
      </c>
      <c r="I222" s="20">
        <v>0</v>
      </c>
      <c r="J222" s="20">
        <v>0</v>
      </c>
      <c r="K222" s="14">
        <f>[1]Лист1!$J$159</f>
        <v>25504.9</v>
      </c>
      <c r="L222" s="14">
        <f>[1]Лист1!$K$159</f>
        <v>24684.9</v>
      </c>
      <c r="M222" s="14">
        <f>[1]Лист1!$L$159</f>
        <v>19829.099999999999</v>
      </c>
      <c r="N222" s="14">
        <f>[1]Лист1!$M$159</f>
        <v>19829.099999999999</v>
      </c>
      <c r="O222" s="57"/>
      <c r="P222" s="18"/>
    </row>
    <row r="223" spans="1:18" hidden="1">
      <c r="A223" s="85"/>
      <c r="B223" s="54"/>
      <c r="C223" s="45"/>
      <c r="D223" s="8" t="s">
        <v>24</v>
      </c>
      <c r="E223" s="14">
        <f t="shared" si="55"/>
        <v>48098.8</v>
      </c>
      <c r="F223" s="14">
        <f t="shared" si="55"/>
        <v>44514</v>
      </c>
      <c r="G223" s="20">
        <f>1.2*G222</f>
        <v>2764.7999999999997</v>
      </c>
      <c r="H223" s="20">
        <v>0</v>
      </c>
      <c r="I223" s="20">
        <v>0</v>
      </c>
      <c r="J223" s="20">
        <v>0</v>
      </c>
      <c r="K223" s="14">
        <f>[1]Лист1!$J$159</f>
        <v>25504.9</v>
      </c>
      <c r="L223" s="14">
        <f>[1]Лист1!$K$159</f>
        <v>24684.9</v>
      </c>
      <c r="M223" s="14">
        <f>[1]Лист1!$L$159</f>
        <v>19829.099999999999</v>
      </c>
      <c r="N223" s="14">
        <f>[1]Лист1!$M$159</f>
        <v>19829.099999999999</v>
      </c>
      <c r="O223" s="57"/>
      <c r="P223" s="18"/>
    </row>
    <row r="224" spans="1:18" s="10" customFormat="1" hidden="1">
      <c r="A224" s="85"/>
      <c r="B224" s="66" t="s">
        <v>104</v>
      </c>
      <c r="C224" s="52"/>
      <c r="D224" s="8" t="s">
        <v>18</v>
      </c>
      <c r="E224" s="14">
        <f>SUM(E225:E230)</f>
        <v>273888.59999999998</v>
      </c>
      <c r="F224" s="14">
        <f>SUM(F225:F230)</f>
        <v>268026.3</v>
      </c>
      <c r="G224" s="20"/>
      <c r="H224" s="20"/>
      <c r="I224" s="20">
        <f>SUM(I225:I230)</f>
        <v>0</v>
      </c>
      <c r="J224" s="20">
        <f>SUM(J225:J230)</f>
        <v>0</v>
      </c>
      <c r="K224" s="14">
        <f>[1]Лист1!$J$159</f>
        <v>25504.9</v>
      </c>
      <c r="L224" s="14">
        <f>[1]Лист1!$K$159</f>
        <v>24684.9</v>
      </c>
      <c r="M224" s="14">
        <f>[1]Лист1!$L$159</f>
        <v>19829.099999999999</v>
      </c>
      <c r="N224" s="14">
        <f>[1]Лист1!$M$159</f>
        <v>19829.099999999999</v>
      </c>
      <c r="O224" s="57"/>
      <c r="P224" s="27"/>
      <c r="Q224" s="1"/>
      <c r="R224" s="1"/>
    </row>
    <row r="225" spans="1:23" hidden="1">
      <c r="A225" s="85"/>
      <c r="B225" s="66"/>
      <c r="C225" s="52"/>
      <c r="D225" s="8" t="s">
        <v>19</v>
      </c>
      <c r="E225" s="14">
        <f t="shared" ref="E225:E230" si="56">G225+I225+K225+M225</f>
        <v>45648.1</v>
      </c>
      <c r="F225" s="14">
        <f t="shared" ref="F225:F230" si="57">H225+J225+L225+N225</f>
        <v>44828.1</v>
      </c>
      <c r="G225" s="20">
        <v>314.10000000000002</v>
      </c>
      <c r="H225" s="20">
        <v>314.10000000000002</v>
      </c>
      <c r="I225" s="20">
        <v>0</v>
      </c>
      <c r="J225" s="20">
        <v>0</v>
      </c>
      <c r="K225" s="14">
        <f>[1]Лист1!$J$159</f>
        <v>25504.9</v>
      </c>
      <c r="L225" s="14">
        <f>[1]Лист1!$K$159</f>
        <v>24684.9</v>
      </c>
      <c r="M225" s="14">
        <f>[1]Лист1!$L$159</f>
        <v>19829.099999999999</v>
      </c>
      <c r="N225" s="14">
        <f>[1]Лист1!$M$159</f>
        <v>19829.099999999999</v>
      </c>
      <c r="O225" s="57"/>
      <c r="P225" s="30"/>
    </row>
    <row r="226" spans="1:23" hidden="1">
      <c r="A226" s="85"/>
      <c r="B226" s="66"/>
      <c r="C226" s="52"/>
      <c r="D226" s="8" t="s">
        <v>20</v>
      </c>
      <c r="E226" s="14">
        <f t="shared" si="56"/>
        <v>45648.1</v>
      </c>
      <c r="F226" s="14">
        <f t="shared" si="57"/>
        <v>44828.1</v>
      </c>
      <c r="G226" s="20">
        <v>314.10000000000002</v>
      </c>
      <c r="H226" s="20">
        <v>314.10000000000002</v>
      </c>
      <c r="I226" s="20">
        <v>0</v>
      </c>
      <c r="J226" s="20">
        <v>0</v>
      </c>
      <c r="K226" s="14">
        <f>[1]Лист1!$J$159</f>
        <v>25504.9</v>
      </c>
      <c r="L226" s="14">
        <f>[1]Лист1!$K$159</f>
        <v>24684.9</v>
      </c>
      <c r="M226" s="14">
        <f>[1]Лист1!$L$159</f>
        <v>19829.099999999999</v>
      </c>
      <c r="N226" s="14">
        <f>[1]Лист1!$M$159</f>
        <v>19829.099999999999</v>
      </c>
      <c r="O226" s="57"/>
      <c r="P226" s="18"/>
    </row>
    <row r="227" spans="1:23" hidden="1">
      <c r="A227" s="85"/>
      <c r="B227" s="66"/>
      <c r="C227" s="52"/>
      <c r="D227" s="8" t="s">
        <v>21</v>
      </c>
      <c r="E227" s="14">
        <f t="shared" si="56"/>
        <v>45648.1</v>
      </c>
      <c r="F227" s="14">
        <f t="shared" si="57"/>
        <v>44828.1</v>
      </c>
      <c r="G227" s="20">
        <v>314.10000000000002</v>
      </c>
      <c r="H227" s="20">
        <v>314.10000000000002</v>
      </c>
      <c r="I227" s="20">
        <v>0</v>
      </c>
      <c r="J227" s="20">
        <v>0</v>
      </c>
      <c r="K227" s="14">
        <f>[1]Лист1!$J$159</f>
        <v>25504.9</v>
      </c>
      <c r="L227" s="14">
        <f>[1]Лист1!$K$159</f>
        <v>24684.9</v>
      </c>
      <c r="M227" s="14">
        <f>[1]Лист1!$L$159</f>
        <v>19829.099999999999</v>
      </c>
      <c r="N227" s="14">
        <f>[1]Лист1!$M$159</f>
        <v>19829.099999999999</v>
      </c>
      <c r="O227" s="57"/>
      <c r="P227" s="18"/>
    </row>
    <row r="228" spans="1:23" hidden="1">
      <c r="A228" s="85"/>
      <c r="B228" s="66"/>
      <c r="C228" s="52"/>
      <c r="D228" s="8" t="s">
        <v>22</v>
      </c>
      <c r="E228" s="14">
        <f t="shared" si="56"/>
        <v>45648.1</v>
      </c>
      <c r="F228" s="14">
        <f t="shared" si="57"/>
        <v>44514</v>
      </c>
      <c r="G228" s="20">
        <v>314.10000000000002</v>
      </c>
      <c r="H228" s="20"/>
      <c r="I228" s="20">
        <v>0</v>
      </c>
      <c r="J228" s="20">
        <v>0</v>
      </c>
      <c r="K228" s="14">
        <f>[1]Лист1!$J$159</f>
        <v>25504.9</v>
      </c>
      <c r="L228" s="14">
        <f>[1]Лист1!$K$159</f>
        <v>24684.9</v>
      </c>
      <c r="M228" s="14">
        <f>[1]Лист1!$L$159</f>
        <v>19829.099999999999</v>
      </c>
      <c r="N228" s="14">
        <f>[1]Лист1!$M$159</f>
        <v>19829.099999999999</v>
      </c>
      <c r="O228" s="57"/>
      <c r="P228" s="18"/>
    </row>
    <row r="229" spans="1:23" hidden="1">
      <c r="A229" s="85"/>
      <c r="B229" s="66"/>
      <c r="C229" s="52"/>
      <c r="D229" s="8" t="s">
        <v>23</v>
      </c>
      <c r="E229" s="14">
        <f t="shared" si="56"/>
        <v>45648.1</v>
      </c>
      <c r="F229" s="14">
        <f t="shared" si="57"/>
        <v>44514</v>
      </c>
      <c r="G229" s="20">
        <v>314.10000000000002</v>
      </c>
      <c r="H229" s="20"/>
      <c r="I229" s="20">
        <v>0</v>
      </c>
      <c r="J229" s="20">
        <v>0</v>
      </c>
      <c r="K229" s="14">
        <f>[1]Лист1!$J$159</f>
        <v>25504.9</v>
      </c>
      <c r="L229" s="14">
        <f>[1]Лист1!$K$159</f>
        <v>24684.9</v>
      </c>
      <c r="M229" s="14">
        <f>[1]Лист1!$L$159</f>
        <v>19829.099999999999</v>
      </c>
      <c r="N229" s="14">
        <f>[1]Лист1!$M$159</f>
        <v>19829.099999999999</v>
      </c>
      <c r="O229" s="57"/>
      <c r="P229" s="18"/>
    </row>
    <row r="230" spans="1:23" hidden="1">
      <c r="A230" s="86"/>
      <c r="B230" s="66"/>
      <c r="C230" s="52"/>
      <c r="D230" s="8" t="s">
        <v>24</v>
      </c>
      <c r="E230" s="14">
        <f t="shared" si="56"/>
        <v>45648.1</v>
      </c>
      <c r="F230" s="14">
        <f t="shared" si="57"/>
        <v>44514</v>
      </c>
      <c r="G230" s="20">
        <v>314.10000000000002</v>
      </c>
      <c r="H230" s="20"/>
      <c r="I230" s="20">
        <v>0</v>
      </c>
      <c r="J230" s="20">
        <v>0</v>
      </c>
      <c r="K230" s="14">
        <f>[1]Лист1!$J$159</f>
        <v>25504.9</v>
      </c>
      <c r="L230" s="14">
        <f>[1]Лист1!$K$159</f>
        <v>24684.9</v>
      </c>
      <c r="M230" s="14">
        <f>[1]Лист1!$L$159</f>
        <v>19829.099999999999</v>
      </c>
      <c r="N230" s="14">
        <f>[1]Лист1!$M$159</f>
        <v>19829.099999999999</v>
      </c>
      <c r="O230" s="57"/>
      <c r="P230" s="18"/>
    </row>
    <row r="231" spans="1:23" s="17" customFormat="1">
      <c r="A231" s="67"/>
      <c r="B231" s="55" t="s">
        <v>32</v>
      </c>
      <c r="C231" s="84"/>
      <c r="D231" s="11" t="s">
        <v>18</v>
      </c>
      <c r="E231" s="14">
        <f>SUM(E232:E237)</f>
        <v>3270270.8669500002</v>
      </c>
      <c r="F231" s="14">
        <f t="shared" ref="F231:N231" si="58">SUM(F232:F237)</f>
        <v>1589466.5</v>
      </c>
      <c r="G231" s="14">
        <f t="shared" si="58"/>
        <v>1669300.432</v>
      </c>
      <c r="H231" s="14">
        <f t="shared" si="58"/>
        <v>997231.90000000014</v>
      </c>
      <c r="I231" s="14">
        <f t="shared" si="58"/>
        <v>19470.695250000001</v>
      </c>
      <c r="J231" s="14">
        <f t="shared" si="58"/>
        <v>0</v>
      </c>
      <c r="K231" s="14">
        <f t="shared" si="58"/>
        <v>1247275.9397</v>
      </c>
      <c r="L231" s="14">
        <f t="shared" si="58"/>
        <v>354912.4</v>
      </c>
      <c r="M231" s="14">
        <f t="shared" si="58"/>
        <v>334223.79999999993</v>
      </c>
      <c r="N231" s="14">
        <f t="shared" si="58"/>
        <v>237322.19999999995</v>
      </c>
      <c r="O231" s="57"/>
      <c r="P231" s="18"/>
      <c r="Q231" s="16"/>
    </row>
    <row r="232" spans="1:23" s="17" customFormat="1">
      <c r="A232" s="67"/>
      <c r="B232" s="55"/>
      <c r="C232" s="85"/>
      <c r="D232" s="11" t="s">
        <v>19</v>
      </c>
      <c r="E232" s="14">
        <f t="shared" ref="E232:F237" si="59">G232+I232+K232+M232</f>
        <v>423497.10000000003</v>
      </c>
      <c r="F232" s="14">
        <f t="shared" si="59"/>
        <v>369330.50000000006</v>
      </c>
      <c r="G232" s="14">
        <f t="shared" ref="G232:N232" si="60">G22+G64+G85+G148</f>
        <v>287073</v>
      </c>
      <c r="H232" s="14">
        <f t="shared" si="60"/>
        <v>242825.40000000002</v>
      </c>
      <c r="I232" s="14">
        <f t="shared" si="60"/>
        <v>3225</v>
      </c>
      <c r="J232" s="14">
        <f t="shared" si="60"/>
        <v>0</v>
      </c>
      <c r="K232" s="14">
        <f t="shared" si="60"/>
        <v>69836.899999999994</v>
      </c>
      <c r="L232" s="14">
        <f t="shared" si="60"/>
        <v>63142.9</v>
      </c>
      <c r="M232" s="14">
        <f>M22+M64+M85+M148</f>
        <v>63362.2</v>
      </c>
      <c r="N232" s="14">
        <f t="shared" si="60"/>
        <v>63362.2</v>
      </c>
      <c r="O232" s="57"/>
      <c r="P232" s="18"/>
      <c r="Q232" s="16"/>
      <c r="R232" s="16"/>
    </row>
    <row r="233" spans="1:23" s="17" customFormat="1">
      <c r="A233" s="67"/>
      <c r="B233" s="55"/>
      <c r="C233" s="85"/>
      <c r="D233" s="11" t="s">
        <v>20</v>
      </c>
      <c r="E233" s="14">
        <f t="shared" si="59"/>
        <v>433665.35</v>
      </c>
      <c r="F233" s="14">
        <f>H233+J233+L233+N233</f>
        <v>411284.5</v>
      </c>
      <c r="G233" s="14">
        <f t="shared" ref="G233:I237" si="61">G23+G65+G86+G149</f>
        <v>267731.14999999997</v>
      </c>
      <c r="H233" s="14">
        <f t="shared" si="61"/>
        <v>255371.3</v>
      </c>
      <c r="I233" s="14">
        <f t="shared" si="61"/>
        <v>3297.5</v>
      </c>
      <c r="J233" s="14">
        <v>0</v>
      </c>
      <c r="K233" s="14">
        <f t="shared" ref="K233:N237" si="62">K23+K65+K86+K149</f>
        <v>92972.299999999988</v>
      </c>
      <c r="L233" s="14">
        <f t="shared" si="62"/>
        <v>86248.799999999988</v>
      </c>
      <c r="M233" s="14">
        <f t="shared" si="62"/>
        <v>69664.399999999994</v>
      </c>
      <c r="N233" s="14">
        <f t="shared" si="62"/>
        <v>69664.399999999994</v>
      </c>
      <c r="O233" s="57"/>
      <c r="P233" s="18"/>
      <c r="Q233" s="16"/>
      <c r="R233" s="16"/>
    </row>
    <row r="234" spans="1:23" s="17" customFormat="1">
      <c r="A234" s="67"/>
      <c r="B234" s="55"/>
      <c r="C234" s="85"/>
      <c r="D234" s="11" t="s">
        <v>21</v>
      </c>
      <c r="E234" s="14">
        <f t="shared" si="59"/>
        <v>519753.47</v>
      </c>
      <c r="F234" s="14">
        <f t="shared" si="59"/>
        <v>502446.10000000003</v>
      </c>
      <c r="G234" s="14">
        <f t="shared" si="61"/>
        <v>260045.32</v>
      </c>
      <c r="H234" s="14">
        <f t="shared" si="61"/>
        <v>249897.60000000003</v>
      </c>
      <c r="I234" s="14">
        <f t="shared" si="61"/>
        <v>3135.25</v>
      </c>
      <c r="J234" s="14">
        <f>J24+J66+J87+J150</f>
        <v>0</v>
      </c>
      <c r="K234" s="14">
        <f>K24+K66+K87+K150</f>
        <v>204425.09999999998</v>
      </c>
      <c r="L234" s="14">
        <f t="shared" si="62"/>
        <v>200400.7</v>
      </c>
      <c r="M234" s="14">
        <f t="shared" si="62"/>
        <v>52147.799999999996</v>
      </c>
      <c r="N234" s="14">
        <f t="shared" si="62"/>
        <v>52147.799999999996</v>
      </c>
      <c r="O234" s="57"/>
      <c r="P234" s="18"/>
      <c r="Q234" s="16"/>
      <c r="R234" s="16"/>
      <c r="W234" s="16">
        <f>G234-H234</f>
        <v>10147.719999999972</v>
      </c>
    </row>
    <row r="235" spans="1:23" s="17" customFormat="1">
      <c r="A235" s="67"/>
      <c r="B235" s="55"/>
      <c r="C235" s="85"/>
      <c r="D235" s="11" t="s">
        <v>22</v>
      </c>
      <c r="E235" s="14">
        <f t="shared" si="59"/>
        <v>557824.46500000008</v>
      </c>
      <c r="F235" s="14">
        <f t="shared" si="59"/>
        <v>306405.40000000002</v>
      </c>
      <c r="G235" s="14">
        <f t="shared" si="61"/>
        <v>260045.32</v>
      </c>
      <c r="H235" s="14">
        <f t="shared" si="61"/>
        <v>249137.60000000003</v>
      </c>
      <c r="I235" s="14">
        <f t="shared" si="61"/>
        <v>3198.7750000000001</v>
      </c>
      <c r="J235" s="14">
        <f>J25+J67+J88+J151</f>
        <v>0</v>
      </c>
      <c r="K235" s="14">
        <f t="shared" si="62"/>
        <v>242432.56999999998</v>
      </c>
      <c r="L235" s="14">
        <f t="shared" si="62"/>
        <v>5120</v>
      </c>
      <c r="M235" s="14">
        <f t="shared" si="62"/>
        <v>52147.799999999996</v>
      </c>
      <c r="N235" s="14">
        <f t="shared" si="62"/>
        <v>52147.799999999996</v>
      </c>
      <c r="O235" s="57"/>
      <c r="P235" s="18"/>
    </row>
    <row r="236" spans="1:23" s="17" customFormat="1">
      <c r="A236" s="67"/>
      <c r="B236" s="55"/>
      <c r="C236" s="85"/>
      <c r="D236" s="11" t="s">
        <v>23</v>
      </c>
      <c r="E236" s="14">
        <f t="shared" si="59"/>
        <v>605761.9105</v>
      </c>
      <c r="F236" s="14">
        <f t="shared" si="59"/>
        <v>0</v>
      </c>
      <c r="G236" s="14">
        <f t="shared" si="61"/>
        <v>260605.32</v>
      </c>
      <c r="H236" s="14">
        <f t="shared" si="61"/>
        <v>0</v>
      </c>
      <c r="I236" s="14">
        <f t="shared" si="61"/>
        <v>3268.6525000000001</v>
      </c>
      <c r="J236" s="14">
        <f>J26+J68+J89+J152</f>
        <v>0</v>
      </c>
      <c r="K236" s="14">
        <f t="shared" si="62"/>
        <v>289740.13799999998</v>
      </c>
      <c r="L236" s="14">
        <f t="shared" si="62"/>
        <v>0</v>
      </c>
      <c r="M236" s="14">
        <f t="shared" si="62"/>
        <v>52147.799999999996</v>
      </c>
      <c r="N236" s="14">
        <f t="shared" si="62"/>
        <v>0</v>
      </c>
      <c r="O236" s="57"/>
      <c r="P236" s="18"/>
      <c r="Q236" s="16"/>
    </row>
    <row r="237" spans="1:23" s="17" customFormat="1">
      <c r="A237" s="67"/>
      <c r="B237" s="55"/>
      <c r="C237" s="86"/>
      <c r="D237" s="11" t="s">
        <v>24</v>
      </c>
      <c r="E237" s="14">
        <f t="shared" si="59"/>
        <v>729768.57145000005</v>
      </c>
      <c r="F237" s="14">
        <f t="shared" si="59"/>
        <v>0</v>
      </c>
      <c r="G237" s="14">
        <f t="shared" si="61"/>
        <v>333800.32200000004</v>
      </c>
      <c r="H237" s="14">
        <f t="shared" si="61"/>
        <v>0</v>
      </c>
      <c r="I237" s="14">
        <f t="shared" si="61"/>
        <v>3345.51775</v>
      </c>
      <c r="J237" s="14">
        <f>J27+J69+J90+J153</f>
        <v>0</v>
      </c>
      <c r="K237" s="14">
        <f t="shared" si="62"/>
        <v>347868.93169999996</v>
      </c>
      <c r="L237" s="14">
        <f t="shared" si="62"/>
        <v>0</v>
      </c>
      <c r="M237" s="14">
        <f t="shared" si="62"/>
        <v>44753.8</v>
      </c>
      <c r="N237" s="14">
        <f t="shared" si="62"/>
        <v>0</v>
      </c>
      <c r="O237" s="58"/>
      <c r="P237" s="18"/>
    </row>
    <row r="238" spans="1:23">
      <c r="A238" s="74" t="s">
        <v>33</v>
      </c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6"/>
      <c r="P238" s="18"/>
    </row>
    <row r="239" spans="1:23">
      <c r="A239" s="74" t="s">
        <v>34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6"/>
      <c r="P239" s="18"/>
    </row>
    <row r="240" spans="1:23" s="17" customFormat="1">
      <c r="A240" s="77" t="s">
        <v>56</v>
      </c>
      <c r="B240" s="55" t="s">
        <v>65</v>
      </c>
      <c r="C240" s="88" t="s">
        <v>140</v>
      </c>
      <c r="D240" s="11" t="s">
        <v>18</v>
      </c>
      <c r="E240" s="14">
        <f>SUM(E241:E246)</f>
        <v>21290</v>
      </c>
      <c r="F240" s="14">
        <f>SUM(F241:F246)</f>
        <v>1000</v>
      </c>
      <c r="G240" s="14">
        <f>SUM(G241:G246)</f>
        <v>17790</v>
      </c>
      <c r="H240" s="14">
        <f t="shared" ref="H240:N240" si="63">SUM(H241:H246)</f>
        <v>1000</v>
      </c>
      <c r="I240" s="14">
        <f t="shared" si="63"/>
        <v>0</v>
      </c>
      <c r="J240" s="14">
        <f t="shared" si="63"/>
        <v>0</v>
      </c>
      <c r="K240" s="14">
        <f t="shared" si="63"/>
        <v>3500</v>
      </c>
      <c r="L240" s="14">
        <f t="shared" si="63"/>
        <v>0</v>
      </c>
      <c r="M240" s="14">
        <f t="shared" si="63"/>
        <v>0</v>
      </c>
      <c r="N240" s="14">
        <f t="shared" si="63"/>
        <v>0</v>
      </c>
      <c r="O240" s="56" t="s">
        <v>95</v>
      </c>
      <c r="P240" s="18"/>
    </row>
    <row r="241" spans="1:16" s="17" customFormat="1">
      <c r="A241" s="78"/>
      <c r="B241" s="55"/>
      <c r="C241" s="89"/>
      <c r="D241" s="11" t="s">
        <v>19</v>
      </c>
      <c r="E241" s="14">
        <f t="shared" ref="E241:F246" si="64">G241+I241+K241+M241</f>
        <v>6040</v>
      </c>
      <c r="F241" s="14">
        <f>H241+J241+L241+N241</f>
        <v>250</v>
      </c>
      <c r="G241" s="14">
        <f>[3]Лист1!$F$17</f>
        <v>4540</v>
      </c>
      <c r="H241" s="14">
        <f>[3]Лист1!$G$17</f>
        <v>250</v>
      </c>
      <c r="I241" s="14">
        <f>[3]Лист1!$H$17</f>
        <v>0</v>
      </c>
      <c r="J241" s="14">
        <f>[3]Лист1!$I$17</f>
        <v>0</v>
      </c>
      <c r="K241" s="14">
        <f>[3]Лист1!$J$17</f>
        <v>1500</v>
      </c>
      <c r="L241" s="14">
        <f>[3]Лист1!$K$17</f>
        <v>0</v>
      </c>
      <c r="M241" s="14">
        <f>[3]Лист1!$L$17</f>
        <v>0</v>
      </c>
      <c r="N241" s="14">
        <f>[3]Лист1!$M$17</f>
        <v>0</v>
      </c>
      <c r="O241" s="57"/>
      <c r="P241" s="18"/>
    </row>
    <row r="242" spans="1:16" s="17" customFormat="1">
      <c r="A242" s="78"/>
      <c r="B242" s="55"/>
      <c r="C242" s="89"/>
      <c r="D242" s="11" t="s">
        <v>20</v>
      </c>
      <c r="E242" s="14">
        <f>G242+I242+K242+M242</f>
        <v>4800</v>
      </c>
      <c r="F242" s="14">
        <f t="shared" si="64"/>
        <v>250</v>
      </c>
      <c r="G242" s="14">
        <f>[4]Лист1!$F$21</f>
        <v>3300</v>
      </c>
      <c r="H242" s="14">
        <f>[5]Лист1!$G$21</f>
        <v>250</v>
      </c>
      <c r="I242" s="14">
        <f>[3]Лист1!$H$18</f>
        <v>0</v>
      </c>
      <c r="J242" s="14">
        <f>[3]Лист1!$I$18</f>
        <v>0</v>
      </c>
      <c r="K242" s="14">
        <f>[4]Лист1!$J$21</f>
        <v>1500</v>
      </c>
      <c r="L242" s="14">
        <f>[3]Лист1!$K$18</f>
        <v>0</v>
      </c>
      <c r="M242" s="14">
        <f>[3]Лист1!$L$18</f>
        <v>0</v>
      </c>
      <c r="N242" s="14">
        <f>[3]Лист1!$M$18</f>
        <v>0</v>
      </c>
      <c r="O242" s="57"/>
      <c r="P242" s="18"/>
    </row>
    <row r="243" spans="1:16" s="17" customFormat="1">
      <c r="A243" s="78"/>
      <c r="B243" s="55"/>
      <c r="C243" s="89"/>
      <c r="D243" s="11" t="s">
        <v>21</v>
      </c>
      <c r="E243" s="14">
        <f t="shared" si="64"/>
        <v>3050</v>
      </c>
      <c r="F243" s="14">
        <f t="shared" si="64"/>
        <v>250</v>
      </c>
      <c r="G243" s="14">
        <f>[4]Лист1!$F$22</f>
        <v>2550</v>
      </c>
      <c r="H243" s="14">
        <f>[5]Лист1!$G$22</f>
        <v>250</v>
      </c>
      <c r="I243" s="14">
        <f>[3]Лист1!$H$19</f>
        <v>0</v>
      </c>
      <c r="J243" s="14">
        <f>[3]Лист1!$I$19</f>
        <v>0</v>
      </c>
      <c r="K243" s="14">
        <f>[4]Лист1!$J$22</f>
        <v>500</v>
      </c>
      <c r="L243" s="14">
        <f>[3]Лист1!$K$19</f>
        <v>0</v>
      </c>
      <c r="M243" s="14">
        <f>[3]Лист1!$L$19</f>
        <v>0</v>
      </c>
      <c r="N243" s="14">
        <f>[3]Лист1!$M$19</f>
        <v>0</v>
      </c>
      <c r="O243" s="57"/>
      <c r="P243" s="18"/>
    </row>
    <row r="244" spans="1:16" s="17" customFormat="1">
      <c r="A244" s="78"/>
      <c r="B244" s="55"/>
      <c r="C244" s="89"/>
      <c r="D244" s="11" t="s">
        <v>22</v>
      </c>
      <c r="E244" s="14">
        <f t="shared" si="64"/>
        <v>2450</v>
      </c>
      <c r="F244" s="14">
        <f t="shared" si="64"/>
        <v>250</v>
      </c>
      <c r="G244" s="14">
        <f>[4]Лист1!$F$23</f>
        <v>2450</v>
      </c>
      <c r="H244" s="14">
        <f>[5]Лист1!$G$23</f>
        <v>250</v>
      </c>
      <c r="I244" s="14">
        <f>[3]Лист1!$H$20</f>
        <v>0</v>
      </c>
      <c r="J244" s="14">
        <f>[3]Лист1!$I$20</f>
        <v>0</v>
      </c>
      <c r="K244" s="14">
        <f>[5]Лист1!$J$23</f>
        <v>0</v>
      </c>
      <c r="L244" s="14">
        <f>[3]Лист1!$K$20</f>
        <v>0</v>
      </c>
      <c r="M244" s="14">
        <f>[3]Лист1!$L$20</f>
        <v>0</v>
      </c>
      <c r="N244" s="14">
        <f>[3]Лист1!$M$20</f>
        <v>0</v>
      </c>
      <c r="O244" s="57"/>
      <c r="P244" s="18"/>
    </row>
    <row r="245" spans="1:16" s="17" customFormat="1">
      <c r="A245" s="78"/>
      <c r="B245" s="55"/>
      <c r="C245" s="89"/>
      <c r="D245" s="11" t="s">
        <v>23</v>
      </c>
      <c r="E245" s="14">
        <f t="shared" si="64"/>
        <v>2500</v>
      </c>
      <c r="F245" s="14">
        <f t="shared" si="64"/>
        <v>0</v>
      </c>
      <c r="G245" s="14">
        <f>[4]Лист1!$F$24</f>
        <v>2500</v>
      </c>
      <c r="H245" s="14">
        <f>[5]Лист1!$G$24</f>
        <v>0</v>
      </c>
      <c r="I245" s="14">
        <f>[3]Лист1!$H$21</f>
        <v>0</v>
      </c>
      <c r="J245" s="14">
        <f>[3]Лист1!$I$21</f>
        <v>0</v>
      </c>
      <c r="K245" s="14">
        <f>[5]Лист1!$J$24</f>
        <v>0</v>
      </c>
      <c r="L245" s="14">
        <f>[3]Лист1!$K$21</f>
        <v>0</v>
      </c>
      <c r="M245" s="14">
        <f>[3]Лист1!$L$21</f>
        <v>0</v>
      </c>
      <c r="N245" s="14">
        <f>[3]Лист1!$M$21</f>
        <v>0</v>
      </c>
      <c r="O245" s="57"/>
      <c r="P245" s="18"/>
    </row>
    <row r="246" spans="1:16" s="17" customFormat="1" ht="26.25" customHeight="1">
      <c r="A246" s="78"/>
      <c r="B246" s="55"/>
      <c r="C246" s="90"/>
      <c r="D246" s="11" t="s">
        <v>24</v>
      </c>
      <c r="E246" s="14">
        <f>G246+I246+K246+M246</f>
        <v>2450</v>
      </c>
      <c r="F246" s="14">
        <f t="shared" si="64"/>
        <v>0</v>
      </c>
      <c r="G246" s="14">
        <f>[4]Лист1!$F$25</f>
        <v>2450</v>
      </c>
      <c r="H246" s="14">
        <f>[5]Лист1!$G$25</f>
        <v>0</v>
      </c>
      <c r="I246" s="14">
        <f>[3]Лист1!$H$22</f>
        <v>0</v>
      </c>
      <c r="J246" s="14">
        <f>[3]Лист1!$I$22</f>
        <v>0</v>
      </c>
      <c r="K246" s="14">
        <f>[5]Лист1!$J$25</f>
        <v>0</v>
      </c>
      <c r="L246" s="14">
        <f>[3]Лист1!$K$22</f>
        <v>0</v>
      </c>
      <c r="M246" s="14">
        <f>[3]Лист1!$L$22</f>
        <v>0</v>
      </c>
      <c r="N246" s="14">
        <f>[3]Лист1!$M$22</f>
        <v>0</v>
      </c>
      <c r="O246" s="57"/>
      <c r="P246" s="18"/>
    </row>
    <row r="247" spans="1:16" s="17" customFormat="1" hidden="1">
      <c r="A247" s="78"/>
      <c r="B247" s="55" t="s">
        <v>57</v>
      </c>
      <c r="C247" s="13"/>
      <c r="D247" s="11" t="s">
        <v>18</v>
      </c>
      <c r="E247" s="14">
        <f>SUM(E248:E253)</f>
        <v>15940</v>
      </c>
      <c r="F247" s="14">
        <f>SUM(F248:F253)</f>
        <v>0</v>
      </c>
      <c r="G247" s="14">
        <f>SUM(G248:G253)</f>
        <v>13940</v>
      </c>
      <c r="H247" s="14">
        <f t="shared" ref="H247:N247" si="65">SUM(H248:H253)</f>
        <v>0</v>
      </c>
      <c r="I247" s="14">
        <f t="shared" si="65"/>
        <v>0</v>
      </c>
      <c r="J247" s="14">
        <f t="shared" si="65"/>
        <v>0</v>
      </c>
      <c r="K247" s="14">
        <f t="shared" si="65"/>
        <v>2000</v>
      </c>
      <c r="L247" s="14">
        <f t="shared" si="65"/>
        <v>0</v>
      </c>
      <c r="M247" s="14">
        <f t="shared" si="65"/>
        <v>0</v>
      </c>
      <c r="N247" s="14">
        <f t="shared" si="65"/>
        <v>0</v>
      </c>
      <c r="O247" s="57"/>
      <c r="P247" s="18"/>
    </row>
    <row r="248" spans="1:16" s="17" customFormat="1" hidden="1">
      <c r="A248" s="78"/>
      <c r="B248" s="55"/>
      <c r="C248" s="13"/>
      <c r="D248" s="11" t="s">
        <v>19</v>
      </c>
      <c r="E248" s="14">
        <f t="shared" ref="E248:F253" si="66">G248+I248+K248+M248</f>
        <v>4740</v>
      </c>
      <c r="F248" s="14">
        <f t="shared" si="66"/>
        <v>0</v>
      </c>
      <c r="G248" s="14">
        <f>G255+G262+G269+G276+G283+G290+G297+G304+G311+G318</f>
        <v>3740</v>
      </c>
      <c r="H248" s="14">
        <f t="shared" ref="H248:N248" si="67">H255+H262+H269+H276+H283+H290+H297+H304+H311+H318</f>
        <v>0</v>
      </c>
      <c r="I248" s="14">
        <f t="shared" si="67"/>
        <v>0</v>
      </c>
      <c r="J248" s="14">
        <f t="shared" si="67"/>
        <v>0</v>
      </c>
      <c r="K248" s="14">
        <f t="shared" si="67"/>
        <v>1000</v>
      </c>
      <c r="L248" s="14">
        <f t="shared" si="67"/>
        <v>0</v>
      </c>
      <c r="M248" s="14">
        <f t="shared" si="67"/>
        <v>0</v>
      </c>
      <c r="N248" s="14">
        <f t="shared" si="67"/>
        <v>0</v>
      </c>
      <c r="O248" s="57"/>
      <c r="P248" s="18"/>
    </row>
    <row r="249" spans="1:16" s="17" customFormat="1" hidden="1">
      <c r="A249" s="78"/>
      <c r="B249" s="55"/>
      <c r="C249" s="13"/>
      <c r="D249" s="11" t="s">
        <v>20</v>
      </c>
      <c r="E249" s="14">
        <f t="shared" si="66"/>
        <v>4950</v>
      </c>
      <c r="F249" s="14">
        <f t="shared" si="66"/>
        <v>0</v>
      </c>
      <c r="G249" s="14">
        <f t="shared" ref="G249:N249" si="68">G256+G263+G270+G277+G284+G291+G298+G305+G312+G319</f>
        <v>3950</v>
      </c>
      <c r="H249" s="14">
        <f t="shared" si="68"/>
        <v>0</v>
      </c>
      <c r="I249" s="14">
        <f t="shared" si="68"/>
        <v>0</v>
      </c>
      <c r="J249" s="14">
        <f t="shared" si="68"/>
        <v>0</v>
      </c>
      <c r="K249" s="14">
        <f t="shared" si="68"/>
        <v>1000</v>
      </c>
      <c r="L249" s="14">
        <f t="shared" si="68"/>
        <v>0</v>
      </c>
      <c r="M249" s="14">
        <f t="shared" si="68"/>
        <v>0</v>
      </c>
      <c r="N249" s="14">
        <f t="shared" si="68"/>
        <v>0</v>
      </c>
      <c r="O249" s="57"/>
      <c r="P249" s="18"/>
    </row>
    <row r="250" spans="1:16" s="17" customFormat="1" hidden="1">
      <c r="A250" s="78"/>
      <c r="B250" s="55"/>
      <c r="C250" s="13"/>
      <c r="D250" s="11" t="s">
        <v>21</v>
      </c>
      <c r="E250" s="14">
        <f t="shared" si="66"/>
        <v>1600</v>
      </c>
      <c r="F250" s="14">
        <f t="shared" si="66"/>
        <v>0</v>
      </c>
      <c r="G250" s="14">
        <f t="shared" ref="G250:N250" si="69">G257+G264+G271+G278+G285+G292+G299+G306+G313+G320</f>
        <v>1600</v>
      </c>
      <c r="H250" s="14">
        <f t="shared" si="69"/>
        <v>0</v>
      </c>
      <c r="I250" s="14">
        <f t="shared" si="69"/>
        <v>0</v>
      </c>
      <c r="J250" s="14">
        <f t="shared" si="69"/>
        <v>0</v>
      </c>
      <c r="K250" s="14">
        <f t="shared" si="69"/>
        <v>0</v>
      </c>
      <c r="L250" s="14">
        <f t="shared" si="69"/>
        <v>0</v>
      </c>
      <c r="M250" s="14">
        <f t="shared" si="69"/>
        <v>0</v>
      </c>
      <c r="N250" s="14">
        <f t="shared" si="69"/>
        <v>0</v>
      </c>
      <c r="O250" s="57"/>
      <c r="P250" s="18"/>
    </row>
    <row r="251" spans="1:16" s="17" customFormat="1" hidden="1">
      <c r="A251" s="78"/>
      <c r="B251" s="55"/>
      <c r="C251" s="13"/>
      <c r="D251" s="11" t="s">
        <v>22</v>
      </c>
      <c r="E251" s="14">
        <f t="shared" si="66"/>
        <v>1550</v>
      </c>
      <c r="F251" s="14">
        <f t="shared" si="66"/>
        <v>0</v>
      </c>
      <c r="G251" s="14">
        <f t="shared" ref="G251:N251" si="70">G258+G265+G272+G279+G286+G293+G300+G307+G314+G321</f>
        <v>1550</v>
      </c>
      <c r="H251" s="14">
        <f t="shared" si="70"/>
        <v>0</v>
      </c>
      <c r="I251" s="14">
        <f t="shared" si="70"/>
        <v>0</v>
      </c>
      <c r="J251" s="14">
        <f t="shared" si="70"/>
        <v>0</v>
      </c>
      <c r="K251" s="14">
        <f t="shared" si="70"/>
        <v>0</v>
      </c>
      <c r="L251" s="14">
        <f t="shared" si="70"/>
        <v>0</v>
      </c>
      <c r="M251" s="14">
        <f t="shared" si="70"/>
        <v>0</v>
      </c>
      <c r="N251" s="14">
        <f t="shared" si="70"/>
        <v>0</v>
      </c>
      <c r="O251" s="57"/>
      <c r="P251" s="18"/>
    </row>
    <row r="252" spans="1:16" s="17" customFormat="1" hidden="1">
      <c r="A252" s="78"/>
      <c r="B252" s="55"/>
      <c r="C252" s="13"/>
      <c r="D252" s="11" t="s">
        <v>23</v>
      </c>
      <c r="E252" s="14">
        <f t="shared" si="66"/>
        <v>1600</v>
      </c>
      <c r="F252" s="14">
        <f t="shared" si="66"/>
        <v>0</v>
      </c>
      <c r="G252" s="14">
        <f t="shared" ref="G252:N252" si="71">G259+G266+G273+G280+G287+G294+G301+G308+G315+G322</f>
        <v>1600</v>
      </c>
      <c r="H252" s="14">
        <f t="shared" si="71"/>
        <v>0</v>
      </c>
      <c r="I252" s="14">
        <f t="shared" si="71"/>
        <v>0</v>
      </c>
      <c r="J252" s="14">
        <f t="shared" si="71"/>
        <v>0</v>
      </c>
      <c r="K252" s="14">
        <f t="shared" si="71"/>
        <v>0</v>
      </c>
      <c r="L252" s="14">
        <f t="shared" si="71"/>
        <v>0</v>
      </c>
      <c r="M252" s="14">
        <f t="shared" si="71"/>
        <v>0</v>
      </c>
      <c r="N252" s="14">
        <f t="shared" si="71"/>
        <v>0</v>
      </c>
      <c r="O252" s="57"/>
      <c r="P252" s="18"/>
    </row>
    <row r="253" spans="1:16" s="17" customFormat="1" hidden="1">
      <c r="A253" s="78"/>
      <c r="B253" s="55"/>
      <c r="C253" s="13"/>
      <c r="D253" s="11" t="s">
        <v>24</v>
      </c>
      <c r="E253" s="14">
        <f t="shared" si="66"/>
        <v>1500</v>
      </c>
      <c r="F253" s="14">
        <f t="shared" si="66"/>
        <v>0</v>
      </c>
      <c r="G253" s="14">
        <f t="shared" ref="G253:N253" si="72">G260+G267+G274+G281+G288+G295+G302+G309+G316+G323</f>
        <v>1500</v>
      </c>
      <c r="H253" s="14">
        <f t="shared" si="72"/>
        <v>0</v>
      </c>
      <c r="I253" s="14">
        <f t="shared" si="72"/>
        <v>0</v>
      </c>
      <c r="J253" s="14">
        <f t="shared" si="72"/>
        <v>0</v>
      </c>
      <c r="K253" s="14">
        <f t="shared" si="72"/>
        <v>0</v>
      </c>
      <c r="L253" s="14">
        <f t="shared" si="72"/>
        <v>0</v>
      </c>
      <c r="M253" s="14">
        <f t="shared" si="72"/>
        <v>0</v>
      </c>
      <c r="N253" s="14">
        <f t="shared" si="72"/>
        <v>0</v>
      </c>
      <c r="O253" s="57"/>
      <c r="P253" s="18"/>
    </row>
    <row r="254" spans="1:16" hidden="1">
      <c r="A254" s="78"/>
      <c r="B254" s="54" t="s">
        <v>119</v>
      </c>
      <c r="C254" s="45"/>
      <c r="D254" s="8" t="s">
        <v>18</v>
      </c>
      <c r="E254" s="14">
        <f>SUM(E255:E260)</f>
        <v>90</v>
      </c>
      <c r="F254" s="31">
        <f>SUM(F255:F260)</f>
        <v>0</v>
      </c>
      <c r="G254" s="20">
        <f>SUM(G255:G260)</f>
        <v>90</v>
      </c>
      <c r="H254" s="32">
        <f t="shared" ref="H254:N254" si="73">SUM(H255:H260)</f>
        <v>0</v>
      </c>
      <c r="I254" s="14">
        <f t="shared" si="73"/>
        <v>0</v>
      </c>
      <c r="J254" s="14">
        <f t="shared" si="73"/>
        <v>0</v>
      </c>
      <c r="K254" s="14">
        <f t="shared" si="73"/>
        <v>0</v>
      </c>
      <c r="L254" s="14">
        <f t="shared" si="73"/>
        <v>0</v>
      </c>
      <c r="M254" s="14">
        <f t="shared" si="73"/>
        <v>0</v>
      </c>
      <c r="N254" s="14">
        <f t="shared" si="73"/>
        <v>0</v>
      </c>
      <c r="O254" s="57"/>
      <c r="P254" s="18"/>
    </row>
    <row r="255" spans="1:16" hidden="1">
      <c r="A255" s="78"/>
      <c r="B255" s="54"/>
      <c r="C255" s="45"/>
      <c r="D255" s="8" t="s">
        <v>19</v>
      </c>
      <c r="E255" s="14">
        <f t="shared" ref="E255:F260" si="74">G255+I255+K255+M255</f>
        <v>90</v>
      </c>
      <c r="F255" s="31">
        <f t="shared" si="74"/>
        <v>0</v>
      </c>
      <c r="G255" s="33">
        <v>90</v>
      </c>
      <c r="H255" s="34"/>
      <c r="I255" s="20"/>
      <c r="J255" s="20"/>
      <c r="K255" s="20"/>
      <c r="L255" s="20"/>
      <c r="M255" s="20"/>
      <c r="N255" s="20"/>
      <c r="O255" s="57"/>
      <c r="P255" s="18"/>
    </row>
    <row r="256" spans="1:16" hidden="1">
      <c r="A256" s="78"/>
      <c r="B256" s="54"/>
      <c r="C256" s="45"/>
      <c r="D256" s="8" t="s">
        <v>20</v>
      </c>
      <c r="E256" s="14">
        <f t="shared" si="74"/>
        <v>0</v>
      </c>
      <c r="F256" s="31">
        <f t="shared" si="74"/>
        <v>0</v>
      </c>
      <c r="G256" s="20"/>
      <c r="H256" s="34"/>
      <c r="I256" s="20"/>
      <c r="J256" s="20"/>
      <c r="K256" s="20"/>
      <c r="L256" s="20"/>
      <c r="M256" s="20"/>
      <c r="N256" s="20"/>
      <c r="O256" s="57"/>
      <c r="P256" s="18"/>
    </row>
    <row r="257" spans="1:16" hidden="1">
      <c r="A257" s="78"/>
      <c r="B257" s="54"/>
      <c r="C257" s="45"/>
      <c r="D257" s="8" t="s">
        <v>21</v>
      </c>
      <c r="E257" s="14">
        <f t="shared" si="74"/>
        <v>0</v>
      </c>
      <c r="F257" s="31">
        <f t="shared" si="74"/>
        <v>0</v>
      </c>
      <c r="G257" s="20"/>
      <c r="H257" s="34"/>
      <c r="I257" s="20"/>
      <c r="J257" s="20"/>
      <c r="K257" s="20"/>
      <c r="L257" s="20"/>
      <c r="M257" s="20"/>
      <c r="N257" s="20"/>
      <c r="O257" s="57"/>
      <c r="P257" s="18"/>
    </row>
    <row r="258" spans="1:16" hidden="1">
      <c r="A258" s="78"/>
      <c r="B258" s="54"/>
      <c r="C258" s="45"/>
      <c r="D258" s="8" t="s">
        <v>22</v>
      </c>
      <c r="E258" s="14">
        <f t="shared" si="74"/>
        <v>0</v>
      </c>
      <c r="F258" s="31">
        <f t="shared" si="74"/>
        <v>0</v>
      </c>
      <c r="G258" s="20"/>
      <c r="H258" s="34"/>
      <c r="I258" s="20"/>
      <c r="J258" s="20"/>
      <c r="K258" s="20"/>
      <c r="L258" s="20"/>
      <c r="M258" s="20"/>
      <c r="N258" s="20"/>
      <c r="O258" s="57"/>
      <c r="P258" s="18"/>
    </row>
    <row r="259" spans="1:16" hidden="1">
      <c r="A259" s="78"/>
      <c r="B259" s="54"/>
      <c r="C259" s="45"/>
      <c r="D259" s="8" t="s">
        <v>23</v>
      </c>
      <c r="E259" s="14">
        <f t="shared" si="74"/>
        <v>0</v>
      </c>
      <c r="F259" s="31">
        <f t="shared" si="74"/>
        <v>0</v>
      </c>
      <c r="G259" s="20"/>
      <c r="H259" s="34"/>
      <c r="I259" s="20"/>
      <c r="J259" s="20"/>
      <c r="K259" s="20"/>
      <c r="L259" s="20"/>
      <c r="M259" s="20"/>
      <c r="N259" s="20"/>
      <c r="O259" s="57"/>
      <c r="P259" s="18"/>
    </row>
    <row r="260" spans="1:16" hidden="1">
      <c r="A260" s="78"/>
      <c r="B260" s="54"/>
      <c r="C260" s="45"/>
      <c r="D260" s="8" t="s">
        <v>24</v>
      </c>
      <c r="E260" s="14">
        <f t="shared" si="74"/>
        <v>0</v>
      </c>
      <c r="F260" s="31">
        <f t="shared" si="74"/>
        <v>0</v>
      </c>
      <c r="G260" s="20"/>
      <c r="H260" s="34"/>
      <c r="I260" s="20"/>
      <c r="J260" s="20"/>
      <c r="K260" s="20"/>
      <c r="L260" s="20"/>
      <c r="M260" s="20"/>
      <c r="N260" s="20"/>
      <c r="O260" s="57"/>
      <c r="P260" s="18"/>
    </row>
    <row r="261" spans="1:16" hidden="1">
      <c r="A261" s="78"/>
      <c r="B261" s="54" t="s">
        <v>110</v>
      </c>
      <c r="C261" s="45"/>
      <c r="D261" s="8" t="s">
        <v>18</v>
      </c>
      <c r="E261" s="14">
        <f>SUM(E262:E267)</f>
        <v>70</v>
      </c>
      <c r="F261" s="31">
        <f>SUM(F262:F267)</f>
        <v>0</v>
      </c>
      <c r="G261" s="20">
        <f>SUM(G262:G267)</f>
        <v>70</v>
      </c>
      <c r="H261" s="32">
        <f t="shared" ref="H261:N261" si="75">SUM(H262:H267)</f>
        <v>0</v>
      </c>
      <c r="I261" s="14">
        <f t="shared" si="75"/>
        <v>0</v>
      </c>
      <c r="J261" s="14">
        <f t="shared" si="75"/>
        <v>0</v>
      </c>
      <c r="K261" s="14">
        <f t="shared" si="75"/>
        <v>0</v>
      </c>
      <c r="L261" s="14">
        <f t="shared" si="75"/>
        <v>0</v>
      </c>
      <c r="M261" s="14">
        <f t="shared" si="75"/>
        <v>0</v>
      </c>
      <c r="N261" s="14">
        <f t="shared" si="75"/>
        <v>0</v>
      </c>
      <c r="O261" s="57"/>
      <c r="P261" s="18"/>
    </row>
    <row r="262" spans="1:16" hidden="1">
      <c r="A262" s="78"/>
      <c r="B262" s="54"/>
      <c r="C262" s="45"/>
      <c r="D262" s="8" t="s">
        <v>19</v>
      </c>
      <c r="E262" s="14">
        <f t="shared" ref="E262:F267" si="76">G262+I262+K262+M262</f>
        <v>70</v>
      </c>
      <c r="F262" s="31">
        <f t="shared" si="76"/>
        <v>0</v>
      </c>
      <c r="G262" s="33">
        <v>70</v>
      </c>
      <c r="H262" s="34"/>
      <c r="I262" s="20"/>
      <c r="J262" s="20"/>
      <c r="K262" s="20"/>
      <c r="L262" s="20"/>
      <c r="M262" s="20"/>
      <c r="N262" s="20"/>
      <c r="O262" s="57"/>
      <c r="P262" s="18"/>
    </row>
    <row r="263" spans="1:16" hidden="1">
      <c r="A263" s="78"/>
      <c r="B263" s="54"/>
      <c r="C263" s="45"/>
      <c r="D263" s="8" t="s">
        <v>20</v>
      </c>
      <c r="E263" s="14">
        <f t="shared" si="76"/>
        <v>0</v>
      </c>
      <c r="F263" s="31">
        <f t="shared" si="76"/>
        <v>0</v>
      </c>
      <c r="G263" s="20"/>
      <c r="H263" s="34"/>
      <c r="I263" s="20"/>
      <c r="J263" s="20"/>
      <c r="K263" s="20"/>
      <c r="L263" s="20"/>
      <c r="M263" s="20"/>
      <c r="N263" s="20"/>
      <c r="O263" s="57"/>
      <c r="P263" s="18"/>
    </row>
    <row r="264" spans="1:16" hidden="1">
      <c r="A264" s="78"/>
      <c r="B264" s="54"/>
      <c r="C264" s="45"/>
      <c r="D264" s="8" t="s">
        <v>21</v>
      </c>
      <c r="E264" s="14">
        <f t="shared" si="76"/>
        <v>0</v>
      </c>
      <c r="F264" s="31">
        <f t="shared" si="76"/>
        <v>0</v>
      </c>
      <c r="G264" s="20"/>
      <c r="H264" s="34"/>
      <c r="I264" s="20"/>
      <c r="J264" s="20"/>
      <c r="K264" s="20"/>
      <c r="L264" s="20"/>
      <c r="M264" s="20"/>
      <c r="N264" s="20"/>
      <c r="O264" s="57"/>
      <c r="P264" s="18"/>
    </row>
    <row r="265" spans="1:16" hidden="1">
      <c r="A265" s="78"/>
      <c r="B265" s="54"/>
      <c r="C265" s="45"/>
      <c r="D265" s="8" t="s">
        <v>22</v>
      </c>
      <c r="E265" s="14">
        <f t="shared" si="76"/>
        <v>0</v>
      </c>
      <c r="F265" s="31">
        <f t="shared" si="76"/>
        <v>0</v>
      </c>
      <c r="G265" s="20"/>
      <c r="H265" s="34"/>
      <c r="I265" s="20"/>
      <c r="J265" s="20"/>
      <c r="K265" s="20"/>
      <c r="L265" s="20"/>
      <c r="M265" s="20"/>
      <c r="N265" s="20"/>
      <c r="O265" s="57"/>
      <c r="P265" s="18"/>
    </row>
    <row r="266" spans="1:16" hidden="1">
      <c r="A266" s="78"/>
      <c r="B266" s="54"/>
      <c r="C266" s="45"/>
      <c r="D266" s="8" t="s">
        <v>23</v>
      </c>
      <c r="E266" s="14">
        <f t="shared" si="76"/>
        <v>0</v>
      </c>
      <c r="F266" s="31">
        <f t="shared" si="76"/>
        <v>0</v>
      </c>
      <c r="G266" s="20"/>
      <c r="H266" s="34"/>
      <c r="I266" s="20"/>
      <c r="J266" s="20"/>
      <c r="K266" s="20"/>
      <c r="L266" s="20"/>
      <c r="M266" s="20"/>
      <c r="N266" s="20"/>
      <c r="O266" s="57"/>
      <c r="P266" s="18"/>
    </row>
    <row r="267" spans="1:16" hidden="1">
      <c r="A267" s="78"/>
      <c r="B267" s="54"/>
      <c r="C267" s="45"/>
      <c r="D267" s="8" t="s">
        <v>24</v>
      </c>
      <c r="E267" s="14">
        <f t="shared" si="76"/>
        <v>0</v>
      </c>
      <c r="F267" s="31">
        <f t="shared" si="76"/>
        <v>0</v>
      </c>
      <c r="G267" s="20"/>
      <c r="H267" s="34"/>
      <c r="I267" s="20"/>
      <c r="J267" s="20"/>
      <c r="K267" s="20"/>
      <c r="L267" s="20"/>
      <c r="M267" s="20"/>
      <c r="N267" s="20"/>
      <c r="O267" s="57"/>
      <c r="P267" s="18"/>
    </row>
    <row r="268" spans="1:16" hidden="1">
      <c r="A268" s="78"/>
      <c r="B268" s="54" t="s">
        <v>99</v>
      </c>
      <c r="C268" s="45"/>
      <c r="D268" s="8" t="s">
        <v>18</v>
      </c>
      <c r="E268" s="14">
        <f>SUM(E269:E274)</f>
        <v>230</v>
      </c>
      <c r="F268" s="31">
        <f>SUM(F269:F274)</f>
        <v>0</v>
      </c>
      <c r="G268" s="20">
        <f>SUM(G269:G274)</f>
        <v>230</v>
      </c>
      <c r="H268" s="32">
        <f t="shared" ref="H268:N268" si="77">SUM(H269:H274)</f>
        <v>0</v>
      </c>
      <c r="I268" s="14">
        <f t="shared" si="77"/>
        <v>0</v>
      </c>
      <c r="J268" s="14">
        <f t="shared" si="77"/>
        <v>0</v>
      </c>
      <c r="K268" s="14">
        <f t="shared" si="77"/>
        <v>0</v>
      </c>
      <c r="L268" s="14">
        <f t="shared" si="77"/>
        <v>0</v>
      </c>
      <c r="M268" s="14">
        <f t="shared" si="77"/>
        <v>0</v>
      </c>
      <c r="N268" s="14">
        <f t="shared" si="77"/>
        <v>0</v>
      </c>
      <c r="O268" s="57"/>
      <c r="P268" s="18"/>
    </row>
    <row r="269" spans="1:16" hidden="1">
      <c r="A269" s="78"/>
      <c r="B269" s="54"/>
      <c r="C269" s="45"/>
      <c r="D269" s="8" t="s">
        <v>19</v>
      </c>
      <c r="E269" s="14">
        <f t="shared" ref="E269:F274" si="78">G269+I269+K269+M269</f>
        <v>230</v>
      </c>
      <c r="F269" s="31">
        <f t="shared" si="78"/>
        <v>0</v>
      </c>
      <c r="G269" s="33">
        <v>230</v>
      </c>
      <c r="H269" s="34"/>
      <c r="I269" s="20"/>
      <c r="J269" s="20"/>
      <c r="K269" s="20"/>
      <c r="L269" s="20"/>
      <c r="M269" s="20"/>
      <c r="N269" s="20"/>
      <c r="O269" s="57"/>
      <c r="P269" s="18"/>
    </row>
    <row r="270" spans="1:16" hidden="1">
      <c r="A270" s="78"/>
      <c r="B270" s="54"/>
      <c r="C270" s="45"/>
      <c r="D270" s="8" t="s">
        <v>20</v>
      </c>
      <c r="E270" s="14">
        <f t="shared" si="78"/>
        <v>0</v>
      </c>
      <c r="F270" s="31">
        <f t="shared" si="78"/>
        <v>0</v>
      </c>
      <c r="G270" s="20"/>
      <c r="H270" s="34"/>
      <c r="I270" s="20"/>
      <c r="J270" s="20"/>
      <c r="K270" s="20"/>
      <c r="L270" s="20"/>
      <c r="M270" s="20"/>
      <c r="N270" s="20"/>
      <c r="O270" s="57"/>
      <c r="P270" s="18"/>
    </row>
    <row r="271" spans="1:16" hidden="1">
      <c r="A271" s="78"/>
      <c r="B271" s="54"/>
      <c r="C271" s="45"/>
      <c r="D271" s="8" t="s">
        <v>21</v>
      </c>
      <c r="E271" s="14">
        <f t="shared" si="78"/>
        <v>0</v>
      </c>
      <c r="F271" s="31">
        <f t="shared" si="78"/>
        <v>0</v>
      </c>
      <c r="G271" s="20"/>
      <c r="H271" s="34"/>
      <c r="I271" s="20"/>
      <c r="J271" s="20"/>
      <c r="K271" s="20"/>
      <c r="L271" s="20"/>
      <c r="M271" s="20"/>
      <c r="N271" s="20"/>
      <c r="O271" s="57"/>
      <c r="P271" s="18"/>
    </row>
    <row r="272" spans="1:16" hidden="1">
      <c r="A272" s="78"/>
      <c r="B272" s="54"/>
      <c r="C272" s="45"/>
      <c r="D272" s="8" t="s">
        <v>22</v>
      </c>
      <c r="E272" s="14">
        <f t="shared" si="78"/>
        <v>0</v>
      </c>
      <c r="F272" s="31">
        <f t="shared" si="78"/>
        <v>0</v>
      </c>
      <c r="G272" s="20"/>
      <c r="H272" s="34"/>
      <c r="I272" s="20"/>
      <c r="J272" s="20"/>
      <c r="K272" s="20"/>
      <c r="L272" s="20"/>
      <c r="M272" s="20"/>
      <c r="N272" s="20"/>
      <c r="O272" s="57"/>
      <c r="P272" s="18"/>
    </row>
    <row r="273" spans="1:16" hidden="1">
      <c r="A273" s="78"/>
      <c r="B273" s="54"/>
      <c r="C273" s="45"/>
      <c r="D273" s="8" t="s">
        <v>23</v>
      </c>
      <c r="E273" s="14">
        <f t="shared" si="78"/>
        <v>0</v>
      </c>
      <c r="F273" s="31">
        <f t="shared" si="78"/>
        <v>0</v>
      </c>
      <c r="G273" s="20"/>
      <c r="H273" s="34"/>
      <c r="I273" s="20"/>
      <c r="J273" s="20"/>
      <c r="K273" s="20"/>
      <c r="L273" s="20"/>
      <c r="M273" s="20"/>
      <c r="N273" s="20"/>
      <c r="O273" s="57"/>
      <c r="P273" s="18"/>
    </row>
    <row r="274" spans="1:16" hidden="1">
      <c r="A274" s="78"/>
      <c r="B274" s="54"/>
      <c r="C274" s="45"/>
      <c r="D274" s="8" t="s">
        <v>24</v>
      </c>
      <c r="E274" s="14">
        <f t="shared" si="78"/>
        <v>0</v>
      </c>
      <c r="F274" s="31">
        <f t="shared" si="78"/>
        <v>0</v>
      </c>
      <c r="G274" s="20"/>
      <c r="H274" s="34"/>
      <c r="I274" s="20"/>
      <c r="J274" s="20"/>
      <c r="K274" s="20"/>
      <c r="L274" s="20"/>
      <c r="M274" s="20"/>
      <c r="N274" s="20"/>
      <c r="O274" s="57"/>
      <c r="P274" s="18"/>
    </row>
    <row r="275" spans="1:16" hidden="1">
      <c r="A275" s="78"/>
      <c r="B275" s="54" t="s">
        <v>59</v>
      </c>
      <c r="C275" s="45"/>
      <c r="D275" s="8" t="s">
        <v>18</v>
      </c>
      <c r="E275" s="14">
        <f>SUM(E276:E281)</f>
        <v>1400</v>
      </c>
      <c r="F275" s="31">
        <f>SUM(F276:F281)</f>
        <v>0</v>
      </c>
      <c r="G275" s="20">
        <f>SUM(G276:G281)</f>
        <v>1400</v>
      </c>
      <c r="H275" s="32">
        <f t="shared" ref="H275:N275" si="79">SUM(H276:H281)</f>
        <v>0</v>
      </c>
      <c r="I275" s="14">
        <f t="shared" si="79"/>
        <v>0</v>
      </c>
      <c r="J275" s="14">
        <f t="shared" si="79"/>
        <v>0</v>
      </c>
      <c r="K275" s="14">
        <f t="shared" si="79"/>
        <v>0</v>
      </c>
      <c r="L275" s="14">
        <f t="shared" si="79"/>
        <v>0</v>
      </c>
      <c r="M275" s="14">
        <f t="shared" si="79"/>
        <v>0</v>
      </c>
      <c r="N275" s="14">
        <f t="shared" si="79"/>
        <v>0</v>
      </c>
      <c r="O275" s="57"/>
      <c r="P275" s="18"/>
    </row>
    <row r="276" spans="1:16" hidden="1">
      <c r="A276" s="78"/>
      <c r="B276" s="54"/>
      <c r="C276" s="45"/>
      <c r="D276" s="8" t="s">
        <v>19</v>
      </c>
      <c r="E276" s="14">
        <f t="shared" ref="E276:F281" si="80">G276+I276+K276+M276</f>
        <v>300</v>
      </c>
      <c r="F276" s="31">
        <f t="shared" si="80"/>
        <v>0</v>
      </c>
      <c r="G276" s="33">
        <v>300</v>
      </c>
      <c r="H276" s="34"/>
      <c r="I276" s="20"/>
      <c r="J276" s="20"/>
      <c r="K276" s="20"/>
      <c r="L276" s="20"/>
      <c r="M276" s="20"/>
      <c r="N276" s="20"/>
      <c r="O276" s="57"/>
      <c r="P276" s="18"/>
    </row>
    <row r="277" spans="1:16" hidden="1">
      <c r="A277" s="78"/>
      <c r="B277" s="54"/>
      <c r="C277" s="45"/>
      <c r="D277" s="8" t="s">
        <v>20</v>
      </c>
      <c r="E277" s="14">
        <f t="shared" si="80"/>
        <v>250</v>
      </c>
      <c r="F277" s="31">
        <f t="shared" si="80"/>
        <v>0</v>
      </c>
      <c r="G277" s="20">
        <v>250</v>
      </c>
      <c r="H277" s="34"/>
      <c r="I277" s="20"/>
      <c r="J277" s="20"/>
      <c r="K277" s="20"/>
      <c r="L277" s="20"/>
      <c r="M277" s="20"/>
      <c r="N277" s="20"/>
      <c r="O277" s="57"/>
      <c r="P277" s="18"/>
    </row>
    <row r="278" spans="1:16" hidden="1">
      <c r="A278" s="78"/>
      <c r="B278" s="54"/>
      <c r="C278" s="45"/>
      <c r="D278" s="8" t="s">
        <v>21</v>
      </c>
      <c r="E278" s="14">
        <f t="shared" si="80"/>
        <v>200</v>
      </c>
      <c r="F278" s="31">
        <f t="shared" si="80"/>
        <v>0</v>
      </c>
      <c r="G278" s="20">
        <v>200</v>
      </c>
      <c r="H278" s="34"/>
      <c r="I278" s="20"/>
      <c r="J278" s="20"/>
      <c r="K278" s="20"/>
      <c r="L278" s="20"/>
      <c r="M278" s="20"/>
      <c r="N278" s="20"/>
      <c r="O278" s="57"/>
      <c r="P278" s="18"/>
    </row>
    <row r="279" spans="1:16" hidden="1">
      <c r="A279" s="78"/>
      <c r="B279" s="54"/>
      <c r="C279" s="45"/>
      <c r="D279" s="8" t="s">
        <v>22</v>
      </c>
      <c r="E279" s="14">
        <f t="shared" si="80"/>
        <v>150</v>
      </c>
      <c r="F279" s="31">
        <f t="shared" si="80"/>
        <v>0</v>
      </c>
      <c r="G279" s="20">
        <v>150</v>
      </c>
      <c r="H279" s="34"/>
      <c r="I279" s="20"/>
      <c r="J279" s="20"/>
      <c r="K279" s="20"/>
      <c r="L279" s="20"/>
      <c r="M279" s="20"/>
      <c r="N279" s="20"/>
      <c r="O279" s="57"/>
      <c r="P279" s="18"/>
    </row>
    <row r="280" spans="1:16" hidden="1">
      <c r="A280" s="78"/>
      <c r="B280" s="54"/>
      <c r="C280" s="45"/>
      <c r="D280" s="8" t="s">
        <v>23</v>
      </c>
      <c r="E280" s="14">
        <f t="shared" si="80"/>
        <v>300</v>
      </c>
      <c r="F280" s="31">
        <f t="shared" si="80"/>
        <v>0</v>
      </c>
      <c r="G280" s="20">
        <v>300</v>
      </c>
      <c r="H280" s="34"/>
      <c r="I280" s="20"/>
      <c r="J280" s="20"/>
      <c r="K280" s="20"/>
      <c r="L280" s="20"/>
      <c r="M280" s="20"/>
      <c r="N280" s="20"/>
      <c r="O280" s="57"/>
      <c r="P280" s="18"/>
    </row>
    <row r="281" spans="1:16" hidden="1">
      <c r="A281" s="78"/>
      <c r="B281" s="54"/>
      <c r="C281" s="45"/>
      <c r="D281" s="8" t="s">
        <v>24</v>
      </c>
      <c r="E281" s="14">
        <f t="shared" si="80"/>
        <v>200</v>
      </c>
      <c r="F281" s="31">
        <f t="shared" si="80"/>
        <v>0</v>
      </c>
      <c r="G281" s="20">
        <v>200</v>
      </c>
      <c r="H281" s="34"/>
      <c r="I281" s="20"/>
      <c r="J281" s="20"/>
      <c r="K281" s="20"/>
      <c r="L281" s="20"/>
      <c r="M281" s="20"/>
      <c r="N281" s="20"/>
      <c r="O281" s="57"/>
      <c r="P281" s="18"/>
    </row>
    <row r="282" spans="1:16" ht="21.75" hidden="1" customHeight="1">
      <c r="A282" s="78"/>
      <c r="B282" s="54" t="s">
        <v>60</v>
      </c>
      <c r="C282" s="45"/>
      <c r="D282" s="8" t="s">
        <v>18</v>
      </c>
      <c r="E282" s="14">
        <f>SUM(E283:E288)</f>
        <v>1350</v>
      </c>
      <c r="F282" s="31">
        <f>SUM(F283:F288)</f>
        <v>0</v>
      </c>
      <c r="G282" s="20">
        <f>SUM(G283:G288)</f>
        <v>1350</v>
      </c>
      <c r="H282" s="32">
        <f t="shared" ref="H282:N282" si="81">SUM(H283:H288)</f>
        <v>0</v>
      </c>
      <c r="I282" s="14">
        <f t="shared" si="81"/>
        <v>0</v>
      </c>
      <c r="J282" s="14">
        <f t="shared" si="81"/>
        <v>0</v>
      </c>
      <c r="K282" s="14">
        <f t="shared" si="81"/>
        <v>0</v>
      </c>
      <c r="L282" s="14">
        <f t="shared" si="81"/>
        <v>0</v>
      </c>
      <c r="M282" s="14">
        <f t="shared" si="81"/>
        <v>0</v>
      </c>
      <c r="N282" s="14">
        <f t="shared" si="81"/>
        <v>0</v>
      </c>
      <c r="O282" s="57"/>
      <c r="P282" s="18"/>
    </row>
    <row r="283" spans="1:16" ht="21.75" hidden="1" customHeight="1">
      <c r="A283" s="78"/>
      <c r="B283" s="54"/>
      <c r="C283" s="45"/>
      <c r="D283" s="8" t="s">
        <v>19</v>
      </c>
      <c r="E283" s="14">
        <f t="shared" ref="E283:F288" si="82">G283+I283+K283+M283</f>
        <v>350</v>
      </c>
      <c r="F283" s="31">
        <f t="shared" si="82"/>
        <v>0</v>
      </c>
      <c r="G283" s="33">
        <v>350</v>
      </c>
      <c r="H283" s="34"/>
      <c r="I283" s="20"/>
      <c r="J283" s="20"/>
      <c r="K283" s="20"/>
      <c r="L283" s="20"/>
      <c r="M283" s="20"/>
      <c r="N283" s="20"/>
      <c r="O283" s="57"/>
      <c r="P283" s="18"/>
    </row>
    <row r="284" spans="1:16" ht="21.75" hidden="1" customHeight="1">
      <c r="A284" s="78"/>
      <c r="B284" s="54"/>
      <c r="C284" s="45"/>
      <c r="D284" s="8" t="s">
        <v>20</v>
      </c>
      <c r="E284" s="14">
        <f t="shared" si="82"/>
        <v>200</v>
      </c>
      <c r="F284" s="31">
        <f t="shared" si="82"/>
        <v>0</v>
      </c>
      <c r="G284" s="20">
        <v>200</v>
      </c>
      <c r="H284" s="34"/>
      <c r="I284" s="20"/>
      <c r="J284" s="20"/>
      <c r="K284" s="20"/>
      <c r="L284" s="20"/>
      <c r="M284" s="20"/>
      <c r="N284" s="20"/>
      <c r="O284" s="57"/>
      <c r="P284" s="18"/>
    </row>
    <row r="285" spans="1:16" ht="21.75" hidden="1" customHeight="1">
      <c r="A285" s="78"/>
      <c r="B285" s="54"/>
      <c r="C285" s="45"/>
      <c r="D285" s="8" t="s">
        <v>21</v>
      </c>
      <c r="E285" s="14">
        <f t="shared" si="82"/>
        <v>200</v>
      </c>
      <c r="F285" s="31">
        <f t="shared" si="82"/>
        <v>0</v>
      </c>
      <c r="G285" s="20">
        <v>200</v>
      </c>
      <c r="H285" s="34"/>
      <c r="I285" s="20"/>
      <c r="J285" s="20"/>
      <c r="K285" s="20"/>
      <c r="L285" s="20"/>
      <c r="M285" s="20"/>
      <c r="N285" s="20"/>
      <c r="O285" s="57"/>
      <c r="P285" s="18"/>
    </row>
    <row r="286" spans="1:16" ht="21.75" hidden="1" customHeight="1">
      <c r="A286" s="78"/>
      <c r="B286" s="54"/>
      <c r="C286" s="45"/>
      <c r="D286" s="8" t="s">
        <v>22</v>
      </c>
      <c r="E286" s="14">
        <f t="shared" si="82"/>
        <v>200</v>
      </c>
      <c r="F286" s="31">
        <f t="shared" si="82"/>
        <v>0</v>
      </c>
      <c r="G286" s="20">
        <v>200</v>
      </c>
      <c r="H286" s="34"/>
      <c r="I286" s="20"/>
      <c r="J286" s="20"/>
      <c r="K286" s="20"/>
      <c r="L286" s="20"/>
      <c r="M286" s="20"/>
      <c r="N286" s="20"/>
      <c r="O286" s="57"/>
      <c r="P286" s="18"/>
    </row>
    <row r="287" spans="1:16" ht="21.75" hidden="1" customHeight="1">
      <c r="A287" s="78"/>
      <c r="B287" s="54"/>
      <c r="C287" s="45"/>
      <c r="D287" s="8" t="s">
        <v>23</v>
      </c>
      <c r="E287" s="14">
        <f t="shared" si="82"/>
        <v>200</v>
      </c>
      <c r="F287" s="31">
        <f t="shared" si="82"/>
        <v>0</v>
      </c>
      <c r="G287" s="20">
        <v>200</v>
      </c>
      <c r="H287" s="34"/>
      <c r="I287" s="20"/>
      <c r="J287" s="20"/>
      <c r="K287" s="20"/>
      <c r="L287" s="20"/>
      <c r="M287" s="20"/>
      <c r="N287" s="20"/>
      <c r="O287" s="57"/>
      <c r="P287" s="18"/>
    </row>
    <row r="288" spans="1:16" ht="21.75" hidden="1" customHeight="1">
      <c r="A288" s="78"/>
      <c r="B288" s="54"/>
      <c r="C288" s="45"/>
      <c r="D288" s="8" t="s">
        <v>24</v>
      </c>
      <c r="E288" s="14">
        <f t="shared" si="82"/>
        <v>200</v>
      </c>
      <c r="F288" s="31">
        <f t="shared" si="82"/>
        <v>0</v>
      </c>
      <c r="G288" s="20">
        <v>200</v>
      </c>
      <c r="H288" s="34"/>
      <c r="I288" s="20"/>
      <c r="J288" s="20"/>
      <c r="K288" s="20"/>
      <c r="L288" s="20"/>
      <c r="M288" s="20"/>
      <c r="N288" s="20"/>
      <c r="O288" s="57"/>
      <c r="P288" s="18"/>
    </row>
    <row r="289" spans="1:16" ht="20.25" hidden="1" customHeight="1">
      <c r="A289" s="78"/>
      <c r="B289" s="54" t="s">
        <v>61</v>
      </c>
      <c r="C289" s="45"/>
      <c r="D289" s="8" t="s">
        <v>18</v>
      </c>
      <c r="E289" s="14">
        <f>SUM(E290:E295)</f>
        <v>1650</v>
      </c>
      <c r="F289" s="31">
        <f>SUM(F290:F295)</f>
        <v>0</v>
      </c>
      <c r="G289" s="20">
        <f>SUM(G290:G295)</f>
        <v>1650</v>
      </c>
      <c r="H289" s="32">
        <f t="shared" ref="H289:N289" si="83">SUM(H290:H295)</f>
        <v>0</v>
      </c>
      <c r="I289" s="14">
        <f t="shared" si="83"/>
        <v>0</v>
      </c>
      <c r="J289" s="14">
        <f t="shared" si="83"/>
        <v>0</v>
      </c>
      <c r="K289" s="14">
        <f t="shared" si="83"/>
        <v>0</v>
      </c>
      <c r="L289" s="14">
        <f t="shared" si="83"/>
        <v>0</v>
      </c>
      <c r="M289" s="14">
        <f t="shared" si="83"/>
        <v>0</v>
      </c>
      <c r="N289" s="14">
        <f t="shared" si="83"/>
        <v>0</v>
      </c>
      <c r="O289" s="57"/>
      <c r="P289" s="18"/>
    </row>
    <row r="290" spans="1:16" ht="20.25" hidden="1" customHeight="1">
      <c r="A290" s="78"/>
      <c r="B290" s="54"/>
      <c r="C290" s="45"/>
      <c r="D290" s="8" t="s">
        <v>19</v>
      </c>
      <c r="E290" s="14">
        <f t="shared" ref="E290:F295" si="84">G290+I290+K290+M290</f>
        <v>350</v>
      </c>
      <c r="F290" s="31">
        <f t="shared" si="84"/>
        <v>0</v>
      </c>
      <c r="G290" s="33">
        <v>350</v>
      </c>
      <c r="H290" s="34"/>
      <c r="I290" s="20"/>
      <c r="J290" s="20"/>
      <c r="K290" s="20"/>
      <c r="L290" s="20"/>
      <c r="M290" s="20"/>
      <c r="N290" s="20"/>
      <c r="O290" s="57"/>
      <c r="P290" s="18"/>
    </row>
    <row r="291" spans="1:16" ht="20.25" hidden="1" customHeight="1">
      <c r="A291" s="78"/>
      <c r="B291" s="54"/>
      <c r="C291" s="45"/>
      <c r="D291" s="8" t="s">
        <v>20</v>
      </c>
      <c r="E291" s="14">
        <f t="shared" si="84"/>
        <v>250</v>
      </c>
      <c r="F291" s="31">
        <f t="shared" si="84"/>
        <v>0</v>
      </c>
      <c r="G291" s="20">
        <v>250</v>
      </c>
      <c r="H291" s="34"/>
      <c r="I291" s="20"/>
      <c r="J291" s="20"/>
      <c r="K291" s="20"/>
      <c r="L291" s="20"/>
      <c r="M291" s="20"/>
      <c r="N291" s="20"/>
      <c r="O291" s="57"/>
      <c r="P291" s="18"/>
    </row>
    <row r="292" spans="1:16" ht="20.25" hidden="1" customHeight="1">
      <c r="A292" s="78"/>
      <c r="B292" s="54"/>
      <c r="C292" s="45"/>
      <c r="D292" s="8" t="s">
        <v>21</v>
      </c>
      <c r="E292" s="14">
        <f t="shared" si="84"/>
        <v>250</v>
      </c>
      <c r="F292" s="31">
        <f t="shared" si="84"/>
        <v>0</v>
      </c>
      <c r="G292" s="20">
        <v>250</v>
      </c>
      <c r="H292" s="34"/>
      <c r="I292" s="20"/>
      <c r="J292" s="20"/>
      <c r="K292" s="20"/>
      <c r="L292" s="20"/>
      <c r="M292" s="20"/>
      <c r="N292" s="20"/>
      <c r="O292" s="57"/>
      <c r="P292" s="18"/>
    </row>
    <row r="293" spans="1:16" ht="20.25" hidden="1" customHeight="1">
      <c r="A293" s="78"/>
      <c r="B293" s="54"/>
      <c r="C293" s="45"/>
      <c r="D293" s="8" t="s">
        <v>22</v>
      </c>
      <c r="E293" s="14">
        <f t="shared" si="84"/>
        <v>350</v>
      </c>
      <c r="F293" s="31">
        <f t="shared" si="84"/>
        <v>0</v>
      </c>
      <c r="G293" s="20">
        <v>350</v>
      </c>
      <c r="H293" s="34"/>
      <c r="I293" s="20"/>
      <c r="J293" s="20"/>
      <c r="K293" s="20"/>
      <c r="L293" s="20"/>
      <c r="M293" s="20"/>
      <c r="N293" s="20"/>
      <c r="O293" s="57"/>
      <c r="P293" s="18"/>
    </row>
    <row r="294" spans="1:16" ht="20.25" hidden="1" customHeight="1">
      <c r="A294" s="78"/>
      <c r="B294" s="54"/>
      <c r="C294" s="45"/>
      <c r="D294" s="8" t="s">
        <v>23</v>
      </c>
      <c r="E294" s="14">
        <f t="shared" si="84"/>
        <v>250</v>
      </c>
      <c r="F294" s="31">
        <f t="shared" si="84"/>
        <v>0</v>
      </c>
      <c r="G294" s="20">
        <v>250</v>
      </c>
      <c r="H294" s="34"/>
      <c r="I294" s="20"/>
      <c r="J294" s="20"/>
      <c r="K294" s="20"/>
      <c r="L294" s="20"/>
      <c r="M294" s="20"/>
      <c r="N294" s="20"/>
      <c r="O294" s="57"/>
      <c r="P294" s="18"/>
    </row>
    <row r="295" spans="1:16" ht="20.25" hidden="1" customHeight="1">
      <c r="A295" s="78"/>
      <c r="B295" s="54"/>
      <c r="C295" s="45"/>
      <c r="D295" s="8" t="s">
        <v>24</v>
      </c>
      <c r="E295" s="14">
        <f t="shared" si="84"/>
        <v>200</v>
      </c>
      <c r="F295" s="31">
        <f t="shared" si="84"/>
        <v>0</v>
      </c>
      <c r="G295" s="20">
        <v>200</v>
      </c>
      <c r="H295" s="34"/>
      <c r="I295" s="20"/>
      <c r="J295" s="20"/>
      <c r="K295" s="20"/>
      <c r="L295" s="20"/>
      <c r="M295" s="20"/>
      <c r="N295" s="20"/>
      <c r="O295" s="57"/>
      <c r="P295" s="18"/>
    </row>
    <row r="296" spans="1:16" hidden="1">
      <c r="A296" s="78"/>
      <c r="B296" s="54" t="s">
        <v>62</v>
      </c>
      <c r="C296" s="45"/>
      <c r="D296" s="8" t="s">
        <v>18</v>
      </c>
      <c r="E296" s="14">
        <f>SUM(E297:E302)</f>
        <v>1200</v>
      </c>
      <c r="F296" s="31">
        <f>SUM(F297:F302)</f>
        <v>0</v>
      </c>
      <c r="G296" s="20">
        <f>SUM(G297:G302)</f>
        <v>1200</v>
      </c>
      <c r="H296" s="32">
        <f t="shared" ref="H296:N296" si="85">SUM(H297:H302)</f>
        <v>0</v>
      </c>
      <c r="I296" s="14">
        <f t="shared" si="85"/>
        <v>0</v>
      </c>
      <c r="J296" s="14">
        <f t="shared" si="85"/>
        <v>0</v>
      </c>
      <c r="K296" s="14">
        <f t="shared" si="85"/>
        <v>0</v>
      </c>
      <c r="L296" s="14">
        <f t="shared" si="85"/>
        <v>0</v>
      </c>
      <c r="M296" s="14">
        <f t="shared" si="85"/>
        <v>0</v>
      </c>
      <c r="N296" s="14">
        <f t="shared" si="85"/>
        <v>0</v>
      </c>
      <c r="O296" s="57"/>
      <c r="P296" s="18"/>
    </row>
    <row r="297" spans="1:16" hidden="1">
      <c r="A297" s="78"/>
      <c r="B297" s="54"/>
      <c r="C297" s="45"/>
      <c r="D297" s="8" t="s">
        <v>19</v>
      </c>
      <c r="E297" s="14">
        <f t="shared" ref="E297:F302" si="86">G297+I297+K297+M297</f>
        <v>200</v>
      </c>
      <c r="F297" s="31">
        <f t="shared" si="86"/>
        <v>0</v>
      </c>
      <c r="G297" s="33">
        <v>200</v>
      </c>
      <c r="H297" s="34"/>
      <c r="I297" s="20"/>
      <c r="J297" s="20"/>
      <c r="K297" s="20"/>
      <c r="L297" s="20"/>
      <c r="M297" s="20"/>
      <c r="N297" s="20"/>
      <c r="O297" s="57"/>
      <c r="P297" s="18"/>
    </row>
    <row r="298" spans="1:16" hidden="1">
      <c r="A298" s="78"/>
      <c r="B298" s="54"/>
      <c r="C298" s="45"/>
      <c r="D298" s="8" t="s">
        <v>20</v>
      </c>
      <c r="E298" s="14">
        <f t="shared" si="86"/>
        <v>200</v>
      </c>
      <c r="F298" s="31">
        <f t="shared" si="86"/>
        <v>0</v>
      </c>
      <c r="G298" s="20">
        <v>200</v>
      </c>
      <c r="H298" s="34"/>
      <c r="I298" s="20"/>
      <c r="J298" s="20"/>
      <c r="K298" s="20"/>
      <c r="L298" s="20"/>
      <c r="M298" s="20"/>
      <c r="N298" s="20"/>
      <c r="O298" s="57"/>
      <c r="P298" s="18"/>
    </row>
    <row r="299" spans="1:16" hidden="1">
      <c r="A299" s="78"/>
      <c r="B299" s="54"/>
      <c r="C299" s="45"/>
      <c r="D299" s="8" t="s">
        <v>21</v>
      </c>
      <c r="E299" s="14">
        <f t="shared" si="86"/>
        <v>200</v>
      </c>
      <c r="F299" s="31">
        <f t="shared" si="86"/>
        <v>0</v>
      </c>
      <c r="G299" s="20">
        <v>200</v>
      </c>
      <c r="H299" s="34"/>
      <c r="I299" s="20"/>
      <c r="J299" s="20"/>
      <c r="K299" s="20"/>
      <c r="L299" s="20"/>
      <c r="M299" s="20"/>
      <c r="N299" s="20"/>
      <c r="O299" s="57"/>
      <c r="P299" s="18"/>
    </row>
    <row r="300" spans="1:16" hidden="1">
      <c r="A300" s="78"/>
      <c r="B300" s="54"/>
      <c r="C300" s="45"/>
      <c r="D300" s="8" t="s">
        <v>22</v>
      </c>
      <c r="E300" s="14">
        <f t="shared" si="86"/>
        <v>200</v>
      </c>
      <c r="F300" s="31">
        <f t="shared" si="86"/>
        <v>0</v>
      </c>
      <c r="G300" s="20">
        <v>200</v>
      </c>
      <c r="H300" s="34"/>
      <c r="I300" s="20"/>
      <c r="J300" s="20"/>
      <c r="K300" s="20"/>
      <c r="L300" s="20"/>
      <c r="M300" s="20"/>
      <c r="N300" s="20"/>
      <c r="O300" s="57"/>
      <c r="P300" s="18"/>
    </row>
    <row r="301" spans="1:16" hidden="1">
      <c r="A301" s="78"/>
      <c r="B301" s="54"/>
      <c r="C301" s="45"/>
      <c r="D301" s="8" t="s">
        <v>23</v>
      </c>
      <c r="E301" s="14">
        <f t="shared" si="86"/>
        <v>200</v>
      </c>
      <c r="F301" s="31">
        <f t="shared" si="86"/>
        <v>0</v>
      </c>
      <c r="G301" s="20">
        <v>200</v>
      </c>
      <c r="H301" s="34"/>
      <c r="I301" s="20"/>
      <c r="J301" s="20"/>
      <c r="K301" s="20"/>
      <c r="L301" s="20"/>
      <c r="M301" s="20"/>
      <c r="N301" s="20"/>
      <c r="O301" s="57"/>
      <c r="P301" s="18"/>
    </row>
    <row r="302" spans="1:16" hidden="1">
      <c r="A302" s="78"/>
      <c r="B302" s="54"/>
      <c r="C302" s="45"/>
      <c r="D302" s="8" t="s">
        <v>24</v>
      </c>
      <c r="E302" s="14">
        <f t="shared" si="86"/>
        <v>200</v>
      </c>
      <c r="F302" s="31">
        <f t="shared" si="86"/>
        <v>0</v>
      </c>
      <c r="G302" s="20">
        <v>200</v>
      </c>
      <c r="H302" s="34"/>
      <c r="I302" s="20"/>
      <c r="J302" s="20"/>
      <c r="K302" s="20"/>
      <c r="L302" s="20"/>
      <c r="M302" s="20"/>
      <c r="N302" s="20"/>
      <c r="O302" s="57"/>
      <c r="P302" s="18"/>
    </row>
    <row r="303" spans="1:16" ht="19.5" hidden="1" customHeight="1">
      <c r="A303" s="78"/>
      <c r="B303" s="54" t="s">
        <v>63</v>
      </c>
      <c r="C303" s="45"/>
      <c r="D303" s="8" t="s">
        <v>18</v>
      </c>
      <c r="E303" s="14">
        <f>SUM(E304:E309)</f>
        <v>1850</v>
      </c>
      <c r="F303" s="31">
        <f>SUM(F304:F309)</f>
        <v>0</v>
      </c>
      <c r="G303" s="20">
        <f>SUM(G304:G309)</f>
        <v>1850</v>
      </c>
      <c r="H303" s="32">
        <f t="shared" ref="H303:N303" si="87">SUM(H304:H309)</f>
        <v>0</v>
      </c>
      <c r="I303" s="14">
        <f t="shared" si="87"/>
        <v>0</v>
      </c>
      <c r="J303" s="14">
        <f t="shared" si="87"/>
        <v>0</v>
      </c>
      <c r="K303" s="14">
        <f t="shared" si="87"/>
        <v>0</v>
      </c>
      <c r="L303" s="14">
        <f t="shared" si="87"/>
        <v>0</v>
      </c>
      <c r="M303" s="14">
        <f t="shared" si="87"/>
        <v>0</v>
      </c>
      <c r="N303" s="14">
        <f t="shared" si="87"/>
        <v>0</v>
      </c>
      <c r="O303" s="57"/>
      <c r="P303" s="18"/>
    </row>
    <row r="304" spans="1:16" ht="19.5" hidden="1" customHeight="1">
      <c r="A304" s="78"/>
      <c r="B304" s="54"/>
      <c r="C304" s="45"/>
      <c r="D304" s="8" t="s">
        <v>19</v>
      </c>
      <c r="E304" s="14">
        <f t="shared" ref="E304:F309" si="88">G304+I304+K304+M304</f>
        <v>350</v>
      </c>
      <c r="F304" s="31">
        <f t="shared" si="88"/>
        <v>0</v>
      </c>
      <c r="G304" s="33">
        <v>350</v>
      </c>
      <c r="H304" s="34"/>
      <c r="I304" s="20"/>
      <c r="J304" s="20"/>
      <c r="K304" s="20"/>
      <c r="L304" s="20"/>
      <c r="M304" s="20"/>
      <c r="N304" s="20"/>
      <c r="O304" s="57"/>
      <c r="P304" s="18"/>
    </row>
    <row r="305" spans="1:16" ht="19.5" hidden="1" customHeight="1">
      <c r="A305" s="78"/>
      <c r="B305" s="54"/>
      <c r="C305" s="45"/>
      <c r="D305" s="8" t="s">
        <v>20</v>
      </c>
      <c r="E305" s="14">
        <f t="shared" si="88"/>
        <v>350</v>
      </c>
      <c r="F305" s="31">
        <f t="shared" si="88"/>
        <v>0</v>
      </c>
      <c r="G305" s="20">
        <v>350</v>
      </c>
      <c r="H305" s="34"/>
      <c r="I305" s="20"/>
      <c r="J305" s="20"/>
      <c r="K305" s="20"/>
      <c r="L305" s="20"/>
      <c r="M305" s="20"/>
      <c r="N305" s="20"/>
      <c r="O305" s="57"/>
      <c r="P305" s="18"/>
    </row>
    <row r="306" spans="1:16" ht="19.5" hidden="1" customHeight="1">
      <c r="A306" s="78"/>
      <c r="B306" s="54"/>
      <c r="C306" s="45"/>
      <c r="D306" s="8" t="s">
        <v>21</v>
      </c>
      <c r="E306" s="14">
        <f t="shared" si="88"/>
        <v>350</v>
      </c>
      <c r="F306" s="31">
        <f t="shared" si="88"/>
        <v>0</v>
      </c>
      <c r="G306" s="20">
        <v>350</v>
      </c>
      <c r="H306" s="34"/>
      <c r="I306" s="20"/>
      <c r="J306" s="20"/>
      <c r="K306" s="20"/>
      <c r="L306" s="20"/>
      <c r="M306" s="20"/>
      <c r="N306" s="20"/>
      <c r="O306" s="57"/>
      <c r="P306" s="18"/>
    </row>
    <row r="307" spans="1:16" ht="19.5" hidden="1" customHeight="1">
      <c r="A307" s="78"/>
      <c r="B307" s="54"/>
      <c r="C307" s="45"/>
      <c r="D307" s="8" t="s">
        <v>22</v>
      </c>
      <c r="E307" s="14">
        <f t="shared" si="88"/>
        <v>250</v>
      </c>
      <c r="F307" s="31">
        <f t="shared" si="88"/>
        <v>0</v>
      </c>
      <c r="G307" s="20">
        <v>250</v>
      </c>
      <c r="H307" s="34"/>
      <c r="I307" s="20"/>
      <c r="J307" s="20"/>
      <c r="K307" s="20"/>
      <c r="L307" s="20"/>
      <c r="M307" s="20"/>
      <c r="N307" s="20"/>
      <c r="O307" s="57"/>
      <c r="P307" s="18"/>
    </row>
    <row r="308" spans="1:16" ht="19.5" hidden="1" customHeight="1">
      <c r="A308" s="78"/>
      <c r="B308" s="54"/>
      <c r="C308" s="45"/>
      <c r="D308" s="8" t="s">
        <v>23</v>
      </c>
      <c r="E308" s="14">
        <f t="shared" si="88"/>
        <v>250</v>
      </c>
      <c r="F308" s="31">
        <f t="shared" si="88"/>
        <v>0</v>
      </c>
      <c r="G308" s="20">
        <v>250</v>
      </c>
      <c r="H308" s="34"/>
      <c r="I308" s="20"/>
      <c r="J308" s="20"/>
      <c r="K308" s="20"/>
      <c r="L308" s="20"/>
      <c r="M308" s="20"/>
      <c r="N308" s="20"/>
      <c r="O308" s="57"/>
      <c r="P308" s="18"/>
    </row>
    <row r="309" spans="1:16" ht="19.5" hidden="1" customHeight="1">
      <c r="A309" s="78"/>
      <c r="B309" s="54"/>
      <c r="C309" s="45"/>
      <c r="D309" s="8" t="s">
        <v>24</v>
      </c>
      <c r="E309" s="14">
        <f t="shared" si="88"/>
        <v>300</v>
      </c>
      <c r="F309" s="31">
        <f t="shared" si="88"/>
        <v>0</v>
      </c>
      <c r="G309" s="20">
        <v>300</v>
      </c>
      <c r="H309" s="34"/>
      <c r="I309" s="20"/>
      <c r="J309" s="20"/>
      <c r="K309" s="20"/>
      <c r="L309" s="20"/>
      <c r="M309" s="20"/>
      <c r="N309" s="20"/>
      <c r="O309" s="57"/>
      <c r="P309" s="18"/>
    </row>
    <row r="310" spans="1:16" s="10" customFormat="1" hidden="1">
      <c r="A310" s="78"/>
      <c r="B310" s="54" t="s">
        <v>64</v>
      </c>
      <c r="C310" s="45"/>
      <c r="D310" s="8" t="s">
        <v>18</v>
      </c>
      <c r="E310" s="14">
        <f>SUM(E311:E316)</f>
        <v>5000</v>
      </c>
      <c r="F310" s="35">
        <f>SUM(F311:F316)</f>
        <v>0</v>
      </c>
      <c r="G310" s="20">
        <f>SUM(G311:G316)</f>
        <v>3000</v>
      </c>
      <c r="H310" s="34">
        <f t="shared" ref="H310:N310" si="89">SUM(H311:H316)</f>
        <v>0</v>
      </c>
      <c r="I310" s="20">
        <f t="shared" si="89"/>
        <v>0</v>
      </c>
      <c r="J310" s="20">
        <f t="shared" si="89"/>
        <v>0</v>
      </c>
      <c r="K310" s="20">
        <f t="shared" si="89"/>
        <v>2000</v>
      </c>
      <c r="L310" s="20">
        <f t="shared" si="89"/>
        <v>0</v>
      </c>
      <c r="M310" s="20">
        <f t="shared" si="89"/>
        <v>0</v>
      </c>
      <c r="N310" s="20">
        <f t="shared" si="89"/>
        <v>0</v>
      </c>
      <c r="O310" s="57"/>
      <c r="P310" s="27"/>
    </row>
    <row r="311" spans="1:16" hidden="1">
      <c r="A311" s="78"/>
      <c r="B311" s="54"/>
      <c r="C311" s="45"/>
      <c r="D311" s="8" t="s">
        <v>19</v>
      </c>
      <c r="E311" s="14">
        <f t="shared" ref="E311:F316" si="90">G311+I311+K311+M311</f>
        <v>2500</v>
      </c>
      <c r="F311" s="31">
        <f t="shared" si="90"/>
        <v>0</v>
      </c>
      <c r="G311" s="33">
        <v>1500</v>
      </c>
      <c r="H311" s="34"/>
      <c r="I311" s="20"/>
      <c r="J311" s="20"/>
      <c r="K311" s="20">
        <v>1000</v>
      </c>
      <c r="L311" s="20"/>
      <c r="M311" s="20"/>
      <c r="N311" s="20"/>
      <c r="O311" s="57"/>
      <c r="P311" s="18"/>
    </row>
    <row r="312" spans="1:16" hidden="1">
      <c r="A312" s="78"/>
      <c r="B312" s="54"/>
      <c r="C312" s="45"/>
      <c r="D312" s="8" t="s">
        <v>20</v>
      </c>
      <c r="E312" s="14">
        <f t="shared" si="90"/>
        <v>2500</v>
      </c>
      <c r="F312" s="31">
        <f t="shared" si="90"/>
        <v>0</v>
      </c>
      <c r="G312" s="20">
        <v>1500</v>
      </c>
      <c r="H312" s="34"/>
      <c r="I312" s="20"/>
      <c r="J312" s="20"/>
      <c r="K312" s="20">
        <v>1000</v>
      </c>
      <c r="L312" s="20"/>
      <c r="M312" s="20"/>
      <c r="N312" s="20"/>
      <c r="O312" s="57"/>
      <c r="P312" s="18"/>
    </row>
    <row r="313" spans="1:16" hidden="1">
      <c r="A313" s="78"/>
      <c r="B313" s="54"/>
      <c r="C313" s="45"/>
      <c r="D313" s="8" t="s">
        <v>21</v>
      </c>
      <c r="E313" s="14">
        <f t="shared" si="90"/>
        <v>0</v>
      </c>
      <c r="F313" s="31">
        <f t="shared" si="90"/>
        <v>0</v>
      </c>
      <c r="G313" s="20"/>
      <c r="H313" s="34"/>
      <c r="I313" s="20"/>
      <c r="J313" s="20"/>
      <c r="K313" s="20"/>
      <c r="L313" s="20"/>
      <c r="M313" s="20"/>
      <c r="N313" s="20"/>
      <c r="O313" s="57"/>
      <c r="P313" s="18"/>
    </row>
    <row r="314" spans="1:16" hidden="1">
      <c r="A314" s="78"/>
      <c r="B314" s="54"/>
      <c r="C314" s="45"/>
      <c r="D314" s="8" t="s">
        <v>22</v>
      </c>
      <c r="E314" s="14">
        <f t="shared" si="90"/>
        <v>0</v>
      </c>
      <c r="F314" s="31">
        <f t="shared" si="90"/>
        <v>0</v>
      </c>
      <c r="G314" s="20"/>
      <c r="H314" s="34"/>
      <c r="I314" s="20"/>
      <c r="J314" s="20"/>
      <c r="K314" s="20"/>
      <c r="L314" s="20"/>
      <c r="M314" s="20"/>
      <c r="N314" s="20"/>
      <c r="O314" s="57"/>
      <c r="P314" s="18"/>
    </row>
    <row r="315" spans="1:16" hidden="1">
      <c r="A315" s="78"/>
      <c r="B315" s="54"/>
      <c r="C315" s="45"/>
      <c r="D315" s="8" t="s">
        <v>23</v>
      </c>
      <c r="E315" s="14">
        <f t="shared" si="90"/>
        <v>0</v>
      </c>
      <c r="F315" s="31">
        <f t="shared" si="90"/>
        <v>0</v>
      </c>
      <c r="G315" s="20"/>
      <c r="H315" s="34"/>
      <c r="I315" s="20"/>
      <c r="J315" s="20"/>
      <c r="K315" s="20"/>
      <c r="L315" s="20"/>
      <c r="M315" s="20"/>
      <c r="N315" s="20"/>
      <c r="O315" s="57"/>
      <c r="P315" s="18"/>
    </row>
    <row r="316" spans="1:16" ht="30" hidden="1" customHeight="1">
      <c r="A316" s="78"/>
      <c r="B316" s="54"/>
      <c r="C316" s="45"/>
      <c r="D316" s="8" t="s">
        <v>24</v>
      </c>
      <c r="E316" s="14">
        <f t="shared" si="90"/>
        <v>0</v>
      </c>
      <c r="F316" s="31">
        <f t="shared" si="90"/>
        <v>0</v>
      </c>
      <c r="G316" s="20"/>
      <c r="H316" s="34"/>
      <c r="I316" s="20"/>
      <c r="J316" s="20"/>
      <c r="K316" s="20"/>
      <c r="L316" s="20"/>
      <c r="M316" s="20"/>
      <c r="N316" s="20"/>
      <c r="O316" s="57"/>
      <c r="P316" s="18"/>
    </row>
    <row r="317" spans="1:16" hidden="1">
      <c r="A317" s="78"/>
      <c r="B317" s="54" t="s">
        <v>100</v>
      </c>
      <c r="C317" s="45"/>
      <c r="D317" s="8" t="s">
        <v>18</v>
      </c>
      <c r="E317" s="14">
        <f>SUM(E318:E323)</f>
        <v>3100</v>
      </c>
      <c r="F317" s="31">
        <f>SUM(F318:F323)</f>
        <v>0</v>
      </c>
      <c r="G317" s="20">
        <f>SUM(G318:G323)</f>
        <v>3100</v>
      </c>
      <c r="H317" s="32">
        <f t="shared" ref="H317:N317" si="91">SUM(H318:H323)</f>
        <v>0</v>
      </c>
      <c r="I317" s="14">
        <f t="shared" si="91"/>
        <v>0</v>
      </c>
      <c r="J317" s="14">
        <f t="shared" si="91"/>
        <v>0</v>
      </c>
      <c r="K317" s="14">
        <f t="shared" si="91"/>
        <v>0</v>
      </c>
      <c r="L317" s="14">
        <f t="shared" si="91"/>
        <v>0</v>
      </c>
      <c r="M317" s="14">
        <f t="shared" si="91"/>
        <v>0</v>
      </c>
      <c r="N317" s="14">
        <f t="shared" si="91"/>
        <v>0</v>
      </c>
      <c r="O317" s="57"/>
      <c r="P317" s="18"/>
    </row>
    <row r="318" spans="1:16" hidden="1">
      <c r="A318" s="78"/>
      <c r="B318" s="54"/>
      <c r="C318" s="45"/>
      <c r="D318" s="8" t="s">
        <v>19</v>
      </c>
      <c r="E318" s="14">
        <f t="shared" ref="E318:F323" si="92">G318+I318+K318+M318</f>
        <v>300</v>
      </c>
      <c r="F318" s="31">
        <f t="shared" si="92"/>
        <v>0</v>
      </c>
      <c r="G318" s="33">
        <v>300</v>
      </c>
      <c r="H318" s="34"/>
      <c r="I318" s="20"/>
      <c r="J318" s="20"/>
      <c r="K318" s="20"/>
      <c r="L318" s="20"/>
      <c r="M318" s="20"/>
      <c r="N318" s="20"/>
      <c r="O318" s="57"/>
      <c r="P318" s="18"/>
    </row>
    <row r="319" spans="1:16" hidden="1">
      <c r="A319" s="78"/>
      <c r="B319" s="54"/>
      <c r="C319" s="45"/>
      <c r="D319" s="8" t="s">
        <v>20</v>
      </c>
      <c r="E319" s="14">
        <f t="shared" si="92"/>
        <v>1200</v>
      </c>
      <c r="F319" s="31">
        <f t="shared" si="92"/>
        <v>0</v>
      </c>
      <c r="G319" s="20">
        <v>1200</v>
      </c>
      <c r="H319" s="34"/>
      <c r="I319" s="20"/>
      <c r="J319" s="20"/>
      <c r="K319" s="20"/>
      <c r="L319" s="20"/>
      <c r="M319" s="20"/>
      <c r="N319" s="20"/>
      <c r="O319" s="57"/>
      <c r="P319" s="18"/>
    </row>
    <row r="320" spans="1:16" hidden="1">
      <c r="A320" s="78"/>
      <c r="B320" s="54"/>
      <c r="C320" s="45"/>
      <c r="D320" s="8" t="s">
        <v>21</v>
      </c>
      <c r="E320" s="14">
        <f t="shared" si="92"/>
        <v>400</v>
      </c>
      <c r="F320" s="31">
        <f t="shared" si="92"/>
        <v>0</v>
      </c>
      <c r="G320" s="20">
        <v>400</v>
      </c>
      <c r="H320" s="34"/>
      <c r="I320" s="20"/>
      <c r="J320" s="20"/>
      <c r="K320" s="20"/>
      <c r="L320" s="20"/>
      <c r="M320" s="20"/>
      <c r="N320" s="20"/>
      <c r="O320" s="57"/>
      <c r="P320" s="18"/>
    </row>
    <row r="321" spans="1:16" hidden="1">
      <c r="A321" s="78"/>
      <c r="B321" s="54"/>
      <c r="C321" s="45"/>
      <c r="D321" s="8" t="s">
        <v>22</v>
      </c>
      <c r="E321" s="14">
        <f t="shared" si="92"/>
        <v>400</v>
      </c>
      <c r="F321" s="31">
        <f t="shared" si="92"/>
        <v>0</v>
      </c>
      <c r="G321" s="20">
        <v>400</v>
      </c>
      <c r="H321" s="34"/>
      <c r="I321" s="20"/>
      <c r="J321" s="20"/>
      <c r="K321" s="20"/>
      <c r="L321" s="20"/>
      <c r="M321" s="20"/>
      <c r="N321" s="20"/>
      <c r="O321" s="57"/>
      <c r="P321" s="18"/>
    </row>
    <row r="322" spans="1:16" hidden="1">
      <c r="A322" s="78"/>
      <c r="B322" s="54"/>
      <c r="C322" s="45"/>
      <c r="D322" s="8" t="s">
        <v>23</v>
      </c>
      <c r="E322" s="14">
        <f t="shared" si="92"/>
        <v>400</v>
      </c>
      <c r="F322" s="31">
        <f t="shared" si="92"/>
        <v>0</v>
      </c>
      <c r="G322" s="20">
        <v>400</v>
      </c>
      <c r="H322" s="34"/>
      <c r="I322" s="20"/>
      <c r="J322" s="20"/>
      <c r="K322" s="20"/>
      <c r="L322" s="20"/>
      <c r="M322" s="20"/>
      <c r="N322" s="20"/>
      <c r="O322" s="57"/>
      <c r="P322" s="18"/>
    </row>
    <row r="323" spans="1:16" hidden="1">
      <c r="A323" s="78"/>
      <c r="B323" s="54"/>
      <c r="C323" s="45"/>
      <c r="D323" s="8" t="s">
        <v>24</v>
      </c>
      <c r="E323" s="14">
        <f t="shared" si="92"/>
        <v>400</v>
      </c>
      <c r="F323" s="31">
        <f t="shared" si="92"/>
        <v>0</v>
      </c>
      <c r="G323" s="20">
        <v>400</v>
      </c>
      <c r="H323" s="34"/>
      <c r="I323" s="20"/>
      <c r="J323" s="20"/>
      <c r="K323" s="20"/>
      <c r="L323" s="20"/>
      <c r="M323" s="20"/>
      <c r="N323" s="20"/>
      <c r="O323" s="58"/>
      <c r="P323" s="18"/>
    </row>
    <row r="324" spans="1:16" s="17" customFormat="1" ht="21" hidden="1" customHeight="1">
      <c r="A324" s="78"/>
      <c r="B324" s="54" t="s">
        <v>123</v>
      </c>
      <c r="C324" s="45"/>
      <c r="D324" s="11" t="s">
        <v>18</v>
      </c>
      <c r="E324" s="14">
        <f>SUM(E325:E330)</f>
        <v>1300</v>
      </c>
      <c r="F324" s="31">
        <f>SUM(F325:F330)</f>
        <v>0</v>
      </c>
      <c r="G324" s="14">
        <f>SUM(G325:G330)</f>
        <v>1300</v>
      </c>
      <c r="H324" s="32">
        <f t="shared" ref="H324:N324" si="93">SUM(H325:H330)</f>
        <v>0</v>
      </c>
      <c r="I324" s="14">
        <f t="shared" si="93"/>
        <v>0</v>
      </c>
      <c r="J324" s="14">
        <f t="shared" si="93"/>
        <v>0</v>
      </c>
      <c r="K324" s="14">
        <f t="shared" si="93"/>
        <v>0</v>
      </c>
      <c r="L324" s="14">
        <f t="shared" si="93"/>
        <v>0</v>
      </c>
      <c r="M324" s="14">
        <f t="shared" si="93"/>
        <v>0</v>
      </c>
      <c r="N324" s="14">
        <f t="shared" si="93"/>
        <v>0</v>
      </c>
      <c r="O324" s="56" t="s">
        <v>95</v>
      </c>
      <c r="P324" s="18"/>
    </row>
    <row r="325" spans="1:16" s="17" customFormat="1" ht="21" hidden="1" customHeight="1">
      <c r="A325" s="78"/>
      <c r="B325" s="54"/>
      <c r="C325" s="45"/>
      <c r="D325" s="11" t="s">
        <v>19</v>
      </c>
      <c r="E325" s="14">
        <f t="shared" ref="E325:F330" si="94">G325+I325+K325+M325</f>
        <v>550</v>
      </c>
      <c r="F325" s="31">
        <f t="shared" si="94"/>
        <v>0</v>
      </c>
      <c r="G325" s="36">
        <v>550</v>
      </c>
      <c r="H325" s="32"/>
      <c r="I325" s="14"/>
      <c r="J325" s="14"/>
      <c r="K325" s="14"/>
      <c r="L325" s="14"/>
      <c r="M325" s="14"/>
      <c r="N325" s="14"/>
      <c r="O325" s="57"/>
      <c r="P325" s="18"/>
    </row>
    <row r="326" spans="1:16" s="17" customFormat="1" ht="21" hidden="1" customHeight="1">
      <c r="A326" s="78"/>
      <c r="B326" s="54"/>
      <c r="C326" s="45"/>
      <c r="D326" s="11" t="s">
        <v>20</v>
      </c>
      <c r="E326" s="14">
        <f t="shared" si="94"/>
        <v>150</v>
      </c>
      <c r="F326" s="31">
        <f t="shared" si="94"/>
        <v>0</v>
      </c>
      <c r="G326" s="14">
        <v>150</v>
      </c>
      <c r="H326" s="32"/>
      <c r="I326" s="14"/>
      <c r="J326" s="14"/>
      <c r="K326" s="14"/>
      <c r="L326" s="14"/>
      <c r="M326" s="14"/>
      <c r="N326" s="14"/>
      <c r="O326" s="57"/>
      <c r="P326" s="18"/>
    </row>
    <row r="327" spans="1:16" s="17" customFormat="1" ht="21" hidden="1" customHeight="1">
      <c r="A327" s="78"/>
      <c r="B327" s="54"/>
      <c r="C327" s="45"/>
      <c r="D327" s="11" t="s">
        <v>21</v>
      </c>
      <c r="E327" s="14">
        <f t="shared" si="94"/>
        <v>150</v>
      </c>
      <c r="F327" s="31">
        <f t="shared" si="94"/>
        <v>0</v>
      </c>
      <c r="G327" s="14">
        <v>150</v>
      </c>
      <c r="H327" s="32"/>
      <c r="I327" s="14"/>
      <c r="J327" s="14"/>
      <c r="K327" s="14"/>
      <c r="L327" s="14"/>
      <c r="M327" s="14"/>
      <c r="N327" s="14"/>
      <c r="O327" s="57"/>
      <c r="P327" s="18"/>
    </row>
    <row r="328" spans="1:16" s="17" customFormat="1" ht="21" hidden="1" customHeight="1">
      <c r="A328" s="78"/>
      <c r="B328" s="54"/>
      <c r="C328" s="45"/>
      <c r="D328" s="11" t="s">
        <v>22</v>
      </c>
      <c r="E328" s="14">
        <f t="shared" si="94"/>
        <v>150</v>
      </c>
      <c r="F328" s="31">
        <f t="shared" si="94"/>
        <v>0</v>
      </c>
      <c r="G328" s="14">
        <v>150</v>
      </c>
      <c r="H328" s="32"/>
      <c r="I328" s="14"/>
      <c r="J328" s="14"/>
      <c r="K328" s="14"/>
      <c r="L328" s="14"/>
      <c r="M328" s="14"/>
      <c r="N328" s="14"/>
      <c r="O328" s="57"/>
      <c r="P328" s="18"/>
    </row>
    <row r="329" spans="1:16" s="17" customFormat="1" ht="21" hidden="1" customHeight="1">
      <c r="A329" s="78"/>
      <c r="B329" s="54"/>
      <c r="C329" s="45"/>
      <c r="D329" s="11" t="s">
        <v>23</v>
      </c>
      <c r="E329" s="14">
        <f t="shared" si="94"/>
        <v>150</v>
      </c>
      <c r="F329" s="31">
        <f t="shared" si="94"/>
        <v>0</v>
      </c>
      <c r="G329" s="14">
        <v>150</v>
      </c>
      <c r="H329" s="32"/>
      <c r="I329" s="14"/>
      <c r="J329" s="14"/>
      <c r="K329" s="14"/>
      <c r="L329" s="14"/>
      <c r="M329" s="14"/>
      <c r="N329" s="14"/>
      <c r="O329" s="57"/>
      <c r="P329" s="18"/>
    </row>
    <row r="330" spans="1:16" s="17" customFormat="1" ht="21" hidden="1" customHeight="1">
      <c r="A330" s="78"/>
      <c r="B330" s="54"/>
      <c r="C330" s="45"/>
      <c r="D330" s="11" t="s">
        <v>24</v>
      </c>
      <c r="E330" s="14">
        <f t="shared" si="94"/>
        <v>150</v>
      </c>
      <c r="F330" s="31">
        <f t="shared" si="94"/>
        <v>0</v>
      </c>
      <c r="G330" s="14">
        <v>150</v>
      </c>
      <c r="H330" s="32"/>
      <c r="I330" s="14"/>
      <c r="J330" s="14"/>
      <c r="K330" s="14"/>
      <c r="L330" s="14"/>
      <c r="M330" s="14"/>
      <c r="N330" s="14"/>
      <c r="O330" s="57"/>
      <c r="P330" s="18"/>
    </row>
    <row r="331" spans="1:16" s="17" customFormat="1" ht="22.5" hidden="1" customHeight="1">
      <c r="A331" s="78"/>
      <c r="B331" s="54" t="s">
        <v>120</v>
      </c>
      <c r="C331" s="45"/>
      <c r="D331" s="11" t="s">
        <v>18</v>
      </c>
      <c r="E331" s="14">
        <f>SUM(E332:E337)</f>
        <v>5750</v>
      </c>
      <c r="F331" s="31">
        <f t="shared" ref="F331:N331" si="95">SUM(F332:F337)</f>
        <v>0</v>
      </c>
      <c r="G331" s="14">
        <f t="shared" si="95"/>
        <v>4250</v>
      </c>
      <c r="H331" s="32">
        <f t="shared" si="95"/>
        <v>0</v>
      </c>
      <c r="I331" s="14">
        <f t="shared" si="95"/>
        <v>0</v>
      </c>
      <c r="J331" s="14">
        <f t="shared" si="95"/>
        <v>0</v>
      </c>
      <c r="K331" s="14">
        <f t="shared" si="95"/>
        <v>1500</v>
      </c>
      <c r="L331" s="14">
        <f t="shared" si="95"/>
        <v>0</v>
      </c>
      <c r="M331" s="14">
        <f t="shared" si="95"/>
        <v>0</v>
      </c>
      <c r="N331" s="14">
        <f t="shared" si="95"/>
        <v>0</v>
      </c>
      <c r="O331" s="57"/>
      <c r="P331" s="18"/>
    </row>
    <row r="332" spans="1:16" s="17" customFormat="1" ht="22.5" hidden="1" customHeight="1">
      <c r="A332" s="78"/>
      <c r="B332" s="54"/>
      <c r="C332" s="45"/>
      <c r="D332" s="11" t="s">
        <v>19</v>
      </c>
      <c r="E332" s="14">
        <f t="shared" ref="E332:F337" si="96">G332+I332+K332+M332</f>
        <v>750</v>
      </c>
      <c r="F332" s="31">
        <f t="shared" si="96"/>
        <v>0</v>
      </c>
      <c r="G332" s="36">
        <v>250</v>
      </c>
      <c r="H332" s="32"/>
      <c r="I332" s="14"/>
      <c r="J332" s="14"/>
      <c r="K332" s="14">
        <v>500</v>
      </c>
      <c r="L332" s="14"/>
      <c r="M332" s="14"/>
      <c r="N332" s="14"/>
      <c r="O332" s="57"/>
      <c r="P332" s="18"/>
    </row>
    <row r="333" spans="1:16" s="17" customFormat="1" ht="22.5" hidden="1" customHeight="1">
      <c r="A333" s="78"/>
      <c r="B333" s="54"/>
      <c r="C333" s="45"/>
      <c r="D333" s="11" t="s">
        <v>20</v>
      </c>
      <c r="E333" s="14">
        <f t="shared" si="96"/>
        <v>1300</v>
      </c>
      <c r="F333" s="31">
        <f t="shared" si="96"/>
        <v>0</v>
      </c>
      <c r="G333" s="14">
        <v>800</v>
      </c>
      <c r="H333" s="32"/>
      <c r="I333" s="14"/>
      <c r="J333" s="14"/>
      <c r="K333" s="14">
        <v>500</v>
      </c>
      <c r="L333" s="14"/>
      <c r="M333" s="14"/>
      <c r="N333" s="14"/>
      <c r="O333" s="57"/>
      <c r="P333" s="18"/>
    </row>
    <row r="334" spans="1:16" s="17" customFormat="1" ht="22.5" hidden="1" customHeight="1">
      <c r="A334" s="78"/>
      <c r="B334" s="54"/>
      <c r="C334" s="45"/>
      <c r="D334" s="11" t="s">
        <v>21</v>
      </c>
      <c r="E334" s="14">
        <f t="shared" si="96"/>
        <v>1300</v>
      </c>
      <c r="F334" s="31">
        <f t="shared" si="96"/>
        <v>0</v>
      </c>
      <c r="G334" s="14">
        <v>800</v>
      </c>
      <c r="H334" s="32"/>
      <c r="I334" s="14"/>
      <c r="J334" s="14"/>
      <c r="K334" s="14">
        <v>500</v>
      </c>
      <c r="L334" s="14"/>
      <c r="M334" s="14"/>
      <c r="N334" s="14"/>
      <c r="O334" s="57"/>
      <c r="P334" s="18"/>
    </row>
    <row r="335" spans="1:16" s="17" customFormat="1" ht="22.5" hidden="1" customHeight="1">
      <c r="A335" s="78"/>
      <c r="B335" s="54"/>
      <c r="C335" s="45"/>
      <c r="D335" s="11" t="s">
        <v>22</v>
      </c>
      <c r="E335" s="14">
        <f t="shared" si="96"/>
        <v>800</v>
      </c>
      <c r="F335" s="31">
        <f t="shared" si="96"/>
        <v>0</v>
      </c>
      <c r="G335" s="14">
        <v>800</v>
      </c>
      <c r="H335" s="32"/>
      <c r="I335" s="14"/>
      <c r="J335" s="14"/>
      <c r="K335" s="14"/>
      <c r="L335" s="14"/>
      <c r="M335" s="14"/>
      <c r="N335" s="14"/>
      <c r="O335" s="57"/>
      <c r="P335" s="18"/>
    </row>
    <row r="336" spans="1:16" s="17" customFormat="1" ht="22.5" hidden="1" customHeight="1">
      <c r="A336" s="78"/>
      <c r="B336" s="54"/>
      <c r="C336" s="45"/>
      <c r="D336" s="11" t="s">
        <v>23</v>
      </c>
      <c r="E336" s="14">
        <f t="shared" si="96"/>
        <v>800</v>
      </c>
      <c r="F336" s="31">
        <f t="shared" si="96"/>
        <v>0</v>
      </c>
      <c r="G336" s="14">
        <v>800</v>
      </c>
      <c r="H336" s="32"/>
      <c r="I336" s="14"/>
      <c r="J336" s="14"/>
      <c r="K336" s="14"/>
      <c r="L336" s="14"/>
      <c r="M336" s="14"/>
      <c r="N336" s="14"/>
      <c r="O336" s="57"/>
      <c r="P336" s="18"/>
    </row>
    <row r="337" spans="1:16" s="17" customFormat="1" ht="22.5" hidden="1" customHeight="1">
      <c r="A337" s="79"/>
      <c r="B337" s="54"/>
      <c r="C337" s="45"/>
      <c r="D337" s="11" t="s">
        <v>24</v>
      </c>
      <c r="E337" s="14">
        <f t="shared" si="96"/>
        <v>800</v>
      </c>
      <c r="F337" s="31">
        <f t="shared" si="96"/>
        <v>0</v>
      </c>
      <c r="G337" s="14">
        <v>800</v>
      </c>
      <c r="H337" s="32"/>
      <c r="I337" s="14"/>
      <c r="J337" s="14"/>
      <c r="K337" s="14"/>
      <c r="L337" s="14"/>
      <c r="M337" s="14"/>
      <c r="N337" s="14"/>
      <c r="O337" s="57"/>
      <c r="P337" s="18"/>
    </row>
    <row r="338" spans="1:16" s="17" customFormat="1">
      <c r="A338" s="78" t="s">
        <v>125</v>
      </c>
      <c r="B338" s="55" t="s">
        <v>111</v>
      </c>
      <c r="C338" s="84"/>
      <c r="D338" s="11" t="s">
        <v>18</v>
      </c>
      <c r="E338" s="14">
        <f t="shared" ref="E338:N338" si="97">SUM(E339:E344)</f>
        <v>186750</v>
      </c>
      <c r="F338" s="31">
        <f t="shared" si="97"/>
        <v>0</v>
      </c>
      <c r="G338" s="14">
        <f t="shared" si="97"/>
        <v>41750</v>
      </c>
      <c r="H338" s="32">
        <f t="shared" si="97"/>
        <v>0</v>
      </c>
      <c r="I338" s="14">
        <f t="shared" si="97"/>
        <v>125000</v>
      </c>
      <c r="J338" s="14">
        <f t="shared" si="97"/>
        <v>0</v>
      </c>
      <c r="K338" s="14">
        <f t="shared" si="97"/>
        <v>20000</v>
      </c>
      <c r="L338" s="14">
        <f t="shared" si="97"/>
        <v>0</v>
      </c>
      <c r="M338" s="14">
        <f t="shared" si="97"/>
        <v>0</v>
      </c>
      <c r="N338" s="14">
        <f t="shared" si="97"/>
        <v>0</v>
      </c>
      <c r="O338" s="57"/>
      <c r="P338" s="18"/>
    </row>
    <row r="339" spans="1:16" s="17" customFormat="1">
      <c r="A339" s="78"/>
      <c r="B339" s="55"/>
      <c r="C339" s="85"/>
      <c r="D339" s="11" t="s">
        <v>19</v>
      </c>
      <c r="E339" s="14">
        <f t="shared" ref="E339:F344" si="98">G339+I339+K339+M339</f>
        <v>2000</v>
      </c>
      <c r="F339" s="31">
        <f t="shared" si="98"/>
        <v>0</v>
      </c>
      <c r="G339" s="36">
        <f>[3]Лист1!$F$115</f>
        <v>2000</v>
      </c>
      <c r="H339" s="32">
        <f>[3]Лист1!$G$115</f>
        <v>0</v>
      </c>
      <c r="I339" s="14">
        <f>[3]Лист1!$H$115</f>
        <v>0</v>
      </c>
      <c r="J339" s="14">
        <f>[3]Лист1!$I$115</f>
        <v>0</v>
      </c>
      <c r="K339" s="14">
        <f>[3]Лист1!$J$115</f>
        <v>0</v>
      </c>
      <c r="L339" s="14">
        <f>[3]Лист1!$K$115</f>
        <v>0</v>
      </c>
      <c r="M339" s="37">
        <f>[3]Лист1!$L$115</f>
        <v>0</v>
      </c>
      <c r="N339" s="14">
        <f>[3]Лист1!$M$115</f>
        <v>0</v>
      </c>
      <c r="O339" s="57"/>
      <c r="P339" s="18"/>
    </row>
    <row r="340" spans="1:16" s="17" customFormat="1" ht="15.6" customHeight="1">
      <c r="A340" s="78"/>
      <c r="B340" s="55"/>
      <c r="C340" s="85"/>
      <c r="D340" s="11" t="s">
        <v>20</v>
      </c>
      <c r="E340" s="14">
        <f t="shared" si="98"/>
        <v>1500</v>
      </c>
      <c r="F340" s="31">
        <f t="shared" si="98"/>
        <v>0</v>
      </c>
      <c r="G340" s="53">
        <f>[4]Лист1!$F$119</f>
        <v>1500</v>
      </c>
      <c r="H340" s="53"/>
      <c r="I340" s="53">
        <f>[4]Лист1!$H$119</f>
        <v>0</v>
      </c>
      <c r="J340" s="53"/>
      <c r="K340" s="53">
        <f>[4]Лист1!$J$119</f>
        <v>0</v>
      </c>
      <c r="L340" s="53"/>
      <c r="M340" s="53"/>
      <c r="N340" s="53"/>
      <c r="O340" s="57"/>
      <c r="P340" s="18"/>
    </row>
    <row r="341" spans="1:16" s="17" customFormat="1">
      <c r="A341" s="78"/>
      <c r="B341" s="55"/>
      <c r="C341" s="85"/>
      <c r="D341" s="11" t="s">
        <v>21</v>
      </c>
      <c r="E341" s="14">
        <f t="shared" si="98"/>
        <v>78250</v>
      </c>
      <c r="F341" s="31">
        <f t="shared" si="98"/>
        <v>0</v>
      </c>
      <c r="G341" s="53">
        <f>[4]Лист1!$F$120</f>
        <v>17750</v>
      </c>
      <c r="H341" s="53"/>
      <c r="I341" s="53">
        <f>[4]Лист1!$H$120</f>
        <v>50000</v>
      </c>
      <c r="J341" s="53"/>
      <c r="K341" s="53">
        <f>[4]Лист1!$J$120</f>
        <v>10500</v>
      </c>
      <c r="L341" s="53"/>
      <c r="M341" s="53"/>
      <c r="N341" s="53"/>
      <c r="O341" s="57"/>
      <c r="P341" s="18"/>
    </row>
    <row r="342" spans="1:16" s="17" customFormat="1">
      <c r="A342" s="78"/>
      <c r="B342" s="55"/>
      <c r="C342" s="85"/>
      <c r="D342" s="11" t="s">
        <v>22</v>
      </c>
      <c r="E342" s="14">
        <f t="shared" si="98"/>
        <v>105000</v>
      </c>
      <c r="F342" s="31">
        <f t="shared" si="98"/>
        <v>0</v>
      </c>
      <c r="G342" s="53">
        <f>[4]Лист1!$F$121</f>
        <v>20500</v>
      </c>
      <c r="H342" s="53"/>
      <c r="I342" s="53">
        <f>[4]Лист1!$H$121</f>
        <v>75000</v>
      </c>
      <c r="J342" s="53"/>
      <c r="K342" s="53">
        <f>[4]Лист1!$J$121</f>
        <v>9500</v>
      </c>
      <c r="L342" s="53"/>
      <c r="M342" s="53"/>
      <c r="N342" s="53"/>
      <c r="O342" s="57"/>
      <c r="P342" s="18"/>
    </row>
    <row r="343" spans="1:16" s="17" customFormat="1">
      <c r="A343" s="78"/>
      <c r="B343" s="55"/>
      <c r="C343" s="85"/>
      <c r="D343" s="11" t="s">
        <v>23</v>
      </c>
      <c r="E343" s="14">
        <f t="shared" si="98"/>
        <v>0</v>
      </c>
      <c r="F343" s="31">
        <f t="shared" si="98"/>
        <v>0</v>
      </c>
      <c r="G343" s="53">
        <f>[4]Лист1!$F$122</f>
        <v>0</v>
      </c>
      <c r="H343" s="53"/>
      <c r="I343" s="53">
        <f>[4]Лист1!$H$122</f>
        <v>0</v>
      </c>
      <c r="J343" s="53"/>
      <c r="K343" s="53">
        <f>[4]Лист1!$J$122</f>
        <v>0</v>
      </c>
      <c r="L343" s="53"/>
      <c r="M343" s="53"/>
      <c r="N343" s="53"/>
      <c r="O343" s="57"/>
      <c r="P343" s="18"/>
    </row>
    <row r="344" spans="1:16" s="17" customFormat="1">
      <c r="A344" s="78"/>
      <c r="B344" s="55"/>
      <c r="C344" s="86"/>
      <c r="D344" s="11" t="s">
        <v>24</v>
      </c>
      <c r="E344" s="14">
        <f t="shared" si="98"/>
        <v>0</v>
      </c>
      <c r="F344" s="31">
        <f t="shared" si="98"/>
        <v>0</v>
      </c>
      <c r="G344" s="53">
        <f>[4]Лист1!$F$123</f>
        <v>0</v>
      </c>
      <c r="H344" s="53"/>
      <c r="I344" s="53">
        <f>[4]Лист1!$H$123</f>
        <v>0</v>
      </c>
      <c r="J344" s="53"/>
      <c r="K344" s="53">
        <f>[4]Лист1!$J$123</f>
        <v>0</v>
      </c>
      <c r="L344" s="53"/>
      <c r="M344" s="53"/>
      <c r="N344" s="53"/>
      <c r="O344" s="57"/>
      <c r="P344" s="18"/>
    </row>
    <row r="345" spans="1:16" s="17" customFormat="1" ht="20.25" hidden="1" customHeight="1">
      <c r="A345" s="78"/>
      <c r="B345" s="55" t="s">
        <v>118</v>
      </c>
      <c r="C345" s="13"/>
      <c r="D345" s="11" t="s">
        <v>18</v>
      </c>
      <c r="E345" s="14">
        <f>SUM(E346:E351)</f>
        <v>9000</v>
      </c>
      <c r="F345" s="31">
        <f>SUM(F346:F351)</f>
        <v>0</v>
      </c>
      <c r="G345" s="53">
        <f>[4]Лист1!$F$119</f>
        <v>1500</v>
      </c>
      <c r="H345" s="32">
        <f t="shared" ref="H345:N345" si="99">SUM(H346:H351)</f>
        <v>0</v>
      </c>
      <c r="I345" s="14">
        <f t="shared" si="99"/>
        <v>0</v>
      </c>
      <c r="J345" s="14">
        <f t="shared" si="99"/>
        <v>0</v>
      </c>
      <c r="K345" s="14">
        <f t="shared" si="99"/>
        <v>0</v>
      </c>
      <c r="L345" s="14">
        <f t="shared" si="99"/>
        <v>0</v>
      </c>
      <c r="M345" s="14">
        <f t="shared" si="99"/>
        <v>0</v>
      </c>
      <c r="N345" s="14">
        <f t="shared" si="99"/>
        <v>0</v>
      </c>
      <c r="O345" s="57"/>
      <c r="P345" s="18"/>
    </row>
    <row r="346" spans="1:16" s="17" customFormat="1" ht="20.25" hidden="1" customHeight="1">
      <c r="A346" s="78"/>
      <c r="B346" s="55"/>
      <c r="C346" s="13"/>
      <c r="D346" s="11" t="s">
        <v>19</v>
      </c>
      <c r="E346" s="14">
        <f t="shared" ref="E346:F351" si="100">G346+I346+K346+M346</f>
        <v>1500</v>
      </c>
      <c r="F346" s="31">
        <f t="shared" si="100"/>
        <v>0</v>
      </c>
      <c r="G346" s="53">
        <f>[4]Лист1!$F$119</f>
        <v>1500</v>
      </c>
      <c r="H346" s="32"/>
      <c r="I346" s="14"/>
      <c r="J346" s="14"/>
      <c r="K346" s="14"/>
      <c r="L346" s="14"/>
      <c r="M346" s="14"/>
      <c r="N346" s="14"/>
      <c r="O346" s="57"/>
      <c r="P346" s="18"/>
    </row>
    <row r="347" spans="1:16" s="17" customFormat="1" ht="20.25" hidden="1" customHeight="1">
      <c r="A347" s="78"/>
      <c r="B347" s="55"/>
      <c r="C347" s="13"/>
      <c r="D347" s="11" t="s">
        <v>20</v>
      </c>
      <c r="E347" s="14">
        <f t="shared" si="100"/>
        <v>1500</v>
      </c>
      <c r="F347" s="31">
        <f t="shared" si="100"/>
        <v>0</v>
      </c>
      <c r="G347" s="53">
        <f>[4]Лист1!$F$119</f>
        <v>1500</v>
      </c>
      <c r="H347" s="32"/>
      <c r="I347" s="14"/>
      <c r="J347" s="14"/>
      <c r="K347" s="14"/>
      <c r="L347" s="14"/>
      <c r="M347" s="14"/>
      <c r="N347" s="14"/>
      <c r="O347" s="57"/>
      <c r="P347" s="18"/>
    </row>
    <row r="348" spans="1:16" s="17" customFormat="1" ht="20.25" hidden="1" customHeight="1">
      <c r="A348" s="78"/>
      <c r="B348" s="55"/>
      <c r="C348" s="13"/>
      <c r="D348" s="11" t="s">
        <v>21</v>
      </c>
      <c r="E348" s="14">
        <f t="shared" si="100"/>
        <v>1500</v>
      </c>
      <c r="F348" s="31">
        <f t="shared" si="100"/>
        <v>0</v>
      </c>
      <c r="G348" s="53">
        <f>[4]Лист1!$F$119</f>
        <v>1500</v>
      </c>
      <c r="H348" s="32"/>
      <c r="I348" s="14"/>
      <c r="J348" s="14"/>
      <c r="K348" s="14"/>
      <c r="L348" s="14"/>
      <c r="M348" s="14"/>
      <c r="N348" s="14"/>
      <c r="O348" s="57"/>
      <c r="P348" s="18"/>
    </row>
    <row r="349" spans="1:16" s="17" customFormat="1" ht="20.25" hidden="1" customHeight="1">
      <c r="A349" s="78"/>
      <c r="B349" s="55"/>
      <c r="C349" s="13"/>
      <c r="D349" s="11" t="s">
        <v>22</v>
      </c>
      <c r="E349" s="14">
        <f t="shared" si="100"/>
        <v>1500</v>
      </c>
      <c r="F349" s="31">
        <f t="shared" si="100"/>
        <v>0</v>
      </c>
      <c r="G349" s="53">
        <f>[4]Лист1!$F$119</f>
        <v>1500</v>
      </c>
      <c r="H349" s="32"/>
      <c r="I349" s="14"/>
      <c r="J349" s="14"/>
      <c r="K349" s="14"/>
      <c r="L349" s="14"/>
      <c r="M349" s="14"/>
      <c r="N349" s="14"/>
      <c r="O349" s="57"/>
      <c r="P349" s="18"/>
    </row>
    <row r="350" spans="1:16" s="17" customFormat="1" ht="20.25" hidden="1" customHeight="1">
      <c r="A350" s="78"/>
      <c r="B350" s="55"/>
      <c r="C350" s="13"/>
      <c r="D350" s="11" t="s">
        <v>23</v>
      </c>
      <c r="E350" s="14">
        <f t="shared" si="100"/>
        <v>1500</v>
      </c>
      <c r="F350" s="31">
        <f t="shared" si="100"/>
        <v>0</v>
      </c>
      <c r="G350" s="53">
        <f>[4]Лист1!$F$119</f>
        <v>1500</v>
      </c>
      <c r="H350" s="32"/>
      <c r="I350" s="14"/>
      <c r="J350" s="14"/>
      <c r="K350" s="14"/>
      <c r="L350" s="14"/>
      <c r="M350" s="14"/>
      <c r="N350" s="14"/>
      <c r="O350" s="57"/>
      <c r="P350" s="18"/>
    </row>
    <row r="351" spans="1:16" s="17" customFormat="1" ht="20.25" hidden="1" customHeight="1">
      <c r="A351" s="78"/>
      <c r="B351" s="55"/>
      <c r="C351" s="13"/>
      <c r="D351" s="11" t="s">
        <v>24</v>
      </c>
      <c r="E351" s="14">
        <f t="shared" si="100"/>
        <v>1500</v>
      </c>
      <c r="F351" s="31">
        <f t="shared" si="100"/>
        <v>0</v>
      </c>
      <c r="G351" s="53">
        <f>[4]Лист1!$F$119</f>
        <v>1500</v>
      </c>
      <c r="H351" s="32"/>
      <c r="I351" s="14"/>
      <c r="J351" s="14"/>
      <c r="K351" s="14"/>
      <c r="L351" s="14"/>
      <c r="M351" s="14"/>
      <c r="N351" s="14"/>
      <c r="O351" s="57"/>
      <c r="P351" s="18"/>
    </row>
    <row r="352" spans="1:16" s="17" customFormat="1" hidden="1">
      <c r="A352" s="78"/>
      <c r="B352" s="55" t="s">
        <v>101</v>
      </c>
      <c r="C352" s="13"/>
      <c r="D352" s="11" t="s">
        <v>18</v>
      </c>
      <c r="E352" s="14">
        <f>SUM(E353:E358)</f>
        <v>9000</v>
      </c>
      <c r="F352" s="31">
        <f>SUM(F353:F358)</f>
        <v>0</v>
      </c>
      <c r="G352" s="53">
        <f>[4]Лист1!$F$119</f>
        <v>1500</v>
      </c>
      <c r="H352" s="32">
        <f t="shared" ref="H352:N352" si="101">SUM(H353:H358)</f>
        <v>0</v>
      </c>
      <c r="I352" s="14">
        <f t="shared" si="101"/>
        <v>0</v>
      </c>
      <c r="J352" s="14">
        <f t="shared" si="101"/>
        <v>0</v>
      </c>
      <c r="K352" s="14">
        <f t="shared" si="101"/>
        <v>0</v>
      </c>
      <c r="L352" s="14">
        <f t="shared" si="101"/>
        <v>0</v>
      </c>
      <c r="M352" s="14">
        <f t="shared" si="101"/>
        <v>0</v>
      </c>
      <c r="N352" s="14">
        <f t="shared" si="101"/>
        <v>0</v>
      </c>
      <c r="O352" s="57"/>
      <c r="P352" s="18"/>
    </row>
    <row r="353" spans="1:16" s="17" customFormat="1" hidden="1">
      <c r="A353" s="78"/>
      <c r="B353" s="55"/>
      <c r="C353" s="13"/>
      <c r="D353" s="11" t="s">
        <v>19</v>
      </c>
      <c r="E353" s="14">
        <f t="shared" ref="E353:F358" si="102">G353+I353+K353+M353</f>
        <v>1500</v>
      </c>
      <c r="F353" s="31">
        <f t="shared" si="102"/>
        <v>0</v>
      </c>
      <c r="G353" s="53">
        <f>[4]Лист1!$F$119</f>
        <v>1500</v>
      </c>
      <c r="H353" s="32"/>
      <c r="I353" s="14"/>
      <c r="J353" s="14"/>
      <c r="K353" s="14"/>
      <c r="L353" s="14"/>
      <c r="M353" s="14"/>
      <c r="N353" s="14"/>
      <c r="O353" s="57"/>
      <c r="P353" s="18"/>
    </row>
    <row r="354" spans="1:16" s="17" customFormat="1" hidden="1">
      <c r="A354" s="78"/>
      <c r="B354" s="55"/>
      <c r="C354" s="13"/>
      <c r="D354" s="11" t="s">
        <v>20</v>
      </c>
      <c r="E354" s="14">
        <f t="shared" si="102"/>
        <v>1500</v>
      </c>
      <c r="F354" s="31">
        <f t="shared" si="102"/>
        <v>0</v>
      </c>
      <c r="G354" s="53">
        <f>[4]Лист1!$F$119</f>
        <v>1500</v>
      </c>
      <c r="H354" s="32"/>
      <c r="I354" s="14"/>
      <c r="J354" s="14"/>
      <c r="K354" s="14"/>
      <c r="L354" s="14"/>
      <c r="M354" s="14"/>
      <c r="N354" s="14"/>
      <c r="O354" s="57"/>
      <c r="P354" s="18"/>
    </row>
    <row r="355" spans="1:16" s="17" customFormat="1" hidden="1">
      <c r="A355" s="78"/>
      <c r="B355" s="55"/>
      <c r="C355" s="13"/>
      <c r="D355" s="11" t="s">
        <v>21</v>
      </c>
      <c r="E355" s="14">
        <f t="shared" si="102"/>
        <v>1500</v>
      </c>
      <c r="F355" s="31">
        <f t="shared" si="102"/>
        <v>0</v>
      </c>
      <c r="G355" s="53">
        <f>[4]Лист1!$F$119</f>
        <v>1500</v>
      </c>
      <c r="H355" s="32"/>
      <c r="I355" s="14"/>
      <c r="J355" s="14"/>
      <c r="K355" s="14"/>
      <c r="L355" s="14"/>
      <c r="M355" s="14"/>
      <c r="N355" s="14"/>
      <c r="O355" s="57"/>
      <c r="P355" s="18"/>
    </row>
    <row r="356" spans="1:16" s="17" customFormat="1" hidden="1">
      <c r="A356" s="78"/>
      <c r="B356" s="55"/>
      <c r="C356" s="13"/>
      <c r="D356" s="11" t="s">
        <v>22</v>
      </c>
      <c r="E356" s="14">
        <f t="shared" si="102"/>
        <v>1500</v>
      </c>
      <c r="F356" s="31">
        <f t="shared" si="102"/>
        <v>0</v>
      </c>
      <c r="G356" s="53">
        <f>[4]Лист1!$F$119</f>
        <v>1500</v>
      </c>
      <c r="H356" s="32"/>
      <c r="I356" s="14"/>
      <c r="J356" s="14"/>
      <c r="K356" s="14"/>
      <c r="L356" s="14"/>
      <c r="M356" s="14"/>
      <c r="N356" s="14"/>
      <c r="O356" s="57"/>
      <c r="P356" s="18"/>
    </row>
    <row r="357" spans="1:16" s="17" customFormat="1" hidden="1">
      <c r="A357" s="78"/>
      <c r="B357" s="55"/>
      <c r="C357" s="13"/>
      <c r="D357" s="11" t="s">
        <v>23</v>
      </c>
      <c r="E357" s="14">
        <f t="shared" si="102"/>
        <v>1500</v>
      </c>
      <c r="F357" s="31">
        <f t="shared" si="102"/>
        <v>0</v>
      </c>
      <c r="G357" s="53">
        <f>[4]Лист1!$F$119</f>
        <v>1500</v>
      </c>
      <c r="H357" s="32"/>
      <c r="I357" s="14"/>
      <c r="J357" s="14"/>
      <c r="K357" s="14"/>
      <c r="L357" s="14"/>
      <c r="M357" s="14"/>
      <c r="N357" s="14"/>
      <c r="O357" s="57"/>
      <c r="P357" s="18"/>
    </row>
    <row r="358" spans="1:16" s="17" customFormat="1" hidden="1">
      <c r="A358" s="78"/>
      <c r="B358" s="55"/>
      <c r="C358" s="13"/>
      <c r="D358" s="11" t="s">
        <v>24</v>
      </c>
      <c r="E358" s="14">
        <f t="shared" si="102"/>
        <v>1500</v>
      </c>
      <c r="F358" s="31">
        <f t="shared" si="102"/>
        <v>0</v>
      </c>
      <c r="G358" s="53">
        <f>[4]Лист1!$F$119</f>
        <v>1500</v>
      </c>
      <c r="H358" s="32"/>
      <c r="I358" s="14"/>
      <c r="J358" s="14"/>
      <c r="K358" s="14"/>
      <c r="L358" s="14"/>
      <c r="M358" s="14"/>
      <c r="N358" s="14"/>
      <c r="O358" s="57"/>
      <c r="P358" s="18"/>
    </row>
    <row r="359" spans="1:16" s="17" customFormat="1" hidden="1">
      <c r="A359" s="78"/>
      <c r="B359" s="55" t="s">
        <v>112</v>
      </c>
      <c r="C359" s="13"/>
      <c r="D359" s="11" t="s">
        <v>18</v>
      </c>
      <c r="E359" s="14">
        <f>SUM(E360:E365)</f>
        <v>154000</v>
      </c>
      <c r="F359" s="31">
        <f>SUM(F360:F365)</f>
        <v>0</v>
      </c>
      <c r="G359" s="53">
        <f>[4]Лист1!$F$119</f>
        <v>1500</v>
      </c>
      <c r="H359" s="32">
        <f t="shared" ref="H359:N359" si="103">SUM(H360:H365)</f>
        <v>0</v>
      </c>
      <c r="I359" s="14">
        <f t="shared" si="103"/>
        <v>125000</v>
      </c>
      <c r="J359" s="14">
        <f t="shared" si="103"/>
        <v>0</v>
      </c>
      <c r="K359" s="14">
        <f t="shared" si="103"/>
        <v>20000</v>
      </c>
      <c r="L359" s="14">
        <f t="shared" si="103"/>
        <v>0</v>
      </c>
      <c r="M359" s="14">
        <f t="shared" si="103"/>
        <v>0</v>
      </c>
      <c r="N359" s="14">
        <f t="shared" si="103"/>
        <v>0</v>
      </c>
      <c r="O359" s="57"/>
      <c r="P359" s="18"/>
    </row>
    <row r="360" spans="1:16" s="17" customFormat="1" hidden="1">
      <c r="A360" s="78"/>
      <c r="B360" s="55"/>
      <c r="C360" s="13"/>
      <c r="D360" s="11" t="s">
        <v>19</v>
      </c>
      <c r="E360" s="14">
        <f t="shared" ref="E360:F365" si="104">G360+I360+K360+M360</f>
        <v>1500</v>
      </c>
      <c r="F360" s="31">
        <f t="shared" si="104"/>
        <v>0</v>
      </c>
      <c r="G360" s="53">
        <f>[4]Лист1!$F$119</f>
        <v>1500</v>
      </c>
      <c r="H360" s="32">
        <f t="shared" ref="H360:N360" si="105">H367+H374</f>
        <v>0</v>
      </c>
      <c r="I360" s="14">
        <f t="shared" si="105"/>
        <v>0</v>
      </c>
      <c r="J360" s="14">
        <f t="shared" si="105"/>
        <v>0</v>
      </c>
      <c r="K360" s="14">
        <f t="shared" si="105"/>
        <v>0</v>
      </c>
      <c r="L360" s="14">
        <f t="shared" si="105"/>
        <v>0</v>
      </c>
      <c r="M360" s="14">
        <f t="shared" si="105"/>
        <v>0</v>
      </c>
      <c r="N360" s="14">
        <f t="shared" si="105"/>
        <v>0</v>
      </c>
      <c r="O360" s="57"/>
      <c r="P360" s="18"/>
    </row>
    <row r="361" spans="1:16" s="17" customFormat="1" hidden="1">
      <c r="A361" s="78"/>
      <c r="B361" s="55"/>
      <c r="C361" s="13"/>
      <c r="D361" s="11" t="s">
        <v>20</v>
      </c>
      <c r="E361" s="14">
        <f t="shared" si="104"/>
        <v>1500</v>
      </c>
      <c r="F361" s="31">
        <f t="shared" si="104"/>
        <v>0</v>
      </c>
      <c r="G361" s="53">
        <f>[4]Лист1!$F$119</f>
        <v>1500</v>
      </c>
      <c r="H361" s="32">
        <f t="shared" ref="H361:N361" si="106">H368+H375</f>
        <v>0</v>
      </c>
      <c r="I361" s="14">
        <f t="shared" si="106"/>
        <v>0</v>
      </c>
      <c r="J361" s="14">
        <f t="shared" si="106"/>
        <v>0</v>
      </c>
      <c r="K361" s="14">
        <f t="shared" si="106"/>
        <v>0</v>
      </c>
      <c r="L361" s="14">
        <f t="shared" si="106"/>
        <v>0</v>
      </c>
      <c r="M361" s="14">
        <f t="shared" si="106"/>
        <v>0</v>
      </c>
      <c r="N361" s="14">
        <f t="shared" si="106"/>
        <v>0</v>
      </c>
      <c r="O361" s="57"/>
      <c r="P361" s="18"/>
    </row>
    <row r="362" spans="1:16" s="17" customFormat="1" hidden="1">
      <c r="A362" s="78"/>
      <c r="B362" s="55"/>
      <c r="C362" s="13"/>
      <c r="D362" s="11" t="s">
        <v>21</v>
      </c>
      <c r="E362" s="14">
        <f t="shared" si="104"/>
        <v>62000</v>
      </c>
      <c r="F362" s="31">
        <f t="shared" si="104"/>
        <v>0</v>
      </c>
      <c r="G362" s="53">
        <f>[4]Лист1!$F$119</f>
        <v>1500</v>
      </c>
      <c r="H362" s="32">
        <f t="shared" ref="H362:N362" si="107">H369+H376</f>
        <v>0</v>
      </c>
      <c r="I362" s="14">
        <f t="shared" si="107"/>
        <v>50000</v>
      </c>
      <c r="J362" s="14">
        <f t="shared" si="107"/>
        <v>0</v>
      </c>
      <c r="K362" s="14">
        <f t="shared" si="107"/>
        <v>10500</v>
      </c>
      <c r="L362" s="14">
        <f t="shared" si="107"/>
        <v>0</v>
      </c>
      <c r="M362" s="14">
        <f t="shared" si="107"/>
        <v>0</v>
      </c>
      <c r="N362" s="14">
        <f t="shared" si="107"/>
        <v>0</v>
      </c>
      <c r="O362" s="57"/>
      <c r="P362" s="18"/>
    </row>
    <row r="363" spans="1:16" s="17" customFormat="1" hidden="1">
      <c r="A363" s="78"/>
      <c r="B363" s="55"/>
      <c r="C363" s="13"/>
      <c r="D363" s="11" t="s">
        <v>22</v>
      </c>
      <c r="E363" s="14">
        <f t="shared" si="104"/>
        <v>86000</v>
      </c>
      <c r="F363" s="31">
        <f t="shared" si="104"/>
        <v>0</v>
      </c>
      <c r="G363" s="53">
        <f>[4]Лист1!$F$119</f>
        <v>1500</v>
      </c>
      <c r="H363" s="32">
        <f t="shared" ref="H363:N363" si="108">H370+H377</f>
        <v>0</v>
      </c>
      <c r="I363" s="14">
        <f t="shared" si="108"/>
        <v>75000</v>
      </c>
      <c r="J363" s="14">
        <f t="shared" si="108"/>
        <v>0</v>
      </c>
      <c r="K363" s="14">
        <f t="shared" si="108"/>
        <v>9500</v>
      </c>
      <c r="L363" s="14">
        <f t="shared" si="108"/>
        <v>0</v>
      </c>
      <c r="M363" s="14">
        <f t="shared" si="108"/>
        <v>0</v>
      </c>
      <c r="N363" s="14">
        <f t="shared" si="108"/>
        <v>0</v>
      </c>
      <c r="O363" s="57"/>
      <c r="P363" s="18"/>
    </row>
    <row r="364" spans="1:16" s="17" customFormat="1" hidden="1">
      <c r="A364" s="78"/>
      <c r="B364" s="55"/>
      <c r="C364" s="13"/>
      <c r="D364" s="11" t="s">
        <v>23</v>
      </c>
      <c r="E364" s="14">
        <f t="shared" si="104"/>
        <v>1500</v>
      </c>
      <c r="F364" s="31">
        <f t="shared" si="104"/>
        <v>0</v>
      </c>
      <c r="G364" s="53">
        <f>[4]Лист1!$F$119</f>
        <v>1500</v>
      </c>
      <c r="H364" s="32">
        <f t="shared" ref="H364:N364" si="109">H371+H378</f>
        <v>0</v>
      </c>
      <c r="I364" s="14">
        <f t="shared" si="109"/>
        <v>0</v>
      </c>
      <c r="J364" s="14">
        <f t="shared" si="109"/>
        <v>0</v>
      </c>
      <c r="K364" s="14">
        <f t="shared" si="109"/>
        <v>0</v>
      </c>
      <c r="L364" s="14">
        <f t="shared" si="109"/>
        <v>0</v>
      </c>
      <c r="M364" s="14">
        <f t="shared" si="109"/>
        <v>0</v>
      </c>
      <c r="N364" s="14">
        <f t="shared" si="109"/>
        <v>0</v>
      </c>
      <c r="O364" s="57"/>
      <c r="P364" s="18"/>
    </row>
    <row r="365" spans="1:16" s="17" customFormat="1" hidden="1">
      <c r="A365" s="78"/>
      <c r="B365" s="55"/>
      <c r="C365" s="13"/>
      <c r="D365" s="11" t="s">
        <v>24</v>
      </c>
      <c r="E365" s="14">
        <f t="shared" si="104"/>
        <v>1500</v>
      </c>
      <c r="F365" s="31">
        <f t="shared" si="104"/>
        <v>0</v>
      </c>
      <c r="G365" s="53">
        <f>[4]Лист1!$F$119</f>
        <v>1500</v>
      </c>
      <c r="H365" s="32">
        <f t="shared" ref="H365:N365" si="110">H372+H379</f>
        <v>0</v>
      </c>
      <c r="I365" s="14">
        <f t="shared" si="110"/>
        <v>0</v>
      </c>
      <c r="J365" s="14">
        <f t="shared" si="110"/>
        <v>0</v>
      </c>
      <c r="K365" s="14">
        <f t="shared" si="110"/>
        <v>0</v>
      </c>
      <c r="L365" s="14">
        <f t="shared" si="110"/>
        <v>0</v>
      </c>
      <c r="M365" s="14">
        <f t="shared" si="110"/>
        <v>0</v>
      </c>
      <c r="N365" s="14">
        <f t="shared" si="110"/>
        <v>0</v>
      </c>
      <c r="O365" s="58"/>
      <c r="P365" s="18"/>
    </row>
    <row r="366" spans="1:16" ht="23.25" hidden="1" customHeight="1">
      <c r="A366" s="78"/>
      <c r="B366" s="54" t="s">
        <v>113</v>
      </c>
      <c r="C366" s="45"/>
      <c r="D366" s="8" t="s">
        <v>18</v>
      </c>
      <c r="E366" s="14">
        <f>SUM(E367:E372)</f>
        <v>64000</v>
      </c>
      <c r="F366" s="31">
        <f>SUM(F367:F372)</f>
        <v>0</v>
      </c>
      <c r="G366" s="53">
        <f>[4]Лист1!$F$119</f>
        <v>1500</v>
      </c>
      <c r="H366" s="34">
        <f t="shared" ref="H366:N366" si="111">SUM(H367:H372)</f>
        <v>0</v>
      </c>
      <c r="I366" s="20">
        <f t="shared" si="111"/>
        <v>35000</v>
      </c>
      <c r="J366" s="20">
        <f t="shared" si="111"/>
        <v>0</v>
      </c>
      <c r="K366" s="20">
        <f t="shared" si="111"/>
        <v>20000</v>
      </c>
      <c r="L366" s="14">
        <f t="shared" si="111"/>
        <v>0</v>
      </c>
      <c r="M366" s="14">
        <f t="shared" si="111"/>
        <v>0</v>
      </c>
      <c r="N366" s="14">
        <f t="shared" si="111"/>
        <v>0</v>
      </c>
      <c r="O366" s="56" t="s">
        <v>95</v>
      </c>
      <c r="P366" s="18"/>
    </row>
    <row r="367" spans="1:16" ht="23.25" hidden="1" customHeight="1">
      <c r="A367" s="78"/>
      <c r="B367" s="54"/>
      <c r="C367" s="45"/>
      <c r="D367" s="8" t="s">
        <v>19</v>
      </c>
      <c r="E367" s="14">
        <f t="shared" ref="E367:F372" si="112">G367+I367+K367+M367</f>
        <v>1500</v>
      </c>
      <c r="F367" s="31">
        <f t="shared" si="112"/>
        <v>0</v>
      </c>
      <c r="G367" s="53">
        <f>[4]Лист1!$F$119</f>
        <v>1500</v>
      </c>
      <c r="H367" s="34"/>
      <c r="I367" s="20"/>
      <c r="J367" s="20"/>
      <c r="K367" s="20"/>
      <c r="L367" s="20"/>
      <c r="M367" s="20"/>
      <c r="N367" s="20"/>
      <c r="O367" s="57"/>
      <c r="P367" s="18"/>
    </row>
    <row r="368" spans="1:16" ht="23.25" hidden="1" customHeight="1">
      <c r="A368" s="78"/>
      <c r="B368" s="54"/>
      <c r="C368" s="45"/>
      <c r="D368" s="8" t="s">
        <v>20</v>
      </c>
      <c r="E368" s="14">
        <f t="shared" si="112"/>
        <v>1500</v>
      </c>
      <c r="F368" s="31">
        <f t="shared" si="112"/>
        <v>0</v>
      </c>
      <c r="G368" s="53">
        <f>[4]Лист1!$F$119</f>
        <v>1500</v>
      </c>
      <c r="H368" s="34"/>
      <c r="I368" s="20"/>
      <c r="J368" s="20"/>
      <c r="K368" s="20"/>
      <c r="L368" s="20"/>
      <c r="M368" s="20"/>
      <c r="N368" s="20"/>
      <c r="O368" s="57"/>
      <c r="P368" s="18"/>
    </row>
    <row r="369" spans="1:17" ht="23.25" hidden="1" customHeight="1">
      <c r="A369" s="78"/>
      <c r="B369" s="54"/>
      <c r="C369" s="45"/>
      <c r="D369" s="8" t="s">
        <v>21</v>
      </c>
      <c r="E369" s="14">
        <f t="shared" si="112"/>
        <v>27000</v>
      </c>
      <c r="F369" s="31">
        <f t="shared" si="112"/>
        <v>0</v>
      </c>
      <c r="G369" s="53">
        <f>[4]Лист1!$F$119</f>
        <v>1500</v>
      </c>
      <c r="H369" s="34"/>
      <c r="I369" s="20">
        <v>15000</v>
      </c>
      <c r="J369" s="20"/>
      <c r="K369" s="20">
        <v>10500</v>
      </c>
      <c r="L369" s="20"/>
      <c r="M369" s="20"/>
      <c r="N369" s="20"/>
      <c r="O369" s="57"/>
      <c r="P369" s="18"/>
    </row>
    <row r="370" spans="1:17" ht="23.25" hidden="1" customHeight="1">
      <c r="A370" s="78"/>
      <c r="B370" s="54"/>
      <c r="C370" s="45"/>
      <c r="D370" s="8" t="s">
        <v>22</v>
      </c>
      <c r="E370" s="14">
        <f t="shared" si="112"/>
        <v>31000</v>
      </c>
      <c r="F370" s="31">
        <f t="shared" si="112"/>
        <v>0</v>
      </c>
      <c r="G370" s="53">
        <f>[4]Лист1!$F$119</f>
        <v>1500</v>
      </c>
      <c r="H370" s="34"/>
      <c r="I370" s="20">
        <v>20000</v>
      </c>
      <c r="J370" s="20"/>
      <c r="K370" s="20">
        <v>9500</v>
      </c>
      <c r="L370" s="20"/>
      <c r="M370" s="20"/>
      <c r="N370" s="20"/>
      <c r="O370" s="57"/>
      <c r="P370" s="18"/>
    </row>
    <row r="371" spans="1:17" ht="23.25" hidden="1" customHeight="1">
      <c r="A371" s="78"/>
      <c r="B371" s="54"/>
      <c r="C371" s="45"/>
      <c r="D371" s="8" t="s">
        <v>23</v>
      </c>
      <c r="E371" s="14">
        <f t="shared" si="112"/>
        <v>1500</v>
      </c>
      <c r="F371" s="31">
        <f t="shared" si="112"/>
        <v>0</v>
      </c>
      <c r="G371" s="53">
        <f>[4]Лист1!$F$119</f>
        <v>1500</v>
      </c>
      <c r="H371" s="34"/>
      <c r="I371" s="20"/>
      <c r="J371" s="20"/>
      <c r="K371" s="20"/>
      <c r="L371" s="20"/>
      <c r="M371" s="20"/>
      <c r="N371" s="20"/>
      <c r="O371" s="57"/>
      <c r="P371" s="18"/>
    </row>
    <row r="372" spans="1:17" s="29" customFormat="1" ht="23.25" hidden="1" customHeight="1">
      <c r="A372" s="78"/>
      <c r="B372" s="54"/>
      <c r="C372" s="45"/>
      <c r="D372" s="8" t="s">
        <v>24</v>
      </c>
      <c r="E372" s="14">
        <f t="shared" si="112"/>
        <v>1500</v>
      </c>
      <c r="F372" s="31">
        <f t="shared" si="112"/>
        <v>0</v>
      </c>
      <c r="G372" s="53">
        <f>[4]Лист1!$F$119</f>
        <v>1500</v>
      </c>
      <c r="H372" s="34"/>
      <c r="I372" s="20">
        <v>0</v>
      </c>
      <c r="J372" s="20"/>
      <c r="K372" s="20"/>
      <c r="L372" s="20"/>
      <c r="M372" s="20"/>
      <c r="N372" s="20"/>
      <c r="O372" s="57"/>
      <c r="P372" s="18"/>
    </row>
    <row r="373" spans="1:17" ht="23.25" hidden="1" customHeight="1">
      <c r="A373" s="78"/>
      <c r="B373" s="54" t="s">
        <v>114</v>
      </c>
      <c r="C373" s="45"/>
      <c r="D373" s="8" t="s">
        <v>18</v>
      </c>
      <c r="E373" s="14">
        <f>SUM(E374:E379)</f>
        <v>99000</v>
      </c>
      <c r="F373" s="31">
        <f t="shared" ref="F373:N373" si="113">SUM(F374:F379)</f>
        <v>0</v>
      </c>
      <c r="G373" s="53">
        <f>[4]Лист1!$F$119</f>
        <v>1500</v>
      </c>
      <c r="H373" s="34">
        <f t="shared" si="113"/>
        <v>0</v>
      </c>
      <c r="I373" s="20">
        <f t="shared" si="113"/>
        <v>90000</v>
      </c>
      <c r="J373" s="14">
        <f t="shared" si="113"/>
        <v>0</v>
      </c>
      <c r="K373" s="14">
        <f t="shared" si="113"/>
        <v>0</v>
      </c>
      <c r="L373" s="14">
        <f t="shared" si="113"/>
        <v>0</v>
      </c>
      <c r="M373" s="14">
        <f t="shared" si="113"/>
        <v>0</v>
      </c>
      <c r="N373" s="14">
        <f t="shared" si="113"/>
        <v>0</v>
      </c>
      <c r="O373" s="57"/>
      <c r="P373" s="18"/>
    </row>
    <row r="374" spans="1:17" ht="23.25" hidden="1" customHeight="1">
      <c r="A374" s="78"/>
      <c r="B374" s="54"/>
      <c r="C374" s="45"/>
      <c r="D374" s="8" t="s">
        <v>19</v>
      </c>
      <c r="E374" s="14">
        <f t="shared" ref="E374:F379" si="114">G374+I374+K374+M374</f>
        <v>1500</v>
      </c>
      <c r="F374" s="31">
        <f t="shared" si="114"/>
        <v>0</v>
      </c>
      <c r="G374" s="53">
        <f>[4]Лист1!$F$119</f>
        <v>1500</v>
      </c>
      <c r="H374" s="34"/>
      <c r="I374" s="20"/>
      <c r="J374" s="20"/>
      <c r="K374" s="20"/>
      <c r="L374" s="20"/>
      <c r="M374" s="20"/>
      <c r="N374" s="20"/>
      <c r="O374" s="57"/>
      <c r="P374" s="18"/>
    </row>
    <row r="375" spans="1:17" ht="23.25" hidden="1" customHeight="1">
      <c r="A375" s="78"/>
      <c r="B375" s="54"/>
      <c r="C375" s="45"/>
      <c r="D375" s="8" t="s">
        <v>20</v>
      </c>
      <c r="E375" s="14">
        <f t="shared" si="114"/>
        <v>1500</v>
      </c>
      <c r="F375" s="31">
        <f t="shared" si="114"/>
        <v>0</v>
      </c>
      <c r="G375" s="53">
        <f>[4]Лист1!$F$119</f>
        <v>1500</v>
      </c>
      <c r="H375" s="34"/>
      <c r="I375" s="20"/>
      <c r="J375" s="20"/>
      <c r="K375" s="20"/>
      <c r="L375" s="20"/>
      <c r="M375" s="20"/>
      <c r="N375" s="20"/>
      <c r="O375" s="57"/>
      <c r="P375" s="18"/>
    </row>
    <row r="376" spans="1:17" ht="23.25" hidden="1" customHeight="1">
      <c r="A376" s="78"/>
      <c r="B376" s="54"/>
      <c r="C376" s="45"/>
      <c r="D376" s="8" t="s">
        <v>21</v>
      </c>
      <c r="E376" s="14">
        <f t="shared" si="114"/>
        <v>36500</v>
      </c>
      <c r="F376" s="31">
        <f t="shared" si="114"/>
        <v>0</v>
      </c>
      <c r="G376" s="53">
        <f>[4]Лист1!$F$119</f>
        <v>1500</v>
      </c>
      <c r="H376" s="34"/>
      <c r="I376" s="20">
        <v>35000</v>
      </c>
      <c r="J376" s="20"/>
      <c r="K376" s="20"/>
      <c r="L376" s="20"/>
      <c r="M376" s="20"/>
      <c r="N376" s="20"/>
      <c r="O376" s="57"/>
      <c r="P376" s="18"/>
    </row>
    <row r="377" spans="1:17" ht="23.25" hidden="1" customHeight="1">
      <c r="A377" s="78"/>
      <c r="B377" s="54"/>
      <c r="C377" s="45"/>
      <c r="D377" s="8" t="s">
        <v>22</v>
      </c>
      <c r="E377" s="14">
        <f t="shared" si="114"/>
        <v>56500</v>
      </c>
      <c r="F377" s="31">
        <f t="shared" si="114"/>
        <v>0</v>
      </c>
      <c r="G377" s="53">
        <f>[4]Лист1!$F$119</f>
        <v>1500</v>
      </c>
      <c r="H377" s="34"/>
      <c r="I377" s="20">
        <v>55000</v>
      </c>
      <c r="J377" s="20"/>
      <c r="K377" s="20"/>
      <c r="L377" s="20"/>
      <c r="M377" s="20"/>
      <c r="N377" s="20"/>
      <c r="O377" s="57"/>
      <c r="P377" s="18"/>
    </row>
    <row r="378" spans="1:17" ht="23.25" hidden="1" customHeight="1">
      <c r="A378" s="78"/>
      <c r="B378" s="54"/>
      <c r="C378" s="45"/>
      <c r="D378" s="8" t="s">
        <v>23</v>
      </c>
      <c r="E378" s="14">
        <f t="shared" si="114"/>
        <v>1500</v>
      </c>
      <c r="F378" s="31">
        <f t="shared" si="114"/>
        <v>0</v>
      </c>
      <c r="G378" s="53">
        <f>[4]Лист1!$F$119</f>
        <v>1500</v>
      </c>
      <c r="H378" s="34"/>
      <c r="I378" s="20"/>
      <c r="J378" s="20"/>
      <c r="K378" s="20"/>
      <c r="L378" s="20"/>
      <c r="M378" s="20"/>
      <c r="N378" s="20"/>
      <c r="O378" s="57"/>
      <c r="P378" s="18"/>
    </row>
    <row r="379" spans="1:17" s="29" customFormat="1" ht="23.25" hidden="1" customHeight="1">
      <c r="A379" s="79"/>
      <c r="B379" s="54"/>
      <c r="C379" s="45"/>
      <c r="D379" s="8" t="s">
        <v>24</v>
      </c>
      <c r="E379" s="14">
        <f t="shared" si="114"/>
        <v>1500</v>
      </c>
      <c r="F379" s="14">
        <f t="shared" si="114"/>
        <v>0</v>
      </c>
      <c r="G379" s="53">
        <f>[4]Лист1!$F$119</f>
        <v>1500</v>
      </c>
      <c r="H379" s="20"/>
      <c r="I379" s="20"/>
      <c r="J379" s="20"/>
      <c r="K379" s="20"/>
      <c r="L379" s="20"/>
      <c r="M379" s="20"/>
      <c r="N379" s="20"/>
      <c r="O379" s="57"/>
      <c r="P379" s="18"/>
    </row>
    <row r="380" spans="1:17">
      <c r="A380" s="67"/>
      <c r="B380" s="55" t="s">
        <v>38</v>
      </c>
      <c r="C380" s="84"/>
      <c r="D380" s="11" t="s">
        <v>18</v>
      </c>
      <c r="E380" s="14">
        <f t="shared" ref="E380:N380" si="115">SUM(E381:E386)</f>
        <v>208040</v>
      </c>
      <c r="F380" s="14">
        <f t="shared" si="115"/>
        <v>1000</v>
      </c>
      <c r="G380" s="14">
        <f t="shared" si="115"/>
        <v>59540</v>
      </c>
      <c r="H380" s="14">
        <f t="shared" si="115"/>
        <v>1000</v>
      </c>
      <c r="I380" s="14">
        <f t="shared" si="115"/>
        <v>125000</v>
      </c>
      <c r="J380" s="14">
        <f t="shared" si="115"/>
        <v>0</v>
      </c>
      <c r="K380" s="14">
        <f t="shared" si="115"/>
        <v>23500</v>
      </c>
      <c r="L380" s="14">
        <f t="shared" si="115"/>
        <v>0</v>
      </c>
      <c r="M380" s="14">
        <f t="shared" si="115"/>
        <v>0</v>
      </c>
      <c r="N380" s="14">
        <f t="shared" si="115"/>
        <v>0</v>
      </c>
      <c r="O380" s="57"/>
      <c r="P380" s="18"/>
      <c r="Q380" s="38"/>
    </row>
    <row r="381" spans="1:17">
      <c r="A381" s="67"/>
      <c r="B381" s="55"/>
      <c r="C381" s="85"/>
      <c r="D381" s="11" t="s">
        <v>19</v>
      </c>
      <c r="E381" s="14">
        <f>G381+I381+K381+M381</f>
        <v>8040</v>
      </c>
      <c r="F381" s="14">
        <f t="shared" ref="E381:F386" si="116">H381+J381+L381+N381</f>
        <v>250</v>
      </c>
      <c r="G381" s="14">
        <f>G339+G241</f>
        <v>6540</v>
      </c>
      <c r="H381" s="14">
        <f t="shared" ref="H381:M381" si="117">H339+H241</f>
        <v>250</v>
      </c>
      <c r="I381" s="14">
        <f t="shared" si="117"/>
        <v>0</v>
      </c>
      <c r="J381" s="14">
        <f t="shared" si="117"/>
        <v>0</v>
      </c>
      <c r="K381" s="14">
        <f t="shared" si="117"/>
        <v>1500</v>
      </c>
      <c r="L381" s="14">
        <f t="shared" si="117"/>
        <v>0</v>
      </c>
      <c r="M381" s="14">
        <f t="shared" si="117"/>
        <v>0</v>
      </c>
      <c r="N381" s="14">
        <f>N339+N241</f>
        <v>0</v>
      </c>
      <c r="O381" s="57"/>
      <c r="P381" s="18"/>
    </row>
    <row r="382" spans="1:17">
      <c r="A382" s="67"/>
      <c r="B382" s="55"/>
      <c r="C382" s="85"/>
      <c r="D382" s="11" t="s">
        <v>20</v>
      </c>
      <c r="E382" s="14">
        <f>G382+I382+K382+M382</f>
        <v>6300</v>
      </c>
      <c r="F382" s="14">
        <f t="shared" si="116"/>
        <v>250</v>
      </c>
      <c r="G382" s="14">
        <f t="shared" ref="G382:M382" si="118">G340+G242</f>
        <v>4800</v>
      </c>
      <c r="H382" s="14">
        <f t="shared" si="118"/>
        <v>250</v>
      </c>
      <c r="I382" s="14">
        <f t="shared" si="118"/>
        <v>0</v>
      </c>
      <c r="J382" s="14">
        <f t="shared" si="118"/>
        <v>0</v>
      </c>
      <c r="K382" s="14">
        <f t="shared" si="118"/>
        <v>1500</v>
      </c>
      <c r="L382" s="14">
        <f t="shared" si="118"/>
        <v>0</v>
      </c>
      <c r="M382" s="14">
        <f t="shared" si="118"/>
        <v>0</v>
      </c>
      <c r="N382" s="14">
        <f>N340+N242</f>
        <v>0</v>
      </c>
      <c r="O382" s="57"/>
      <c r="P382" s="18"/>
    </row>
    <row r="383" spans="1:17">
      <c r="A383" s="67"/>
      <c r="B383" s="55"/>
      <c r="C383" s="85"/>
      <c r="D383" s="11" t="s">
        <v>21</v>
      </c>
      <c r="E383" s="14">
        <f t="shared" si="116"/>
        <v>81300</v>
      </c>
      <c r="F383" s="14">
        <f t="shared" si="116"/>
        <v>250</v>
      </c>
      <c r="G383" s="14">
        <f t="shared" ref="G383:M383" si="119">G341+G243</f>
        <v>20300</v>
      </c>
      <c r="H383" s="14">
        <f t="shared" si="119"/>
        <v>250</v>
      </c>
      <c r="I383" s="14">
        <f t="shared" si="119"/>
        <v>50000</v>
      </c>
      <c r="J383" s="14">
        <f t="shared" si="119"/>
        <v>0</v>
      </c>
      <c r="K383" s="14">
        <f t="shared" si="119"/>
        <v>11000</v>
      </c>
      <c r="L383" s="14">
        <f t="shared" si="119"/>
        <v>0</v>
      </c>
      <c r="M383" s="14">
        <f t="shared" si="119"/>
        <v>0</v>
      </c>
      <c r="N383" s="14">
        <f>N341+N243</f>
        <v>0</v>
      </c>
      <c r="O383" s="57"/>
      <c r="P383" s="18"/>
    </row>
    <row r="384" spans="1:17">
      <c r="A384" s="67"/>
      <c r="B384" s="55"/>
      <c r="C384" s="85"/>
      <c r="D384" s="11" t="s">
        <v>22</v>
      </c>
      <c r="E384" s="14">
        <f t="shared" si="116"/>
        <v>107450</v>
      </c>
      <c r="F384" s="14">
        <f t="shared" si="116"/>
        <v>250</v>
      </c>
      <c r="G384" s="14">
        <f t="shared" ref="G384:M384" si="120">G342+G244</f>
        <v>22950</v>
      </c>
      <c r="H384" s="14">
        <f t="shared" si="120"/>
        <v>250</v>
      </c>
      <c r="I384" s="14">
        <f t="shared" si="120"/>
        <v>75000</v>
      </c>
      <c r="J384" s="14">
        <f t="shared" si="120"/>
        <v>0</v>
      </c>
      <c r="K384" s="14">
        <f t="shared" si="120"/>
        <v>9500</v>
      </c>
      <c r="L384" s="14">
        <f>L342+L244</f>
        <v>0</v>
      </c>
      <c r="M384" s="14">
        <f t="shared" si="120"/>
        <v>0</v>
      </c>
      <c r="N384" s="14">
        <f>N342+N244</f>
        <v>0</v>
      </c>
      <c r="O384" s="57"/>
      <c r="P384" s="18"/>
    </row>
    <row r="385" spans="1:17">
      <c r="A385" s="67"/>
      <c r="B385" s="55"/>
      <c r="C385" s="85"/>
      <c r="D385" s="11" t="s">
        <v>23</v>
      </c>
      <c r="E385" s="14">
        <f t="shared" si="116"/>
        <v>2500</v>
      </c>
      <c r="F385" s="14">
        <f t="shared" si="116"/>
        <v>0</v>
      </c>
      <c r="G385" s="14">
        <f t="shared" ref="G385:M385" si="121">G343+G245</f>
        <v>2500</v>
      </c>
      <c r="H385" s="14">
        <f t="shared" si="121"/>
        <v>0</v>
      </c>
      <c r="I385" s="14">
        <f t="shared" si="121"/>
        <v>0</v>
      </c>
      <c r="J385" s="14">
        <f t="shared" si="121"/>
        <v>0</v>
      </c>
      <c r="K385" s="14">
        <f t="shared" si="121"/>
        <v>0</v>
      </c>
      <c r="L385" s="14">
        <f t="shared" si="121"/>
        <v>0</v>
      </c>
      <c r="M385" s="14">
        <f t="shared" si="121"/>
        <v>0</v>
      </c>
      <c r="N385" s="14">
        <f>N343+N245</f>
        <v>0</v>
      </c>
      <c r="O385" s="57"/>
      <c r="P385" s="18"/>
    </row>
    <row r="386" spans="1:17">
      <c r="A386" s="67"/>
      <c r="B386" s="55"/>
      <c r="C386" s="86"/>
      <c r="D386" s="11" t="s">
        <v>24</v>
      </c>
      <c r="E386" s="14">
        <f t="shared" si="116"/>
        <v>2450</v>
      </c>
      <c r="F386" s="14">
        <f t="shared" si="116"/>
        <v>0</v>
      </c>
      <c r="G386" s="14">
        <f t="shared" ref="G386:N386" si="122">G344+G246</f>
        <v>2450</v>
      </c>
      <c r="H386" s="14">
        <f t="shared" si="122"/>
        <v>0</v>
      </c>
      <c r="I386" s="14">
        <f t="shared" si="122"/>
        <v>0</v>
      </c>
      <c r="J386" s="14">
        <f t="shared" si="122"/>
        <v>0</v>
      </c>
      <c r="K386" s="14">
        <f t="shared" si="122"/>
        <v>0</v>
      </c>
      <c r="L386" s="14">
        <f t="shared" si="122"/>
        <v>0</v>
      </c>
      <c r="M386" s="14">
        <f t="shared" si="122"/>
        <v>0</v>
      </c>
      <c r="N386" s="14">
        <f t="shared" si="122"/>
        <v>0</v>
      </c>
      <c r="O386" s="58"/>
      <c r="P386" s="18"/>
    </row>
    <row r="387" spans="1:17">
      <c r="A387" s="74" t="s">
        <v>96</v>
      </c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6"/>
      <c r="O387" s="8"/>
      <c r="P387" s="18"/>
    </row>
    <row r="388" spans="1:17">
      <c r="A388" s="74" t="s">
        <v>97</v>
      </c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6"/>
      <c r="O388" s="8"/>
      <c r="P388" s="18"/>
    </row>
    <row r="389" spans="1:17" s="17" customFormat="1">
      <c r="A389" s="59" t="s">
        <v>126</v>
      </c>
      <c r="B389" s="13" t="s">
        <v>35</v>
      </c>
      <c r="C389" s="84" t="s">
        <v>139</v>
      </c>
      <c r="D389" s="11" t="s">
        <v>18</v>
      </c>
      <c r="E389" s="14">
        <f>SUM(E390:E395)</f>
        <v>108216.1</v>
      </c>
      <c r="F389" s="14">
        <f t="shared" ref="F389:L389" si="123">SUM(F390:F395)</f>
        <v>68803</v>
      </c>
      <c r="G389" s="14">
        <f t="shared" si="123"/>
        <v>108216.1</v>
      </c>
      <c r="H389" s="14">
        <f t="shared" si="123"/>
        <v>68803</v>
      </c>
      <c r="I389" s="14">
        <f t="shared" si="123"/>
        <v>0</v>
      </c>
      <c r="J389" s="14">
        <f t="shared" si="123"/>
        <v>0</v>
      </c>
      <c r="K389" s="14">
        <f t="shared" si="123"/>
        <v>0</v>
      </c>
      <c r="L389" s="14">
        <f t="shared" si="123"/>
        <v>0</v>
      </c>
      <c r="M389" s="14">
        <f>SUM(M390:M395)</f>
        <v>0</v>
      </c>
      <c r="N389" s="14">
        <f>SUM(N390:N395)</f>
        <v>0</v>
      </c>
      <c r="O389" s="56" t="s">
        <v>95</v>
      </c>
      <c r="P389" s="18"/>
    </row>
    <row r="390" spans="1:17" s="17" customFormat="1">
      <c r="A390" s="60"/>
      <c r="B390" s="55" t="s">
        <v>92</v>
      </c>
      <c r="C390" s="85"/>
      <c r="D390" s="11" t="s">
        <v>19</v>
      </c>
      <c r="E390" s="14">
        <f>G390+I390+K390+M390</f>
        <v>16811.2</v>
      </c>
      <c r="F390" s="14">
        <f>H390+J390+L390+N390</f>
        <v>16811.2</v>
      </c>
      <c r="G390" s="14">
        <f>[6]Лист1!$F$16</f>
        <v>16811.2</v>
      </c>
      <c r="H390" s="14">
        <f>[6]Лист1!$G$16</f>
        <v>16811.2</v>
      </c>
      <c r="I390" s="14">
        <f t="shared" ref="I390:N390" si="124">I397</f>
        <v>0</v>
      </c>
      <c r="J390" s="14">
        <f t="shared" si="124"/>
        <v>0</v>
      </c>
      <c r="K390" s="14">
        <f t="shared" si="124"/>
        <v>0</v>
      </c>
      <c r="L390" s="14">
        <f t="shared" si="124"/>
        <v>0</v>
      </c>
      <c r="M390" s="14">
        <f t="shared" si="124"/>
        <v>0</v>
      </c>
      <c r="N390" s="14">
        <f t="shared" si="124"/>
        <v>0</v>
      </c>
      <c r="O390" s="57"/>
      <c r="P390" s="18"/>
      <c r="Q390" s="16"/>
    </row>
    <row r="391" spans="1:17" s="17" customFormat="1">
      <c r="A391" s="60"/>
      <c r="B391" s="55"/>
      <c r="C391" s="85"/>
      <c r="D391" s="11" t="s">
        <v>20</v>
      </c>
      <c r="E391" s="14">
        <f t="shared" ref="E391:F395" si="125">G391+I391+K391+M391</f>
        <v>17478.099999999999</v>
      </c>
      <c r="F391" s="14">
        <f>H391+J391+L391+N391</f>
        <v>17330.599999999999</v>
      </c>
      <c r="G391" s="14">
        <f>[7]Лист1!$F$17</f>
        <v>17478.099999999999</v>
      </c>
      <c r="H391" s="14">
        <f>[7]Лист1!$G$17</f>
        <v>17330.599999999999</v>
      </c>
      <c r="I391" s="14">
        <f t="shared" ref="I391:N391" si="126">I398</f>
        <v>0</v>
      </c>
      <c r="J391" s="14">
        <f t="shared" si="126"/>
        <v>0</v>
      </c>
      <c r="K391" s="14">
        <f t="shared" si="126"/>
        <v>0</v>
      </c>
      <c r="L391" s="14">
        <f t="shared" si="126"/>
        <v>0</v>
      </c>
      <c r="M391" s="14">
        <f t="shared" si="126"/>
        <v>0</v>
      </c>
      <c r="N391" s="14">
        <f t="shared" si="126"/>
        <v>0</v>
      </c>
      <c r="O391" s="57"/>
      <c r="P391" s="18"/>
    </row>
    <row r="392" spans="1:17" s="17" customFormat="1">
      <c r="A392" s="60"/>
      <c r="B392" s="55"/>
      <c r="C392" s="85"/>
      <c r="D392" s="11" t="s">
        <v>21</v>
      </c>
      <c r="E392" s="14">
        <f t="shared" si="125"/>
        <v>17635.599999999999</v>
      </c>
      <c r="F392" s="14">
        <f t="shared" si="125"/>
        <v>17330.599999999999</v>
      </c>
      <c r="G392" s="14">
        <f>[7]Лист1!$F$18</f>
        <v>17635.599999999999</v>
      </c>
      <c r="H392" s="14">
        <f>[7]Лист1!$G$18</f>
        <v>17330.599999999999</v>
      </c>
      <c r="I392" s="14">
        <f t="shared" ref="I392:N392" si="127">I399</f>
        <v>0</v>
      </c>
      <c r="J392" s="14">
        <f t="shared" si="127"/>
        <v>0</v>
      </c>
      <c r="K392" s="14">
        <f t="shared" si="127"/>
        <v>0</v>
      </c>
      <c r="L392" s="14">
        <f t="shared" si="127"/>
        <v>0</v>
      </c>
      <c r="M392" s="14">
        <f t="shared" si="127"/>
        <v>0</v>
      </c>
      <c r="N392" s="14">
        <f t="shared" si="127"/>
        <v>0</v>
      </c>
      <c r="O392" s="57"/>
      <c r="P392" s="18"/>
    </row>
    <row r="393" spans="1:17" s="17" customFormat="1">
      <c r="A393" s="60"/>
      <c r="B393" s="55"/>
      <c r="C393" s="85"/>
      <c r="D393" s="11" t="s">
        <v>22</v>
      </c>
      <c r="E393" s="14">
        <f t="shared" si="125"/>
        <v>17635.599999999999</v>
      </c>
      <c r="F393" s="14">
        <f t="shared" si="125"/>
        <v>17330.599999999999</v>
      </c>
      <c r="G393" s="14">
        <f>[7]Лист1!$F$19</f>
        <v>17635.599999999999</v>
      </c>
      <c r="H393" s="14">
        <f>[7]Лист1!$G$19</f>
        <v>17330.599999999999</v>
      </c>
      <c r="I393" s="14">
        <f t="shared" ref="I393:N393" si="128">I400</f>
        <v>0</v>
      </c>
      <c r="J393" s="14">
        <f t="shared" si="128"/>
        <v>0</v>
      </c>
      <c r="K393" s="14">
        <f t="shared" si="128"/>
        <v>0</v>
      </c>
      <c r="L393" s="14">
        <f t="shared" si="128"/>
        <v>0</v>
      </c>
      <c r="M393" s="14">
        <f t="shared" si="128"/>
        <v>0</v>
      </c>
      <c r="N393" s="14">
        <f t="shared" si="128"/>
        <v>0</v>
      </c>
      <c r="O393" s="57"/>
      <c r="P393" s="18"/>
    </row>
    <row r="394" spans="1:17" s="17" customFormat="1">
      <c r="A394" s="60"/>
      <c r="B394" s="55"/>
      <c r="C394" s="85"/>
      <c r="D394" s="11" t="s">
        <v>23</v>
      </c>
      <c r="E394" s="14">
        <f t="shared" si="125"/>
        <v>17635.599999999999</v>
      </c>
      <c r="F394" s="14">
        <f t="shared" si="125"/>
        <v>0</v>
      </c>
      <c r="G394" s="14">
        <f>[7]Лист1!$F$20</f>
        <v>17635.599999999999</v>
      </c>
      <c r="H394" s="14">
        <f>[7]Лист1!$G$20</f>
        <v>0</v>
      </c>
      <c r="I394" s="14">
        <f t="shared" ref="I394:N394" si="129">I401</f>
        <v>0</v>
      </c>
      <c r="J394" s="14">
        <f t="shared" si="129"/>
        <v>0</v>
      </c>
      <c r="K394" s="14">
        <f t="shared" si="129"/>
        <v>0</v>
      </c>
      <c r="L394" s="14">
        <f t="shared" si="129"/>
        <v>0</v>
      </c>
      <c r="M394" s="14">
        <f t="shared" si="129"/>
        <v>0</v>
      </c>
      <c r="N394" s="14">
        <f t="shared" si="129"/>
        <v>0</v>
      </c>
      <c r="O394" s="57"/>
      <c r="P394" s="18"/>
    </row>
    <row r="395" spans="1:17" s="17" customFormat="1">
      <c r="A395" s="60"/>
      <c r="B395" s="55"/>
      <c r="C395" s="86"/>
      <c r="D395" s="11" t="s">
        <v>24</v>
      </c>
      <c r="E395" s="14">
        <f t="shared" si="125"/>
        <v>21020</v>
      </c>
      <c r="F395" s="14">
        <f t="shared" si="125"/>
        <v>0</v>
      </c>
      <c r="G395" s="14">
        <f>[7]Лист1!$F$21</f>
        <v>21020</v>
      </c>
      <c r="H395" s="14">
        <f>[7]Лист1!$G$21</f>
        <v>0</v>
      </c>
      <c r="I395" s="14">
        <f t="shared" ref="I395:N395" si="130">I402</f>
        <v>0</v>
      </c>
      <c r="J395" s="14">
        <f t="shared" si="130"/>
        <v>0</v>
      </c>
      <c r="K395" s="14">
        <f t="shared" si="130"/>
        <v>0</v>
      </c>
      <c r="L395" s="14">
        <f t="shared" si="130"/>
        <v>0</v>
      </c>
      <c r="M395" s="14">
        <f t="shared" si="130"/>
        <v>0</v>
      </c>
      <c r="N395" s="14">
        <f t="shared" si="130"/>
        <v>0</v>
      </c>
      <c r="O395" s="57"/>
      <c r="P395" s="18"/>
    </row>
    <row r="396" spans="1:17" s="10" customFormat="1" hidden="1">
      <c r="A396" s="60"/>
      <c r="B396" s="54" t="s">
        <v>115</v>
      </c>
      <c r="C396" s="45"/>
      <c r="D396" s="8" t="s">
        <v>18</v>
      </c>
      <c r="E396" s="14">
        <f>SUM(E397:E402)</f>
        <v>131562.19459999999</v>
      </c>
      <c r="F396" s="14">
        <f>SUM(F397:F402)</f>
        <v>51991.799999999996</v>
      </c>
      <c r="G396" s="20">
        <f t="shared" ref="G396:N396" si="131">SUM(G397:G402)</f>
        <v>131562.19459999999</v>
      </c>
      <c r="H396" s="20">
        <f t="shared" si="131"/>
        <v>51991.799999999996</v>
      </c>
      <c r="I396" s="20">
        <f t="shared" si="131"/>
        <v>0</v>
      </c>
      <c r="J396" s="20">
        <f t="shared" si="131"/>
        <v>0</v>
      </c>
      <c r="K396" s="20">
        <f t="shared" si="131"/>
        <v>0</v>
      </c>
      <c r="L396" s="20">
        <f t="shared" si="131"/>
        <v>0</v>
      </c>
      <c r="M396" s="20">
        <f t="shared" si="131"/>
        <v>0</v>
      </c>
      <c r="N396" s="20">
        <f t="shared" si="131"/>
        <v>0</v>
      </c>
      <c r="O396" s="57"/>
      <c r="P396" s="18"/>
    </row>
    <row r="397" spans="1:17" hidden="1">
      <c r="A397" s="60"/>
      <c r="B397" s="54"/>
      <c r="C397" s="45"/>
      <c r="D397" s="8" t="s">
        <v>19</v>
      </c>
      <c r="E397" s="14">
        <f t="shared" ref="E397:F402" si="132">G397+I397+K397+M397</f>
        <v>19810.599999999999</v>
      </c>
      <c r="F397" s="14">
        <f t="shared" si="132"/>
        <v>17330.599999999999</v>
      </c>
      <c r="G397" s="20">
        <f>H397+2480</f>
        <v>19810.599999999999</v>
      </c>
      <c r="H397" s="20">
        <f>14850.6+2480</f>
        <v>17330.599999999999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57"/>
      <c r="P397" s="18"/>
    </row>
    <row r="398" spans="1:17" hidden="1">
      <c r="A398" s="60"/>
      <c r="B398" s="54"/>
      <c r="C398" s="45"/>
      <c r="D398" s="8" t="s">
        <v>20</v>
      </c>
      <c r="E398" s="14">
        <f t="shared" si="132"/>
        <v>19810.599999999999</v>
      </c>
      <c r="F398" s="14">
        <f t="shared" si="132"/>
        <v>17330.599999999999</v>
      </c>
      <c r="G398" s="20">
        <f>G397</f>
        <v>19810.599999999999</v>
      </c>
      <c r="H398" s="20">
        <v>17330.599999999999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57"/>
      <c r="P398" s="18"/>
    </row>
    <row r="399" spans="1:17" hidden="1">
      <c r="A399" s="60"/>
      <c r="B399" s="54"/>
      <c r="C399" s="45"/>
      <c r="D399" s="8" t="s">
        <v>21</v>
      </c>
      <c r="E399" s="14">
        <f t="shared" si="132"/>
        <v>19810.599999999999</v>
      </c>
      <c r="F399" s="14">
        <f t="shared" si="132"/>
        <v>17330.599999999999</v>
      </c>
      <c r="G399" s="20">
        <f>G398</f>
        <v>19810.599999999999</v>
      </c>
      <c r="H399" s="20">
        <v>17330.599999999999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57"/>
      <c r="P399" s="18"/>
    </row>
    <row r="400" spans="1:17" hidden="1">
      <c r="A400" s="60"/>
      <c r="B400" s="54"/>
      <c r="C400" s="45"/>
      <c r="D400" s="8" t="s">
        <v>22</v>
      </c>
      <c r="E400" s="14">
        <f t="shared" si="132"/>
        <v>21791.66</v>
      </c>
      <c r="F400" s="14">
        <f t="shared" si="132"/>
        <v>0</v>
      </c>
      <c r="G400" s="20">
        <f>1.1*G399</f>
        <v>21791.66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57"/>
      <c r="P400" s="18"/>
    </row>
    <row r="401" spans="1:17" hidden="1">
      <c r="A401" s="60"/>
      <c r="B401" s="54"/>
      <c r="C401" s="45"/>
      <c r="D401" s="8" t="s">
        <v>23</v>
      </c>
      <c r="E401" s="14">
        <f t="shared" si="132"/>
        <v>23970.826000000001</v>
      </c>
      <c r="F401" s="14">
        <f t="shared" si="132"/>
        <v>0</v>
      </c>
      <c r="G401" s="20">
        <f>1.1*G400</f>
        <v>23970.826000000001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57"/>
      <c r="P401" s="18"/>
    </row>
    <row r="402" spans="1:17" hidden="1">
      <c r="A402" s="61"/>
      <c r="B402" s="54"/>
      <c r="C402" s="45"/>
      <c r="D402" s="8" t="s">
        <v>24</v>
      </c>
      <c r="E402" s="14">
        <f t="shared" si="132"/>
        <v>26367.908600000002</v>
      </c>
      <c r="F402" s="14">
        <f t="shared" si="132"/>
        <v>0</v>
      </c>
      <c r="G402" s="20">
        <f>1.1*G401</f>
        <v>26367.908600000002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58"/>
      <c r="P402" s="18"/>
    </row>
    <row r="403" spans="1:17" s="17" customFormat="1">
      <c r="A403" s="60" t="s">
        <v>128</v>
      </c>
      <c r="B403" s="13" t="s">
        <v>91</v>
      </c>
      <c r="C403" s="84" t="s">
        <v>138</v>
      </c>
      <c r="D403" s="11" t="s">
        <v>18</v>
      </c>
      <c r="E403" s="14">
        <f>SUM(E404:E409)</f>
        <v>93647.97</v>
      </c>
      <c r="F403" s="14">
        <f t="shared" ref="F403:N403" si="133">SUM(F404:F409)</f>
        <v>55422.7</v>
      </c>
      <c r="G403" s="14">
        <f t="shared" si="133"/>
        <v>93647.97</v>
      </c>
      <c r="H403" s="14">
        <f t="shared" si="133"/>
        <v>55422.7</v>
      </c>
      <c r="I403" s="14">
        <f t="shared" si="133"/>
        <v>0</v>
      </c>
      <c r="J403" s="14">
        <f t="shared" si="133"/>
        <v>0</v>
      </c>
      <c r="K403" s="14">
        <f t="shared" si="133"/>
        <v>0</v>
      </c>
      <c r="L403" s="14">
        <f t="shared" si="133"/>
        <v>0</v>
      </c>
      <c r="M403" s="14">
        <f t="shared" si="133"/>
        <v>0</v>
      </c>
      <c r="N403" s="14">
        <f t="shared" si="133"/>
        <v>0</v>
      </c>
      <c r="O403" s="56" t="s">
        <v>95</v>
      </c>
      <c r="P403" s="18"/>
    </row>
    <row r="404" spans="1:17" s="17" customFormat="1">
      <c r="A404" s="60"/>
      <c r="B404" s="55" t="s">
        <v>98</v>
      </c>
      <c r="C404" s="85"/>
      <c r="D404" s="11" t="s">
        <v>19</v>
      </c>
      <c r="E404" s="14">
        <f t="shared" ref="E404:E409" si="134">G404+I404+K404+M404</f>
        <v>12248.2</v>
      </c>
      <c r="F404" s="14">
        <f t="shared" ref="F404:F409" si="135">H404+J404+L404+N404</f>
        <v>12108.2</v>
      </c>
      <c r="G404" s="14">
        <f>[6]Лист1!$F$30</f>
        <v>12248.2</v>
      </c>
      <c r="H404" s="14">
        <f>[6]Лист1!$G$30</f>
        <v>12108.2</v>
      </c>
      <c r="I404" s="14">
        <f t="shared" ref="I404:N404" si="136">I411+I418+I425</f>
        <v>0</v>
      </c>
      <c r="J404" s="14">
        <f t="shared" si="136"/>
        <v>0</v>
      </c>
      <c r="K404" s="14">
        <f t="shared" si="136"/>
        <v>0</v>
      </c>
      <c r="L404" s="14">
        <f t="shared" si="136"/>
        <v>0</v>
      </c>
      <c r="M404" s="14">
        <f t="shared" si="136"/>
        <v>0</v>
      </c>
      <c r="N404" s="14">
        <f t="shared" si="136"/>
        <v>0</v>
      </c>
      <c r="O404" s="57"/>
      <c r="P404" s="18"/>
    </row>
    <row r="405" spans="1:17" s="17" customFormat="1">
      <c r="A405" s="60"/>
      <c r="B405" s="55"/>
      <c r="C405" s="85"/>
      <c r="D405" s="11" t="s">
        <v>20</v>
      </c>
      <c r="E405" s="14">
        <f>G405+I405+K405+M405</f>
        <v>15450.07</v>
      </c>
      <c r="F405" s="14">
        <f t="shared" si="135"/>
        <v>14981.5</v>
      </c>
      <c r="G405" s="14">
        <f>[7]Лист1!$F$31</f>
        <v>15450.07</v>
      </c>
      <c r="H405" s="14">
        <f>[7]Лист1!$G$31</f>
        <v>14981.5</v>
      </c>
      <c r="I405" s="14">
        <f t="shared" ref="I405:N405" si="137">I412+I419+I426</f>
        <v>0</v>
      </c>
      <c r="J405" s="14">
        <f t="shared" si="137"/>
        <v>0</v>
      </c>
      <c r="K405" s="14">
        <f t="shared" si="137"/>
        <v>0</v>
      </c>
      <c r="L405" s="14">
        <f t="shared" si="137"/>
        <v>0</v>
      </c>
      <c r="M405" s="14">
        <f t="shared" si="137"/>
        <v>0</v>
      </c>
      <c r="N405" s="14">
        <f t="shared" si="137"/>
        <v>0</v>
      </c>
      <c r="O405" s="57"/>
      <c r="P405" s="18"/>
    </row>
    <row r="406" spans="1:17" s="17" customFormat="1">
      <c r="A406" s="60"/>
      <c r="B406" s="55"/>
      <c r="C406" s="85"/>
      <c r="D406" s="11" t="s">
        <v>21</v>
      </c>
      <c r="E406" s="14">
        <f t="shared" si="134"/>
        <v>15203.9</v>
      </c>
      <c r="F406" s="14">
        <f t="shared" si="135"/>
        <v>14981.5</v>
      </c>
      <c r="G406" s="14">
        <f>[7]Лист1!$F$32</f>
        <v>15203.9</v>
      </c>
      <c r="H406" s="14">
        <f>[7]Лист1!$G$32</f>
        <v>14981.5</v>
      </c>
      <c r="I406" s="14">
        <f t="shared" ref="I406:N406" si="138">I413+I420+I427</f>
        <v>0</v>
      </c>
      <c r="J406" s="14">
        <f t="shared" si="138"/>
        <v>0</v>
      </c>
      <c r="K406" s="14">
        <f t="shared" si="138"/>
        <v>0</v>
      </c>
      <c r="L406" s="14">
        <f t="shared" si="138"/>
        <v>0</v>
      </c>
      <c r="M406" s="14">
        <f t="shared" si="138"/>
        <v>0</v>
      </c>
      <c r="N406" s="14">
        <f t="shared" si="138"/>
        <v>0</v>
      </c>
      <c r="O406" s="57"/>
      <c r="P406" s="18"/>
    </row>
    <row r="407" spans="1:17" s="17" customFormat="1">
      <c r="A407" s="60"/>
      <c r="B407" s="55"/>
      <c r="C407" s="85"/>
      <c r="D407" s="11" t="s">
        <v>22</v>
      </c>
      <c r="E407" s="14">
        <f t="shared" si="134"/>
        <v>15203.9</v>
      </c>
      <c r="F407" s="14">
        <f t="shared" si="135"/>
        <v>13351.5</v>
      </c>
      <c r="G407" s="14">
        <f>[7]Лист1!$F$33</f>
        <v>15203.9</v>
      </c>
      <c r="H407" s="14">
        <f>[7]Лист1!$G$33</f>
        <v>13351.5</v>
      </c>
      <c r="I407" s="14">
        <f t="shared" ref="I407:N407" si="139">I414+I421+I428</f>
        <v>0</v>
      </c>
      <c r="J407" s="14">
        <f t="shared" si="139"/>
        <v>0</v>
      </c>
      <c r="K407" s="14">
        <f t="shared" si="139"/>
        <v>0</v>
      </c>
      <c r="L407" s="14">
        <f t="shared" si="139"/>
        <v>0</v>
      </c>
      <c r="M407" s="14">
        <f t="shared" si="139"/>
        <v>0</v>
      </c>
      <c r="N407" s="14">
        <f t="shared" si="139"/>
        <v>0</v>
      </c>
      <c r="O407" s="57"/>
      <c r="P407" s="18"/>
    </row>
    <row r="408" spans="1:17" s="17" customFormat="1">
      <c r="A408" s="60"/>
      <c r="B408" s="55"/>
      <c r="C408" s="85"/>
      <c r="D408" s="11" t="s">
        <v>23</v>
      </c>
      <c r="E408" s="14">
        <f t="shared" si="134"/>
        <v>15203.9</v>
      </c>
      <c r="F408" s="14">
        <f t="shared" si="135"/>
        <v>0</v>
      </c>
      <c r="G408" s="14">
        <f>[7]Лист1!$F$34</f>
        <v>15203.9</v>
      </c>
      <c r="H408" s="14">
        <f>[7]Лист1!$G$34</f>
        <v>0</v>
      </c>
      <c r="I408" s="14">
        <f t="shared" ref="I408:N408" si="140">I415+I422+I429</f>
        <v>0</v>
      </c>
      <c r="J408" s="14">
        <f t="shared" si="140"/>
        <v>0</v>
      </c>
      <c r="K408" s="14">
        <f t="shared" si="140"/>
        <v>0</v>
      </c>
      <c r="L408" s="14">
        <f t="shared" si="140"/>
        <v>0</v>
      </c>
      <c r="M408" s="14">
        <f t="shared" si="140"/>
        <v>0</v>
      </c>
      <c r="N408" s="14">
        <f t="shared" si="140"/>
        <v>0</v>
      </c>
      <c r="O408" s="57"/>
      <c r="P408" s="18"/>
    </row>
    <row r="409" spans="1:17" s="17" customFormat="1">
      <c r="A409" s="60"/>
      <c r="B409" s="55"/>
      <c r="C409" s="86"/>
      <c r="D409" s="11" t="s">
        <v>24</v>
      </c>
      <c r="E409" s="14">
        <f t="shared" si="134"/>
        <v>20338</v>
      </c>
      <c r="F409" s="14">
        <f t="shared" si="135"/>
        <v>0</v>
      </c>
      <c r="G409" s="14">
        <f>[7]Лист1!$F$35</f>
        <v>20338</v>
      </c>
      <c r="H409" s="14">
        <f>[7]Лист1!$G$35</f>
        <v>0</v>
      </c>
      <c r="I409" s="14">
        <f t="shared" ref="I409:N409" si="141">I416+I423+I430</f>
        <v>0</v>
      </c>
      <c r="J409" s="14">
        <f t="shared" si="141"/>
        <v>0</v>
      </c>
      <c r="K409" s="14">
        <f t="shared" si="141"/>
        <v>0</v>
      </c>
      <c r="L409" s="14">
        <f t="shared" si="141"/>
        <v>0</v>
      </c>
      <c r="M409" s="14">
        <f t="shared" si="141"/>
        <v>0</v>
      </c>
      <c r="N409" s="14">
        <f t="shared" si="141"/>
        <v>0</v>
      </c>
      <c r="O409" s="57"/>
      <c r="P409" s="18"/>
    </row>
    <row r="410" spans="1:17" s="10" customFormat="1" hidden="1">
      <c r="A410" s="60"/>
      <c r="B410" s="54" t="s">
        <v>117</v>
      </c>
      <c r="C410" s="45"/>
      <c r="D410" s="8" t="s">
        <v>18</v>
      </c>
      <c r="E410" s="14">
        <f>SUM(E411:E416)</f>
        <v>84980.301600000006</v>
      </c>
      <c r="F410" s="14">
        <f>SUM(F411:F416)</f>
        <v>34217.699999999997</v>
      </c>
      <c r="G410" s="20">
        <f>SUM(G411:G416)</f>
        <v>84980.301600000006</v>
      </c>
      <c r="H410" s="20">
        <f>SUM(H411:H416)</f>
        <v>34217.699999999997</v>
      </c>
      <c r="I410" s="20"/>
      <c r="J410" s="20"/>
      <c r="K410" s="20"/>
      <c r="L410" s="20"/>
      <c r="M410" s="20"/>
      <c r="N410" s="20"/>
      <c r="O410" s="57"/>
      <c r="P410" s="18"/>
    </row>
    <row r="411" spans="1:17" hidden="1">
      <c r="A411" s="60"/>
      <c r="B411" s="54"/>
      <c r="C411" s="45"/>
      <c r="D411" s="8" t="s">
        <v>19</v>
      </c>
      <c r="E411" s="14">
        <f t="shared" ref="E411:E416" si="142">G411+I411+K411+M411</f>
        <v>11533.7</v>
      </c>
      <c r="F411" s="14">
        <f t="shared" ref="F411:F416" si="143">H411+J411+L411+N411</f>
        <v>11393.7</v>
      </c>
      <c r="G411" s="20">
        <f>1198.1+H411-530+15-543.1</f>
        <v>11533.7</v>
      </c>
      <c r="H411" s="20">
        <f>10265.9+530+54.7+543.1</f>
        <v>11393.7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57"/>
      <c r="P411" s="18"/>
      <c r="Q411" s="38"/>
    </row>
    <row r="412" spans="1:17" hidden="1">
      <c r="A412" s="60"/>
      <c r="B412" s="54"/>
      <c r="C412" s="45"/>
      <c r="D412" s="8" t="s">
        <v>20</v>
      </c>
      <c r="E412" s="14">
        <f t="shared" si="142"/>
        <v>11533.7</v>
      </c>
      <c r="F412" s="14">
        <f t="shared" si="143"/>
        <v>11412</v>
      </c>
      <c r="G412" s="20">
        <f>G411</f>
        <v>11533.7</v>
      </c>
      <c r="H412" s="20">
        <v>11412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57"/>
      <c r="P412" s="18"/>
      <c r="Q412" s="38"/>
    </row>
    <row r="413" spans="1:17" hidden="1">
      <c r="A413" s="60"/>
      <c r="B413" s="54"/>
      <c r="C413" s="45"/>
      <c r="D413" s="8" t="s">
        <v>21</v>
      </c>
      <c r="E413" s="14">
        <f t="shared" si="142"/>
        <v>11533.7</v>
      </c>
      <c r="F413" s="14">
        <f t="shared" si="143"/>
        <v>11412</v>
      </c>
      <c r="G413" s="20">
        <f>G412</f>
        <v>11533.7</v>
      </c>
      <c r="H413" s="20">
        <v>11412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57"/>
      <c r="P413" s="18"/>
      <c r="Q413" s="38"/>
    </row>
    <row r="414" spans="1:17" hidden="1">
      <c r="A414" s="60"/>
      <c r="B414" s="54"/>
      <c r="C414" s="45"/>
      <c r="D414" s="8" t="s">
        <v>22</v>
      </c>
      <c r="E414" s="14">
        <f t="shared" si="142"/>
        <v>13840.44</v>
      </c>
      <c r="F414" s="14">
        <f t="shared" si="143"/>
        <v>0</v>
      </c>
      <c r="G414" s="20">
        <f>1.2*G413</f>
        <v>13840.44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57"/>
      <c r="P414" s="18"/>
    </row>
    <row r="415" spans="1:17" hidden="1">
      <c r="A415" s="60"/>
      <c r="B415" s="54"/>
      <c r="C415" s="45"/>
      <c r="D415" s="8" t="s">
        <v>23</v>
      </c>
      <c r="E415" s="14">
        <f t="shared" si="142"/>
        <v>16608.527999999998</v>
      </c>
      <c r="F415" s="14">
        <f t="shared" si="143"/>
        <v>0</v>
      </c>
      <c r="G415" s="20">
        <f>1.2*G414</f>
        <v>16608.527999999998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57"/>
      <c r="P415" s="18"/>
    </row>
    <row r="416" spans="1:17" hidden="1">
      <c r="A416" s="60"/>
      <c r="B416" s="54"/>
      <c r="C416" s="45"/>
      <c r="D416" s="8" t="s">
        <v>24</v>
      </c>
      <c r="E416" s="14">
        <f t="shared" si="142"/>
        <v>19930.233599999996</v>
      </c>
      <c r="F416" s="14">
        <f t="shared" si="143"/>
        <v>0</v>
      </c>
      <c r="G416" s="20">
        <f>1.2*G415</f>
        <v>19930.233599999996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57"/>
      <c r="P416" s="18"/>
    </row>
    <row r="417" spans="1:17" s="10" customFormat="1" ht="21" hidden="1" customHeight="1">
      <c r="A417" s="60"/>
      <c r="B417" s="54" t="s">
        <v>116</v>
      </c>
      <c r="C417" s="45"/>
      <c r="D417" s="8" t="s">
        <v>18</v>
      </c>
      <c r="E417" s="14">
        <f>SUM(E418:E423)</f>
        <v>8657.4</v>
      </c>
      <c r="F417" s="14">
        <f>SUM(F418:F423)</f>
        <v>3525</v>
      </c>
      <c r="G417" s="20">
        <f t="shared" ref="G417:N417" si="144">SUM(G418:G423)</f>
        <v>8657.4</v>
      </c>
      <c r="H417" s="20">
        <f t="shared" si="144"/>
        <v>3525</v>
      </c>
      <c r="I417" s="20">
        <f t="shared" si="144"/>
        <v>0</v>
      </c>
      <c r="J417" s="20">
        <f t="shared" si="144"/>
        <v>0</v>
      </c>
      <c r="K417" s="20">
        <f t="shared" si="144"/>
        <v>0</v>
      </c>
      <c r="L417" s="20">
        <f t="shared" si="144"/>
        <v>0</v>
      </c>
      <c r="M417" s="20">
        <f t="shared" si="144"/>
        <v>0</v>
      </c>
      <c r="N417" s="20">
        <f t="shared" si="144"/>
        <v>0</v>
      </c>
      <c r="O417" s="57"/>
      <c r="P417" s="18"/>
    </row>
    <row r="418" spans="1:17" ht="21" hidden="1" customHeight="1">
      <c r="A418" s="60"/>
      <c r="B418" s="54"/>
      <c r="C418" s="45"/>
      <c r="D418" s="8" t="s">
        <v>19</v>
      </c>
      <c r="E418" s="14">
        <f t="shared" ref="E418:E423" si="145">G418+I418+K418+M418</f>
        <v>1175</v>
      </c>
      <c r="F418" s="14">
        <f t="shared" ref="F418:F423" si="146">H418+J418+L418+N418</f>
        <v>1175</v>
      </c>
      <c r="G418" s="20">
        <f>H418</f>
        <v>1175</v>
      </c>
      <c r="H418" s="20">
        <v>1175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57"/>
      <c r="P418" s="18"/>
    </row>
    <row r="419" spans="1:17" ht="21" hidden="1" customHeight="1">
      <c r="A419" s="60"/>
      <c r="B419" s="54"/>
      <c r="C419" s="45"/>
      <c r="D419" s="8" t="s">
        <v>20</v>
      </c>
      <c r="E419" s="14">
        <f t="shared" si="145"/>
        <v>1175</v>
      </c>
      <c r="F419" s="14">
        <f t="shared" si="146"/>
        <v>1175</v>
      </c>
      <c r="G419" s="20">
        <f>G418</f>
        <v>1175</v>
      </c>
      <c r="H419" s="20">
        <v>1175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57"/>
      <c r="P419" s="18"/>
    </row>
    <row r="420" spans="1:17" ht="21" hidden="1" customHeight="1">
      <c r="A420" s="60"/>
      <c r="B420" s="54"/>
      <c r="C420" s="45"/>
      <c r="D420" s="8" t="s">
        <v>21</v>
      </c>
      <c r="E420" s="14">
        <f t="shared" si="145"/>
        <v>1175</v>
      </c>
      <c r="F420" s="14">
        <f t="shared" si="146"/>
        <v>1175</v>
      </c>
      <c r="G420" s="20">
        <f>G419</f>
        <v>1175</v>
      </c>
      <c r="H420" s="20">
        <v>1175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57"/>
      <c r="P420" s="18"/>
    </row>
    <row r="421" spans="1:17" ht="21" hidden="1" customHeight="1">
      <c r="A421" s="60"/>
      <c r="B421" s="54"/>
      <c r="C421" s="45"/>
      <c r="D421" s="8" t="s">
        <v>22</v>
      </c>
      <c r="E421" s="14">
        <f t="shared" si="145"/>
        <v>1410</v>
      </c>
      <c r="F421" s="14">
        <f t="shared" si="146"/>
        <v>0</v>
      </c>
      <c r="G421" s="20">
        <f>1.2*G420</f>
        <v>1410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57"/>
      <c r="P421" s="18"/>
    </row>
    <row r="422" spans="1:17" ht="21" hidden="1" customHeight="1">
      <c r="A422" s="60"/>
      <c r="B422" s="54"/>
      <c r="C422" s="45"/>
      <c r="D422" s="8" t="s">
        <v>23</v>
      </c>
      <c r="E422" s="14">
        <f t="shared" si="145"/>
        <v>1692</v>
      </c>
      <c r="F422" s="14">
        <f t="shared" si="146"/>
        <v>0</v>
      </c>
      <c r="G422" s="20">
        <f>1.2*G421</f>
        <v>1692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57"/>
      <c r="P422" s="18"/>
    </row>
    <row r="423" spans="1:17" ht="21" hidden="1" customHeight="1">
      <c r="A423" s="60"/>
      <c r="B423" s="54"/>
      <c r="C423" s="45"/>
      <c r="D423" s="8" t="s">
        <v>24</v>
      </c>
      <c r="E423" s="14">
        <f t="shared" si="145"/>
        <v>2030.3999999999999</v>
      </c>
      <c r="F423" s="14">
        <f t="shared" si="146"/>
        <v>0</v>
      </c>
      <c r="G423" s="20">
        <f>1.2*G422</f>
        <v>2030.3999999999999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57"/>
      <c r="P423" s="18"/>
    </row>
    <row r="424" spans="1:17" hidden="1">
      <c r="A424" s="60"/>
      <c r="B424" s="54" t="s">
        <v>102</v>
      </c>
      <c r="C424" s="45"/>
      <c r="D424" s="8" t="s">
        <v>18</v>
      </c>
      <c r="E424" s="14">
        <f>SUM(E425:E430)</f>
        <v>0</v>
      </c>
      <c r="F424" s="14">
        <f>SUM(F425:F430)</f>
        <v>0</v>
      </c>
      <c r="G424" s="14">
        <f t="shared" ref="G424:N424" si="147">SUM(G425:G430)</f>
        <v>0</v>
      </c>
      <c r="H424" s="14">
        <f t="shared" si="147"/>
        <v>0</v>
      </c>
      <c r="I424" s="14">
        <f t="shared" si="147"/>
        <v>0</v>
      </c>
      <c r="J424" s="14">
        <f t="shared" si="147"/>
        <v>0</v>
      </c>
      <c r="K424" s="14">
        <f t="shared" si="147"/>
        <v>0</v>
      </c>
      <c r="L424" s="14">
        <f t="shared" si="147"/>
        <v>0</v>
      </c>
      <c r="M424" s="14">
        <f t="shared" si="147"/>
        <v>0</v>
      </c>
      <c r="N424" s="14">
        <f t="shared" si="147"/>
        <v>0</v>
      </c>
      <c r="O424" s="57"/>
      <c r="P424" s="18"/>
    </row>
    <row r="425" spans="1:17" hidden="1">
      <c r="A425" s="60"/>
      <c r="B425" s="54"/>
      <c r="C425" s="45"/>
      <c r="D425" s="8" t="s">
        <v>19</v>
      </c>
      <c r="E425" s="14">
        <f t="shared" ref="E425:E430" si="148">G425+I425+K425+M425</f>
        <v>0</v>
      </c>
      <c r="F425" s="14">
        <f t="shared" ref="F425:F430" si="149">H425+J425+L425+N425</f>
        <v>0</v>
      </c>
      <c r="G425" s="20"/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57"/>
      <c r="P425" s="18"/>
    </row>
    <row r="426" spans="1:17" hidden="1">
      <c r="A426" s="60"/>
      <c r="B426" s="54"/>
      <c r="C426" s="45"/>
      <c r="D426" s="8" t="s">
        <v>20</v>
      </c>
      <c r="E426" s="14">
        <f t="shared" si="148"/>
        <v>0</v>
      </c>
      <c r="F426" s="14">
        <f t="shared" si="149"/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57"/>
      <c r="P426" s="18"/>
    </row>
    <row r="427" spans="1:17" hidden="1">
      <c r="A427" s="60"/>
      <c r="B427" s="54"/>
      <c r="C427" s="45"/>
      <c r="D427" s="8" t="s">
        <v>21</v>
      </c>
      <c r="E427" s="14">
        <f t="shared" si="148"/>
        <v>0</v>
      </c>
      <c r="F427" s="14">
        <f t="shared" si="149"/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57"/>
      <c r="P427" s="18"/>
    </row>
    <row r="428" spans="1:17" hidden="1">
      <c r="A428" s="60"/>
      <c r="B428" s="54"/>
      <c r="C428" s="45"/>
      <c r="D428" s="8" t="s">
        <v>22</v>
      </c>
      <c r="E428" s="14">
        <f t="shared" si="148"/>
        <v>0</v>
      </c>
      <c r="F428" s="14">
        <f t="shared" si="149"/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57"/>
      <c r="P428" s="18"/>
    </row>
    <row r="429" spans="1:17" hidden="1">
      <c r="A429" s="60"/>
      <c r="B429" s="54"/>
      <c r="C429" s="45"/>
      <c r="D429" s="8" t="s">
        <v>23</v>
      </c>
      <c r="E429" s="14">
        <f t="shared" si="148"/>
        <v>0</v>
      </c>
      <c r="F429" s="14">
        <f t="shared" si="149"/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57"/>
      <c r="P429" s="18"/>
    </row>
    <row r="430" spans="1:17" hidden="1">
      <c r="A430" s="61"/>
      <c r="B430" s="54"/>
      <c r="C430" s="45"/>
      <c r="D430" s="8" t="s">
        <v>24</v>
      </c>
      <c r="E430" s="14">
        <f t="shared" si="148"/>
        <v>0</v>
      </c>
      <c r="F430" s="14">
        <f t="shared" si="149"/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57"/>
      <c r="P430" s="18"/>
    </row>
    <row r="431" spans="1:17">
      <c r="A431" s="67"/>
      <c r="B431" s="55" t="s">
        <v>36</v>
      </c>
      <c r="C431" s="84"/>
      <c r="D431" s="11" t="s">
        <v>18</v>
      </c>
      <c r="E431" s="14">
        <f t="shared" ref="E431:N431" si="150">SUM(E432:E437)</f>
        <v>201864.07</v>
      </c>
      <c r="F431" s="14">
        <f t="shared" si="150"/>
        <v>124225.70000000001</v>
      </c>
      <c r="G431" s="14">
        <f t="shared" si="150"/>
        <v>201864.07</v>
      </c>
      <c r="H431" s="14">
        <f t="shared" si="150"/>
        <v>124225.70000000001</v>
      </c>
      <c r="I431" s="14">
        <f t="shared" si="150"/>
        <v>0</v>
      </c>
      <c r="J431" s="14">
        <f t="shared" si="150"/>
        <v>0</v>
      </c>
      <c r="K431" s="14">
        <f t="shared" si="150"/>
        <v>0</v>
      </c>
      <c r="L431" s="14">
        <f t="shared" si="150"/>
        <v>0</v>
      </c>
      <c r="M431" s="14">
        <f t="shared" si="150"/>
        <v>0</v>
      </c>
      <c r="N431" s="14">
        <f t="shared" si="150"/>
        <v>0</v>
      </c>
      <c r="O431" s="57"/>
      <c r="P431" s="18"/>
    </row>
    <row r="432" spans="1:17">
      <c r="A432" s="67"/>
      <c r="B432" s="55"/>
      <c r="C432" s="85"/>
      <c r="D432" s="11" t="s">
        <v>19</v>
      </c>
      <c r="E432" s="14">
        <f t="shared" ref="E432:F437" si="151">G432+I432+K432+M432</f>
        <v>29059.4</v>
      </c>
      <c r="F432" s="14">
        <f t="shared" si="151"/>
        <v>28919.4</v>
      </c>
      <c r="G432" s="14">
        <f t="shared" ref="G432:H437" si="152">G390+G404</f>
        <v>29059.4</v>
      </c>
      <c r="H432" s="14">
        <f t="shared" si="152"/>
        <v>28919.4</v>
      </c>
      <c r="I432" s="14">
        <f t="shared" ref="I432:N432" si="153">I390+I404</f>
        <v>0</v>
      </c>
      <c r="J432" s="14">
        <f t="shared" si="153"/>
        <v>0</v>
      </c>
      <c r="K432" s="14">
        <f t="shared" si="153"/>
        <v>0</v>
      </c>
      <c r="L432" s="14">
        <f t="shared" si="153"/>
        <v>0</v>
      </c>
      <c r="M432" s="14">
        <f t="shared" si="153"/>
        <v>0</v>
      </c>
      <c r="N432" s="14">
        <f t="shared" si="153"/>
        <v>0</v>
      </c>
      <c r="O432" s="57"/>
      <c r="P432" s="18"/>
      <c r="Q432" s="38"/>
    </row>
    <row r="433" spans="1:17">
      <c r="A433" s="67"/>
      <c r="B433" s="55"/>
      <c r="C433" s="85"/>
      <c r="D433" s="11" t="s">
        <v>20</v>
      </c>
      <c r="E433" s="14">
        <f t="shared" si="151"/>
        <v>32928.17</v>
      </c>
      <c r="F433" s="14">
        <f t="shared" si="151"/>
        <v>32312.1</v>
      </c>
      <c r="G433" s="14">
        <f t="shared" si="152"/>
        <v>32928.17</v>
      </c>
      <c r="H433" s="14">
        <f t="shared" si="152"/>
        <v>32312.1</v>
      </c>
      <c r="I433" s="14">
        <f t="shared" ref="I433:N433" si="154">I391+I405</f>
        <v>0</v>
      </c>
      <c r="J433" s="14">
        <f t="shared" si="154"/>
        <v>0</v>
      </c>
      <c r="K433" s="14">
        <f t="shared" si="154"/>
        <v>0</v>
      </c>
      <c r="L433" s="14">
        <f t="shared" si="154"/>
        <v>0</v>
      </c>
      <c r="M433" s="14">
        <f t="shared" si="154"/>
        <v>0</v>
      </c>
      <c r="N433" s="14">
        <f t="shared" si="154"/>
        <v>0</v>
      </c>
      <c r="O433" s="57"/>
      <c r="P433" s="18"/>
      <c r="Q433" s="38"/>
    </row>
    <row r="434" spans="1:17">
      <c r="A434" s="67"/>
      <c r="B434" s="55"/>
      <c r="C434" s="85"/>
      <c r="D434" s="11" t="s">
        <v>21</v>
      </c>
      <c r="E434" s="14">
        <f t="shared" si="151"/>
        <v>32839.5</v>
      </c>
      <c r="F434" s="14">
        <f t="shared" si="151"/>
        <v>32312.1</v>
      </c>
      <c r="G434" s="14">
        <f t="shared" si="152"/>
        <v>32839.5</v>
      </c>
      <c r="H434" s="14">
        <f t="shared" si="152"/>
        <v>32312.1</v>
      </c>
      <c r="I434" s="14">
        <f t="shared" ref="I434:N434" si="155">I392+I406</f>
        <v>0</v>
      </c>
      <c r="J434" s="14">
        <f t="shared" si="155"/>
        <v>0</v>
      </c>
      <c r="K434" s="14">
        <f t="shared" si="155"/>
        <v>0</v>
      </c>
      <c r="L434" s="14">
        <f t="shared" si="155"/>
        <v>0</v>
      </c>
      <c r="M434" s="14">
        <f t="shared" si="155"/>
        <v>0</v>
      </c>
      <c r="N434" s="14">
        <f t="shared" si="155"/>
        <v>0</v>
      </c>
      <c r="O434" s="57"/>
      <c r="P434" s="18"/>
      <c r="Q434" s="38"/>
    </row>
    <row r="435" spans="1:17">
      <c r="A435" s="67"/>
      <c r="B435" s="55"/>
      <c r="C435" s="85"/>
      <c r="D435" s="11" t="s">
        <v>22</v>
      </c>
      <c r="E435" s="14">
        <f t="shared" si="151"/>
        <v>32839.5</v>
      </c>
      <c r="F435" s="14">
        <f t="shared" si="151"/>
        <v>30682.1</v>
      </c>
      <c r="G435" s="14">
        <f t="shared" si="152"/>
        <v>32839.5</v>
      </c>
      <c r="H435" s="14">
        <f t="shared" si="152"/>
        <v>30682.1</v>
      </c>
      <c r="I435" s="14">
        <f t="shared" ref="I435:N435" si="156">I393+I407</f>
        <v>0</v>
      </c>
      <c r="J435" s="14">
        <f t="shared" si="156"/>
        <v>0</v>
      </c>
      <c r="K435" s="14">
        <f t="shared" si="156"/>
        <v>0</v>
      </c>
      <c r="L435" s="14">
        <f t="shared" si="156"/>
        <v>0</v>
      </c>
      <c r="M435" s="14">
        <f t="shared" si="156"/>
        <v>0</v>
      </c>
      <c r="N435" s="14">
        <f t="shared" si="156"/>
        <v>0</v>
      </c>
      <c r="O435" s="57"/>
      <c r="P435" s="18"/>
    </row>
    <row r="436" spans="1:17">
      <c r="A436" s="67"/>
      <c r="B436" s="55"/>
      <c r="C436" s="85"/>
      <c r="D436" s="11" t="s">
        <v>23</v>
      </c>
      <c r="E436" s="14">
        <f t="shared" si="151"/>
        <v>32839.5</v>
      </c>
      <c r="F436" s="14">
        <f t="shared" si="151"/>
        <v>0</v>
      </c>
      <c r="G436" s="14">
        <f t="shared" si="152"/>
        <v>32839.5</v>
      </c>
      <c r="H436" s="14">
        <f t="shared" si="152"/>
        <v>0</v>
      </c>
      <c r="I436" s="14">
        <f t="shared" ref="I436:N436" si="157">I394+I408</f>
        <v>0</v>
      </c>
      <c r="J436" s="14">
        <f t="shared" si="157"/>
        <v>0</v>
      </c>
      <c r="K436" s="14">
        <f t="shared" si="157"/>
        <v>0</v>
      </c>
      <c r="L436" s="14">
        <f t="shared" si="157"/>
        <v>0</v>
      </c>
      <c r="M436" s="14">
        <f t="shared" si="157"/>
        <v>0</v>
      </c>
      <c r="N436" s="14">
        <f t="shared" si="157"/>
        <v>0</v>
      </c>
      <c r="O436" s="57"/>
      <c r="P436" s="18"/>
    </row>
    <row r="437" spans="1:17">
      <c r="A437" s="67"/>
      <c r="B437" s="55"/>
      <c r="C437" s="86"/>
      <c r="D437" s="11" t="s">
        <v>24</v>
      </c>
      <c r="E437" s="14">
        <f t="shared" si="151"/>
        <v>41358</v>
      </c>
      <c r="F437" s="14">
        <f t="shared" si="151"/>
        <v>0</v>
      </c>
      <c r="G437" s="14">
        <f t="shared" si="152"/>
        <v>41358</v>
      </c>
      <c r="H437" s="14">
        <f t="shared" si="152"/>
        <v>0</v>
      </c>
      <c r="I437" s="14">
        <f t="shared" ref="I437:N437" si="158">I395+I409</f>
        <v>0</v>
      </c>
      <c r="J437" s="14">
        <f t="shared" si="158"/>
        <v>0</v>
      </c>
      <c r="K437" s="14">
        <f t="shared" si="158"/>
        <v>0</v>
      </c>
      <c r="L437" s="14">
        <f t="shared" si="158"/>
        <v>0</v>
      </c>
      <c r="M437" s="14">
        <f t="shared" si="158"/>
        <v>0</v>
      </c>
      <c r="N437" s="14">
        <f t="shared" si="158"/>
        <v>0</v>
      </c>
      <c r="O437" s="58"/>
      <c r="P437" s="18"/>
    </row>
    <row r="438" spans="1:17">
      <c r="A438" s="74" t="s">
        <v>69</v>
      </c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6"/>
      <c r="O438" s="8"/>
      <c r="P438" s="18"/>
    </row>
    <row r="439" spans="1:17">
      <c r="A439" s="74" t="s">
        <v>70</v>
      </c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6"/>
      <c r="O439" s="8"/>
      <c r="P439" s="18"/>
    </row>
    <row r="440" spans="1:17" s="17" customFormat="1" ht="15.75" customHeight="1">
      <c r="A440" s="59" t="s">
        <v>127</v>
      </c>
      <c r="B440" s="13" t="s">
        <v>71</v>
      </c>
      <c r="C440" s="84" t="s">
        <v>137</v>
      </c>
      <c r="D440" s="11" t="s">
        <v>18</v>
      </c>
      <c r="E440" s="14">
        <f>SUM(E441:E446)</f>
        <v>130430.2</v>
      </c>
      <c r="F440" s="14">
        <f t="shared" ref="F440:N440" si="159">SUM(F441:F446)</f>
        <v>2152.9</v>
      </c>
      <c r="G440" s="14">
        <f t="shared" si="159"/>
        <v>130430.2</v>
      </c>
      <c r="H440" s="14">
        <f t="shared" si="159"/>
        <v>2152.9</v>
      </c>
      <c r="I440" s="14">
        <f t="shared" si="159"/>
        <v>0</v>
      </c>
      <c r="J440" s="14">
        <f t="shared" si="159"/>
        <v>0</v>
      </c>
      <c r="K440" s="14">
        <f t="shared" si="159"/>
        <v>0</v>
      </c>
      <c r="L440" s="14">
        <f t="shared" si="159"/>
        <v>0</v>
      </c>
      <c r="M440" s="14">
        <f t="shared" si="159"/>
        <v>0</v>
      </c>
      <c r="N440" s="14">
        <f t="shared" si="159"/>
        <v>0</v>
      </c>
      <c r="O440" s="56" t="s">
        <v>130</v>
      </c>
      <c r="P440" s="18"/>
    </row>
    <row r="441" spans="1:17" s="17" customFormat="1">
      <c r="A441" s="60"/>
      <c r="B441" s="55" t="s">
        <v>72</v>
      </c>
      <c r="C441" s="85"/>
      <c r="D441" s="11" t="s">
        <v>19</v>
      </c>
      <c r="E441" s="14">
        <f t="shared" ref="E441:E446" si="160">G441+I441+K441+M441</f>
        <v>339.3</v>
      </c>
      <c r="F441" s="14">
        <f t="shared" ref="F441:F446" si="161">H441+J441+L441+N441</f>
        <v>339.3</v>
      </c>
      <c r="G441" s="14">
        <f>[8]Лист1!$F$20</f>
        <v>339.3</v>
      </c>
      <c r="H441" s="14">
        <f>[8]Лист1!$G$20</f>
        <v>339.3</v>
      </c>
      <c r="I441" s="14">
        <f t="shared" ref="I441:N441" si="162">I448+I455+I462+I469+I476+I490+I497+I504+I532+I483+I511+I518+I525</f>
        <v>0</v>
      </c>
      <c r="J441" s="14">
        <f t="shared" si="162"/>
        <v>0</v>
      </c>
      <c r="K441" s="14">
        <f t="shared" si="162"/>
        <v>0</v>
      </c>
      <c r="L441" s="14">
        <f t="shared" si="162"/>
        <v>0</v>
      </c>
      <c r="M441" s="14">
        <f t="shared" si="162"/>
        <v>0</v>
      </c>
      <c r="N441" s="14">
        <f t="shared" si="162"/>
        <v>0</v>
      </c>
      <c r="O441" s="57"/>
      <c r="P441" s="18"/>
    </row>
    <row r="442" spans="1:17" s="17" customFormat="1">
      <c r="A442" s="60"/>
      <c r="B442" s="55"/>
      <c r="C442" s="85"/>
      <c r="D442" s="11" t="s">
        <v>20</v>
      </c>
      <c r="E442" s="14">
        <f t="shared" si="160"/>
        <v>1813.6</v>
      </c>
      <c r="F442" s="14">
        <f t="shared" si="161"/>
        <v>1813.6</v>
      </c>
      <c r="G442" s="14">
        <f>[9]Лист1!$F$27</f>
        <v>1813.6</v>
      </c>
      <c r="H442" s="14">
        <f>[9]Лист1!$G$27</f>
        <v>1813.6</v>
      </c>
      <c r="I442" s="14">
        <f t="shared" ref="I442:N446" si="163">I449+I456+I463+I470+I477+I491+I498+I505+I533+I484+I512+I519+I526</f>
        <v>0</v>
      </c>
      <c r="J442" s="14">
        <f t="shared" si="163"/>
        <v>0</v>
      </c>
      <c r="K442" s="14">
        <f t="shared" si="163"/>
        <v>0</v>
      </c>
      <c r="L442" s="14">
        <f t="shared" si="163"/>
        <v>0</v>
      </c>
      <c r="M442" s="14">
        <f t="shared" si="163"/>
        <v>0</v>
      </c>
      <c r="N442" s="14">
        <f t="shared" si="163"/>
        <v>0</v>
      </c>
      <c r="O442" s="57"/>
      <c r="P442" s="18"/>
    </row>
    <row r="443" spans="1:17" s="17" customFormat="1">
      <c r="A443" s="60"/>
      <c r="B443" s="55"/>
      <c r="C443" s="85"/>
      <c r="D443" s="11" t="s">
        <v>21</v>
      </c>
      <c r="E443" s="14">
        <f t="shared" si="160"/>
        <v>76577.3</v>
      </c>
      <c r="F443" s="14">
        <f t="shared" si="161"/>
        <v>0</v>
      </c>
      <c r="G443" s="14">
        <f>[9]Лист1!$F$28</f>
        <v>76577.3</v>
      </c>
      <c r="H443" s="14">
        <f>[9]Лист1!$G$28</f>
        <v>0</v>
      </c>
      <c r="I443" s="14">
        <f t="shared" si="163"/>
        <v>0</v>
      </c>
      <c r="J443" s="14">
        <f t="shared" si="163"/>
        <v>0</v>
      </c>
      <c r="K443" s="14">
        <f t="shared" si="163"/>
        <v>0</v>
      </c>
      <c r="L443" s="14">
        <f t="shared" si="163"/>
        <v>0</v>
      </c>
      <c r="M443" s="14">
        <f t="shared" si="163"/>
        <v>0</v>
      </c>
      <c r="N443" s="14">
        <f t="shared" si="163"/>
        <v>0</v>
      </c>
      <c r="O443" s="57"/>
      <c r="P443" s="18"/>
    </row>
    <row r="444" spans="1:17" s="17" customFormat="1">
      <c r="A444" s="60"/>
      <c r="B444" s="55"/>
      <c r="C444" s="85"/>
      <c r="D444" s="11" t="s">
        <v>22</v>
      </c>
      <c r="E444" s="14">
        <f t="shared" si="160"/>
        <v>26700</v>
      </c>
      <c r="F444" s="14">
        <f t="shared" si="161"/>
        <v>0</v>
      </c>
      <c r="G444" s="14">
        <f>[9]Лист1!$F$29</f>
        <v>26700</v>
      </c>
      <c r="H444" s="14">
        <f>[9]Лист1!$G$29</f>
        <v>0</v>
      </c>
      <c r="I444" s="14">
        <f t="shared" si="163"/>
        <v>0</v>
      </c>
      <c r="J444" s="14">
        <f t="shared" si="163"/>
        <v>0</v>
      </c>
      <c r="K444" s="14">
        <f t="shared" si="163"/>
        <v>0</v>
      </c>
      <c r="L444" s="14">
        <f t="shared" si="163"/>
        <v>0</v>
      </c>
      <c r="M444" s="14">
        <f t="shared" si="163"/>
        <v>0</v>
      </c>
      <c r="N444" s="14">
        <f t="shared" si="163"/>
        <v>0</v>
      </c>
      <c r="O444" s="57"/>
      <c r="P444" s="18"/>
    </row>
    <row r="445" spans="1:17" s="17" customFormat="1">
      <c r="A445" s="60"/>
      <c r="B445" s="55"/>
      <c r="C445" s="85"/>
      <c r="D445" s="11" t="s">
        <v>23</v>
      </c>
      <c r="E445" s="14">
        <f t="shared" si="160"/>
        <v>21000</v>
      </c>
      <c r="F445" s="14">
        <f t="shared" si="161"/>
        <v>0</v>
      </c>
      <c r="G445" s="14">
        <f>[9]Лист1!$F$30</f>
        <v>21000</v>
      </c>
      <c r="H445" s="14">
        <f>[9]Лист1!$G$30</f>
        <v>0</v>
      </c>
      <c r="I445" s="14">
        <f t="shared" si="163"/>
        <v>0</v>
      </c>
      <c r="J445" s="14">
        <f t="shared" si="163"/>
        <v>0</v>
      </c>
      <c r="K445" s="14">
        <f t="shared" si="163"/>
        <v>0</v>
      </c>
      <c r="L445" s="14">
        <f t="shared" si="163"/>
        <v>0</v>
      </c>
      <c r="M445" s="14">
        <f t="shared" si="163"/>
        <v>0</v>
      </c>
      <c r="N445" s="14">
        <f t="shared" si="163"/>
        <v>0</v>
      </c>
      <c r="O445" s="57"/>
      <c r="P445" s="18"/>
    </row>
    <row r="446" spans="1:17" s="17" customFormat="1">
      <c r="A446" s="60"/>
      <c r="B446" s="55"/>
      <c r="C446" s="86"/>
      <c r="D446" s="11" t="s">
        <v>24</v>
      </c>
      <c r="E446" s="14">
        <f t="shared" si="160"/>
        <v>4000</v>
      </c>
      <c r="F446" s="14">
        <f t="shared" si="161"/>
        <v>0</v>
      </c>
      <c r="G446" s="14">
        <f>[9]Лист1!$F$31</f>
        <v>4000</v>
      </c>
      <c r="H446" s="14">
        <f>[9]Лист1!$G$31</f>
        <v>0</v>
      </c>
      <c r="I446" s="14">
        <f t="shared" si="163"/>
        <v>0</v>
      </c>
      <c r="J446" s="14">
        <f t="shared" si="163"/>
        <v>0</v>
      </c>
      <c r="K446" s="14">
        <f t="shared" si="163"/>
        <v>0</v>
      </c>
      <c r="L446" s="14">
        <f t="shared" si="163"/>
        <v>0</v>
      </c>
      <c r="M446" s="14">
        <f t="shared" si="163"/>
        <v>0</v>
      </c>
      <c r="N446" s="14">
        <f t="shared" si="163"/>
        <v>0</v>
      </c>
      <c r="O446" s="57"/>
      <c r="P446" s="18"/>
    </row>
    <row r="447" spans="1:17" s="10" customFormat="1" ht="15.75" hidden="1" customHeight="1">
      <c r="A447" s="60"/>
      <c r="B447" s="54" t="s">
        <v>73</v>
      </c>
      <c r="C447" s="45"/>
      <c r="D447" s="8" t="s">
        <v>18</v>
      </c>
      <c r="E447" s="14">
        <f>SUM(E448:E453)</f>
        <v>5450</v>
      </c>
      <c r="F447" s="14">
        <f>SUM(F448:F453)</f>
        <v>2150</v>
      </c>
      <c r="G447" s="20">
        <f>SUM(G448:G453)</f>
        <v>5450</v>
      </c>
      <c r="H447" s="20">
        <f>SUM(H448:H453)</f>
        <v>2150</v>
      </c>
      <c r="I447" s="20"/>
      <c r="J447" s="20"/>
      <c r="K447" s="20"/>
      <c r="L447" s="20"/>
      <c r="M447" s="20"/>
      <c r="N447" s="20"/>
      <c r="O447" s="57"/>
      <c r="P447" s="18"/>
    </row>
    <row r="448" spans="1:17" ht="15.75" hidden="1" customHeight="1">
      <c r="A448" s="60"/>
      <c r="B448" s="54"/>
      <c r="C448" s="45"/>
      <c r="D448" s="8" t="s">
        <v>19</v>
      </c>
      <c r="E448" s="14">
        <f t="shared" ref="E448:E453" si="164">G448+I448+K448+M448</f>
        <v>2150</v>
      </c>
      <c r="F448" s="14">
        <f t="shared" ref="F448:F453" si="165">H448+J448+L448+N448</f>
        <v>2150</v>
      </c>
      <c r="G448" s="20">
        <f>650+1500</f>
        <v>2150</v>
      </c>
      <c r="H448" s="20">
        <f>650+1500</f>
        <v>2150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57"/>
      <c r="P448" s="18"/>
    </row>
    <row r="449" spans="1:16" ht="15.75" hidden="1" customHeight="1">
      <c r="A449" s="60"/>
      <c r="B449" s="54"/>
      <c r="C449" s="45"/>
      <c r="D449" s="8" t="s">
        <v>20</v>
      </c>
      <c r="E449" s="14">
        <f t="shared" si="164"/>
        <v>3300</v>
      </c>
      <c r="F449" s="14">
        <f t="shared" si="165"/>
        <v>0</v>
      </c>
      <c r="G449" s="20">
        <v>3300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57"/>
      <c r="P449" s="18"/>
    </row>
    <row r="450" spans="1:16" ht="15.75" hidden="1" customHeight="1">
      <c r="A450" s="60"/>
      <c r="B450" s="54"/>
      <c r="C450" s="45"/>
      <c r="D450" s="8" t="s">
        <v>21</v>
      </c>
      <c r="E450" s="14">
        <f t="shared" si="164"/>
        <v>0</v>
      </c>
      <c r="F450" s="14">
        <f t="shared" si="165"/>
        <v>0</v>
      </c>
      <c r="G450" s="20">
        <v>0</v>
      </c>
      <c r="H450" s="20"/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57"/>
      <c r="P450" s="18"/>
    </row>
    <row r="451" spans="1:16" ht="15.75" hidden="1" customHeight="1">
      <c r="A451" s="60"/>
      <c r="B451" s="54"/>
      <c r="C451" s="45"/>
      <c r="D451" s="8" t="s">
        <v>22</v>
      </c>
      <c r="E451" s="14">
        <f t="shared" si="164"/>
        <v>0</v>
      </c>
      <c r="F451" s="14">
        <f t="shared" si="165"/>
        <v>0</v>
      </c>
      <c r="G451" s="20"/>
      <c r="H451" s="20"/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57"/>
      <c r="P451" s="18"/>
    </row>
    <row r="452" spans="1:16" ht="15.75" hidden="1" customHeight="1">
      <c r="A452" s="60"/>
      <c r="B452" s="54"/>
      <c r="C452" s="45"/>
      <c r="D452" s="8" t="s">
        <v>23</v>
      </c>
      <c r="E452" s="14">
        <f t="shared" si="164"/>
        <v>0</v>
      </c>
      <c r="F452" s="14">
        <f t="shared" si="165"/>
        <v>0</v>
      </c>
      <c r="G452" s="20"/>
      <c r="H452" s="20"/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57"/>
      <c r="P452" s="18"/>
    </row>
    <row r="453" spans="1:16" ht="15.75" hidden="1" customHeight="1">
      <c r="A453" s="60"/>
      <c r="B453" s="54"/>
      <c r="C453" s="45"/>
      <c r="D453" s="8" t="s">
        <v>24</v>
      </c>
      <c r="E453" s="14">
        <f t="shared" si="164"/>
        <v>0</v>
      </c>
      <c r="F453" s="14">
        <f t="shared" si="165"/>
        <v>0</v>
      </c>
      <c r="G453" s="20"/>
      <c r="H453" s="20"/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57"/>
      <c r="P453" s="18"/>
    </row>
    <row r="454" spans="1:16" s="10" customFormat="1" ht="15.75" hidden="1" customHeight="1">
      <c r="A454" s="60"/>
      <c r="B454" s="54" t="s">
        <v>122</v>
      </c>
      <c r="C454" s="45"/>
      <c r="D454" s="8" t="s">
        <v>18</v>
      </c>
      <c r="E454" s="14">
        <f>SUM(E455:E460)</f>
        <v>7200</v>
      </c>
      <c r="F454" s="14">
        <f>SUM(F455:F460)</f>
        <v>1200</v>
      </c>
      <c r="G454" s="20">
        <f t="shared" ref="G454:N454" si="166">SUM(G455:G460)</f>
        <v>7200</v>
      </c>
      <c r="H454" s="20">
        <f t="shared" si="166"/>
        <v>1200</v>
      </c>
      <c r="I454" s="20">
        <f t="shared" si="166"/>
        <v>0</v>
      </c>
      <c r="J454" s="20">
        <f t="shared" si="166"/>
        <v>0</v>
      </c>
      <c r="K454" s="20">
        <f t="shared" si="166"/>
        <v>0</v>
      </c>
      <c r="L454" s="20">
        <f t="shared" si="166"/>
        <v>0</v>
      </c>
      <c r="M454" s="20">
        <f t="shared" si="166"/>
        <v>0</v>
      </c>
      <c r="N454" s="20">
        <f t="shared" si="166"/>
        <v>0</v>
      </c>
      <c r="O454" s="57"/>
      <c r="P454" s="18"/>
    </row>
    <row r="455" spans="1:16" ht="15.75" hidden="1" customHeight="1">
      <c r="A455" s="60"/>
      <c r="B455" s="54"/>
      <c r="C455" s="45"/>
      <c r="D455" s="8" t="s">
        <v>19</v>
      </c>
      <c r="E455" s="14">
        <f t="shared" ref="E455:E460" si="167">G455+I455+K455+M455</f>
        <v>1200</v>
      </c>
      <c r="F455" s="14">
        <f t="shared" ref="F455:F460" si="168">H455+J455+L455+N455</f>
        <v>1200</v>
      </c>
      <c r="G455" s="20">
        <f>400+800</f>
        <v>1200</v>
      </c>
      <c r="H455" s="20">
        <v>1200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57"/>
      <c r="P455" s="18"/>
    </row>
    <row r="456" spans="1:16" ht="15.75" hidden="1" customHeight="1">
      <c r="A456" s="60"/>
      <c r="B456" s="54"/>
      <c r="C456" s="45"/>
      <c r="D456" s="8" t="s">
        <v>20</v>
      </c>
      <c r="E456" s="14">
        <f t="shared" si="167"/>
        <v>2000</v>
      </c>
      <c r="F456" s="14">
        <f t="shared" si="168"/>
        <v>0</v>
      </c>
      <c r="G456" s="20">
        <v>2000</v>
      </c>
      <c r="H456" s="20"/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57"/>
      <c r="P456" s="18"/>
    </row>
    <row r="457" spans="1:16" ht="15.75" hidden="1" customHeight="1">
      <c r="A457" s="60"/>
      <c r="B457" s="54"/>
      <c r="C457" s="45"/>
      <c r="D457" s="8" t="s">
        <v>21</v>
      </c>
      <c r="E457" s="14">
        <f t="shared" si="167"/>
        <v>2000</v>
      </c>
      <c r="F457" s="14">
        <f t="shared" si="168"/>
        <v>0</v>
      </c>
      <c r="G457" s="20">
        <v>2000</v>
      </c>
      <c r="H457" s="20"/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57"/>
      <c r="P457" s="18"/>
    </row>
    <row r="458" spans="1:16" ht="15.75" hidden="1" customHeight="1">
      <c r="A458" s="60"/>
      <c r="B458" s="54"/>
      <c r="C458" s="45"/>
      <c r="D458" s="8" t="s">
        <v>22</v>
      </c>
      <c r="E458" s="14">
        <f t="shared" si="167"/>
        <v>2000</v>
      </c>
      <c r="F458" s="14">
        <f t="shared" si="168"/>
        <v>0</v>
      </c>
      <c r="G458" s="20">
        <v>2000</v>
      </c>
      <c r="H458" s="20"/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57"/>
      <c r="P458" s="18"/>
    </row>
    <row r="459" spans="1:16" ht="15.75" hidden="1" customHeight="1">
      <c r="A459" s="60"/>
      <c r="B459" s="54"/>
      <c r="C459" s="45"/>
      <c r="D459" s="8" t="s">
        <v>23</v>
      </c>
      <c r="E459" s="14">
        <f t="shared" si="167"/>
        <v>0</v>
      </c>
      <c r="F459" s="14">
        <f t="shared" si="168"/>
        <v>0</v>
      </c>
      <c r="G459" s="20">
        <v>0</v>
      </c>
      <c r="H459" s="20"/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57"/>
      <c r="P459" s="18"/>
    </row>
    <row r="460" spans="1:16" ht="15.75" hidden="1" customHeight="1">
      <c r="A460" s="60"/>
      <c r="B460" s="54"/>
      <c r="C460" s="45"/>
      <c r="D460" s="8" t="s">
        <v>24</v>
      </c>
      <c r="E460" s="14">
        <f t="shared" si="167"/>
        <v>0</v>
      </c>
      <c r="F460" s="14">
        <f t="shared" si="168"/>
        <v>0</v>
      </c>
      <c r="G460" s="20">
        <v>0</v>
      </c>
      <c r="H460" s="20"/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57"/>
      <c r="P460" s="18"/>
    </row>
    <row r="461" spans="1:16" s="10" customFormat="1" ht="15.75" hidden="1" customHeight="1">
      <c r="A461" s="60"/>
      <c r="B461" s="54" t="s">
        <v>74</v>
      </c>
      <c r="C461" s="45"/>
      <c r="D461" s="8" t="s">
        <v>18</v>
      </c>
      <c r="E461" s="14">
        <f>SUM(E462:E467)</f>
        <v>14117</v>
      </c>
      <c r="F461" s="14">
        <f>SUM(F462:F467)</f>
        <v>1500</v>
      </c>
      <c r="G461" s="20">
        <f t="shared" ref="G461:N461" si="169">SUM(G462:G467)</f>
        <v>14117</v>
      </c>
      <c r="H461" s="20">
        <f t="shared" si="169"/>
        <v>1500</v>
      </c>
      <c r="I461" s="20">
        <f t="shared" si="169"/>
        <v>0</v>
      </c>
      <c r="J461" s="20">
        <f t="shared" si="169"/>
        <v>0</v>
      </c>
      <c r="K461" s="20">
        <f t="shared" si="169"/>
        <v>0</v>
      </c>
      <c r="L461" s="20">
        <f t="shared" si="169"/>
        <v>0</v>
      </c>
      <c r="M461" s="20">
        <f t="shared" si="169"/>
        <v>0</v>
      </c>
      <c r="N461" s="20">
        <f t="shared" si="169"/>
        <v>0</v>
      </c>
      <c r="O461" s="57"/>
      <c r="P461" s="18"/>
    </row>
    <row r="462" spans="1:16" ht="15.75" hidden="1" customHeight="1">
      <c r="A462" s="60"/>
      <c r="B462" s="54"/>
      <c r="C462" s="45"/>
      <c r="D462" s="8" t="s">
        <v>19</v>
      </c>
      <c r="E462" s="14">
        <f t="shared" ref="E462:E467" si="170">G462+I462+K462+M462</f>
        <v>6458.5</v>
      </c>
      <c r="F462" s="14">
        <f t="shared" ref="F462:F467" si="171">H462+J462+L462+N462</f>
        <v>1500</v>
      </c>
      <c r="G462" s="20">
        <f>7658.5-1200</f>
        <v>6458.5</v>
      </c>
      <c r="H462" s="20">
        <v>1500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57"/>
      <c r="P462" s="18"/>
    </row>
    <row r="463" spans="1:16" ht="15.75" hidden="1" customHeight="1">
      <c r="A463" s="60"/>
      <c r="B463" s="54"/>
      <c r="C463" s="45"/>
      <c r="D463" s="8" t="s">
        <v>20</v>
      </c>
      <c r="E463" s="14">
        <f t="shared" si="170"/>
        <v>7658.5</v>
      </c>
      <c r="F463" s="14">
        <f t="shared" si="171"/>
        <v>0</v>
      </c>
      <c r="G463" s="20">
        <v>7658.5</v>
      </c>
      <c r="H463" s="20"/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57"/>
      <c r="P463" s="18"/>
    </row>
    <row r="464" spans="1:16" ht="15.75" hidden="1" customHeight="1">
      <c r="A464" s="60"/>
      <c r="B464" s="54"/>
      <c r="C464" s="45"/>
      <c r="D464" s="8" t="s">
        <v>21</v>
      </c>
      <c r="E464" s="14">
        <f t="shared" si="170"/>
        <v>0</v>
      </c>
      <c r="F464" s="14">
        <f t="shared" si="171"/>
        <v>0</v>
      </c>
      <c r="G464" s="20">
        <v>0</v>
      </c>
      <c r="H464" s="20"/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57"/>
      <c r="P464" s="18"/>
    </row>
    <row r="465" spans="1:16" ht="15.75" hidden="1" customHeight="1">
      <c r="A465" s="60"/>
      <c r="B465" s="54"/>
      <c r="C465" s="45"/>
      <c r="D465" s="8" t="s">
        <v>22</v>
      </c>
      <c r="E465" s="14">
        <f t="shared" si="170"/>
        <v>0</v>
      </c>
      <c r="F465" s="14">
        <f t="shared" si="171"/>
        <v>0</v>
      </c>
      <c r="G465" s="20">
        <v>0</v>
      </c>
      <c r="H465" s="20"/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57"/>
      <c r="P465" s="18"/>
    </row>
    <row r="466" spans="1:16" ht="15.75" hidden="1" customHeight="1">
      <c r="A466" s="60"/>
      <c r="B466" s="54"/>
      <c r="C466" s="45"/>
      <c r="D466" s="8" t="s">
        <v>23</v>
      </c>
      <c r="E466" s="14">
        <f t="shared" si="170"/>
        <v>0</v>
      </c>
      <c r="F466" s="14">
        <f t="shared" si="171"/>
        <v>0</v>
      </c>
      <c r="G466" s="20"/>
      <c r="H466" s="20"/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57"/>
      <c r="P466" s="18"/>
    </row>
    <row r="467" spans="1:16" ht="15.75" hidden="1" customHeight="1">
      <c r="A467" s="60"/>
      <c r="B467" s="54"/>
      <c r="C467" s="45"/>
      <c r="D467" s="8" t="s">
        <v>24</v>
      </c>
      <c r="E467" s="14">
        <f t="shared" si="170"/>
        <v>0</v>
      </c>
      <c r="F467" s="14">
        <f t="shared" si="171"/>
        <v>0</v>
      </c>
      <c r="G467" s="20">
        <v>0</v>
      </c>
      <c r="H467" s="20"/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57"/>
      <c r="P467" s="18"/>
    </row>
    <row r="468" spans="1:16" ht="15.75" hidden="1" customHeight="1">
      <c r="A468" s="60"/>
      <c r="B468" s="54" t="s">
        <v>75</v>
      </c>
      <c r="C468" s="45"/>
      <c r="D468" s="8" t="s">
        <v>18</v>
      </c>
      <c r="E468" s="14">
        <f>SUM(E469:E474)</f>
        <v>20371</v>
      </c>
      <c r="F468" s="14">
        <f>SUM(F469:F474)</f>
        <v>0</v>
      </c>
      <c r="G468" s="14">
        <f t="shared" ref="G468:N468" si="172">SUM(G469:G474)</f>
        <v>20371</v>
      </c>
      <c r="H468" s="14">
        <f t="shared" si="172"/>
        <v>0</v>
      </c>
      <c r="I468" s="14">
        <f t="shared" si="172"/>
        <v>0</v>
      </c>
      <c r="J468" s="14">
        <f t="shared" si="172"/>
        <v>0</v>
      </c>
      <c r="K468" s="14">
        <f t="shared" si="172"/>
        <v>0</v>
      </c>
      <c r="L468" s="14">
        <f t="shared" si="172"/>
        <v>0</v>
      </c>
      <c r="M468" s="14">
        <f t="shared" si="172"/>
        <v>0</v>
      </c>
      <c r="N468" s="14">
        <f t="shared" si="172"/>
        <v>0</v>
      </c>
      <c r="O468" s="57"/>
      <c r="P468" s="18"/>
    </row>
    <row r="469" spans="1:16" ht="15.75" hidden="1" customHeight="1">
      <c r="A469" s="60"/>
      <c r="B469" s="54"/>
      <c r="C469" s="45"/>
      <c r="D469" s="8" t="s">
        <v>19</v>
      </c>
      <c r="E469" s="14">
        <f t="shared" ref="E469:E474" si="173">G469+I469+K469+M469</f>
        <v>10185.5</v>
      </c>
      <c r="F469" s="14">
        <f t="shared" ref="F469:F474" si="174">H469+J469+L469+N469</f>
        <v>0</v>
      </c>
      <c r="G469" s="20">
        <v>10185.5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57"/>
      <c r="P469" s="18"/>
    </row>
    <row r="470" spans="1:16" ht="15.75" hidden="1" customHeight="1">
      <c r="A470" s="60"/>
      <c r="B470" s="54"/>
      <c r="C470" s="45"/>
      <c r="D470" s="8" t="s">
        <v>20</v>
      </c>
      <c r="E470" s="14">
        <f t="shared" si="173"/>
        <v>10185.5</v>
      </c>
      <c r="F470" s="14">
        <f t="shared" si="174"/>
        <v>0</v>
      </c>
      <c r="G470" s="20">
        <v>10185.5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57"/>
      <c r="P470" s="18"/>
    </row>
    <row r="471" spans="1:16" ht="15.75" hidden="1" customHeight="1">
      <c r="A471" s="60"/>
      <c r="B471" s="54"/>
      <c r="C471" s="45"/>
      <c r="D471" s="8" t="s">
        <v>21</v>
      </c>
      <c r="E471" s="14">
        <f t="shared" si="173"/>
        <v>0</v>
      </c>
      <c r="F471" s="14">
        <f t="shared" si="174"/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57"/>
      <c r="P471" s="18"/>
    </row>
    <row r="472" spans="1:16" ht="15.75" hidden="1" customHeight="1">
      <c r="A472" s="60"/>
      <c r="B472" s="54"/>
      <c r="C472" s="45"/>
      <c r="D472" s="8" t="s">
        <v>22</v>
      </c>
      <c r="E472" s="14">
        <f t="shared" si="173"/>
        <v>0</v>
      </c>
      <c r="F472" s="14">
        <f t="shared" si="174"/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57"/>
      <c r="P472" s="18"/>
    </row>
    <row r="473" spans="1:16" ht="15.75" hidden="1" customHeight="1">
      <c r="A473" s="60"/>
      <c r="B473" s="54"/>
      <c r="C473" s="45"/>
      <c r="D473" s="8" t="s">
        <v>23</v>
      </c>
      <c r="E473" s="14">
        <f t="shared" si="173"/>
        <v>0</v>
      </c>
      <c r="F473" s="14">
        <f t="shared" si="174"/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57"/>
      <c r="P473" s="18"/>
    </row>
    <row r="474" spans="1:16" ht="15.75" hidden="1" customHeight="1">
      <c r="A474" s="60"/>
      <c r="B474" s="54"/>
      <c r="C474" s="45"/>
      <c r="D474" s="8" t="s">
        <v>24</v>
      </c>
      <c r="E474" s="14">
        <f t="shared" si="173"/>
        <v>0</v>
      </c>
      <c r="F474" s="14">
        <f t="shared" si="174"/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57"/>
      <c r="P474" s="18"/>
    </row>
    <row r="475" spans="1:16" s="10" customFormat="1" ht="15.75" hidden="1" customHeight="1">
      <c r="A475" s="60"/>
      <c r="B475" s="54" t="s">
        <v>76</v>
      </c>
      <c r="C475" s="45"/>
      <c r="D475" s="8" t="s">
        <v>18</v>
      </c>
      <c r="E475" s="14">
        <f>SUM(E476:E481)</f>
        <v>5200</v>
      </c>
      <c r="F475" s="14">
        <f>SUM(F476:F481)</f>
        <v>1800</v>
      </c>
      <c r="G475" s="20">
        <f>SUM(G476:G481)</f>
        <v>5200</v>
      </c>
      <c r="H475" s="20">
        <f>SUM(H476:H481)</f>
        <v>1800</v>
      </c>
      <c r="I475" s="20"/>
      <c r="J475" s="20"/>
      <c r="K475" s="20"/>
      <c r="L475" s="20"/>
      <c r="M475" s="20"/>
      <c r="N475" s="20"/>
      <c r="O475" s="57"/>
      <c r="P475" s="18"/>
    </row>
    <row r="476" spans="1:16" ht="15.75" hidden="1" customHeight="1">
      <c r="A476" s="60"/>
      <c r="B476" s="54"/>
      <c r="C476" s="45"/>
      <c r="D476" s="8" t="s">
        <v>19</v>
      </c>
      <c r="E476" s="14">
        <f t="shared" ref="E476:E481" si="175">G476+I476+K476+M476</f>
        <v>1800</v>
      </c>
      <c r="F476" s="14">
        <f t="shared" ref="F476:F481" si="176">H476+J476+L476+N476</f>
        <v>1800</v>
      </c>
      <c r="G476" s="20">
        <v>1800</v>
      </c>
      <c r="H476" s="20">
        <v>1800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57"/>
      <c r="P476" s="18"/>
    </row>
    <row r="477" spans="1:16" ht="15.75" hidden="1" customHeight="1">
      <c r="A477" s="60"/>
      <c r="B477" s="54"/>
      <c r="C477" s="45"/>
      <c r="D477" s="8" t="s">
        <v>20</v>
      </c>
      <c r="E477" s="14">
        <f t="shared" si="175"/>
        <v>3000</v>
      </c>
      <c r="F477" s="14">
        <f t="shared" si="176"/>
        <v>0</v>
      </c>
      <c r="G477" s="20">
        <v>3000</v>
      </c>
      <c r="H477" s="20"/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57"/>
      <c r="P477" s="18"/>
    </row>
    <row r="478" spans="1:16" ht="15.75" hidden="1" customHeight="1">
      <c r="A478" s="60"/>
      <c r="B478" s="54"/>
      <c r="C478" s="45"/>
      <c r="D478" s="8" t="s">
        <v>21</v>
      </c>
      <c r="E478" s="14">
        <f t="shared" si="175"/>
        <v>400</v>
      </c>
      <c r="F478" s="14">
        <f t="shared" si="176"/>
        <v>0</v>
      </c>
      <c r="G478" s="20">
        <v>400</v>
      </c>
      <c r="H478" s="20"/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57"/>
      <c r="P478" s="18"/>
    </row>
    <row r="479" spans="1:16" ht="15.75" hidden="1" customHeight="1">
      <c r="A479" s="60"/>
      <c r="B479" s="54"/>
      <c r="C479" s="45"/>
      <c r="D479" s="8" t="s">
        <v>22</v>
      </c>
      <c r="E479" s="14">
        <f t="shared" si="175"/>
        <v>0</v>
      </c>
      <c r="F479" s="14">
        <f t="shared" si="176"/>
        <v>0</v>
      </c>
      <c r="G479" s="20"/>
      <c r="H479" s="20"/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57"/>
      <c r="P479" s="18"/>
    </row>
    <row r="480" spans="1:16" ht="15.75" hidden="1" customHeight="1">
      <c r="A480" s="60"/>
      <c r="B480" s="54"/>
      <c r="C480" s="45"/>
      <c r="D480" s="8" t="s">
        <v>23</v>
      </c>
      <c r="E480" s="14">
        <f t="shared" si="175"/>
        <v>0</v>
      </c>
      <c r="F480" s="14">
        <f t="shared" si="176"/>
        <v>0</v>
      </c>
      <c r="G480" s="20"/>
      <c r="H480" s="20"/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57"/>
      <c r="P480" s="18"/>
    </row>
    <row r="481" spans="1:16" ht="15.75" hidden="1" customHeight="1">
      <c r="A481" s="60"/>
      <c r="B481" s="54"/>
      <c r="C481" s="45"/>
      <c r="D481" s="8" t="s">
        <v>24</v>
      </c>
      <c r="E481" s="14">
        <f t="shared" si="175"/>
        <v>0</v>
      </c>
      <c r="F481" s="14">
        <f t="shared" si="176"/>
        <v>0</v>
      </c>
      <c r="G481" s="20"/>
      <c r="H481" s="20"/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57"/>
      <c r="P481" s="18"/>
    </row>
    <row r="482" spans="1:16" s="10" customFormat="1" ht="15.75" hidden="1" customHeight="1">
      <c r="A482" s="60"/>
      <c r="B482" s="54" t="s">
        <v>77</v>
      </c>
      <c r="C482" s="45"/>
      <c r="D482" s="8" t="s">
        <v>18</v>
      </c>
      <c r="E482" s="14">
        <f>SUM(E483:E488)</f>
        <v>7300</v>
      </c>
      <c r="F482" s="14">
        <f>SUM(F483:F488)</f>
        <v>0</v>
      </c>
      <c r="G482" s="20">
        <f t="shared" ref="G482:N482" si="177">SUM(G483:G488)</f>
        <v>7300</v>
      </c>
      <c r="H482" s="20">
        <f t="shared" si="177"/>
        <v>0</v>
      </c>
      <c r="I482" s="20">
        <f t="shared" si="177"/>
        <v>0</v>
      </c>
      <c r="J482" s="20">
        <f t="shared" si="177"/>
        <v>0</v>
      </c>
      <c r="K482" s="20">
        <f t="shared" si="177"/>
        <v>0</v>
      </c>
      <c r="L482" s="20">
        <f t="shared" si="177"/>
        <v>0</v>
      </c>
      <c r="M482" s="20">
        <f t="shared" si="177"/>
        <v>0</v>
      </c>
      <c r="N482" s="20">
        <f t="shared" si="177"/>
        <v>0</v>
      </c>
      <c r="O482" s="57"/>
      <c r="P482" s="18"/>
    </row>
    <row r="483" spans="1:16" ht="15.75" hidden="1" customHeight="1">
      <c r="A483" s="60"/>
      <c r="B483" s="54"/>
      <c r="C483" s="45"/>
      <c r="D483" s="8" t="s">
        <v>19</v>
      </c>
      <c r="E483" s="14">
        <f t="shared" ref="E483:E488" si="178">G483+I483+K483+M483</f>
        <v>800</v>
      </c>
      <c r="F483" s="14">
        <f t="shared" ref="F483:F488" si="179">H483+J483+L483+N483</f>
        <v>0</v>
      </c>
      <c r="G483" s="20">
        <v>800</v>
      </c>
      <c r="H483" s="20"/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57"/>
      <c r="P483" s="18"/>
    </row>
    <row r="484" spans="1:16" ht="15.75" hidden="1" customHeight="1">
      <c r="A484" s="60"/>
      <c r="B484" s="54"/>
      <c r="C484" s="45"/>
      <c r="D484" s="8" t="s">
        <v>20</v>
      </c>
      <c r="E484" s="14">
        <f t="shared" si="178"/>
        <v>2500</v>
      </c>
      <c r="F484" s="14">
        <f t="shared" si="179"/>
        <v>0</v>
      </c>
      <c r="G484" s="20">
        <v>2500</v>
      </c>
      <c r="H484" s="20"/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57"/>
      <c r="P484" s="18"/>
    </row>
    <row r="485" spans="1:16" ht="15.75" hidden="1" customHeight="1">
      <c r="A485" s="60"/>
      <c r="B485" s="54"/>
      <c r="C485" s="45"/>
      <c r="D485" s="8" t="s">
        <v>21</v>
      </c>
      <c r="E485" s="14">
        <f t="shared" si="178"/>
        <v>2000</v>
      </c>
      <c r="F485" s="14">
        <f t="shared" si="179"/>
        <v>0</v>
      </c>
      <c r="G485" s="20">
        <v>2000</v>
      </c>
      <c r="H485" s="20"/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57"/>
      <c r="P485" s="18"/>
    </row>
    <row r="486" spans="1:16" ht="15.75" hidden="1" customHeight="1">
      <c r="A486" s="60"/>
      <c r="B486" s="54"/>
      <c r="C486" s="45"/>
      <c r="D486" s="8" t="s">
        <v>22</v>
      </c>
      <c r="E486" s="14">
        <f t="shared" si="178"/>
        <v>2000</v>
      </c>
      <c r="F486" s="14">
        <f t="shared" si="179"/>
        <v>0</v>
      </c>
      <c r="G486" s="20">
        <v>2000</v>
      </c>
      <c r="H486" s="20"/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57"/>
      <c r="P486" s="18"/>
    </row>
    <row r="487" spans="1:16" ht="15.75" hidden="1" customHeight="1">
      <c r="A487" s="60"/>
      <c r="B487" s="54"/>
      <c r="C487" s="45"/>
      <c r="D487" s="8" t="s">
        <v>23</v>
      </c>
      <c r="E487" s="14">
        <f t="shared" si="178"/>
        <v>0</v>
      </c>
      <c r="F487" s="14">
        <f t="shared" si="179"/>
        <v>0</v>
      </c>
      <c r="G487" s="20"/>
      <c r="H487" s="20"/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57"/>
      <c r="P487" s="18"/>
    </row>
    <row r="488" spans="1:16" ht="15.75" hidden="1" customHeight="1">
      <c r="A488" s="60"/>
      <c r="B488" s="54"/>
      <c r="C488" s="45"/>
      <c r="D488" s="8" t="s">
        <v>24</v>
      </c>
      <c r="E488" s="14">
        <f t="shared" si="178"/>
        <v>0</v>
      </c>
      <c r="F488" s="14">
        <f t="shared" si="179"/>
        <v>0</v>
      </c>
      <c r="G488" s="20"/>
      <c r="H488" s="20"/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57"/>
      <c r="P488" s="18"/>
    </row>
    <row r="489" spans="1:16" s="10" customFormat="1" ht="15.75" hidden="1" customHeight="1">
      <c r="A489" s="60"/>
      <c r="B489" s="54" t="s">
        <v>78</v>
      </c>
      <c r="C489" s="45"/>
      <c r="D489" s="8" t="s">
        <v>18</v>
      </c>
      <c r="E489" s="14">
        <f>SUM(E490:E495)</f>
        <v>5200</v>
      </c>
      <c r="F489" s="14">
        <f>SUM(F490:F495)</f>
        <v>0</v>
      </c>
      <c r="G489" s="20">
        <f t="shared" ref="G489:N489" si="180">SUM(G490:G495)</f>
        <v>5200</v>
      </c>
      <c r="H489" s="20">
        <f t="shared" si="180"/>
        <v>0</v>
      </c>
      <c r="I489" s="20">
        <f t="shared" si="180"/>
        <v>0</v>
      </c>
      <c r="J489" s="20">
        <f t="shared" si="180"/>
        <v>0</v>
      </c>
      <c r="K489" s="20">
        <f t="shared" si="180"/>
        <v>0</v>
      </c>
      <c r="L489" s="20">
        <f t="shared" si="180"/>
        <v>0</v>
      </c>
      <c r="M489" s="20">
        <f t="shared" si="180"/>
        <v>0</v>
      </c>
      <c r="N489" s="20">
        <f t="shared" si="180"/>
        <v>0</v>
      </c>
      <c r="O489" s="57"/>
      <c r="P489" s="18"/>
    </row>
    <row r="490" spans="1:16" ht="15.75" hidden="1" customHeight="1">
      <c r="A490" s="60"/>
      <c r="B490" s="54"/>
      <c r="C490" s="45"/>
      <c r="D490" s="8" t="s">
        <v>19</v>
      </c>
      <c r="E490" s="14">
        <f t="shared" ref="E490:E495" si="181">G490+I490+K490+M490</f>
        <v>0</v>
      </c>
      <c r="F490" s="14">
        <f t="shared" ref="F490:F495" si="182">H490+J490+L490+N490</f>
        <v>0</v>
      </c>
      <c r="G490" s="20"/>
      <c r="H490" s="20"/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57"/>
      <c r="P490" s="18"/>
    </row>
    <row r="491" spans="1:16" ht="15.75" hidden="1" customHeight="1">
      <c r="A491" s="60"/>
      <c r="B491" s="54"/>
      <c r="C491" s="45"/>
      <c r="D491" s="8" t="s">
        <v>20</v>
      </c>
      <c r="E491" s="14">
        <f t="shared" si="181"/>
        <v>0</v>
      </c>
      <c r="F491" s="14">
        <f t="shared" si="182"/>
        <v>0</v>
      </c>
      <c r="G491" s="20"/>
      <c r="H491" s="20"/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57"/>
      <c r="P491" s="18"/>
    </row>
    <row r="492" spans="1:16" ht="15.75" hidden="1" customHeight="1">
      <c r="A492" s="60"/>
      <c r="B492" s="54"/>
      <c r="C492" s="45"/>
      <c r="D492" s="8" t="s">
        <v>21</v>
      </c>
      <c r="E492" s="14">
        <f t="shared" si="181"/>
        <v>700</v>
      </c>
      <c r="F492" s="14">
        <f t="shared" si="182"/>
        <v>0</v>
      </c>
      <c r="G492" s="20">
        <v>700</v>
      </c>
      <c r="H492" s="20"/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57"/>
      <c r="P492" s="18"/>
    </row>
    <row r="493" spans="1:16" ht="15.75" hidden="1" customHeight="1">
      <c r="A493" s="60"/>
      <c r="B493" s="54"/>
      <c r="C493" s="45"/>
      <c r="D493" s="8" t="s">
        <v>22</v>
      </c>
      <c r="E493" s="14">
        <f t="shared" si="181"/>
        <v>2500</v>
      </c>
      <c r="F493" s="14">
        <f t="shared" si="182"/>
        <v>0</v>
      </c>
      <c r="G493" s="20">
        <v>2500</v>
      </c>
      <c r="H493" s="20"/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57"/>
      <c r="P493" s="18"/>
    </row>
    <row r="494" spans="1:16" ht="15.75" hidden="1" customHeight="1">
      <c r="A494" s="60"/>
      <c r="B494" s="54"/>
      <c r="C494" s="45"/>
      <c r="D494" s="8" t="s">
        <v>23</v>
      </c>
      <c r="E494" s="14">
        <f t="shared" si="181"/>
        <v>2000</v>
      </c>
      <c r="F494" s="14">
        <f t="shared" si="182"/>
        <v>0</v>
      </c>
      <c r="G494" s="20">
        <v>2000</v>
      </c>
      <c r="H494" s="20"/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57"/>
      <c r="P494" s="18"/>
    </row>
    <row r="495" spans="1:16" ht="15.75" hidden="1" customHeight="1">
      <c r="A495" s="60"/>
      <c r="B495" s="54"/>
      <c r="C495" s="45"/>
      <c r="D495" s="8" t="s">
        <v>24</v>
      </c>
      <c r="E495" s="14">
        <f t="shared" si="181"/>
        <v>0</v>
      </c>
      <c r="F495" s="14">
        <f t="shared" si="182"/>
        <v>0</v>
      </c>
      <c r="G495" s="20"/>
      <c r="H495" s="20"/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57"/>
      <c r="P495" s="18"/>
    </row>
    <row r="496" spans="1:16" ht="15.75" hidden="1" customHeight="1">
      <c r="A496" s="60"/>
      <c r="B496" s="54" t="s">
        <v>81</v>
      </c>
      <c r="C496" s="45"/>
      <c r="D496" s="8" t="s">
        <v>18</v>
      </c>
      <c r="E496" s="14">
        <f>SUM(E497:E502)</f>
        <v>5000</v>
      </c>
      <c r="F496" s="14">
        <f>SUM(F497:F502)</f>
        <v>0</v>
      </c>
      <c r="G496" s="14">
        <f t="shared" ref="G496:N496" si="183">SUM(G497:G502)</f>
        <v>5000</v>
      </c>
      <c r="H496" s="14">
        <f t="shared" si="183"/>
        <v>0</v>
      </c>
      <c r="I496" s="14">
        <f t="shared" si="183"/>
        <v>0</v>
      </c>
      <c r="J496" s="14">
        <f t="shared" si="183"/>
        <v>0</v>
      </c>
      <c r="K496" s="14">
        <f t="shared" si="183"/>
        <v>0</v>
      </c>
      <c r="L496" s="14">
        <f t="shared" si="183"/>
        <v>0</v>
      </c>
      <c r="M496" s="14">
        <f t="shared" si="183"/>
        <v>0</v>
      </c>
      <c r="N496" s="14">
        <f t="shared" si="183"/>
        <v>0</v>
      </c>
      <c r="O496" s="57"/>
      <c r="P496" s="18"/>
    </row>
    <row r="497" spans="1:16" ht="15.75" hidden="1" customHeight="1">
      <c r="A497" s="60"/>
      <c r="B497" s="54"/>
      <c r="C497" s="45"/>
      <c r="D497" s="8" t="s">
        <v>19</v>
      </c>
      <c r="E497" s="14">
        <f t="shared" ref="E497:E502" si="184">G497+I497+K497+M497</f>
        <v>0</v>
      </c>
      <c r="F497" s="14">
        <f t="shared" ref="F497:F502" si="185">H497+J497+L497+N497</f>
        <v>0</v>
      </c>
      <c r="G497" s="20"/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57"/>
      <c r="P497" s="18"/>
    </row>
    <row r="498" spans="1:16" ht="15.75" hidden="1" customHeight="1">
      <c r="A498" s="60"/>
      <c r="B498" s="54"/>
      <c r="C498" s="45"/>
      <c r="D498" s="8" t="s">
        <v>20</v>
      </c>
      <c r="E498" s="14">
        <f t="shared" si="184"/>
        <v>0</v>
      </c>
      <c r="F498" s="14">
        <f t="shared" si="185"/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57"/>
      <c r="P498" s="18"/>
    </row>
    <row r="499" spans="1:16" ht="15.75" hidden="1" customHeight="1">
      <c r="A499" s="60"/>
      <c r="B499" s="54"/>
      <c r="C499" s="45"/>
      <c r="D499" s="8" t="s">
        <v>21</v>
      </c>
      <c r="E499" s="14">
        <f t="shared" si="184"/>
        <v>500</v>
      </c>
      <c r="F499" s="14">
        <f t="shared" si="185"/>
        <v>0</v>
      </c>
      <c r="G499" s="20">
        <v>500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57"/>
      <c r="P499" s="18"/>
    </row>
    <row r="500" spans="1:16" ht="15.75" hidden="1" customHeight="1">
      <c r="A500" s="60"/>
      <c r="B500" s="54"/>
      <c r="C500" s="45"/>
      <c r="D500" s="8" t="s">
        <v>22</v>
      </c>
      <c r="E500" s="14">
        <f t="shared" si="184"/>
        <v>2500</v>
      </c>
      <c r="F500" s="14">
        <f t="shared" si="185"/>
        <v>0</v>
      </c>
      <c r="G500" s="20">
        <v>2500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57"/>
      <c r="P500" s="18"/>
    </row>
    <row r="501" spans="1:16" ht="15.75" hidden="1" customHeight="1">
      <c r="A501" s="60"/>
      <c r="B501" s="54"/>
      <c r="C501" s="45"/>
      <c r="D501" s="8" t="s">
        <v>23</v>
      </c>
      <c r="E501" s="14">
        <f t="shared" si="184"/>
        <v>2000</v>
      </c>
      <c r="F501" s="14">
        <f t="shared" si="185"/>
        <v>0</v>
      </c>
      <c r="G501" s="20">
        <v>2000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57"/>
      <c r="P501" s="18"/>
    </row>
    <row r="502" spans="1:16" ht="15.75" hidden="1" customHeight="1">
      <c r="A502" s="60"/>
      <c r="B502" s="54"/>
      <c r="C502" s="45"/>
      <c r="D502" s="8" t="s">
        <v>24</v>
      </c>
      <c r="E502" s="14">
        <f t="shared" si="184"/>
        <v>0</v>
      </c>
      <c r="F502" s="14">
        <f t="shared" si="185"/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57"/>
      <c r="P502" s="18"/>
    </row>
    <row r="503" spans="1:16" s="10" customFormat="1" ht="15.75" hidden="1" customHeight="1">
      <c r="A503" s="60"/>
      <c r="B503" s="54" t="s">
        <v>79</v>
      </c>
      <c r="C503" s="45"/>
      <c r="D503" s="8" t="s">
        <v>18</v>
      </c>
      <c r="E503" s="14">
        <f>SUM(E504:E509)</f>
        <v>4950</v>
      </c>
      <c r="F503" s="14">
        <f>SUM(F504:F509)</f>
        <v>0</v>
      </c>
      <c r="G503" s="20">
        <f t="shared" ref="G503:N503" si="186">SUM(G504:G509)</f>
        <v>4950</v>
      </c>
      <c r="H503" s="20">
        <f t="shared" si="186"/>
        <v>0</v>
      </c>
      <c r="I503" s="20">
        <f t="shared" si="186"/>
        <v>0</v>
      </c>
      <c r="J503" s="20">
        <f t="shared" si="186"/>
        <v>0</v>
      </c>
      <c r="K503" s="20">
        <f t="shared" si="186"/>
        <v>0</v>
      </c>
      <c r="L503" s="20">
        <f t="shared" si="186"/>
        <v>0</v>
      </c>
      <c r="M503" s="20">
        <f t="shared" si="186"/>
        <v>0</v>
      </c>
      <c r="N503" s="20">
        <f t="shared" si="186"/>
        <v>0</v>
      </c>
      <c r="O503" s="57"/>
      <c r="P503" s="18"/>
    </row>
    <row r="504" spans="1:16" ht="15.75" hidden="1" customHeight="1">
      <c r="A504" s="60"/>
      <c r="B504" s="54"/>
      <c r="C504" s="45"/>
      <c r="D504" s="8" t="s">
        <v>19</v>
      </c>
      <c r="E504" s="14">
        <f t="shared" ref="E504:E509" si="187">G504+I504+K504+M504</f>
        <v>450</v>
      </c>
      <c r="F504" s="14">
        <f t="shared" ref="F504:F509" si="188">H504+J504+L504+N504</f>
        <v>0</v>
      </c>
      <c r="G504" s="20">
        <v>450</v>
      </c>
      <c r="H504" s="20"/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57"/>
      <c r="P504" s="18"/>
    </row>
    <row r="505" spans="1:16" ht="15.75" hidden="1" customHeight="1">
      <c r="A505" s="60"/>
      <c r="B505" s="54"/>
      <c r="C505" s="45"/>
      <c r="D505" s="8" t="s">
        <v>20</v>
      </c>
      <c r="E505" s="14">
        <f t="shared" si="187"/>
        <v>2500</v>
      </c>
      <c r="F505" s="14">
        <f t="shared" si="188"/>
        <v>0</v>
      </c>
      <c r="G505" s="20">
        <v>2500</v>
      </c>
      <c r="H505" s="20"/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57"/>
      <c r="P505" s="18"/>
    </row>
    <row r="506" spans="1:16" ht="15.75" hidden="1" customHeight="1">
      <c r="A506" s="60"/>
      <c r="B506" s="54"/>
      <c r="C506" s="45"/>
      <c r="D506" s="8" t="s">
        <v>21</v>
      </c>
      <c r="E506" s="14">
        <f t="shared" si="187"/>
        <v>2000</v>
      </c>
      <c r="F506" s="14">
        <f t="shared" si="188"/>
        <v>0</v>
      </c>
      <c r="G506" s="20">
        <v>2000</v>
      </c>
      <c r="H506" s="20"/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57"/>
      <c r="P506" s="18"/>
    </row>
    <row r="507" spans="1:16" ht="15.75" hidden="1" customHeight="1">
      <c r="A507" s="60"/>
      <c r="B507" s="54"/>
      <c r="C507" s="45"/>
      <c r="D507" s="8" t="s">
        <v>22</v>
      </c>
      <c r="E507" s="14">
        <f t="shared" si="187"/>
        <v>0</v>
      </c>
      <c r="F507" s="14">
        <f t="shared" si="188"/>
        <v>0</v>
      </c>
      <c r="G507" s="20"/>
      <c r="H507" s="20"/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57"/>
      <c r="P507" s="18"/>
    </row>
    <row r="508" spans="1:16" ht="15.75" hidden="1" customHeight="1">
      <c r="A508" s="60"/>
      <c r="B508" s="54"/>
      <c r="C508" s="45"/>
      <c r="D508" s="8" t="s">
        <v>23</v>
      </c>
      <c r="E508" s="14">
        <f t="shared" si="187"/>
        <v>0</v>
      </c>
      <c r="F508" s="14">
        <f t="shared" si="188"/>
        <v>0</v>
      </c>
      <c r="G508" s="20"/>
      <c r="H508" s="20"/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57"/>
      <c r="P508" s="18"/>
    </row>
    <row r="509" spans="1:16" ht="15.75" hidden="1" customHeight="1">
      <c r="A509" s="60"/>
      <c r="B509" s="54"/>
      <c r="C509" s="45"/>
      <c r="D509" s="8" t="s">
        <v>24</v>
      </c>
      <c r="E509" s="14">
        <f t="shared" si="187"/>
        <v>0</v>
      </c>
      <c r="F509" s="14">
        <f t="shared" si="188"/>
        <v>0</v>
      </c>
      <c r="G509" s="20"/>
      <c r="H509" s="20"/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57"/>
      <c r="P509" s="18"/>
    </row>
    <row r="510" spans="1:16" s="10" customFormat="1" ht="15.75" hidden="1" customHeight="1">
      <c r="A510" s="60"/>
      <c r="B510" s="54" t="s">
        <v>87</v>
      </c>
      <c r="C510" s="45"/>
      <c r="D510" s="8" t="s">
        <v>18</v>
      </c>
      <c r="E510" s="14">
        <f>SUM(E511:E516)</f>
        <v>13800</v>
      </c>
      <c r="F510" s="14">
        <f>SUM(F511:F516)</f>
        <v>0</v>
      </c>
      <c r="G510" s="20">
        <f t="shared" ref="G510:N510" si="189">SUM(G511:G516)</f>
        <v>13800</v>
      </c>
      <c r="H510" s="20">
        <f t="shared" si="189"/>
        <v>0</v>
      </c>
      <c r="I510" s="20">
        <f t="shared" si="189"/>
        <v>0</v>
      </c>
      <c r="J510" s="20">
        <f t="shared" si="189"/>
        <v>0</v>
      </c>
      <c r="K510" s="20">
        <f t="shared" si="189"/>
        <v>0</v>
      </c>
      <c r="L510" s="20">
        <f t="shared" si="189"/>
        <v>0</v>
      </c>
      <c r="M510" s="20">
        <f t="shared" si="189"/>
        <v>0</v>
      </c>
      <c r="N510" s="20">
        <f t="shared" si="189"/>
        <v>0</v>
      </c>
      <c r="O510" s="57"/>
      <c r="P510" s="18"/>
    </row>
    <row r="511" spans="1:16" ht="15.75" hidden="1" customHeight="1">
      <c r="A511" s="60"/>
      <c r="B511" s="54"/>
      <c r="C511" s="45"/>
      <c r="D511" s="8" t="s">
        <v>19</v>
      </c>
      <c r="E511" s="14">
        <f t="shared" ref="E511:E516" si="190">G511+I511+K511+M511</f>
        <v>800</v>
      </c>
      <c r="F511" s="14">
        <f t="shared" ref="F511:F516" si="191">H511+J511+L511+N511</f>
        <v>0</v>
      </c>
      <c r="G511" s="20">
        <v>800</v>
      </c>
      <c r="H511" s="20"/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57"/>
      <c r="P511" s="18"/>
    </row>
    <row r="512" spans="1:16" ht="15.75" hidden="1" customHeight="1">
      <c r="A512" s="60"/>
      <c r="B512" s="54"/>
      <c r="C512" s="45"/>
      <c r="D512" s="8" t="s">
        <v>20</v>
      </c>
      <c r="E512" s="14">
        <f t="shared" si="190"/>
        <v>3000</v>
      </c>
      <c r="F512" s="14">
        <f t="shared" si="191"/>
        <v>0</v>
      </c>
      <c r="G512" s="20">
        <v>3000</v>
      </c>
      <c r="H512" s="20"/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57"/>
      <c r="P512" s="18"/>
    </row>
    <row r="513" spans="1:16" ht="15.75" hidden="1" customHeight="1">
      <c r="A513" s="60"/>
      <c r="B513" s="54"/>
      <c r="C513" s="45"/>
      <c r="D513" s="8" t="s">
        <v>21</v>
      </c>
      <c r="E513" s="14">
        <f t="shared" si="190"/>
        <v>5000</v>
      </c>
      <c r="F513" s="14">
        <f t="shared" si="191"/>
        <v>0</v>
      </c>
      <c r="G513" s="20">
        <v>5000</v>
      </c>
      <c r="H513" s="20"/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57"/>
      <c r="P513" s="18"/>
    </row>
    <row r="514" spans="1:16" ht="15.75" hidden="1" customHeight="1">
      <c r="A514" s="60"/>
      <c r="B514" s="54"/>
      <c r="C514" s="45"/>
      <c r="D514" s="8" t="s">
        <v>22</v>
      </c>
      <c r="E514" s="14">
        <f t="shared" si="190"/>
        <v>5000</v>
      </c>
      <c r="F514" s="14">
        <f t="shared" si="191"/>
        <v>0</v>
      </c>
      <c r="G514" s="20">
        <v>5000</v>
      </c>
      <c r="H514" s="20"/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57"/>
      <c r="P514" s="18"/>
    </row>
    <row r="515" spans="1:16" ht="15.75" hidden="1" customHeight="1">
      <c r="A515" s="60"/>
      <c r="B515" s="54"/>
      <c r="C515" s="45"/>
      <c r="D515" s="8" t="s">
        <v>23</v>
      </c>
      <c r="E515" s="14">
        <f t="shared" si="190"/>
        <v>0</v>
      </c>
      <c r="F515" s="14">
        <f t="shared" si="191"/>
        <v>0</v>
      </c>
      <c r="G515" s="20">
        <v>0</v>
      </c>
      <c r="H515" s="20"/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57"/>
      <c r="P515" s="18"/>
    </row>
    <row r="516" spans="1:16" ht="15.75" hidden="1" customHeight="1">
      <c r="A516" s="60"/>
      <c r="B516" s="54"/>
      <c r="C516" s="45"/>
      <c r="D516" s="8" t="s">
        <v>24</v>
      </c>
      <c r="E516" s="14">
        <f t="shared" si="190"/>
        <v>0</v>
      </c>
      <c r="F516" s="14">
        <f t="shared" si="191"/>
        <v>0</v>
      </c>
      <c r="G516" s="20">
        <v>0</v>
      </c>
      <c r="H516" s="20"/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57"/>
      <c r="P516" s="18"/>
    </row>
    <row r="517" spans="1:16" s="10" customFormat="1" ht="15.75" hidden="1" customHeight="1">
      <c r="A517" s="60"/>
      <c r="B517" s="54" t="s">
        <v>88</v>
      </c>
      <c r="C517" s="45"/>
      <c r="D517" s="8" t="s">
        <v>18</v>
      </c>
      <c r="E517" s="14">
        <f>SUM(E518:E523)</f>
        <v>12800</v>
      </c>
      <c r="F517" s="14">
        <f>SUM(F518:F523)</f>
        <v>0</v>
      </c>
      <c r="G517" s="20">
        <f t="shared" ref="G517:N517" si="192">SUM(G518:G523)</f>
        <v>12800</v>
      </c>
      <c r="H517" s="20">
        <f t="shared" si="192"/>
        <v>0</v>
      </c>
      <c r="I517" s="20">
        <f t="shared" si="192"/>
        <v>0</v>
      </c>
      <c r="J517" s="20">
        <f t="shared" si="192"/>
        <v>0</v>
      </c>
      <c r="K517" s="20">
        <f t="shared" si="192"/>
        <v>0</v>
      </c>
      <c r="L517" s="20">
        <f t="shared" si="192"/>
        <v>0</v>
      </c>
      <c r="M517" s="20">
        <f t="shared" si="192"/>
        <v>0</v>
      </c>
      <c r="N517" s="20">
        <f t="shared" si="192"/>
        <v>0</v>
      </c>
      <c r="O517" s="57"/>
      <c r="P517" s="18"/>
    </row>
    <row r="518" spans="1:16" ht="15.75" hidden="1" customHeight="1">
      <c r="A518" s="60"/>
      <c r="B518" s="54"/>
      <c r="C518" s="45"/>
      <c r="D518" s="8" t="s">
        <v>19</v>
      </c>
      <c r="E518" s="14">
        <f t="shared" ref="E518:E523" si="193">G518+I518+K518+M518</f>
        <v>800</v>
      </c>
      <c r="F518" s="14">
        <f t="shared" ref="F518:F523" si="194">H518+J518+L518+N518</f>
        <v>0</v>
      </c>
      <c r="G518" s="20">
        <v>800</v>
      </c>
      <c r="H518" s="20"/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57"/>
      <c r="P518" s="18"/>
    </row>
    <row r="519" spans="1:16" ht="15.75" hidden="1" customHeight="1">
      <c r="A519" s="60"/>
      <c r="B519" s="54"/>
      <c r="C519" s="45"/>
      <c r="D519" s="8" t="s">
        <v>20</v>
      </c>
      <c r="E519" s="14">
        <f t="shared" si="193"/>
        <v>4000</v>
      </c>
      <c r="F519" s="14">
        <f t="shared" si="194"/>
        <v>0</v>
      </c>
      <c r="G519" s="20">
        <v>4000</v>
      </c>
      <c r="H519" s="20"/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57"/>
      <c r="P519" s="18"/>
    </row>
    <row r="520" spans="1:16" ht="15.75" hidden="1" customHeight="1">
      <c r="A520" s="60"/>
      <c r="B520" s="54"/>
      <c r="C520" s="45"/>
      <c r="D520" s="8" t="s">
        <v>21</v>
      </c>
      <c r="E520" s="14">
        <f t="shared" si="193"/>
        <v>4000</v>
      </c>
      <c r="F520" s="14">
        <f t="shared" si="194"/>
        <v>0</v>
      </c>
      <c r="G520" s="20">
        <v>4000</v>
      </c>
      <c r="H520" s="20"/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57"/>
      <c r="P520" s="18"/>
    </row>
    <row r="521" spans="1:16" ht="15.75" hidden="1" customHeight="1">
      <c r="A521" s="60"/>
      <c r="B521" s="54"/>
      <c r="C521" s="45"/>
      <c r="D521" s="8" t="s">
        <v>22</v>
      </c>
      <c r="E521" s="14">
        <f t="shared" si="193"/>
        <v>4000</v>
      </c>
      <c r="F521" s="14">
        <f t="shared" si="194"/>
        <v>0</v>
      </c>
      <c r="G521" s="20">
        <v>4000</v>
      </c>
      <c r="H521" s="20"/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57"/>
      <c r="P521" s="18"/>
    </row>
    <row r="522" spans="1:16" ht="15.75" hidden="1" customHeight="1">
      <c r="A522" s="60"/>
      <c r="B522" s="54"/>
      <c r="C522" s="45"/>
      <c r="D522" s="8" t="s">
        <v>23</v>
      </c>
      <c r="E522" s="14">
        <f t="shared" si="193"/>
        <v>0</v>
      </c>
      <c r="F522" s="14">
        <f t="shared" si="194"/>
        <v>0</v>
      </c>
      <c r="G522" s="20">
        <v>0</v>
      </c>
      <c r="H522" s="20"/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57"/>
      <c r="P522" s="18"/>
    </row>
    <row r="523" spans="1:16" ht="15.75" hidden="1" customHeight="1">
      <c r="A523" s="60"/>
      <c r="B523" s="54"/>
      <c r="C523" s="45"/>
      <c r="D523" s="8" t="s">
        <v>24</v>
      </c>
      <c r="E523" s="14">
        <f t="shared" si="193"/>
        <v>0</v>
      </c>
      <c r="F523" s="14">
        <f t="shared" si="194"/>
        <v>0</v>
      </c>
      <c r="G523" s="20">
        <v>0</v>
      </c>
      <c r="H523" s="20"/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57"/>
      <c r="P523" s="18"/>
    </row>
    <row r="524" spans="1:16" s="10" customFormat="1" ht="15.75" hidden="1" customHeight="1">
      <c r="A524" s="60"/>
      <c r="B524" s="54" t="s">
        <v>90</v>
      </c>
      <c r="C524" s="45"/>
      <c r="D524" s="8" t="s">
        <v>18</v>
      </c>
      <c r="E524" s="14">
        <f>SUM(E525:E530)</f>
        <v>8000</v>
      </c>
      <c r="F524" s="14">
        <f>SUM(F525:F530)</f>
        <v>0</v>
      </c>
      <c r="G524" s="20">
        <f t="shared" ref="G524:N524" si="195">SUM(G525:G530)</f>
        <v>8000</v>
      </c>
      <c r="H524" s="20">
        <f t="shared" si="195"/>
        <v>0</v>
      </c>
      <c r="I524" s="20">
        <f t="shared" si="195"/>
        <v>0</v>
      </c>
      <c r="J524" s="20">
        <f t="shared" si="195"/>
        <v>0</v>
      </c>
      <c r="K524" s="20">
        <f t="shared" si="195"/>
        <v>0</v>
      </c>
      <c r="L524" s="20">
        <f t="shared" si="195"/>
        <v>0</v>
      </c>
      <c r="M524" s="20">
        <f t="shared" si="195"/>
        <v>0</v>
      </c>
      <c r="N524" s="20">
        <f t="shared" si="195"/>
        <v>0</v>
      </c>
      <c r="O524" s="57"/>
      <c r="P524" s="18"/>
    </row>
    <row r="525" spans="1:16" ht="15.75" hidden="1" customHeight="1">
      <c r="A525" s="60"/>
      <c r="B525" s="54"/>
      <c r="C525" s="45"/>
      <c r="D525" s="8" t="s">
        <v>19</v>
      </c>
      <c r="E525" s="14">
        <f t="shared" ref="E525:E530" si="196">G525+I525+K525+M525</f>
        <v>0</v>
      </c>
      <c r="F525" s="14">
        <f t="shared" ref="F525:F530" si="197">H525+J525+L525+N525</f>
        <v>0</v>
      </c>
      <c r="G525" s="20">
        <v>0</v>
      </c>
      <c r="H525" s="20"/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57"/>
      <c r="P525" s="18"/>
    </row>
    <row r="526" spans="1:16" ht="15.75" hidden="1" customHeight="1">
      <c r="A526" s="60"/>
      <c r="B526" s="54"/>
      <c r="C526" s="45"/>
      <c r="D526" s="8" t="s">
        <v>20</v>
      </c>
      <c r="E526" s="14">
        <f t="shared" si="196"/>
        <v>0</v>
      </c>
      <c r="F526" s="14">
        <f t="shared" si="197"/>
        <v>0</v>
      </c>
      <c r="G526" s="20">
        <v>0</v>
      </c>
      <c r="H526" s="20"/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57"/>
      <c r="P526" s="18"/>
    </row>
    <row r="527" spans="1:16" ht="15.75" hidden="1" customHeight="1">
      <c r="A527" s="60"/>
      <c r="B527" s="54"/>
      <c r="C527" s="45"/>
      <c r="D527" s="8" t="s">
        <v>21</v>
      </c>
      <c r="E527" s="14">
        <f t="shared" si="196"/>
        <v>0</v>
      </c>
      <c r="F527" s="14">
        <f t="shared" si="197"/>
        <v>0</v>
      </c>
      <c r="G527" s="20">
        <v>0</v>
      </c>
      <c r="H527" s="20"/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57"/>
      <c r="P527" s="18"/>
    </row>
    <row r="528" spans="1:16" ht="15.75" hidden="1" customHeight="1">
      <c r="A528" s="60"/>
      <c r="B528" s="54"/>
      <c r="C528" s="45"/>
      <c r="D528" s="8" t="s">
        <v>22</v>
      </c>
      <c r="E528" s="14">
        <f t="shared" si="196"/>
        <v>0</v>
      </c>
      <c r="F528" s="14">
        <f t="shared" si="197"/>
        <v>0</v>
      </c>
      <c r="G528" s="20">
        <v>0</v>
      </c>
      <c r="H528" s="20"/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57"/>
      <c r="P528" s="18"/>
    </row>
    <row r="529" spans="1:16" ht="15.75" hidden="1" customHeight="1">
      <c r="A529" s="60"/>
      <c r="B529" s="54"/>
      <c r="C529" s="45"/>
      <c r="D529" s="8" t="s">
        <v>23</v>
      </c>
      <c r="E529" s="14">
        <f t="shared" si="196"/>
        <v>4000</v>
      </c>
      <c r="F529" s="14">
        <f t="shared" si="197"/>
        <v>0</v>
      </c>
      <c r="G529" s="20">
        <v>4000</v>
      </c>
      <c r="H529" s="20"/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57"/>
      <c r="P529" s="18"/>
    </row>
    <row r="530" spans="1:16" ht="15.75" hidden="1" customHeight="1">
      <c r="A530" s="60"/>
      <c r="B530" s="54"/>
      <c r="C530" s="45"/>
      <c r="D530" s="8" t="s">
        <v>24</v>
      </c>
      <c r="E530" s="14">
        <f t="shared" si="196"/>
        <v>4000</v>
      </c>
      <c r="F530" s="14">
        <f t="shared" si="197"/>
        <v>0</v>
      </c>
      <c r="G530" s="20">
        <v>4000</v>
      </c>
      <c r="H530" s="20"/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57"/>
      <c r="P530" s="18"/>
    </row>
    <row r="531" spans="1:16" ht="15.75" hidden="1" customHeight="1">
      <c r="A531" s="60"/>
      <c r="B531" s="54" t="s">
        <v>89</v>
      </c>
      <c r="C531" s="45"/>
      <c r="D531" s="8" t="s">
        <v>18</v>
      </c>
      <c r="E531" s="14">
        <f>SUM(E532:E537)</f>
        <v>12000</v>
      </c>
      <c r="F531" s="14">
        <f>SUM(F532:F537)</f>
        <v>0</v>
      </c>
      <c r="G531" s="14">
        <f t="shared" ref="G531:N531" si="198">SUM(G532:G537)</f>
        <v>12000</v>
      </c>
      <c r="H531" s="14">
        <f t="shared" si="198"/>
        <v>0</v>
      </c>
      <c r="I531" s="14">
        <f t="shared" si="198"/>
        <v>0</v>
      </c>
      <c r="J531" s="14">
        <f t="shared" si="198"/>
        <v>0</v>
      </c>
      <c r="K531" s="14">
        <f t="shared" si="198"/>
        <v>0</v>
      </c>
      <c r="L531" s="14">
        <f t="shared" si="198"/>
        <v>0</v>
      </c>
      <c r="M531" s="14">
        <f t="shared" si="198"/>
        <v>0</v>
      </c>
      <c r="N531" s="14">
        <f t="shared" si="198"/>
        <v>0</v>
      </c>
      <c r="O531" s="57"/>
      <c r="P531" s="18"/>
    </row>
    <row r="532" spans="1:16" ht="15.75" hidden="1" customHeight="1">
      <c r="A532" s="60"/>
      <c r="B532" s="54"/>
      <c r="C532" s="45"/>
      <c r="D532" s="8" t="s">
        <v>19</v>
      </c>
      <c r="E532" s="14">
        <f t="shared" ref="E532:E537" si="199">G532+I532+K532+M532</f>
        <v>2000</v>
      </c>
      <c r="F532" s="14">
        <f t="shared" ref="F532:F537" si="200">H532+J532+L532+N532</f>
        <v>0</v>
      </c>
      <c r="G532" s="20">
        <v>2000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57"/>
      <c r="P532" s="18"/>
    </row>
    <row r="533" spans="1:16" ht="15.75" hidden="1" customHeight="1">
      <c r="A533" s="60"/>
      <c r="B533" s="54"/>
      <c r="C533" s="45"/>
      <c r="D533" s="8" t="s">
        <v>20</v>
      </c>
      <c r="E533" s="14">
        <f t="shared" si="199"/>
        <v>2000</v>
      </c>
      <c r="F533" s="14">
        <f t="shared" si="200"/>
        <v>0</v>
      </c>
      <c r="G533" s="20">
        <v>2000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57"/>
      <c r="P533" s="18"/>
    </row>
    <row r="534" spans="1:16" ht="15.75" hidden="1" customHeight="1">
      <c r="A534" s="60"/>
      <c r="B534" s="54"/>
      <c r="C534" s="45"/>
      <c r="D534" s="8" t="s">
        <v>21</v>
      </c>
      <c r="E534" s="14">
        <f t="shared" si="199"/>
        <v>4000</v>
      </c>
      <c r="F534" s="14">
        <f t="shared" si="200"/>
        <v>0</v>
      </c>
      <c r="G534" s="20">
        <v>4000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57"/>
      <c r="P534" s="18"/>
    </row>
    <row r="535" spans="1:16" ht="15.75" hidden="1" customHeight="1">
      <c r="A535" s="60"/>
      <c r="B535" s="54"/>
      <c r="C535" s="45"/>
      <c r="D535" s="8" t="s">
        <v>22</v>
      </c>
      <c r="E535" s="14">
        <f t="shared" si="199"/>
        <v>4000</v>
      </c>
      <c r="F535" s="14">
        <f t="shared" si="200"/>
        <v>0</v>
      </c>
      <c r="G535" s="20">
        <v>4000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57"/>
      <c r="P535" s="18"/>
    </row>
    <row r="536" spans="1:16" ht="15.75" hidden="1" customHeight="1">
      <c r="A536" s="60"/>
      <c r="B536" s="54"/>
      <c r="C536" s="45"/>
      <c r="D536" s="8" t="s">
        <v>23</v>
      </c>
      <c r="E536" s="14">
        <f t="shared" si="199"/>
        <v>0</v>
      </c>
      <c r="F536" s="14">
        <f t="shared" si="200"/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57"/>
      <c r="P536" s="18"/>
    </row>
    <row r="537" spans="1:16" ht="15.75" hidden="1" customHeight="1">
      <c r="A537" s="61"/>
      <c r="B537" s="54"/>
      <c r="C537" s="45"/>
      <c r="D537" s="8" t="s">
        <v>24</v>
      </c>
      <c r="E537" s="14">
        <f t="shared" si="199"/>
        <v>0</v>
      </c>
      <c r="F537" s="14">
        <f t="shared" si="200"/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57"/>
      <c r="P537" s="18"/>
    </row>
    <row r="538" spans="1:16" s="17" customFormat="1" ht="15.75" customHeight="1">
      <c r="A538" s="59" t="s">
        <v>129</v>
      </c>
      <c r="B538" s="13" t="s">
        <v>82</v>
      </c>
      <c r="C538" s="84"/>
      <c r="D538" s="11" t="s">
        <v>18</v>
      </c>
      <c r="E538" s="14">
        <f>SUM(E539:E544)</f>
        <v>5804448</v>
      </c>
      <c r="F538" s="14">
        <f t="shared" ref="F538:N538" si="201">SUM(F539:F544)</f>
        <v>0</v>
      </c>
      <c r="G538" s="14">
        <f t="shared" si="201"/>
        <v>5804448</v>
      </c>
      <c r="H538" s="14">
        <f t="shared" si="201"/>
        <v>0</v>
      </c>
      <c r="I538" s="14">
        <f t="shared" si="201"/>
        <v>0</v>
      </c>
      <c r="J538" s="14">
        <f t="shared" si="201"/>
        <v>0</v>
      </c>
      <c r="K538" s="14">
        <f t="shared" si="201"/>
        <v>0</v>
      </c>
      <c r="L538" s="14">
        <f t="shared" si="201"/>
        <v>0</v>
      </c>
      <c r="M538" s="14">
        <f t="shared" si="201"/>
        <v>0</v>
      </c>
      <c r="N538" s="14">
        <f t="shared" si="201"/>
        <v>0</v>
      </c>
      <c r="O538" s="57"/>
      <c r="P538" s="18"/>
    </row>
    <row r="539" spans="1:16" s="17" customFormat="1">
      <c r="A539" s="60"/>
      <c r="B539" s="55" t="s">
        <v>83</v>
      </c>
      <c r="C539" s="85"/>
      <c r="D539" s="11" t="s">
        <v>19</v>
      </c>
      <c r="E539" s="14">
        <f t="shared" ref="E539:E544" si="202">G539+I539+K539+M539</f>
        <v>0</v>
      </c>
      <c r="F539" s="14">
        <f t="shared" ref="F539:F544" si="203">H539+J539+L539+N539</f>
        <v>0</v>
      </c>
      <c r="G539" s="14">
        <f>[8]Лист1!$F$125</f>
        <v>0</v>
      </c>
      <c r="H539" s="14">
        <f>[8]Лист1!$G$125</f>
        <v>0</v>
      </c>
      <c r="I539" s="14">
        <f t="shared" ref="I539:N539" si="204">I546+I553+I560</f>
        <v>0</v>
      </c>
      <c r="J539" s="14">
        <f t="shared" si="204"/>
        <v>0</v>
      </c>
      <c r="K539" s="14">
        <f t="shared" si="204"/>
        <v>0</v>
      </c>
      <c r="L539" s="14">
        <f t="shared" si="204"/>
        <v>0</v>
      </c>
      <c r="M539" s="14">
        <f t="shared" si="204"/>
        <v>0</v>
      </c>
      <c r="N539" s="14">
        <f t="shared" si="204"/>
        <v>0</v>
      </c>
      <c r="O539" s="57"/>
      <c r="P539" s="18"/>
    </row>
    <row r="540" spans="1:16" s="17" customFormat="1">
      <c r="A540" s="60"/>
      <c r="B540" s="55"/>
      <c r="C540" s="85"/>
      <c r="D540" s="11" t="s">
        <v>20</v>
      </c>
      <c r="E540" s="14">
        <f t="shared" si="202"/>
        <v>0</v>
      </c>
      <c r="F540" s="14">
        <f t="shared" si="203"/>
        <v>0</v>
      </c>
      <c r="G540" s="14">
        <f>[9]Лист1!$F$132</f>
        <v>0</v>
      </c>
      <c r="H540" s="14">
        <f>[8]Лист1!$G$126</f>
        <v>0</v>
      </c>
      <c r="I540" s="14">
        <f t="shared" ref="I540:N544" si="205">I547+I554+I561</f>
        <v>0</v>
      </c>
      <c r="J540" s="14">
        <f t="shared" si="205"/>
        <v>0</v>
      </c>
      <c r="K540" s="14">
        <f t="shared" si="205"/>
        <v>0</v>
      </c>
      <c r="L540" s="14">
        <f t="shared" si="205"/>
        <v>0</v>
      </c>
      <c r="M540" s="14">
        <f t="shared" si="205"/>
        <v>0</v>
      </c>
      <c r="N540" s="14">
        <f t="shared" si="205"/>
        <v>0</v>
      </c>
      <c r="O540" s="57"/>
      <c r="P540" s="18"/>
    </row>
    <row r="541" spans="1:16" s="17" customFormat="1">
      <c r="A541" s="60"/>
      <c r="B541" s="55"/>
      <c r="C541" s="85"/>
      <c r="D541" s="11" t="s">
        <v>21</v>
      </c>
      <c r="E541" s="14">
        <f t="shared" si="202"/>
        <v>1131000</v>
      </c>
      <c r="F541" s="14">
        <f t="shared" si="203"/>
        <v>0</v>
      </c>
      <c r="G541" s="14">
        <f>[9]Лист1!$F$133</f>
        <v>1131000</v>
      </c>
      <c r="H541" s="14">
        <f>[8]Лист1!$G$127</f>
        <v>0</v>
      </c>
      <c r="I541" s="14">
        <f t="shared" si="205"/>
        <v>0</v>
      </c>
      <c r="J541" s="14">
        <f t="shared" si="205"/>
        <v>0</v>
      </c>
      <c r="K541" s="14">
        <f t="shared" si="205"/>
        <v>0</v>
      </c>
      <c r="L541" s="14">
        <f t="shared" si="205"/>
        <v>0</v>
      </c>
      <c r="M541" s="14">
        <f t="shared" si="205"/>
        <v>0</v>
      </c>
      <c r="N541" s="14">
        <f t="shared" si="205"/>
        <v>0</v>
      </c>
      <c r="O541" s="57"/>
      <c r="P541" s="18"/>
    </row>
    <row r="542" spans="1:16" s="17" customFormat="1">
      <c r="A542" s="60"/>
      <c r="B542" s="55"/>
      <c r="C542" s="85"/>
      <c r="D542" s="11" t="s">
        <v>22</v>
      </c>
      <c r="E542" s="14">
        <f t="shared" si="202"/>
        <v>1318200</v>
      </c>
      <c r="F542" s="14">
        <f t="shared" si="203"/>
        <v>0</v>
      </c>
      <c r="G542" s="14">
        <f>[9]Лист1!$F$134</f>
        <v>1318200</v>
      </c>
      <c r="H542" s="14">
        <f>[8]Лист1!$G$128</f>
        <v>0</v>
      </c>
      <c r="I542" s="14">
        <f t="shared" si="205"/>
        <v>0</v>
      </c>
      <c r="J542" s="14">
        <f t="shared" si="205"/>
        <v>0</v>
      </c>
      <c r="K542" s="14">
        <f t="shared" si="205"/>
        <v>0</v>
      </c>
      <c r="L542" s="14">
        <f t="shared" si="205"/>
        <v>0</v>
      </c>
      <c r="M542" s="14">
        <f t="shared" si="205"/>
        <v>0</v>
      </c>
      <c r="N542" s="14">
        <f t="shared" si="205"/>
        <v>0</v>
      </c>
      <c r="O542" s="57"/>
      <c r="P542" s="18"/>
    </row>
    <row r="543" spans="1:16" s="17" customFormat="1">
      <c r="A543" s="60"/>
      <c r="B543" s="55"/>
      <c r="C543" s="85"/>
      <c r="D543" s="11" t="s">
        <v>23</v>
      </c>
      <c r="E543" s="14">
        <f t="shared" si="202"/>
        <v>1542840</v>
      </c>
      <c r="F543" s="14">
        <f t="shared" si="203"/>
        <v>0</v>
      </c>
      <c r="G543" s="14">
        <f>[9]Лист1!$F$135</f>
        <v>1542840</v>
      </c>
      <c r="H543" s="14">
        <f>[8]Лист1!$G$129</f>
        <v>0</v>
      </c>
      <c r="I543" s="14">
        <f t="shared" si="205"/>
        <v>0</v>
      </c>
      <c r="J543" s="14">
        <f t="shared" si="205"/>
        <v>0</v>
      </c>
      <c r="K543" s="14">
        <f t="shared" si="205"/>
        <v>0</v>
      </c>
      <c r="L543" s="14">
        <f t="shared" si="205"/>
        <v>0</v>
      </c>
      <c r="M543" s="14">
        <f t="shared" si="205"/>
        <v>0</v>
      </c>
      <c r="N543" s="14">
        <f t="shared" si="205"/>
        <v>0</v>
      </c>
      <c r="O543" s="57"/>
      <c r="P543" s="18"/>
    </row>
    <row r="544" spans="1:16" s="17" customFormat="1">
      <c r="A544" s="60"/>
      <c r="B544" s="55"/>
      <c r="C544" s="86"/>
      <c r="D544" s="11" t="s">
        <v>24</v>
      </c>
      <c r="E544" s="14">
        <f t="shared" si="202"/>
        <v>1812408</v>
      </c>
      <c r="F544" s="14">
        <f t="shared" si="203"/>
        <v>0</v>
      </c>
      <c r="G544" s="14">
        <f>[9]Лист1!$F$136</f>
        <v>1812408</v>
      </c>
      <c r="H544" s="14">
        <f>[8]Лист1!$G$130</f>
        <v>0</v>
      </c>
      <c r="I544" s="14">
        <f t="shared" si="205"/>
        <v>0</v>
      </c>
      <c r="J544" s="14">
        <f t="shared" si="205"/>
        <v>0</v>
      </c>
      <c r="K544" s="14">
        <f t="shared" si="205"/>
        <v>0</v>
      </c>
      <c r="L544" s="14">
        <f t="shared" si="205"/>
        <v>0</v>
      </c>
      <c r="M544" s="14">
        <f t="shared" si="205"/>
        <v>0</v>
      </c>
      <c r="N544" s="14">
        <f t="shared" si="205"/>
        <v>0</v>
      </c>
      <c r="O544" s="57"/>
      <c r="P544" s="18"/>
    </row>
    <row r="545" spans="1:16" ht="15.75" hidden="1" customHeight="1">
      <c r="A545" s="60"/>
      <c r="B545" s="54" t="s">
        <v>84</v>
      </c>
      <c r="C545" s="45"/>
      <c r="D545" s="8" t="s">
        <v>18</v>
      </c>
      <c r="E545" s="14">
        <f>SUM(E546:E551)</f>
        <v>1985984</v>
      </c>
      <c r="F545" s="14">
        <f>SUM(F546:F551)</f>
        <v>0</v>
      </c>
      <c r="G545" s="14">
        <f>SUM(G546:G551)</f>
        <v>1985984</v>
      </c>
      <c r="H545" s="14">
        <f t="shared" ref="H545:N545" si="206">SUM(H546:H551)</f>
        <v>0</v>
      </c>
      <c r="I545" s="14">
        <f t="shared" si="206"/>
        <v>0</v>
      </c>
      <c r="J545" s="14">
        <f t="shared" si="206"/>
        <v>0</v>
      </c>
      <c r="K545" s="14">
        <f t="shared" si="206"/>
        <v>0</v>
      </c>
      <c r="L545" s="14">
        <f t="shared" si="206"/>
        <v>0</v>
      </c>
      <c r="M545" s="14">
        <f t="shared" si="206"/>
        <v>0</v>
      </c>
      <c r="N545" s="14">
        <f t="shared" si="206"/>
        <v>0</v>
      </c>
      <c r="O545" s="57"/>
      <c r="P545" s="18"/>
    </row>
    <row r="546" spans="1:16" ht="15.75" hidden="1" customHeight="1">
      <c r="A546" s="60"/>
      <c r="B546" s="54"/>
      <c r="C546" s="45"/>
      <c r="D546" s="8" t="s">
        <v>19</v>
      </c>
      <c r="E546" s="14">
        <f t="shared" ref="E546:E551" si="207">G546+I546+K546+M546</f>
        <v>200000</v>
      </c>
      <c r="F546" s="14">
        <f t="shared" ref="F546:F551" si="208">H546+J546+L546+N546</f>
        <v>0</v>
      </c>
      <c r="G546" s="20">
        <v>200000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57"/>
      <c r="P546" s="18"/>
    </row>
    <row r="547" spans="1:16" ht="15.75" hidden="1" customHeight="1">
      <c r="A547" s="60"/>
      <c r="B547" s="54"/>
      <c r="C547" s="45"/>
      <c r="D547" s="8" t="s">
        <v>20</v>
      </c>
      <c r="E547" s="14">
        <f t="shared" si="207"/>
        <v>240000</v>
      </c>
      <c r="F547" s="14">
        <f t="shared" si="208"/>
        <v>0</v>
      </c>
      <c r="G547" s="20">
        <f>1.2*G546</f>
        <v>240000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57"/>
      <c r="P547" s="18"/>
    </row>
    <row r="548" spans="1:16" ht="15.75" hidden="1" customHeight="1">
      <c r="A548" s="60"/>
      <c r="B548" s="54"/>
      <c r="C548" s="45"/>
      <c r="D548" s="8" t="s">
        <v>21</v>
      </c>
      <c r="E548" s="14">
        <f t="shared" si="207"/>
        <v>288000</v>
      </c>
      <c r="F548" s="14">
        <f t="shared" si="208"/>
        <v>0</v>
      </c>
      <c r="G548" s="20">
        <f>1.2*G547</f>
        <v>288000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57"/>
      <c r="P548" s="18"/>
    </row>
    <row r="549" spans="1:16" ht="15.75" hidden="1" customHeight="1">
      <c r="A549" s="60"/>
      <c r="B549" s="54"/>
      <c r="C549" s="45"/>
      <c r="D549" s="8" t="s">
        <v>22</v>
      </c>
      <c r="E549" s="14">
        <f t="shared" si="207"/>
        <v>345600</v>
      </c>
      <c r="F549" s="14">
        <f t="shared" si="208"/>
        <v>0</v>
      </c>
      <c r="G549" s="20">
        <f>1.2*G548</f>
        <v>345600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57"/>
      <c r="P549" s="18"/>
    </row>
    <row r="550" spans="1:16" ht="15.75" hidden="1" customHeight="1">
      <c r="A550" s="60"/>
      <c r="B550" s="54"/>
      <c r="C550" s="45"/>
      <c r="D550" s="8" t="s">
        <v>23</v>
      </c>
      <c r="E550" s="14">
        <f t="shared" si="207"/>
        <v>414720</v>
      </c>
      <c r="F550" s="14">
        <f t="shared" si="208"/>
        <v>0</v>
      </c>
      <c r="G550" s="20">
        <f>1.2*G549</f>
        <v>414720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57"/>
      <c r="P550" s="18"/>
    </row>
    <row r="551" spans="1:16" ht="15.75" hidden="1" customHeight="1">
      <c r="A551" s="60"/>
      <c r="B551" s="54"/>
      <c r="C551" s="45"/>
      <c r="D551" s="8" t="s">
        <v>24</v>
      </c>
      <c r="E551" s="14">
        <f t="shared" si="207"/>
        <v>497664</v>
      </c>
      <c r="F551" s="14">
        <f t="shared" si="208"/>
        <v>0</v>
      </c>
      <c r="G551" s="20">
        <f>1.2*G550</f>
        <v>497664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57"/>
      <c r="P551" s="18"/>
    </row>
    <row r="552" spans="1:16" s="17" customFormat="1" ht="15.75" hidden="1" customHeight="1">
      <c r="A552" s="60"/>
      <c r="B552" s="54" t="s">
        <v>85</v>
      </c>
      <c r="C552" s="45"/>
      <c r="D552" s="11" t="s">
        <v>18</v>
      </c>
      <c r="E552" s="14">
        <f>SUM(E553:E558)</f>
        <v>1985984</v>
      </c>
      <c r="F552" s="14">
        <f>SUM(F553:F558)</f>
        <v>0</v>
      </c>
      <c r="G552" s="14">
        <f t="shared" ref="G552:N552" si="209">SUM(G553:G558)</f>
        <v>1985984</v>
      </c>
      <c r="H552" s="14">
        <f t="shared" si="209"/>
        <v>0</v>
      </c>
      <c r="I552" s="14">
        <f t="shared" si="209"/>
        <v>0</v>
      </c>
      <c r="J552" s="14">
        <f t="shared" si="209"/>
        <v>0</v>
      </c>
      <c r="K552" s="14">
        <f t="shared" si="209"/>
        <v>0</v>
      </c>
      <c r="L552" s="14">
        <f t="shared" si="209"/>
        <v>0</v>
      </c>
      <c r="M552" s="14">
        <f t="shared" si="209"/>
        <v>0</v>
      </c>
      <c r="N552" s="14">
        <f t="shared" si="209"/>
        <v>0</v>
      </c>
      <c r="O552" s="57"/>
      <c r="P552" s="18"/>
    </row>
    <row r="553" spans="1:16" ht="15.75" hidden="1" customHeight="1">
      <c r="A553" s="60"/>
      <c r="B553" s="54"/>
      <c r="C553" s="45"/>
      <c r="D553" s="8" t="s">
        <v>19</v>
      </c>
      <c r="E553" s="14">
        <f t="shared" ref="E553:E558" si="210">G553+I553+K553+M553</f>
        <v>200000</v>
      </c>
      <c r="F553" s="14">
        <f t="shared" ref="F553:F558" si="211">H553+J553+L553+N553</f>
        <v>0</v>
      </c>
      <c r="G553" s="20">
        <v>200000</v>
      </c>
      <c r="H553" s="20"/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57"/>
      <c r="P553" s="18"/>
    </row>
    <row r="554" spans="1:16" ht="15.75" hidden="1" customHeight="1">
      <c r="A554" s="60"/>
      <c r="B554" s="54"/>
      <c r="C554" s="45"/>
      <c r="D554" s="8" t="s">
        <v>20</v>
      </c>
      <c r="E554" s="14">
        <f t="shared" si="210"/>
        <v>240000</v>
      </c>
      <c r="F554" s="14">
        <f t="shared" si="211"/>
        <v>0</v>
      </c>
      <c r="G554" s="20">
        <f>1.2*G553</f>
        <v>240000</v>
      </c>
      <c r="H554" s="20"/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57"/>
      <c r="P554" s="18"/>
    </row>
    <row r="555" spans="1:16" ht="15.75" hidden="1" customHeight="1">
      <c r="A555" s="60"/>
      <c r="B555" s="54"/>
      <c r="C555" s="45"/>
      <c r="D555" s="8" t="s">
        <v>21</v>
      </c>
      <c r="E555" s="14">
        <f t="shared" si="210"/>
        <v>288000</v>
      </c>
      <c r="F555" s="14">
        <f t="shared" si="211"/>
        <v>0</v>
      </c>
      <c r="G555" s="20">
        <f>1.2*G554</f>
        <v>288000</v>
      </c>
      <c r="H555" s="20"/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57"/>
      <c r="P555" s="18"/>
    </row>
    <row r="556" spans="1:16" ht="15.75" hidden="1" customHeight="1">
      <c r="A556" s="60"/>
      <c r="B556" s="54"/>
      <c r="C556" s="45"/>
      <c r="D556" s="8" t="s">
        <v>22</v>
      </c>
      <c r="E556" s="14">
        <f t="shared" si="210"/>
        <v>345600</v>
      </c>
      <c r="F556" s="14">
        <f t="shared" si="211"/>
        <v>0</v>
      </c>
      <c r="G556" s="20">
        <f>1.2*G555</f>
        <v>345600</v>
      </c>
      <c r="H556" s="20"/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57"/>
      <c r="P556" s="18"/>
    </row>
    <row r="557" spans="1:16" ht="15.75" hidden="1" customHeight="1">
      <c r="A557" s="60"/>
      <c r="B557" s="54"/>
      <c r="C557" s="45"/>
      <c r="D557" s="8" t="s">
        <v>23</v>
      </c>
      <c r="E557" s="14">
        <f t="shared" si="210"/>
        <v>414720</v>
      </c>
      <c r="F557" s="14">
        <f t="shared" si="211"/>
        <v>0</v>
      </c>
      <c r="G557" s="20">
        <f>1.2*G556</f>
        <v>414720</v>
      </c>
      <c r="H557" s="20"/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57"/>
      <c r="P557" s="18"/>
    </row>
    <row r="558" spans="1:16" ht="15.75" hidden="1" customHeight="1">
      <c r="A558" s="60"/>
      <c r="B558" s="54"/>
      <c r="C558" s="45"/>
      <c r="D558" s="8" t="s">
        <v>24</v>
      </c>
      <c r="E558" s="14">
        <f t="shared" si="210"/>
        <v>497664</v>
      </c>
      <c r="F558" s="14">
        <f t="shared" si="211"/>
        <v>0</v>
      </c>
      <c r="G558" s="20">
        <f>1.2*G557</f>
        <v>497664</v>
      </c>
      <c r="H558" s="20"/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57"/>
      <c r="P558" s="18"/>
    </row>
    <row r="559" spans="1:16" ht="15.75" hidden="1" customHeight="1">
      <c r="A559" s="60"/>
      <c r="B559" s="54" t="s">
        <v>86</v>
      </c>
      <c r="C559" s="45"/>
      <c r="D559" s="8" t="s">
        <v>18</v>
      </c>
      <c r="E559" s="14">
        <f>SUM(E560:E565)</f>
        <v>2482480</v>
      </c>
      <c r="F559" s="14">
        <f>SUM(F560:F565)</f>
        <v>0</v>
      </c>
      <c r="G559" s="14">
        <f>SUM(G560:G565)</f>
        <v>2482480</v>
      </c>
      <c r="H559" s="14">
        <f t="shared" ref="H559:N559" si="212">SUM(H560:H565)</f>
        <v>0</v>
      </c>
      <c r="I559" s="14">
        <f t="shared" si="212"/>
        <v>0</v>
      </c>
      <c r="J559" s="14">
        <f t="shared" si="212"/>
        <v>0</v>
      </c>
      <c r="K559" s="14">
        <f t="shared" si="212"/>
        <v>0</v>
      </c>
      <c r="L559" s="14">
        <f t="shared" si="212"/>
        <v>0</v>
      </c>
      <c r="M559" s="14">
        <f t="shared" si="212"/>
        <v>0</v>
      </c>
      <c r="N559" s="14">
        <f t="shared" si="212"/>
        <v>0</v>
      </c>
      <c r="O559" s="57"/>
      <c r="P559" s="18"/>
    </row>
    <row r="560" spans="1:16" ht="15.75" hidden="1" customHeight="1">
      <c r="A560" s="60"/>
      <c r="B560" s="54"/>
      <c r="C560" s="45"/>
      <c r="D560" s="8" t="s">
        <v>19</v>
      </c>
      <c r="E560" s="14">
        <f t="shared" ref="E560:E565" si="213">G560+I560+K560+M560</f>
        <v>250000</v>
      </c>
      <c r="F560" s="14">
        <f t="shared" ref="F560:F565" si="214">H560+J560+L560+N560</f>
        <v>0</v>
      </c>
      <c r="G560" s="20">
        <v>250000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57"/>
      <c r="P560" s="18"/>
    </row>
    <row r="561" spans="1:17" ht="15.75" hidden="1" customHeight="1">
      <c r="A561" s="60"/>
      <c r="B561" s="54"/>
      <c r="C561" s="45"/>
      <c r="D561" s="8" t="s">
        <v>20</v>
      </c>
      <c r="E561" s="14">
        <f t="shared" si="213"/>
        <v>300000</v>
      </c>
      <c r="F561" s="14">
        <f t="shared" si="214"/>
        <v>0</v>
      </c>
      <c r="G561" s="20">
        <f>1.2*G560</f>
        <v>300000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57"/>
      <c r="P561" s="18"/>
    </row>
    <row r="562" spans="1:17" ht="15.75" hidden="1" customHeight="1">
      <c r="A562" s="60"/>
      <c r="B562" s="54"/>
      <c r="C562" s="45"/>
      <c r="D562" s="8" t="s">
        <v>21</v>
      </c>
      <c r="E562" s="14">
        <f t="shared" si="213"/>
        <v>360000</v>
      </c>
      <c r="F562" s="14">
        <f t="shared" si="214"/>
        <v>0</v>
      </c>
      <c r="G562" s="20">
        <f>1.2*G561</f>
        <v>360000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57"/>
      <c r="P562" s="18"/>
    </row>
    <row r="563" spans="1:17" ht="15.75" hidden="1" customHeight="1">
      <c r="A563" s="60"/>
      <c r="B563" s="54"/>
      <c r="C563" s="45"/>
      <c r="D563" s="8" t="s">
        <v>22</v>
      </c>
      <c r="E563" s="14">
        <f t="shared" si="213"/>
        <v>432000</v>
      </c>
      <c r="F563" s="14">
        <f t="shared" si="214"/>
        <v>0</v>
      </c>
      <c r="G563" s="20">
        <f>1.2*G562</f>
        <v>432000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57"/>
      <c r="P563" s="18"/>
    </row>
    <row r="564" spans="1:17" ht="15.75" hidden="1" customHeight="1">
      <c r="A564" s="60"/>
      <c r="B564" s="54"/>
      <c r="C564" s="45"/>
      <c r="D564" s="8" t="s">
        <v>23</v>
      </c>
      <c r="E564" s="14">
        <f t="shared" si="213"/>
        <v>518400</v>
      </c>
      <c r="F564" s="14">
        <f t="shared" si="214"/>
        <v>0</v>
      </c>
      <c r="G564" s="20">
        <f>1.2*G563</f>
        <v>518400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57"/>
      <c r="P564" s="18"/>
    </row>
    <row r="565" spans="1:17" ht="15.75" hidden="1" customHeight="1">
      <c r="A565" s="61"/>
      <c r="B565" s="54"/>
      <c r="C565" s="45"/>
      <c r="D565" s="8" t="s">
        <v>24</v>
      </c>
      <c r="E565" s="14">
        <f t="shared" si="213"/>
        <v>622080</v>
      </c>
      <c r="F565" s="14">
        <f t="shared" si="214"/>
        <v>0</v>
      </c>
      <c r="G565" s="20">
        <f>1.2*G564</f>
        <v>622080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57"/>
      <c r="P565" s="18"/>
    </row>
    <row r="566" spans="1:17">
      <c r="A566" s="67"/>
      <c r="B566" s="55" t="s">
        <v>80</v>
      </c>
      <c r="C566" s="84"/>
      <c r="D566" s="11" t="s">
        <v>18</v>
      </c>
      <c r="E566" s="14">
        <f t="shared" ref="E566:N566" si="215">SUM(E567:E572)</f>
        <v>5934878.2000000002</v>
      </c>
      <c r="F566" s="14">
        <f t="shared" si="215"/>
        <v>2152.9</v>
      </c>
      <c r="G566" s="14">
        <f t="shared" si="215"/>
        <v>5934878.2000000002</v>
      </c>
      <c r="H566" s="14">
        <f t="shared" si="215"/>
        <v>2152.9</v>
      </c>
      <c r="I566" s="14">
        <f t="shared" si="215"/>
        <v>0</v>
      </c>
      <c r="J566" s="14">
        <f t="shared" si="215"/>
        <v>0</v>
      </c>
      <c r="K566" s="14">
        <f t="shared" si="215"/>
        <v>0</v>
      </c>
      <c r="L566" s="14">
        <f t="shared" si="215"/>
        <v>0</v>
      </c>
      <c r="M566" s="14">
        <f t="shared" si="215"/>
        <v>0</v>
      </c>
      <c r="N566" s="14">
        <f t="shared" si="215"/>
        <v>0</v>
      </c>
      <c r="O566" s="57"/>
      <c r="P566" s="18"/>
      <c r="Q566" s="38"/>
    </row>
    <row r="567" spans="1:17">
      <c r="A567" s="67"/>
      <c r="B567" s="55"/>
      <c r="C567" s="85"/>
      <c r="D567" s="11" t="s">
        <v>19</v>
      </c>
      <c r="E567" s="14">
        <f t="shared" ref="E567:F572" si="216">G567+I567+K567+M567</f>
        <v>339.3</v>
      </c>
      <c r="F567" s="14">
        <f>H567+J567+L567+N567</f>
        <v>339.3</v>
      </c>
      <c r="G567" s="14">
        <f>G539+G441</f>
        <v>339.3</v>
      </c>
      <c r="H567" s="14">
        <f t="shared" ref="G567:N572" si="217">H539+H441</f>
        <v>339.3</v>
      </c>
      <c r="I567" s="14">
        <f t="shared" si="217"/>
        <v>0</v>
      </c>
      <c r="J567" s="14">
        <f t="shared" si="217"/>
        <v>0</v>
      </c>
      <c r="K567" s="14">
        <f t="shared" si="217"/>
        <v>0</v>
      </c>
      <c r="L567" s="14">
        <f t="shared" si="217"/>
        <v>0</v>
      </c>
      <c r="M567" s="14">
        <f t="shared" si="217"/>
        <v>0</v>
      </c>
      <c r="N567" s="14">
        <f t="shared" si="217"/>
        <v>0</v>
      </c>
      <c r="O567" s="57"/>
      <c r="P567" s="18"/>
      <c r="Q567" s="38"/>
    </row>
    <row r="568" spans="1:17">
      <c r="A568" s="67"/>
      <c r="B568" s="55"/>
      <c r="C568" s="85"/>
      <c r="D568" s="11" t="s">
        <v>20</v>
      </c>
      <c r="E568" s="14">
        <f t="shared" si="216"/>
        <v>1813.6</v>
      </c>
      <c r="F568" s="14">
        <f t="shared" si="216"/>
        <v>1813.6</v>
      </c>
      <c r="G568" s="14">
        <f t="shared" si="217"/>
        <v>1813.6</v>
      </c>
      <c r="H568" s="14">
        <f t="shared" si="217"/>
        <v>1813.6</v>
      </c>
      <c r="I568" s="14">
        <f>I540+I442</f>
        <v>0</v>
      </c>
      <c r="J568" s="14">
        <f t="shared" si="217"/>
        <v>0</v>
      </c>
      <c r="K568" s="14">
        <f t="shared" si="217"/>
        <v>0</v>
      </c>
      <c r="L568" s="14">
        <f t="shared" si="217"/>
        <v>0</v>
      </c>
      <c r="M568" s="14">
        <f t="shared" si="217"/>
        <v>0</v>
      </c>
      <c r="N568" s="14">
        <f t="shared" si="217"/>
        <v>0</v>
      </c>
      <c r="O568" s="57"/>
      <c r="P568" s="18"/>
    </row>
    <row r="569" spans="1:17">
      <c r="A569" s="67"/>
      <c r="B569" s="55"/>
      <c r="C569" s="85"/>
      <c r="D569" s="11" t="s">
        <v>21</v>
      </c>
      <c r="E569" s="14">
        <f t="shared" si="216"/>
        <v>1207577.3</v>
      </c>
      <c r="F569" s="14">
        <f t="shared" si="216"/>
        <v>0</v>
      </c>
      <c r="G569" s="14">
        <f t="shared" si="217"/>
        <v>1207577.3</v>
      </c>
      <c r="H569" s="14">
        <f t="shared" si="217"/>
        <v>0</v>
      </c>
      <c r="I569" s="14">
        <f t="shared" si="217"/>
        <v>0</v>
      </c>
      <c r="J569" s="14">
        <f t="shared" si="217"/>
        <v>0</v>
      </c>
      <c r="K569" s="14">
        <f t="shared" si="217"/>
        <v>0</v>
      </c>
      <c r="L569" s="14">
        <f t="shared" si="217"/>
        <v>0</v>
      </c>
      <c r="M569" s="14">
        <f t="shared" si="217"/>
        <v>0</v>
      </c>
      <c r="N569" s="14">
        <f t="shared" si="217"/>
        <v>0</v>
      </c>
      <c r="O569" s="57"/>
      <c r="P569" s="18"/>
    </row>
    <row r="570" spans="1:17">
      <c r="A570" s="67"/>
      <c r="B570" s="55"/>
      <c r="C570" s="85"/>
      <c r="D570" s="11" t="s">
        <v>22</v>
      </c>
      <c r="E570" s="14">
        <f t="shared" si="216"/>
        <v>1344900</v>
      </c>
      <c r="F570" s="14">
        <f t="shared" si="216"/>
        <v>0</v>
      </c>
      <c r="G570" s="14">
        <f t="shared" si="217"/>
        <v>1344900</v>
      </c>
      <c r="H570" s="14">
        <f t="shared" si="217"/>
        <v>0</v>
      </c>
      <c r="I570" s="14">
        <f t="shared" si="217"/>
        <v>0</v>
      </c>
      <c r="J570" s="14">
        <f t="shared" si="217"/>
        <v>0</v>
      </c>
      <c r="K570" s="14">
        <f t="shared" si="217"/>
        <v>0</v>
      </c>
      <c r="L570" s="14">
        <f t="shared" si="217"/>
        <v>0</v>
      </c>
      <c r="M570" s="14">
        <f t="shared" si="217"/>
        <v>0</v>
      </c>
      <c r="N570" s="14">
        <f t="shared" si="217"/>
        <v>0</v>
      </c>
      <c r="O570" s="57"/>
      <c r="P570" s="18"/>
    </row>
    <row r="571" spans="1:17">
      <c r="A571" s="67"/>
      <c r="B571" s="55"/>
      <c r="C571" s="85"/>
      <c r="D571" s="11" t="s">
        <v>23</v>
      </c>
      <c r="E571" s="14">
        <f t="shared" si="216"/>
        <v>1563840</v>
      </c>
      <c r="F571" s="14">
        <f t="shared" si="216"/>
        <v>0</v>
      </c>
      <c r="G571" s="14">
        <f t="shared" si="217"/>
        <v>1563840</v>
      </c>
      <c r="H571" s="14">
        <f t="shared" si="217"/>
        <v>0</v>
      </c>
      <c r="I571" s="14">
        <f t="shared" si="217"/>
        <v>0</v>
      </c>
      <c r="J571" s="14">
        <f t="shared" si="217"/>
        <v>0</v>
      </c>
      <c r="K571" s="14">
        <f t="shared" si="217"/>
        <v>0</v>
      </c>
      <c r="L571" s="14">
        <f t="shared" si="217"/>
        <v>0</v>
      </c>
      <c r="M571" s="14">
        <f t="shared" si="217"/>
        <v>0</v>
      </c>
      <c r="N571" s="14">
        <f t="shared" si="217"/>
        <v>0</v>
      </c>
      <c r="O571" s="57"/>
      <c r="P571" s="18"/>
    </row>
    <row r="572" spans="1:17">
      <c r="A572" s="67"/>
      <c r="B572" s="55"/>
      <c r="C572" s="86"/>
      <c r="D572" s="11" t="s">
        <v>24</v>
      </c>
      <c r="E572" s="14">
        <f t="shared" si="216"/>
        <v>1816408</v>
      </c>
      <c r="F572" s="14">
        <f t="shared" si="216"/>
        <v>0</v>
      </c>
      <c r="G572" s="14">
        <f t="shared" si="217"/>
        <v>1816408</v>
      </c>
      <c r="H572" s="14">
        <f t="shared" si="217"/>
        <v>0</v>
      </c>
      <c r="I572" s="14">
        <f t="shared" si="217"/>
        <v>0</v>
      </c>
      <c r="J572" s="14">
        <f t="shared" si="217"/>
        <v>0</v>
      </c>
      <c r="K572" s="14">
        <f t="shared" si="217"/>
        <v>0</v>
      </c>
      <c r="L572" s="14">
        <f t="shared" si="217"/>
        <v>0</v>
      </c>
      <c r="M572" s="14">
        <f t="shared" si="217"/>
        <v>0</v>
      </c>
      <c r="N572" s="14">
        <f t="shared" si="217"/>
        <v>0</v>
      </c>
      <c r="O572" s="58"/>
      <c r="P572" s="18"/>
    </row>
    <row r="573" spans="1:17">
      <c r="A573" s="67"/>
      <c r="B573" s="55" t="s">
        <v>37</v>
      </c>
      <c r="C573" s="84"/>
      <c r="D573" s="11" t="s">
        <v>18</v>
      </c>
      <c r="E573" s="14">
        <f>SUM(E574:E579)</f>
        <v>9615053.1369500011</v>
      </c>
      <c r="F573" s="14">
        <f>SUM(F574:F579)</f>
        <v>1716845.1</v>
      </c>
      <c r="G573" s="14">
        <f>SUM(G574:G579)</f>
        <v>7865582.7020000014</v>
      </c>
      <c r="H573" s="14">
        <f>SUM(H574:H579)</f>
        <v>1124610.5</v>
      </c>
      <c r="I573" s="14">
        <f t="shared" ref="I573:N573" si="218">SUM(I574:I579)</f>
        <v>144470.69524999999</v>
      </c>
      <c r="J573" s="14">
        <f t="shared" si="218"/>
        <v>0</v>
      </c>
      <c r="K573" s="14">
        <f t="shared" si="218"/>
        <v>1270775.9397</v>
      </c>
      <c r="L573" s="14">
        <f t="shared" si="218"/>
        <v>354912.4</v>
      </c>
      <c r="M573" s="14">
        <f>SUM(M574:M579)</f>
        <v>334223.79999999993</v>
      </c>
      <c r="N573" s="14">
        <f t="shared" si="218"/>
        <v>237322.19999999995</v>
      </c>
      <c r="O573" s="59"/>
      <c r="P573" s="18"/>
      <c r="Q573" s="38"/>
    </row>
    <row r="574" spans="1:17">
      <c r="A574" s="67"/>
      <c r="B574" s="55"/>
      <c r="C574" s="85"/>
      <c r="D574" s="11" t="s">
        <v>19</v>
      </c>
      <c r="E574" s="14">
        <f t="shared" ref="E574:F579" si="219">G574+I574+K574+M574</f>
        <v>460935.8</v>
      </c>
      <c r="F574" s="14">
        <f t="shared" si="219"/>
        <v>398839.20000000007</v>
      </c>
      <c r="G574" s="14">
        <f>G432+G381+G232+G567</f>
        <v>323011.7</v>
      </c>
      <c r="H574" s="14">
        <f t="shared" ref="H574:N574" si="220">H432+H381+H232+H567</f>
        <v>272334.10000000003</v>
      </c>
      <c r="I574" s="14">
        <f t="shared" si="220"/>
        <v>3225</v>
      </c>
      <c r="J574" s="14">
        <f t="shared" si="220"/>
        <v>0</v>
      </c>
      <c r="K574" s="14">
        <f t="shared" si="220"/>
        <v>71336.899999999994</v>
      </c>
      <c r="L574" s="14">
        <f t="shared" si="220"/>
        <v>63142.9</v>
      </c>
      <c r="M574" s="14">
        <f t="shared" si="220"/>
        <v>63362.2</v>
      </c>
      <c r="N574" s="14">
        <f t="shared" si="220"/>
        <v>63362.2</v>
      </c>
      <c r="O574" s="60"/>
      <c r="P574" s="18"/>
    </row>
    <row r="575" spans="1:17">
      <c r="A575" s="67"/>
      <c r="B575" s="55"/>
      <c r="C575" s="85"/>
      <c r="D575" s="11" t="s">
        <v>20</v>
      </c>
      <c r="E575" s="14">
        <f t="shared" si="219"/>
        <v>474707.11999999988</v>
      </c>
      <c r="F575" s="14">
        <f t="shared" si="219"/>
        <v>445660.19999999995</v>
      </c>
      <c r="G575" s="14">
        <f t="shared" ref="G575:N575" si="221">G433+G382+G233+G568</f>
        <v>307272.91999999993</v>
      </c>
      <c r="H575" s="14">
        <f>H433+H382+H233+H568</f>
        <v>289746.99999999994</v>
      </c>
      <c r="I575" s="14">
        <f t="shared" si="221"/>
        <v>3297.5</v>
      </c>
      <c r="J575" s="14">
        <f t="shared" si="221"/>
        <v>0</v>
      </c>
      <c r="K575" s="14">
        <f t="shared" si="221"/>
        <v>94472.299999999988</v>
      </c>
      <c r="L575" s="14">
        <f t="shared" si="221"/>
        <v>86248.799999999988</v>
      </c>
      <c r="M575" s="14">
        <f>M433+M382+M233+M568</f>
        <v>69664.399999999994</v>
      </c>
      <c r="N575" s="14">
        <f t="shared" si="221"/>
        <v>69664.399999999994</v>
      </c>
      <c r="O575" s="60"/>
      <c r="P575" s="18"/>
    </row>
    <row r="576" spans="1:17">
      <c r="A576" s="67"/>
      <c r="B576" s="55"/>
      <c r="C576" s="85"/>
      <c r="D576" s="11" t="s">
        <v>21</v>
      </c>
      <c r="E576" s="14">
        <f t="shared" si="219"/>
        <v>1841470.2700000003</v>
      </c>
      <c r="F576" s="14">
        <f t="shared" si="219"/>
        <v>535008.20000000007</v>
      </c>
      <c r="G576" s="14">
        <f t="shared" ref="G576:N576" si="222">G434+G383+G234+G569</f>
        <v>1520762.12</v>
      </c>
      <c r="H576" s="14">
        <f>H434+H383+H234+H569</f>
        <v>282459.7</v>
      </c>
      <c r="I576" s="14">
        <f t="shared" si="222"/>
        <v>53135.25</v>
      </c>
      <c r="J576" s="14">
        <f t="shared" si="222"/>
        <v>0</v>
      </c>
      <c r="K576" s="14">
        <f t="shared" si="222"/>
        <v>215425.09999999998</v>
      </c>
      <c r="L576" s="14">
        <f t="shared" si="222"/>
        <v>200400.7</v>
      </c>
      <c r="M576" s="14">
        <f t="shared" si="222"/>
        <v>52147.799999999996</v>
      </c>
      <c r="N576" s="14">
        <f t="shared" si="222"/>
        <v>52147.799999999996</v>
      </c>
      <c r="O576" s="60"/>
      <c r="P576" s="18"/>
    </row>
    <row r="577" spans="1:24">
      <c r="A577" s="67"/>
      <c r="B577" s="55"/>
      <c r="C577" s="85"/>
      <c r="D577" s="11" t="s">
        <v>22</v>
      </c>
      <c r="E577" s="14">
        <f t="shared" si="219"/>
        <v>2043013.9650000001</v>
      </c>
      <c r="F577" s="14">
        <f t="shared" si="219"/>
        <v>337337.5</v>
      </c>
      <c r="G577" s="14">
        <f t="shared" ref="G577:N577" si="223">G435+G384+G235+G570</f>
        <v>1660734.82</v>
      </c>
      <c r="H577" s="14">
        <f t="shared" si="223"/>
        <v>280069.7</v>
      </c>
      <c r="I577" s="14">
        <f t="shared" si="223"/>
        <v>78198.774999999994</v>
      </c>
      <c r="J577" s="14">
        <f t="shared" si="223"/>
        <v>0</v>
      </c>
      <c r="K577" s="14">
        <f t="shared" si="223"/>
        <v>251932.56999999998</v>
      </c>
      <c r="L577" s="14">
        <f t="shared" si="223"/>
        <v>5120</v>
      </c>
      <c r="M577" s="14">
        <f t="shared" si="223"/>
        <v>52147.799999999996</v>
      </c>
      <c r="N577" s="14">
        <f t="shared" si="223"/>
        <v>52147.799999999996</v>
      </c>
      <c r="O577" s="60"/>
      <c r="P577" s="18"/>
      <c r="W577" s="1">
        <v>280069.7</v>
      </c>
      <c r="X577" s="38">
        <f>W577-H577</f>
        <v>0</v>
      </c>
    </row>
    <row r="578" spans="1:24">
      <c r="A578" s="67"/>
      <c r="B578" s="55"/>
      <c r="C578" s="85"/>
      <c r="D578" s="11" t="s">
        <v>23</v>
      </c>
      <c r="E578" s="14">
        <f t="shared" si="219"/>
        <v>2204941.4104999998</v>
      </c>
      <c r="F578" s="14">
        <f t="shared" si="219"/>
        <v>0</v>
      </c>
      <c r="G578" s="14">
        <f t="shared" ref="G578:N578" si="224">G436+G385+G236+G571</f>
        <v>1859784.82</v>
      </c>
      <c r="H578" s="14">
        <f t="shared" si="224"/>
        <v>0</v>
      </c>
      <c r="I578" s="14">
        <f t="shared" si="224"/>
        <v>3268.6525000000001</v>
      </c>
      <c r="J578" s="14">
        <f t="shared" si="224"/>
        <v>0</v>
      </c>
      <c r="K578" s="14">
        <f t="shared" si="224"/>
        <v>289740.13799999998</v>
      </c>
      <c r="L578" s="14">
        <f t="shared" si="224"/>
        <v>0</v>
      </c>
      <c r="M578" s="14">
        <f t="shared" si="224"/>
        <v>52147.799999999996</v>
      </c>
      <c r="N578" s="14">
        <f t="shared" si="224"/>
        <v>0</v>
      </c>
      <c r="O578" s="60"/>
      <c r="P578" s="18"/>
    </row>
    <row r="579" spans="1:24" s="17" customFormat="1">
      <c r="A579" s="67"/>
      <c r="B579" s="55"/>
      <c r="C579" s="86"/>
      <c r="D579" s="11" t="s">
        <v>24</v>
      </c>
      <c r="E579" s="14">
        <f t="shared" si="219"/>
        <v>2589984.5714500002</v>
      </c>
      <c r="F579" s="14">
        <f t="shared" si="219"/>
        <v>0</v>
      </c>
      <c r="G579" s="14">
        <f t="shared" ref="G579:N579" si="225">G437+G386+G237+G572</f>
        <v>2194016.3220000002</v>
      </c>
      <c r="H579" s="14">
        <f t="shared" si="225"/>
        <v>0</v>
      </c>
      <c r="I579" s="14">
        <f t="shared" si="225"/>
        <v>3345.51775</v>
      </c>
      <c r="J579" s="14">
        <f t="shared" si="225"/>
        <v>0</v>
      </c>
      <c r="K579" s="14">
        <f t="shared" si="225"/>
        <v>347868.93169999996</v>
      </c>
      <c r="L579" s="14">
        <f t="shared" si="225"/>
        <v>0</v>
      </c>
      <c r="M579" s="14">
        <f t="shared" si="225"/>
        <v>44753.8</v>
      </c>
      <c r="N579" s="14">
        <f t="shared" si="225"/>
        <v>0</v>
      </c>
      <c r="O579" s="61"/>
      <c r="P579" s="39"/>
    </row>
    <row r="580" spans="1:24">
      <c r="G580" s="40"/>
    </row>
    <row r="581" spans="1:24" hidden="1">
      <c r="G581" s="40"/>
      <c r="H581" s="14"/>
    </row>
    <row r="582" spans="1:24" hidden="1">
      <c r="G582" s="40"/>
      <c r="H582" s="14"/>
      <c r="I582" s="40"/>
    </row>
    <row r="583" spans="1:24" hidden="1">
      <c r="G583" s="40"/>
      <c r="H583" s="14"/>
    </row>
    <row r="584" spans="1:24" hidden="1">
      <c r="E584" s="31">
        <f>[10]Лист1!$E$172+[11]Лист1!$E$255+[12]Лист1!$D$57+[4]Лист1!$D$159</f>
        <v>9615053.1369500011</v>
      </c>
      <c r="F584" s="31">
        <f>[10]Лист1!$F$172+[11]Лист1!$F$255+[12]Лист1!$E$57+[4]Лист1!$E$159</f>
        <v>1716845.0999999999</v>
      </c>
      <c r="G584" s="31">
        <f>[1]Лист1!$F$242+[5]Лист1!$F$160+G432+[9]Лист1!$F$159</f>
        <v>323011.7</v>
      </c>
      <c r="H584" s="14">
        <f>[1]Лист1!$G$242+[5]Лист1!$G$160+H432+[9]Лист1!$G$159</f>
        <v>272334.10000000003</v>
      </c>
      <c r="I584" s="14"/>
      <c r="J584" s="14"/>
      <c r="K584" s="41"/>
      <c r="L584" s="14"/>
    </row>
    <row r="585" spans="1:24" hidden="1">
      <c r="E585" s="44">
        <f>E584-E573</f>
        <v>0</v>
      </c>
      <c r="F585" s="44">
        <f>F584-F573</f>
        <v>0</v>
      </c>
      <c r="G585" s="31">
        <f>[1]Лист1!$F$243+[5]Лист1!$F$161+G433+[9]Лист1!$F$160</f>
        <v>302722.91999999993</v>
      </c>
      <c r="H585" s="14">
        <f>[1]Лист1!$G$243+[5]Лист1!$G$161+H434+[9]Лист1!$G$160</f>
        <v>289746.99999999994</v>
      </c>
      <c r="K585" s="41"/>
      <c r="L585" s="14"/>
    </row>
    <row r="586" spans="1:24" hidden="1">
      <c r="G586" s="31">
        <f>G434+[1]Лист1!$F$244+[5]Лист1!$F$162+[9]Лист1!$F$161</f>
        <v>1500712.12</v>
      </c>
      <c r="H586" s="14">
        <f>H434+[1]Лист1!$G$244+[5]Лист1!$G$162+[9]Лист1!$G$161</f>
        <v>282459.7</v>
      </c>
      <c r="I586" s="82">
        <f>G586-H586</f>
        <v>1218252.4200000002</v>
      </c>
      <c r="J586" s="83"/>
      <c r="K586" s="80">
        <f>'[13]на МП  '!$B$5</f>
        <v>1218252.397692</v>
      </c>
      <c r="L586" s="81"/>
      <c r="M586" s="82">
        <f>I586-K586</f>
        <v>2.2308000130578876E-2</v>
      </c>
      <c r="N586" s="87"/>
    </row>
    <row r="587" spans="1:24" hidden="1">
      <c r="E587" s="42"/>
      <c r="G587" s="31">
        <f>G435+[1]Лист1!$F$245+[5]Лист1!$F$163+[9]Лист1!$F$162</f>
        <v>1638034.82</v>
      </c>
      <c r="H587" s="14">
        <f>H435+[1]Лист1!$G$245+[5]Лист1!$G$163+[9]Лист1!$G$162</f>
        <v>280069.7</v>
      </c>
    </row>
    <row r="588" spans="1:24" hidden="1">
      <c r="G588" s="31">
        <f>G436+[1]Лист1!$F$246+[5]Лист1!$F$164+[9]Лист1!$F$163</f>
        <v>1857684.82</v>
      </c>
      <c r="H588" s="14">
        <f>H436+[1]Лист1!$G$246+[5]Лист1!$G$164+[9]Лист1!$G$163</f>
        <v>0</v>
      </c>
    </row>
    <row r="591" spans="1:24">
      <c r="H591" s="40"/>
    </row>
  </sheetData>
  <sheetCalcPr fullCalcOnLoad="1"/>
  <mergeCells count="152">
    <mergeCell ref="O366:O386"/>
    <mergeCell ref="O389:O402"/>
    <mergeCell ref="O403:O437"/>
    <mergeCell ref="A438:N438"/>
    <mergeCell ref="C389:C395"/>
    <mergeCell ref="C380:C386"/>
    <mergeCell ref="B424:B430"/>
    <mergeCell ref="B404:B409"/>
    <mergeCell ref="B410:B416"/>
    <mergeCell ref="O324:O365"/>
    <mergeCell ref="O240:O323"/>
    <mergeCell ref="O63:O83"/>
    <mergeCell ref="O84:O146"/>
    <mergeCell ref="O147:O237"/>
    <mergeCell ref="A20:O20"/>
    <mergeCell ref="B22:B27"/>
    <mergeCell ref="B91:B97"/>
    <mergeCell ref="C21:C27"/>
    <mergeCell ref="C63:C69"/>
    <mergeCell ref="O21:O55"/>
    <mergeCell ref="A14:A16"/>
    <mergeCell ref="B14:B16"/>
    <mergeCell ref="D14:D16"/>
    <mergeCell ref="E14:F15"/>
    <mergeCell ref="G14:N14"/>
    <mergeCell ref="A18:O18"/>
    <mergeCell ref="A19:O19"/>
    <mergeCell ref="A4:O4"/>
    <mergeCell ref="A5:O5"/>
    <mergeCell ref="A6:O6"/>
    <mergeCell ref="A7:O7"/>
    <mergeCell ref="A1:O1"/>
    <mergeCell ref="A2:O2"/>
    <mergeCell ref="A3:O3"/>
    <mergeCell ref="A9:O9"/>
    <mergeCell ref="A11:O11"/>
    <mergeCell ref="G15:H15"/>
    <mergeCell ref="I15:J15"/>
    <mergeCell ref="K15:L15"/>
    <mergeCell ref="M15:N15"/>
    <mergeCell ref="O14:O15"/>
    <mergeCell ref="C14:C16"/>
    <mergeCell ref="B268:B274"/>
    <mergeCell ref="B261:B267"/>
    <mergeCell ref="B240:B246"/>
    <mergeCell ref="B98:B104"/>
    <mergeCell ref="B105:B111"/>
    <mergeCell ref="B112:B118"/>
    <mergeCell ref="B182:B188"/>
    <mergeCell ref="B161:B167"/>
    <mergeCell ref="B168:B174"/>
    <mergeCell ref="A238:O238"/>
    <mergeCell ref="A231:A237"/>
    <mergeCell ref="B231:B237"/>
    <mergeCell ref="A147:A230"/>
    <mergeCell ref="B175:B181"/>
    <mergeCell ref="B70:B76"/>
    <mergeCell ref="C231:C237"/>
    <mergeCell ref="C84:C90"/>
    <mergeCell ref="C147:C153"/>
    <mergeCell ref="C240:C246"/>
    <mergeCell ref="A573:A579"/>
    <mergeCell ref="B573:B579"/>
    <mergeCell ref="O573:O579"/>
    <mergeCell ref="B296:B302"/>
    <mergeCell ref="B303:B309"/>
    <mergeCell ref="B310:B316"/>
    <mergeCell ref="B324:B330"/>
    <mergeCell ref="B366:B372"/>
    <mergeCell ref="A380:A386"/>
    <mergeCell ref="A387:N387"/>
    <mergeCell ref="C403:C409"/>
    <mergeCell ref="B417:B423"/>
    <mergeCell ref="B338:B344"/>
    <mergeCell ref="B352:B358"/>
    <mergeCell ref="B359:B365"/>
    <mergeCell ref="B345:B351"/>
    <mergeCell ref="C338:C344"/>
    <mergeCell ref="M586:N586"/>
    <mergeCell ref="B475:B481"/>
    <mergeCell ref="B482:B488"/>
    <mergeCell ref="B503:B509"/>
    <mergeCell ref="B566:B572"/>
    <mergeCell ref="C573:C579"/>
    <mergeCell ref="B510:B516"/>
    <mergeCell ref="B524:B530"/>
    <mergeCell ref="B380:B386"/>
    <mergeCell ref="B461:B467"/>
    <mergeCell ref="C538:C544"/>
    <mergeCell ref="C566:C572"/>
    <mergeCell ref="B468:B474"/>
    <mergeCell ref="B517:B523"/>
    <mergeCell ref="C431:C437"/>
    <mergeCell ref="C440:C446"/>
    <mergeCell ref="B224:B230"/>
    <mergeCell ref="B254:B260"/>
    <mergeCell ref="B275:B281"/>
    <mergeCell ref="I586:J586"/>
    <mergeCell ref="B531:B537"/>
    <mergeCell ref="B539:B544"/>
    <mergeCell ref="B545:B551"/>
    <mergeCell ref="B552:B558"/>
    <mergeCell ref="B559:B565"/>
    <mergeCell ref="B454:B460"/>
    <mergeCell ref="A431:A437"/>
    <mergeCell ref="A239:O239"/>
    <mergeCell ref="A440:A537"/>
    <mergeCell ref="K586:L586"/>
    <mergeCell ref="B247:B253"/>
    <mergeCell ref="B154:B160"/>
    <mergeCell ref="B282:B288"/>
    <mergeCell ref="B317:B323"/>
    <mergeCell ref="B331:B337"/>
    <mergeCell ref="B373:B379"/>
    <mergeCell ref="B390:B395"/>
    <mergeCell ref="A389:A402"/>
    <mergeCell ref="B396:B402"/>
    <mergeCell ref="A538:A565"/>
    <mergeCell ref="B441:B446"/>
    <mergeCell ref="B203:B209"/>
    <mergeCell ref="B210:B216"/>
    <mergeCell ref="A240:A337"/>
    <mergeCell ref="A338:A379"/>
    <mergeCell ref="A403:A430"/>
    <mergeCell ref="A566:A572"/>
    <mergeCell ref="B189:B195"/>
    <mergeCell ref="B64:B69"/>
    <mergeCell ref="B42:B48"/>
    <mergeCell ref="B77:B83"/>
    <mergeCell ref="B217:B223"/>
    <mergeCell ref="A439:N439"/>
    <mergeCell ref="B431:B437"/>
    <mergeCell ref="B289:B295"/>
    <mergeCell ref="A388:N388"/>
    <mergeCell ref="O440:O572"/>
    <mergeCell ref="A21:A27"/>
    <mergeCell ref="A63:A69"/>
    <mergeCell ref="B49:B55"/>
    <mergeCell ref="B56:B62"/>
    <mergeCell ref="B140:B146"/>
    <mergeCell ref="A84:A146"/>
    <mergeCell ref="B447:B453"/>
    <mergeCell ref="B489:B495"/>
    <mergeCell ref="B496:B502"/>
    <mergeCell ref="B28:B34"/>
    <mergeCell ref="B35:B41"/>
    <mergeCell ref="B119:B125"/>
    <mergeCell ref="B196:B202"/>
    <mergeCell ref="B85:B90"/>
    <mergeCell ref="B148:B153"/>
    <mergeCell ref="B133:B139"/>
    <mergeCell ref="B126:B132"/>
  </mergeCells>
  <phoneticPr fontId="15" type="noConversion"/>
  <pageMargins left="0.23622047244094491" right="0.39370078740157483" top="0.19685039370078741" bottom="0.19685039370078741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2016-11-25T04:42:55Z</cp:lastPrinted>
  <dcterms:created xsi:type="dcterms:W3CDTF">2014-06-24T05:35:40Z</dcterms:created>
  <dcterms:modified xsi:type="dcterms:W3CDTF">2016-11-28T07:51:28Z</dcterms:modified>
</cp:coreProperties>
</file>