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4025" yWindow="15" windowWidth="13035" windowHeight="1164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Лист1!$A$1:$Y$554</definedName>
    <definedName name="_xlnm.Print_Area" localSheetId="0">Лист1!$A$1:$R$555</definedName>
  </definedNames>
  <calcPr calcId="125725"/>
</workbook>
</file>

<file path=xl/calcChain.xml><?xml version="1.0" encoding="utf-8"?>
<calcChain xmlns="http://schemas.openxmlformats.org/spreadsheetml/2006/main">
  <c r="I471" i="1"/>
  <c r="I468" s="1"/>
  <c r="J478"/>
  <c r="J477"/>
  <c r="H477" s="1"/>
  <c r="J475"/>
  <c r="I479"/>
  <c r="G479" s="1"/>
  <c r="I478"/>
  <c r="I477"/>
  <c r="I475"/>
  <c r="G475" s="1"/>
  <c r="H478"/>
  <c r="J479"/>
  <c r="H479" s="1"/>
  <c r="K479"/>
  <c r="L479"/>
  <c r="M479"/>
  <c r="N479"/>
  <c r="N485" s="1"/>
  <c r="O479"/>
  <c r="O485" s="1"/>
  <c r="P479"/>
  <c r="K478"/>
  <c r="G478" s="1"/>
  <c r="L478"/>
  <c r="M478"/>
  <c r="N478"/>
  <c r="O478"/>
  <c r="O490" s="1"/>
  <c r="P478"/>
  <c r="K477"/>
  <c r="L477"/>
  <c r="M477"/>
  <c r="N477"/>
  <c r="O477"/>
  <c r="O483" s="1"/>
  <c r="O489" s="1"/>
  <c r="P477"/>
  <c r="K475"/>
  <c r="L475"/>
  <c r="H475" s="1"/>
  <c r="H487" s="1"/>
  <c r="M475"/>
  <c r="N475"/>
  <c r="N487" s="1"/>
  <c r="O475"/>
  <c r="P475"/>
  <c r="I365"/>
  <c r="J365"/>
  <c r="J377" s="1"/>
  <c r="K365"/>
  <c r="L365"/>
  <c r="L377" s="1"/>
  <c r="M365"/>
  <c r="N365"/>
  <c r="N377" s="1"/>
  <c r="P365"/>
  <c r="P377" s="1"/>
  <c r="O365"/>
  <c r="J124"/>
  <c r="H124" s="1"/>
  <c r="I123"/>
  <c r="I363"/>
  <c r="I375" s="1"/>
  <c r="I369"/>
  <c r="J373"/>
  <c r="H373" s="1"/>
  <c r="K373"/>
  <c r="I373"/>
  <c r="G373" s="1"/>
  <c r="M373"/>
  <c r="O373"/>
  <c r="L373"/>
  <c r="N373"/>
  <c r="P373"/>
  <c r="I366"/>
  <c r="I378" s="1"/>
  <c r="I372"/>
  <c r="J372"/>
  <c r="J378" s="1"/>
  <c r="K372"/>
  <c r="M372"/>
  <c r="M546" s="1"/>
  <c r="O372"/>
  <c r="L372"/>
  <c r="L546" s="1"/>
  <c r="N372"/>
  <c r="P372"/>
  <c r="J371"/>
  <c r="K371"/>
  <c r="L371"/>
  <c r="M371"/>
  <c r="N371"/>
  <c r="O371"/>
  <c r="P371"/>
  <c r="I371"/>
  <c r="I545" s="1"/>
  <c r="J367"/>
  <c r="K367"/>
  <c r="K541" s="1"/>
  <c r="L367"/>
  <c r="M367"/>
  <c r="M379" s="1"/>
  <c r="N367"/>
  <c r="O367"/>
  <c r="O379" s="1"/>
  <c r="P367"/>
  <c r="I367"/>
  <c r="I541" s="1"/>
  <c r="J366"/>
  <c r="J540" s="1"/>
  <c r="K366"/>
  <c r="K378" s="1"/>
  <c r="L366"/>
  <c r="M366"/>
  <c r="M378" s="1"/>
  <c r="N366"/>
  <c r="O366"/>
  <c r="O540" s="1"/>
  <c r="P366"/>
  <c r="L539"/>
  <c r="J72"/>
  <c r="J68" s="1"/>
  <c r="J182"/>
  <c r="K364"/>
  <c r="L364"/>
  <c r="M364"/>
  <c r="N364"/>
  <c r="O364"/>
  <c r="O376" s="1"/>
  <c r="P364"/>
  <c r="I72"/>
  <c r="I68" s="1"/>
  <c r="I182"/>
  <c r="G182" s="1"/>
  <c r="P363"/>
  <c r="J129"/>
  <c r="H129" s="1"/>
  <c r="J135"/>
  <c r="H135" s="1"/>
  <c r="J141"/>
  <c r="J147"/>
  <c r="J169"/>
  <c r="J168" s="1"/>
  <c r="K363"/>
  <c r="L363"/>
  <c r="M363"/>
  <c r="M537" s="1"/>
  <c r="N363"/>
  <c r="O363"/>
  <c r="O375" s="1"/>
  <c r="H119"/>
  <c r="G119"/>
  <c r="H93"/>
  <c r="G93"/>
  <c r="G18"/>
  <c r="J8" i="4"/>
  <c r="J9"/>
  <c r="J10"/>
  <c r="J11"/>
  <c r="M12"/>
  <c r="K11"/>
  <c r="K8"/>
  <c r="K9"/>
  <c r="K10"/>
  <c r="N11"/>
  <c r="N9"/>
  <c r="M11"/>
  <c r="N8"/>
  <c r="M8"/>
  <c r="G344" i="1"/>
  <c r="L483"/>
  <c r="M483"/>
  <c r="M545" s="1"/>
  <c r="I448"/>
  <c r="H451"/>
  <c r="G451"/>
  <c r="J457"/>
  <c r="J476" s="1"/>
  <c r="I457"/>
  <c r="I476" s="1"/>
  <c r="I482"/>
  <c r="J370"/>
  <c r="K370"/>
  <c r="K544" s="1"/>
  <c r="L370"/>
  <c r="M370"/>
  <c r="N370"/>
  <c r="O370"/>
  <c r="P370"/>
  <c r="P376"/>
  <c r="I370"/>
  <c r="H347"/>
  <c r="G347"/>
  <c r="H346"/>
  <c r="G346"/>
  <c r="H345"/>
  <c r="G345"/>
  <c r="H344"/>
  <c r="H343"/>
  <c r="G343"/>
  <c r="P342"/>
  <c r="O342"/>
  <c r="N342"/>
  <c r="M342"/>
  <c r="L342"/>
  <c r="K342"/>
  <c r="J342"/>
  <c r="I342"/>
  <c r="G43"/>
  <c r="H43"/>
  <c r="I484"/>
  <c r="I481"/>
  <c r="G31"/>
  <c r="H31"/>
  <c r="K124"/>
  <c r="K122" s="1"/>
  <c r="L124"/>
  <c r="M124"/>
  <c r="N124"/>
  <c r="O124"/>
  <c r="P124"/>
  <c r="G332"/>
  <c r="H332"/>
  <c r="G326"/>
  <c r="H326"/>
  <c r="G98"/>
  <c r="H98"/>
  <c r="I48"/>
  <c r="J48"/>
  <c r="K48"/>
  <c r="L48"/>
  <c r="M48"/>
  <c r="N48"/>
  <c r="O48"/>
  <c r="P48"/>
  <c r="G51"/>
  <c r="H51"/>
  <c r="G71"/>
  <c r="H71"/>
  <c r="I180"/>
  <c r="G183"/>
  <c r="H183"/>
  <c r="G470"/>
  <c r="H470"/>
  <c r="H471"/>
  <c r="G472"/>
  <c r="H472"/>
  <c r="G473"/>
  <c r="H473"/>
  <c r="I41"/>
  <c r="J41"/>
  <c r="K41"/>
  <c r="L41"/>
  <c r="M41"/>
  <c r="N41"/>
  <c r="O41"/>
  <c r="P41"/>
  <c r="H47"/>
  <c r="G47"/>
  <c r="H46"/>
  <c r="G46"/>
  <c r="H45"/>
  <c r="G45"/>
  <c r="H44"/>
  <c r="G44"/>
  <c r="H42"/>
  <c r="G42"/>
  <c r="J468"/>
  <c r="K468"/>
  <c r="L468"/>
  <c r="M468"/>
  <c r="N468"/>
  <c r="O468"/>
  <c r="P468"/>
  <c r="H469"/>
  <c r="H468" s="1"/>
  <c r="G469"/>
  <c r="I193"/>
  <c r="J193"/>
  <c r="K193"/>
  <c r="L193"/>
  <c r="M193"/>
  <c r="N193"/>
  <c r="O193"/>
  <c r="P193"/>
  <c r="H199"/>
  <c r="G199"/>
  <c r="H198"/>
  <c r="G198"/>
  <c r="H197"/>
  <c r="G197"/>
  <c r="H196"/>
  <c r="G196"/>
  <c r="H195"/>
  <c r="G195"/>
  <c r="H194"/>
  <c r="H193" s="1"/>
  <c r="G194"/>
  <c r="K520"/>
  <c r="K532" s="1"/>
  <c r="L520"/>
  <c r="L532" s="1"/>
  <c r="M520"/>
  <c r="N520"/>
  <c r="N532" s="1"/>
  <c r="O520"/>
  <c r="P520"/>
  <c r="P532" s="1"/>
  <c r="K521"/>
  <c r="K533" s="1"/>
  <c r="L521"/>
  <c r="L533" s="1"/>
  <c r="M521"/>
  <c r="M533" s="1"/>
  <c r="N521"/>
  <c r="O521"/>
  <c r="O533" s="1"/>
  <c r="P521"/>
  <c r="P533" s="1"/>
  <c r="K522"/>
  <c r="L522"/>
  <c r="M522"/>
  <c r="N522"/>
  <c r="N534" s="1"/>
  <c r="O522"/>
  <c r="P522"/>
  <c r="P534" s="1"/>
  <c r="K523"/>
  <c r="K535" s="1"/>
  <c r="L523"/>
  <c r="H523" s="1"/>
  <c r="M523"/>
  <c r="M535" s="1"/>
  <c r="N523"/>
  <c r="N535"/>
  <c r="O523"/>
  <c r="O535" s="1"/>
  <c r="P523"/>
  <c r="P535" s="1"/>
  <c r="I520"/>
  <c r="I521"/>
  <c r="I533"/>
  <c r="I522"/>
  <c r="I523"/>
  <c r="I535" s="1"/>
  <c r="J520"/>
  <c r="J532"/>
  <c r="J521"/>
  <c r="J522"/>
  <c r="J523"/>
  <c r="J535"/>
  <c r="I519"/>
  <c r="K519"/>
  <c r="K531" s="1"/>
  <c r="L519"/>
  <c r="L531" s="1"/>
  <c r="M519"/>
  <c r="N519"/>
  <c r="N518" s="1"/>
  <c r="O519"/>
  <c r="O531"/>
  <c r="P519"/>
  <c r="J519"/>
  <c r="J531" s="1"/>
  <c r="J484"/>
  <c r="H484" s="1"/>
  <c r="J481"/>
  <c r="K476"/>
  <c r="K538" s="1"/>
  <c r="L476"/>
  <c r="M476"/>
  <c r="N476"/>
  <c r="O476"/>
  <c r="P476"/>
  <c r="L537"/>
  <c r="P537"/>
  <c r="K123"/>
  <c r="L123"/>
  <c r="L122" s="1"/>
  <c r="M123"/>
  <c r="N123"/>
  <c r="O123"/>
  <c r="P123"/>
  <c r="K369"/>
  <c r="K543" s="1"/>
  <c r="L369"/>
  <c r="M369"/>
  <c r="M368" s="1"/>
  <c r="N369"/>
  <c r="N368" s="1"/>
  <c r="O369"/>
  <c r="P369"/>
  <c r="P368" s="1"/>
  <c r="J369"/>
  <c r="J543" s="1"/>
  <c r="I528"/>
  <c r="I546" s="1"/>
  <c r="K528"/>
  <c r="K534" s="1"/>
  <c r="L528"/>
  <c r="L524"/>
  <c r="M528"/>
  <c r="M534" s="1"/>
  <c r="N528"/>
  <c r="N524" s="1"/>
  <c r="O528"/>
  <c r="O524" s="1"/>
  <c r="P528"/>
  <c r="P524"/>
  <c r="J528"/>
  <c r="K484"/>
  <c r="L484"/>
  <c r="M484"/>
  <c r="N484"/>
  <c r="O484"/>
  <c r="P484"/>
  <c r="K482"/>
  <c r="L482"/>
  <c r="L544" s="1"/>
  <c r="M482"/>
  <c r="N482"/>
  <c r="O482"/>
  <c r="O544" s="1"/>
  <c r="P482"/>
  <c r="P544" s="1"/>
  <c r="K481"/>
  <c r="L481"/>
  <c r="M481"/>
  <c r="N481"/>
  <c r="O481"/>
  <c r="P481"/>
  <c r="M485"/>
  <c r="L490"/>
  <c r="I490"/>
  <c r="G464"/>
  <c r="G461" s="1"/>
  <c r="H464"/>
  <c r="G37"/>
  <c r="H37"/>
  <c r="G275"/>
  <c r="H275"/>
  <c r="P336"/>
  <c r="O336"/>
  <c r="N336"/>
  <c r="M336"/>
  <c r="L336"/>
  <c r="K336"/>
  <c r="J336"/>
  <c r="I336"/>
  <c r="P206"/>
  <c r="O206"/>
  <c r="N206"/>
  <c r="M206"/>
  <c r="L206"/>
  <c r="K206"/>
  <c r="J206"/>
  <c r="I206"/>
  <c r="H341"/>
  <c r="G341"/>
  <c r="H340"/>
  <c r="G340"/>
  <c r="H339"/>
  <c r="G339"/>
  <c r="H338"/>
  <c r="H337"/>
  <c r="G337"/>
  <c r="G336" s="1"/>
  <c r="H211"/>
  <c r="G211"/>
  <c r="H210"/>
  <c r="G210"/>
  <c r="G206" s="1"/>
  <c r="H209"/>
  <c r="G209"/>
  <c r="H208"/>
  <c r="H207"/>
  <c r="H206" s="1"/>
  <c r="G207"/>
  <c r="G21"/>
  <c r="H383"/>
  <c r="G255" i="2"/>
  <c r="F270"/>
  <c r="I146" i="1"/>
  <c r="J174"/>
  <c r="J146"/>
  <c r="G163"/>
  <c r="H163"/>
  <c r="I455"/>
  <c r="G154"/>
  <c r="G152" s="1"/>
  <c r="H154"/>
  <c r="G514"/>
  <c r="H514"/>
  <c r="G315"/>
  <c r="G310" s="1"/>
  <c r="H315"/>
  <c r="G189"/>
  <c r="G187" s="1"/>
  <c r="H189"/>
  <c r="G20"/>
  <c r="H18"/>
  <c r="H16"/>
  <c r="G16"/>
  <c r="G14"/>
  <c r="H14"/>
  <c r="H217"/>
  <c r="G217"/>
  <c r="H216"/>
  <c r="G216"/>
  <c r="H215"/>
  <c r="G215"/>
  <c r="H214"/>
  <c r="H213"/>
  <c r="G213"/>
  <c r="P212"/>
  <c r="O212"/>
  <c r="N212"/>
  <c r="M212"/>
  <c r="L212"/>
  <c r="K212"/>
  <c r="J212"/>
  <c r="I212"/>
  <c r="J443"/>
  <c r="J140"/>
  <c r="H526"/>
  <c r="E101" i="3"/>
  <c r="E102"/>
  <c r="E103"/>
  <c r="E104"/>
  <c r="E105"/>
  <c r="F101"/>
  <c r="H101"/>
  <c r="J101"/>
  <c r="F102"/>
  <c r="F103"/>
  <c r="H103"/>
  <c r="J103"/>
  <c r="F104"/>
  <c r="F105"/>
  <c r="H102"/>
  <c r="H104"/>
  <c r="H105"/>
  <c r="G101"/>
  <c r="G102"/>
  <c r="G103"/>
  <c r="G104"/>
  <c r="G105"/>
  <c r="J13"/>
  <c r="I14"/>
  <c r="J14"/>
  <c r="I15"/>
  <c r="J15"/>
  <c r="I16"/>
  <c r="J16"/>
  <c r="I17"/>
  <c r="J17"/>
  <c r="I19"/>
  <c r="J19"/>
  <c r="I20"/>
  <c r="J20"/>
  <c r="I21"/>
  <c r="J21"/>
  <c r="I22"/>
  <c r="J22"/>
  <c r="I23"/>
  <c r="J23"/>
  <c r="I25"/>
  <c r="J25"/>
  <c r="I26"/>
  <c r="J26"/>
  <c r="I27"/>
  <c r="J27"/>
  <c r="I28"/>
  <c r="J28"/>
  <c r="I29"/>
  <c r="J29"/>
  <c r="I31"/>
  <c r="J31"/>
  <c r="I32"/>
  <c r="J32"/>
  <c r="I33"/>
  <c r="J33"/>
  <c r="I34"/>
  <c r="J34"/>
  <c r="I35"/>
  <c r="J35"/>
  <c r="I39"/>
  <c r="J39"/>
  <c r="I40"/>
  <c r="J40"/>
  <c r="I41"/>
  <c r="J41"/>
  <c r="I42"/>
  <c r="J42"/>
  <c r="I46"/>
  <c r="J46"/>
  <c r="I47"/>
  <c r="J47"/>
  <c r="I48"/>
  <c r="J48"/>
  <c r="I49"/>
  <c r="J49"/>
  <c r="I51"/>
  <c r="J51"/>
  <c r="I52"/>
  <c r="J52"/>
  <c r="I53"/>
  <c r="J53"/>
  <c r="I54"/>
  <c r="J54"/>
  <c r="I55"/>
  <c r="J55"/>
  <c r="I57"/>
  <c r="J57"/>
  <c r="I58"/>
  <c r="J58"/>
  <c r="I59"/>
  <c r="J59"/>
  <c r="I60"/>
  <c r="J60"/>
  <c r="I61"/>
  <c r="J61"/>
  <c r="I63"/>
  <c r="J63"/>
  <c r="I64"/>
  <c r="J64"/>
  <c r="I65"/>
  <c r="J65"/>
  <c r="I66"/>
  <c r="J66"/>
  <c r="I67"/>
  <c r="J67"/>
  <c r="I68"/>
  <c r="J68"/>
  <c r="I70"/>
  <c r="J70"/>
  <c r="I71"/>
  <c r="J71"/>
  <c r="I72"/>
  <c r="J72"/>
  <c r="I73"/>
  <c r="J73"/>
  <c r="I74"/>
  <c r="J74"/>
  <c r="I78"/>
  <c r="J78"/>
  <c r="I79"/>
  <c r="J79"/>
  <c r="I80"/>
  <c r="J80"/>
  <c r="I81"/>
  <c r="J81"/>
  <c r="I83"/>
  <c r="J83"/>
  <c r="I84"/>
  <c r="J84"/>
  <c r="I85"/>
  <c r="J85"/>
  <c r="I86"/>
  <c r="J86"/>
  <c r="I87"/>
  <c r="J87"/>
  <c r="I89"/>
  <c r="J89"/>
  <c r="I90"/>
  <c r="J90"/>
  <c r="I91"/>
  <c r="J91"/>
  <c r="I92"/>
  <c r="J92"/>
  <c r="I93"/>
  <c r="J93"/>
  <c r="I95"/>
  <c r="J95"/>
  <c r="I96"/>
  <c r="J96"/>
  <c r="I97"/>
  <c r="J97"/>
  <c r="I98"/>
  <c r="J98"/>
  <c r="I99"/>
  <c r="J99"/>
  <c r="I107"/>
  <c r="J107"/>
  <c r="I108"/>
  <c r="J108"/>
  <c r="I109"/>
  <c r="J109"/>
  <c r="I110"/>
  <c r="J110"/>
  <c r="I111"/>
  <c r="J111"/>
  <c r="I113"/>
  <c r="J113"/>
  <c r="I114"/>
  <c r="J114"/>
  <c r="I115"/>
  <c r="J115"/>
  <c r="I116"/>
  <c r="J116"/>
  <c r="I117"/>
  <c r="J117"/>
  <c r="I118"/>
  <c r="J118"/>
  <c r="I120"/>
  <c r="J120"/>
  <c r="I121"/>
  <c r="J121"/>
  <c r="I122"/>
  <c r="J122"/>
  <c r="I123"/>
  <c r="J123"/>
  <c r="I124"/>
  <c r="J124"/>
  <c r="I126"/>
  <c r="J126"/>
  <c r="I127"/>
  <c r="J127"/>
  <c r="I128"/>
  <c r="J128"/>
  <c r="I129"/>
  <c r="J129"/>
  <c r="I130"/>
  <c r="J130"/>
  <c r="I132"/>
  <c r="J132"/>
  <c r="I133"/>
  <c r="J133"/>
  <c r="I134"/>
  <c r="J134"/>
  <c r="I135"/>
  <c r="J135"/>
  <c r="I136"/>
  <c r="J136"/>
  <c r="I137"/>
  <c r="J137"/>
  <c r="I139"/>
  <c r="J139"/>
  <c r="I140"/>
  <c r="J140"/>
  <c r="I141"/>
  <c r="J141"/>
  <c r="I142"/>
  <c r="J142"/>
  <c r="I143"/>
  <c r="J143"/>
  <c r="I144"/>
  <c r="J144"/>
  <c r="I146"/>
  <c r="J146"/>
  <c r="I147"/>
  <c r="J147"/>
  <c r="I148"/>
  <c r="J148"/>
  <c r="I149"/>
  <c r="J149"/>
  <c r="I150"/>
  <c r="J150"/>
  <c r="I152"/>
  <c r="J152"/>
  <c r="I153"/>
  <c r="J153"/>
  <c r="I154"/>
  <c r="J154"/>
  <c r="I155"/>
  <c r="J155"/>
  <c r="I156"/>
  <c r="J156"/>
  <c r="I158"/>
  <c r="J158"/>
  <c r="I159"/>
  <c r="J159"/>
  <c r="I160"/>
  <c r="J160"/>
  <c r="I161"/>
  <c r="J161"/>
  <c r="I162"/>
  <c r="J162"/>
  <c r="I164"/>
  <c r="J164"/>
  <c r="I165"/>
  <c r="J165"/>
  <c r="I166"/>
  <c r="J166"/>
  <c r="I167"/>
  <c r="J167"/>
  <c r="I168"/>
  <c r="J168"/>
  <c r="I171"/>
  <c r="J171"/>
  <c r="I172"/>
  <c r="J172"/>
  <c r="I173"/>
  <c r="J173"/>
  <c r="I174"/>
  <c r="J174"/>
  <c r="I175"/>
  <c r="J175"/>
  <c r="I177"/>
  <c r="J177"/>
  <c r="I178"/>
  <c r="J178"/>
  <c r="I179"/>
  <c r="J179"/>
  <c r="I180"/>
  <c r="J180"/>
  <c r="I181"/>
  <c r="J181"/>
  <c r="I182"/>
  <c r="J182"/>
  <c r="I184"/>
  <c r="J184"/>
  <c r="I185"/>
  <c r="J185"/>
  <c r="I186"/>
  <c r="J186"/>
  <c r="I187"/>
  <c r="J187"/>
  <c r="I188"/>
  <c r="J188"/>
  <c r="I190"/>
  <c r="J190"/>
  <c r="I191"/>
  <c r="J191"/>
  <c r="I192"/>
  <c r="J192"/>
  <c r="I193"/>
  <c r="J193"/>
  <c r="I194"/>
  <c r="J194"/>
  <c r="I196"/>
  <c r="J196"/>
  <c r="I197"/>
  <c r="J197"/>
  <c r="I198"/>
  <c r="J198"/>
  <c r="I199"/>
  <c r="J199"/>
  <c r="I200"/>
  <c r="J200"/>
  <c r="I202"/>
  <c r="J202"/>
  <c r="I203"/>
  <c r="J203"/>
  <c r="I204"/>
  <c r="J204"/>
  <c r="I205"/>
  <c r="J205"/>
  <c r="I206"/>
  <c r="J206"/>
  <c r="I208"/>
  <c r="J208"/>
  <c r="I209"/>
  <c r="J209"/>
  <c r="I210"/>
  <c r="J210"/>
  <c r="I211"/>
  <c r="J211"/>
  <c r="I212"/>
  <c r="J212"/>
  <c r="I213"/>
  <c r="J213"/>
  <c r="I215"/>
  <c r="J215"/>
  <c r="I216"/>
  <c r="J216"/>
  <c r="I217"/>
  <c r="J217"/>
  <c r="I218"/>
  <c r="J218"/>
  <c r="I219"/>
  <c r="J219"/>
  <c r="I220"/>
  <c r="J220"/>
  <c r="I222"/>
  <c r="J222"/>
  <c r="I223"/>
  <c r="J223"/>
  <c r="I224"/>
  <c r="J224"/>
  <c r="I225"/>
  <c r="J225"/>
  <c r="I226"/>
  <c r="J226"/>
  <c r="I228"/>
  <c r="J228"/>
  <c r="I229"/>
  <c r="I230"/>
  <c r="J230"/>
  <c r="I231"/>
  <c r="J231"/>
  <c r="I232"/>
  <c r="J232"/>
  <c r="I233"/>
  <c r="J233"/>
  <c r="I235"/>
  <c r="J235"/>
  <c r="I236"/>
  <c r="J236"/>
  <c r="I237"/>
  <c r="J237"/>
  <c r="I238"/>
  <c r="J238"/>
  <c r="I239"/>
  <c r="J239"/>
  <c r="I242"/>
  <c r="J242"/>
  <c r="I243"/>
  <c r="J243"/>
  <c r="I244"/>
  <c r="J244"/>
  <c r="I245"/>
  <c r="J245"/>
  <c r="I246"/>
  <c r="J246"/>
  <c r="I248"/>
  <c r="J248"/>
  <c r="I249"/>
  <c r="J249"/>
  <c r="I250"/>
  <c r="J250"/>
  <c r="I251"/>
  <c r="J251"/>
  <c r="I252"/>
  <c r="J252"/>
  <c r="I254"/>
  <c r="I255"/>
  <c r="J255"/>
  <c r="I256"/>
  <c r="J256"/>
  <c r="I257"/>
  <c r="J257"/>
  <c r="I258"/>
  <c r="J258"/>
  <c r="H253"/>
  <c r="G253"/>
  <c r="H247"/>
  <c r="G247"/>
  <c r="H241"/>
  <c r="G241"/>
  <c r="H234"/>
  <c r="G234"/>
  <c r="H227"/>
  <c r="G227"/>
  <c r="H221"/>
  <c r="G221"/>
  <c r="H214"/>
  <c r="G214"/>
  <c r="H207"/>
  <c r="G207"/>
  <c r="H201"/>
  <c r="G201"/>
  <c r="H195"/>
  <c r="G195"/>
  <c r="H189"/>
  <c r="G189"/>
  <c r="H183"/>
  <c r="G183"/>
  <c r="H176"/>
  <c r="G176"/>
  <c r="H170"/>
  <c r="G170"/>
  <c r="H145"/>
  <c r="G145"/>
  <c r="H138"/>
  <c r="G138"/>
  <c r="H131"/>
  <c r="G131"/>
  <c r="H125"/>
  <c r="G125"/>
  <c r="H119"/>
  <c r="G119"/>
  <c r="H112"/>
  <c r="G112"/>
  <c r="H106"/>
  <c r="G106"/>
  <c r="H100"/>
  <c r="G100"/>
  <c r="H94"/>
  <c r="G94"/>
  <c r="H88"/>
  <c r="G88"/>
  <c r="H82"/>
  <c r="G82"/>
  <c r="H75"/>
  <c r="G75"/>
  <c r="H69"/>
  <c r="G69"/>
  <c r="H62"/>
  <c r="G62"/>
  <c r="H56"/>
  <c r="G56"/>
  <c r="H50"/>
  <c r="G50"/>
  <c r="H36"/>
  <c r="G36"/>
  <c r="H30"/>
  <c r="G30"/>
  <c r="H24"/>
  <c r="G24"/>
  <c r="H18"/>
  <c r="G18"/>
  <c r="H12"/>
  <c r="G12"/>
  <c r="F12"/>
  <c r="J12"/>
  <c r="E13"/>
  <c r="I13"/>
  <c r="E18"/>
  <c r="F18"/>
  <c r="E24"/>
  <c r="F24"/>
  <c r="E30"/>
  <c r="F30"/>
  <c r="E36"/>
  <c r="F36"/>
  <c r="E43"/>
  <c r="I43"/>
  <c r="F43"/>
  <c r="J43"/>
  <c r="E50"/>
  <c r="F50"/>
  <c r="J50"/>
  <c r="E56"/>
  <c r="F56"/>
  <c r="J56"/>
  <c r="E62"/>
  <c r="F62"/>
  <c r="J62"/>
  <c r="E69"/>
  <c r="F69"/>
  <c r="J69"/>
  <c r="E75"/>
  <c r="F75"/>
  <c r="J75"/>
  <c r="E82"/>
  <c r="F82"/>
  <c r="J82"/>
  <c r="E88"/>
  <c r="F88"/>
  <c r="J88"/>
  <c r="E94"/>
  <c r="F94"/>
  <c r="J94"/>
  <c r="J102"/>
  <c r="J104"/>
  <c r="J105"/>
  <c r="E106"/>
  <c r="F106"/>
  <c r="J106"/>
  <c r="E112"/>
  <c r="F112"/>
  <c r="J112"/>
  <c r="E119"/>
  <c r="F119"/>
  <c r="J119"/>
  <c r="E125"/>
  <c r="F125"/>
  <c r="J125"/>
  <c r="E131"/>
  <c r="F131"/>
  <c r="J131"/>
  <c r="E138"/>
  <c r="F138"/>
  <c r="J138"/>
  <c r="E145"/>
  <c r="F145"/>
  <c r="J145"/>
  <c r="E151"/>
  <c r="I151"/>
  <c r="F151"/>
  <c r="J151"/>
  <c r="E157"/>
  <c r="I157"/>
  <c r="F157"/>
  <c r="J157"/>
  <c r="E163"/>
  <c r="I163"/>
  <c r="F163"/>
  <c r="J163"/>
  <c r="E170"/>
  <c r="F170"/>
  <c r="J170"/>
  <c r="E176"/>
  <c r="F176"/>
  <c r="J176"/>
  <c r="E183"/>
  <c r="F183"/>
  <c r="J183"/>
  <c r="E189"/>
  <c r="F189"/>
  <c r="J189"/>
  <c r="E195"/>
  <c r="F195"/>
  <c r="J195"/>
  <c r="E201"/>
  <c r="F201"/>
  <c r="J201"/>
  <c r="E207"/>
  <c r="F207"/>
  <c r="J207"/>
  <c r="E214"/>
  <c r="F214"/>
  <c r="J214"/>
  <c r="E221"/>
  <c r="F221"/>
  <c r="J221"/>
  <c r="E227"/>
  <c r="F229"/>
  <c r="J229"/>
  <c r="E234"/>
  <c r="F234"/>
  <c r="J234"/>
  <c r="E241"/>
  <c r="F241"/>
  <c r="J241"/>
  <c r="E247"/>
  <c r="F247"/>
  <c r="J247"/>
  <c r="E253"/>
  <c r="F254"/>
  <c r="J254"/>
  <c r="G496" i="1"/>
  <c r="H438"/>
  <c r="G438"/>
  <c r="J200"/>
  <c r="I200"/>
  <c r="H202"/>
  <c r="G202"/>
  <c r="G200" s="1"/>
  <c r="L160"/>
  <c r="K160"/>
  <c r="J160"/>
  <c r="I160"/>
  <c r="G161"/>
  <c r="H161"/>
  <c r="H162"/>
  <c r="J102"/>
  <c r="I102"/>
  <c r="G103"/>
  <c r="H103"/>
  <c r="J76"/>
  <c r="I76"/>
  <c r="G77"/>
  <c r="H77"/>
  <c r="G69"/>
  <c r="H69"/>
  <c r="I29"/>
  <c r="I23"/>
  <c r="J512"/>
  <c r="J500"/>
  <c r="J494"/>
  <c r="J461"/>
  <c r="J455"/>
  <c r="J474" s="1"/>
  <c r="J448"/>
  <c r="J436"/>
  <c r="J430"/>
  <c r="J424"/>
  <c r="J418"/>
  <c r="J412"/>
  <c r="J406"/>
  <c r="J400"/>
  <c r="J394"/>
  <c r="J388"/>
  <c r="J382"/>
  <c r="J329"/>
  <c r="J35"/>
  <c r="J323"/>
  <c r="J317"/>
  <c r="J310"/>
  <c r="J304"/>
  <c r="J298"/>
  <c r="J292"/>
  <c r="J286"/>
  <c r="J280"/>
  <c r="J273"/>
  <c r="J267"/>
  <c r="J261"/>
  <c r="J255"/>
  <c r="J249"/>
  <c r="J243"/>
  <c r="J237"/>
  <c r="J231"/>
  <c r="J225"/>
  <c r="J219"/>
  <c r="J187"/>
  <c r="J152"/>
  <c r="J127"/>
  <c r="J126"/>
  <c r="J125"/>
  <c r="J356"/>
  <c r="J115"/>
  <c r="J109"/>
  <c r="J96"/>
  <c r="J89"/>
  <c r="J83"/>
  <c r="J62"/>
  <c r="J56"/>
  <c r="J29"/>
  <c r="J23"/>
  <c r="J12"/>
  <c r="J349"/>
  <c r="G331"/>
  <c r="H331"/>
  <c r="G333"/>
  <c r="H333"/>
  <c r="G334"/>
  <c r="H334"/>
  <c r="G335"/>
  <c r="H335"/>
  <c r="H330"/>
  <c r="G330"/>
  <c r="G329" s="1"/>
  <c r="I329"/>
  <c r="K329"/>
  <c r="L329"/>
  <c r="M329"/>
  <c r="N329"/>
  <c r="O329"/>
  <c r="P329"/>
  <c r="H38"/>
  <c r="H39"/>
  <c r="H40"/>
  <c r="H36"/>
  <c r="G38"/>
  <c r="G35" s="1"/>
  <c r="G39"/>
  <c r="G40"/>
  <c r="G36"/>
  <c r="K35"/>
  <c r="L35"/>
  <c r="M35"/>
  <c r="N35"/>
  <c r="O35"/>
  <c r="P35"/>
  <c r="I35"/>
  <c r="H325"/>
  <c r="H327"/>
  <c r="H328"/>
  <c r="H324"/>
  <c r="G325"/>
  <c r="G327"/>
  <c r="G328"/>
  <c r="G324"/>
  <c r="I323"/>
  <c r="K323"/>
  <c r="L323"/>
  <c r="M323"/>
  <c r="N323"/>
  <c r="O323"/>
  <c r="P323"/>
  <c r="G527"/>
  <c r="H527"/>
  <c r="G529"/>
  <c r="H529"/>
  <c r="N379"/>
  <c r="H322"/>
  <c r="G322"/>
  <c r="H321"/>
  <c r="G321"/>
  <c r="H320"/>
  <c r="G320"/>
  <c r="H319"/>
  <c r="G319"/>
  <c r="H318"/>
  <c r="G318"/>
  <c r="G317" s="1"/>
  <c r="P317"/>
  <c r="O317"/>
  <c r="N317"/>
  <c r="M317"/>
  <c r="L317"/>
  <c r="K317"/>
  <c r="I317"/>
  <c r="H517"/>
  <c r="G517"/>
  <c r="H516"/>
  <c r="G516"/>
  <c r="H515"/>
  <c r="H512" s="1"/>
  <c r="G515"/>
  <c r="H513"/>
  <c r="G513"/>
  <c r="P512"/>
  <c r="O512"/>
  <c r="N512"/>
  <c r="M512"/>
  <c r="L512"/>
  <c r="K512"/>
  <c r="I512"/>
  <c r="G13"/>
  <c r="H67"/>
  <c r="G67"/>
  <c r="H66"/>
  <c r="G66"/>
  <c r="H65"/>
  <c r="G65"/>
  <c r="H64"/>
  <c r="G64"/>
  <c r="H63"/>
  <c r="G63"/>
  <c r="G62" s="1"/>
  <c r="P62"/>
  <c r="O62"/>
  <c r="N62"/>
  <c r="M62"/>
  <c r="L62"/>
  <c r="K62"/>
  <c r="I62"/>
  <c r="M76"/>
  <c r="I187"/>
  <c r="P125"/>
  <c r="P126"/>
  <c r="P127"/>
  <c r="O125"/>
  <c r="O126"/>
  <c r="O127"/>
  <c r="O122" s="1"/>
  <c r="N125"/>
  <c r="N126"/>
  <c r="N127"/>
  <c r="M125"/>
  <c r="M122" s="1"/>
  <c r="M126"/>
  <c r="M127"/>
  <c r="L125"/>
  <c r="L126"/>
  <c r="L127"/>
  <c r="K125"/>
  <c r="K126"/>
  <c r="K127"/>
  <c r="I125"/>
  <c r="I126"/>
  <c r="I127"/>
  <c r="H192"/>
  <c r="G192"/>
  <c r="H191"/>
  <c r="G191"/>
  <c r="H190"/>
  <c r="H187" s="1"/>
  <c r="G190"/>
  <c r="H188"/>
  <c r="G188"/>
  <c r="P187"/>
  <c r="O187"/>
  <c r="N187"/>
  <c r="M187"/>
  <c r="L187"/>
  <c r="K187"/>
  <c r="I83"/>
  <c r="I89"/>
  <c r="I96"/>
  <c r="I109"/>
  <c r="I115"/>
  <c r="I356"/>
  <c r="I128"/>
  <c r="I134"/>
  <c r="I140"/>
  <c r="K140"/>
  <c r="I152"/>
  <c r="I168"/>
  <c r="I174"/>
  <c r="K180"/>
  <c r="I219"/>
  <c r="I225"/>
  <c r="I231"/>
  <c r="K231"/>
  <c r="I237"/>
  <c r="I243"/>
  <c r="I249"/>
  <c r="I255"/>
  <c r="K255"/>
  <c r="I261"/>
  <c r="I267"/>
  <c r="I273"/>
  <c r="K273"/>
  <c r="K200"/>
  <c r="I280"/>
  <c r="K280"/>
  <c r="I286"/>
  <c r="K286"/>
  <c r="L286"/>
  <c r="I292"/>
  <c r="K292"/>
  <c r="I298"/>
  <c r="K298"/>
  <c r="I304"/>
  <c r="I310"/>
  <c r="K310"/>
  <c r="L310"/>
  <c r="I382"/>
  <c r="K382"/>
  <c r="I388"/>
  <c r="K388"/>
  <c r="I394"/>
  <c r="K394"/>
  <c r="I400"/>
  <c r="K400"/>
  <c r="I406"/>
  <c r="I412"/>
  <c r="I418"/>
  <c r="I424"/>
  <c r="I430"/>
  <c r="I436"/>
  <c r="I442"/>
  <c r="I461"/>
  <c r="I494"/>
  <c r="I500"/>
  <c r="I506"/>
  <c r="H351"/>
  <c r="H352"/>
  <c r="H353"/>
  <c r="H349" s="1"/>
  <c r="H354"/>
  <c r="G351"/>
  <c r="G352"/>
  <c r="G353"/>
  <c r="G349" s="1"/>
  <c r="G354"/>
  <c r="H350"/>
  <c r="G350"/>
  <c r="P349"/>
  <c r="O349"/>
  <c r="N349"/>
  <c r="M349"/>
  <c r="L349"/>
  <c r="K349"/>
  <c r="I349"/>
  <c r="I56"/>
  <c r="H511"/>
  <c r="G511"/>
  <c r="H510"/>
  <c r="G510"/>
  <c r="H509"/>
  <c r="G509"/>
  <c r="H508"/>
  <c r="G508"/>
  <c r="H507"/>
  <c r="H506" s="1"/>
  <c r="G507"/>
  <c r="H505"/>
  <c r="G505"/>
  <c r="H504"/>
  <c r="G504"/>
  <c r="H503"/>
  <c r="G503"/>
  <c r="H502"/>
  <c r="H500" s="1"/>
  <c r="G502"/>
  <c r="G500" s="1"/>
  <c r="H501"/>
  <c r="G501"/>
  <c r="H499"/>
  <c r="G499"/>
  <c r="H498"/>
  <c r="G498"/>
  <c r="H497"/>
  <c r="H494" s="1"/>
  <c r="G497"/>
  <c r="H496"/>
  <c r="H495"/>
  <c r="G495"/>
  <c r="G494" s="1"/>
  <c r="H467"/>
  <c r="G467"/>
  <c r="H466"/>
  <c r="G466"/>
  <c r="H465"/>
  <c r="G465"/>
  <c r="G463"/>
  <c r="H462"/>
  <c r="H461" s="1"/>
  <c r="G462"/>
  <c r="H460"/>
  <c r="G460"/>
  <c r="H459"/>
  <c r="G459"/>
  <c r="H458"/>
  <c r="G458"/>
  <c r="H457"/>
  <c r="H455" s="1"/>
  <c r="G457"/>
  <c r="H456"/>
  <c r="G456"/>
  <c r="H454"/>
  <c r="G454"/>
  <c r="H453"/>
  <c r="G453"/>
  <c r="H452"/>
  <c r="G452"/>
  <c r="H450"/>
  <c r="G450"/>
  <c r="H449"/>
  <c r="H448" s="1"/>
  <c r="G449"/>
  <c r="H447"/>
  <c r="G447"/>
  <c r="H446"/>
  <c r="G446"/>
  <c r="H445"/>
  <c r="G445"/>
  <c r="H444"/>
  <c r="G444"/>
  <c r="G443"/>
  <c r="H441"/>
  <c r="G441"/>
  <c r="H440"/>
  <c r="G440"/>
  <c r="H439"/>
  <c r="G439"/>
  <c r="H437"/>
  <c r="H436" s="1"/>
  <c r="G437"/>
  <c r="H435"/>
  <c r="G435"/>
  <c r="H434"/>
  <c r="G434"/>
  <c r="H433"/>
  <c r="G433"/>
  <c r="H432"/>
  <c r="G432"/>
  <c r="H431"/>
  <c r="G431"/>
  <c r="G430" s="1"/>
  <c r="H429"/>
  <c r="G429"/>
  <c r="H428"/>
  <c r="G428"/>
  <c r="H427"/>
  <c r="G427"/>
  <c r="H426"/>
  <c r="G426"/>
  <c r="H425"/>
  <c r="G425"/>
  <c r="H423"/>
  <c r="G423"/>
  <c r="H422"/>
  <c r="G422"/>
  <c r="H421"/>
  <c r="G421"/>
  <c r="H420"/>
  <c r="H418" s="1"/>
  <c r="G420"/>
  <c r="H419"/>
  <c r="G419"/>
  <c r="G418" s="1"/>
  <c r="H417"/>
  <c r="G417"/>
  <c r="H416"/>
  <c r="G416"/>
  <c r="H415"/>
  <c r="G415"/>
  <c r="H414"/>
  <c r="G414"/>
  <c r="G412" s="1"/>
  <c r="H413"/>
  <c r="H412" s="1"/>
  <c r="G413"/>
  <c r="H411"/>
  <c r="G411"/>
  <c r="H410"/>
  <c r="G410"/>
  <c r="H409"/>
  <c r="G409"/>
  <c r="H408"/>
  <c r="H406" s="1"/>
  <c r="G408"/>
  <c r="H407"/>
  <c r="G407"/>
  <c r="G406" s="1"/>
  <c r="H405"/>
  <c r="G405"/>
  <c r="H404"/>
  <c r="G404"/>
  <c r="H403"/>
  <c r="G403"/>
  <c r="H402"/>
  <c r="G402"/>
  <c r="G400" s="1"/>
  <c r="H401"/>
  <c r="H400" s="1"/>
  <c r="G401"/>
  <c r="H399"/>
  <c r="G399"/>
  <c r="H398"/>
  <c r="G398"/>
  <c r="H397"/>
  <c r="G397"/>
  <c r="H396"/>
  <c r="G396"/>
  <c r="H395"/>
  <c r="G395"/>
  <c r="G394" s="1"/>
  <c r="H393"/>
  <c r="G393"/>
  <c r="H392"/>
  <c r="G392"/>
  <c r="H391"/>
  <c r="G391"/>
  <c r="H390"/>
  <c r="G390"/>
  <c r="H389"/>
  <c r="H388" s="1"/>
  <c r="G389"/>
  <c r="H387"/>
  <c r="G387"/>
  <c r="H386"/>
  <c r="G386"/>
  <c r="H385"/>
  <c r="G385"/>
  <c r="G382" s="1"/>
  <c r="H384"/>
  <c r="H382" s="1"/>
  <c r="G384"/>
  <c r="G383"/>
  <c r="H316"/>
  <c r="G316"/>
  <c r="H314"/>
  <c r="G314"/>
  <c r="H313"/>
  <c r="G313"/>
  <c r="H312"/>
  <c r="G312"/>
  <c r="H311"/>
  <c r="H310" s="1"/>
  <c r="G311"/>
  <c r="H309"/>
  <c r="G309"/>
  <c r="H308"/>
  <c r="G308"/>
  <c r="H307"/>
  <c r="G307"/>
  <c r="H306"/>
  <c r="H304" s="1"/>
  <c r="G306"/>
  <c r="H305"/>
  <c r="G305"/>
  <c r="H303"/>
  <c r="G303"/>
  <c r="H302"/>
  <c r="G302"/>
  <c r="H301"/>
  <c r="G301"/>
  <c r="H300"/>
  <c r="G300"/>
  <c r="H299"/>
  <c r="H298" s="1"/>
  <c r="G299"/>
  <c r="G298" s="1"/>
  <c r="H297"/>
  <c r="G297"/>
  <c r="H296"/>
  <c r="G296"/>
  <c r="H295"/>
  <c r="G295"/>
  <c r="H294"/>
  <c r="G294"/>
  <c r="G292" s="1"/>
  <c r="H293"/>
  <c r="H292" s="1"/>
  <c r="G293"/>
  <c r="H291"/>
  <c r="G291"/>
  <c r="H290"/>
  <c r="G290"/>
  <c r="H289"/>
  <c r="G289"/>
  <c r="H288"/>
  <c r="G288"/>
  <c r="H287"/>
  <c r="H286" s="1"/>
  <c r="G287"/>
  <c r="H285"/>
  <c r="G285"/>
  <c r="H284"/>
  <c r="G284"/>
  <c r="H283"/>
  <c r="G283"/>
  <c r="H282"/>
  <c r="H280" s="1"/>
  <c r="G282"/>
  <c r="H281"/>
  <c r="G281"/>
  <c r="H205"/>
  <c r="G205"/>
  <c r="H204"/>
  <c r="G204"/>
  <c r="H203"/>
  <c r="G203"/>
  <c r="H201"/>
  <c r="G201"/>
  <c r="H279"/>
  <c r="G279"/>
  <c r="H278"/>
  <c r="G278"/>
  <c r="H277"/>
  <c r="G277"/>
  <c r="H276"/>
  <c r="G276"/>
  <c r="H274"/>
  <c r="H273" s="1"/>
  <c r="G274"/>
  <c r="G268"/>
  <c r="H272"/>
  <c r="G272"/>
  <c r="H271"/>
  <c r="G271"/>
  <c r="H270"/>
  <c r="G270"/>
  <c r="G267" s="1"/>
  <c r="H269"/>
  <c r="H267" s="1"/>
  <c r="G269"/>
  <c r="H268"/>
  <c r="H266"/>
  <c r="G266"/>
  <c r="H265"/>
  <c r="G265"/>
  <c r="H264"/>
  <c r="G264"/>
  <c r="H263"/>
  <c r="G263"/>
  <c r="H262"/>
  <c r="H261" s="1"/>
  <c r="G262"/>
  <c r="G261" s="1"/>
  <c r="H260"/>
  <c r="G260"/>
  <c r="H259"/>
  <c r="G259"/>
  <c r="H258"/>
  <c r="G258"/>
  <c r="H257"/>
  <c r="G257"/>
  <c r="G255" s="1"/>
  <c r="H256"/>
  <c r="H255" s="1"/>
  <c r="G256"/>
  <c r="H254"/>
  <c r="G254"/>
  <c r="H253"/>
  <c r="G253"/>
  <c r="H252"/>
  <c r="G252"/>
  <c r="H251"/>
  <c r="G251"/>
  <c r="H250"/>
  <c r="H249" s="1"/>
  <c r="G250"/>
  <c r="H248"/>
  <c r="G248"/>
  <c r="H247"/>
  <c r="G247"/>
  <c r="H246"/>
  <c r="G246"/>
  <c r="H245"/>
  <c r="H243" s="1"/>
  <c r="G245"/>
  <c r="H244"/>
  <c r="G244"/>
  <c r="H242"/>
  <c r="G242"/>
  <c r="H241"/>
  <c r="G241"/>
  <c r="H240"/>
  <c r="G240"/>
  <c r="H239"/>
  <c r="G239"/>
  <c r="H238"/>
  <c r="H237" s="1"/>
  <c r="G238"/>
  <c r="H236"/>
  <c r="G236"/>
  <c r="H235"/>
  <c r="G235"/>
  <c r="H234"/>
  <c r="G234"/>
  <c r="H233"/>
  <c r="H231" s="1"/>
  <c r="G233"/>
  <c r="H232"/>
  <c r="G232"/>
  <c r="H230"/>
  <c r="G230"/>
  <c r="H229"/>
  <c r="G229"/>
  <c r="H228"/>
  <c r="G228"/>
  <c r="H227"/>
  <c r="G227"/>
  <c r="H226"/>
  <c r="H225" s="1"/>
  <c r="G226"/>
  <c r="H224"/>
  <c r="G224"/>
  <c r="H223"/>
  <c r="G223"/>
  <c r="H222"/>
  <c r="G222"/>
  <c r="H221"/>
  <c r="H219" s="1"/>
  <c r="G221"/>
  <c r="G219" s="1"/>
  <c r="H220"/>
  <c r="G220"/>
  <c r="H186"/>
  <c r="G186"/>
  <c r="H185"/>
  <c r="G185"/>
  <c r="H184"/>
  <c r="G184"/>
  <c r="H181"/>
  <c r="G181"/>
  <c r="H179"/>
  <c r="G179"/>
  <c r="H178"/>
  <c r="G178"/>
  <c r="H177"/>
  <c r="G177"/>
  <c r="H176"/>
  <c r="G176"/>
  <c r="H175"/>
  <c r="G175"/>
  <c r="H173"/>
  <c r="G173"/>
  <c r="H172"/>
  <c r="G172"/>
  <c r="H171"/>
  <c r="G171"/>
  <c r="H170"/>
  <c r="G170"/>
  <c r="G169"/>
  <c r="G168" s="1"/>
  <c r="H167"/>
  <c r="G167"/>
  <c r="H166"/>
  <c r="G166"/>
  <c r="H165"/>
  <c r="G165"/>
  <c r="H164"/>
  <c r="G164"/>
  <c r="G162"/>
  <c r="H159"/>
  <c r="G159"/>
  <c r="H158"/>
  <c r="G158"/>
  <c r="H157"/>
  <c r="G157"/>
  <c r="H156"/>
  <c r="G156"/>
  <c r="H153"/>
  <c r="G153"/>
  <c r="H151"/>
  <c r="G151"/>
  <c r="H150"/>
  <c r="G150"/>
  <c r="H149"/>
  <c r="G149"/>
  <c r="H148"/>
  <c r="G148"/>
  <c r="G147"/>
  <c r="G146" s="1"/>
  <c r="H145"/>
  <c r="G145"/>
  <c r="H144"/>
  <c r="G144"/>
  <c r="H143"/>
  <c r="G143"/>
  <c r="H142"/>
  <c r="G142"/>
  <c r="G141"/>
  <c r="H139"/>
  <c r="G139"/>
  <c r="H138"/>
  <c r="G138"/>
  <c r="H137"/>
  <c r="G137"/>
  <c r="H136"/>
  <c r="G136"/>
  <c r="G135"/>
  <c r="H133"/>
  <c r="G133"/>
  <c r="G127" s="1"/>
  <c r="H132"/>
  <c r="G132"/>
  <c r="H131"/>
  <c r="G131"/>
  <c r="H130"/>
  <c r="G130"/>
  <c r="G129"/>
  <c r="H361"/>
  <c r="G361"/>
  <c r="H360"/>
  <c r="G360"/>
  <c r="H359"/>
  <c r="G359"/>
  <c r="H358"/>
  <c r="G358"/>
  <c r="H357"/>
  <c r="G357"/>
  <c r="H121"/>
  <c r="G121"/>
  <c r="H120"/>
  <c r="G120"/>
  <c r="H118"/>
  <c r="G118"/>
  <c r="H117"/>
  <c r="G117"/>
  <c r="H116"/>
  <c r="G116"/>
  <c r="H114"/>
  <c r="G114"/>
  <c r="H113"/>
  <c r="G113"/>
  <c r="H112"/>
  <c r="G112"/>
  <c r="H111"/>
  <c r="G111"/>
  <c r="H110"/>
  <c r="G110"/>
  <c r="H108"/>
  <c r="G108"/>
  <c r="H107"/>
  <c r="G107"/>
  <c r="H106"/>
  <c r="G106"/>
  <c r="H105"/>
  <c r="G105"/>
  <c r="H104"/>
  <c r="H102" s="1"/>
  <c r="G104"/>
  <c r="H101"/>
  <c r="G101"/>
  <c r="H100"/>
  <c r="G100"/>
  <c r="H99"/>
  <c r="G99"/>
  <c r="H97"/>
  <c r="H96" s="1"/>
  <c r="G97"/>
  <c r="H95"/>
  <c r="G95"/>
  <c r="H94"/>
  <c r="G94"/>
  <c r="H92"/>
  <c r="G92"/>
  <c r="H91"/>
  <c r="G91"/>
  <c r="H90"/>
  <c r="G90"/>
  <c r="H88"/>
  <c r="G88"/>
  <c r="H87"/>
  <c r="G87"/>
  <c r="H86"/>
  <c r="G86"/>
  <c r="H85"/>
  <c r="G85"/>
  <c r="H84"/>
  <c r="G84"/>
  <c r="H54"/>
  <c r="G54"/>
  <c r="H53"/>
  <c r="G53"/>
  <c r="H52"/>
  <c r="G52"/>
  <c r="H50"/>
  <c r="G50"/>
  <c r="H49"/>
  <c r="G49"/>
  <c r="H82"/>
  <c r="G82"/>
  <c r="H81"/>
  <c r="G81"/>
  <c r="H80"/>
  <c r="G80"/>
  <c r="H79"/>
  <c r="G79"/>
  <c r="H78"/>
  <c r="G78"/>
  <c r="H75"/>
  <c r="G75"/>
  <c r="H74"/>
  <c r="G74"/>
  <c r="H73"/>
  <c r="G73"/>
  <c r="H72"/>
  <c r="H70"/>
  <c r="G70"/>
  <c r="H61"/>
  <c r="G61"/>
  <c r="H60"/>
  <c r="G60"/>
  <c r="H59"/>
  <c r="G59"/>
  <c r="H58"/>
  <c r="H56" s="1"/>
  <c r="G58"/>
  <c r="H57"/>
  <c r="G57"/>
  <c r="H34"/>
  <c r="G34"/>
  <c r="H33"/>
  <c r="G33"/>
  <c r="H32"/>
  <c r="G32"/>
  <c r="H30"/>
  <c r="G30"/>
  <c r="K23"/>
  <c r="L23"/>
  <c r="M23"/>
  <c r="N23"/>
  <c r="O23"/>
  <c r="P23"/>
  <c r="H28"/>
  <c r="G28"/>
  <c r="G23" s="1"/>
  <c r="H27"/>
  <c r="H26"/>
  <c r="G26"/>
  <c r="H25"/>
  <c r="G25"/>
  <c r="H24"/>
  <c r="H23" s="1"/>
  <c r="G24"/>
  <c r="H15"/>
  <c r="H17"/>
  <c r="H19"/>
  <c r="H22"/>
  <c r="H13"/>
  <c r="G15"/>
  <c r="G17"/>
  <c r="G19"/>
  <c r="G22"/>
  <c r="K12"/>
  <c r="L12"/>
  <c r="M12"/>
  <c r="N12"/>
  <c r="O12"/>
  <c r="P12"/>
  <c r="L180"/>
  <c r="M180"/>
  <c r="N180"/>
  <c r="O180"/>
  <c r="P180"/>
  <c r="K174"/>
  <c r="L174"/>
  <c r="M174"/>
  <c r="N174"/>
  <c r="O174"/>
  <c r="P174"/>
  <c r="P168"/>
  <c r="O168"/>
  <c r="N168"/>
  <c r="M168"/>
  <c r="L168"/>
  <c r="K168"/>
  <c r="K461"/>
  <c r="L461"/>
  <c r="M461"/>
  <c r="N461"/>
  <c r="O461"/>
  <c r="P461"/>
  <c r="K500"/>
  <c r="K506"/>
  <c r="L500"/>
  <c r="L506"/>
  <c r="M500"/>
  <c r="M506"/>
  <c r="N500"/>
  <c r="N506"/>
  <c r="O500"/>
  <c r="O506"/>
  <c r="P500"/>
  <c r="P506"/>
  <c r="K494"/>
  <c r="K455"/>
  <c r="K474" s="1"/>
  <c r="K448"/>
  <c r="K442"/>
  <c r="K436"/>
  <c r="K430"/>
  <c r="K424"/>
  <c r="K418"/>
  <c r="K412"/>
  <c r="K406"/>
  <c r="K304"/>
  <c r="K267"/>
  <c r="K261"/>
  <c r="K249"/>
  <c r="K243"/>
  <c r="K237"/>
  <c r="K225"/>
  <c r="K219"/>
  <c r="K356"/>
  <c r="K115"/>
  <c r="K109"/>
  <c r="K102"/>
  <c r="K96"/>
  <c r="K89"/>
  <c r="K83"/>
  <c r="K76"/>
  <c r="K68"/>
  <c r="K56"/>
  <c r="K29"/>
  <c r="L494"/>
  <c r="L455"/>
  <c r="L474" s="1"/>
  <c r="L448"/>
  <c r="L442"/>
  <c r="L436"/>
  <c r="L430"/>
  <c r="L424"/>
  <c r="L418"/>
  <c r="L412"/>
  <c r="L406"/>
  <c r="L400"/>
  <c r="L394"/>
  <c r="L388"/>
  <c r="L382"/>
  <c r="L304"/>
  <c r="L298"/>
  <c r="L292"/>
  <c r="L280"/>
  <c r="L200"/>
  <c r="L273"/>
  <c r="L267"/>
  <c r="L261"/>
  <c r="L255"/>
  <c r="L249"/>
  <c r="L243"/>
  <c r="L237"/>
  <c r="L231"/>
  <c r="L225"/>
  <c r="L219"/>
  <c r="L356"/>
  <c r="L115"/>
  <c r="L109"/>
  <c r="L102"/>
  <c r="L96"/>
  <c r="L89"/>
  <c r="L83"/>
  <c r="L76"/>
  <c r="L68"/>
  <c r="L56"/>
  <c r="L29"/>
  <c r="M494"/>
  <c r="M455"/>
  <c r="M474" s="1"/>
  <c r="M448"/>
  <c r="M442"/>
  <c r="M436"/>
  <c r="M430"/>
  <c r="M424"/>
  <c r="M418"/>
  <c r="M412"/>
  <c r="M406"/>
  <c r="M400"/>
  <c r="M394"/>
  <c r="M388"/>
  <c r="M382"/>
  <c r="M310"/>
  <c r="M304"/>
  <c r="M298"/>
  <c r="M292"/>
  <c r="M286"/>
  <c r="M280"/>
  <c r="M200"/>
  <c r="M273"/>
  <c r="M267"/>
  <c r="M261"/>
  <c r="M255"/>
  <c r="M249"/>
  <c r="M243"/>
  <c r="M237"/>
  <c r="M231"/>
  <c r="M225"/>
  <c r="M219"/>
  <c r="M356"/>
  <c r="M115"/>
  <c r="M109"/>
  <c r="M102"/>
  <c r="M96"/>
  <c r="M89"/>
  <c r="M83"/>
  <c r="M68"/>
  <c r="M56"/>
  <c r="M29"/>
  <c r="N494"/>
  <c r="N455"/>
  <c r="N448"/>
  <c r="N474" s="1"/>
  <c r="N442"/>
  <c r="N436"/>
  <c r="N430"/>
  <c r="N424"/>
  <c r="N418"/>
  <c r="N412"/>
  <c r="N406"/>
  <c r="N400"/>
  <c r="N394"/>
  <c r="N388"/>
  <c r="N382"/>
  <c r="N310"/>
  <c r="N304"/>
  <c r="N298"/>
  <c r="N292"/>
  <c r="N286"/>
  <c r="N280"/>
  <c r="N200"/>
  <c r="N273"/>
  <c r="N267"/>
  <c r="N261"/>
  <c r="N255"/>
  <c r="N249"/>
  <c r="N243"/>
  <c r="N237"/>
  <c r="N231"/>
  <c r="N225"/>
  <c r="N219"/>
  <c r="N356"/>
  <c r="N115"/>
  <c r="N109"/>
  <c r="N102"/>
  <c r="N96"/>
  <c r="N89"/>
  <c r="N83"/>
  <c r="N76"/>
  <c r="N68"/>
  <c r="N56"/>
  <c r="N29"/>
  <c r="O494"/>
  <c r="O455"/>
  <c r="O474" s="1"/>
  <c r="O448"/>
  <c r="O442"/>
  <c r="O436"/>
  <c r="O430"/>
  <c r="O424"/>
  <c r="O418"/>
  <c r="O412"/>
  <c r="O406"/>
  <c r="O400"/>
  <c r="O394"/>
  <c r="O388"/>
  <c r="O382"/>
  <c r="O310"/>
  <c r="O304"/>
  <c r="O298"/>
  <c r="O292"/>
  <c r="O286"/>
  <c r="O280"/>
  <c r="O200"/>
  <c r="O273"/>
  <c r="O267"/>
  <c r="O261"/>
  <c r="O255"/>
  <c r="O249"/>
  <c r="O243"/>
  <c r="O237"/>
  <c r="O231"/>
  <c r="O225"/>
  <c r="O219"/>
  <c r="O356"/>
  <c r="O115"/>
  <c r="O109"/>
  <c r="O102"/>
  <c r="O96"/>
  <c r="O89"/>
  <c r="O83"/>
  <c r="O76"/>
  <c r="O68"/>
  <c r="O56"/>
  <c r="O29"/>
  <c r="P494"/>
  <c r="P455"/>
  <c r="P448"/>
  <c r="P474" s="1"/>
  <c r="P442"/>
  <c r="P436"/>
  <c r="P430"/>
  <c r="P424"/>
  <c r="P418"/>
  <c r="P412"/>
  <c r="P406"/>
  <c r="P400"/>
  <c r="P394"/>
  <c r="P388"/>
  <c r="P382"/>
  <c r="P310"/>
  <c r="P304"/>
  <c r="P298"/>
  <c r="P292"/>
  <c r="P286"/>
  <c r="P280"/>
  <c r="P200"/>
  <c r="P273"/>
  <c r="P267"/>
  <c r="P261"/>
  <c r="P255"/>
  <c r="P249"/>
  <c r="P243"/>
  <c r="P237"/>
  <c r="P231"/>
  <c r="P225"/>
  <c r="P219"/>
  <c r="P356"/>
  <c r="P115"/>
  <c r="P109"/>
  <c r="P102"/>
  <c r="P96"/>
  <c r="P89"/>
  <c r="P83"/>
  <c r="P76"/>
  <c r="P68"/>
  <c r="P56"/>
  <c r="P29"/>
  <c r="K152"/>
  <c r="K146"/>
  <c r="K134"/>
  <c r="K128"/>
  <c r="L152"/>
  <c r="L146"/>
  <c r="L140"/>
  <c r="L134"/>
  <c r="L128"/>
  <c r="M160"/>
  <c r="M152"/>
  <c r="M146"/>
  <c r="M140"/>
  <c r="M134"/>
  <c r="M128"/>
  <c r="N160"/>
  <c r="N152"/>
  <c r="N146"/>
  <c r="N140"/>
  <c r="N134"/>
  <c r="N128"/>
  <c r="O160"/>
  <c r="O152"/>
  <c r="O146"/>
  <c r="O140"/>
  <c r="O134"/>
  <c r="O128"/>
  <c r="P160"/>
  <c r="P152"/>
  <c r="P146"/>
  <c r="P140"/>
  <c r="P134"/>
  <c r="P128"/>
  <c r="E100" i="3"/>
  <c r="J36"/>
  <c r="J30"/>
  <c r="J24"/>
  <c r="J18"/>
  <c r="I100"/>
  <c r="I253"/>
  <c r="I247"/>
  <c r="I241"/>
  <c r="I234"/>
  <c r="I227"/>
  <c r="I221"/>
  <c r="I214"/>
  <c r="I207"/>
  <c r="I201"/>
  <c r="I195"/>
  <c r="I189"/>
  <c r="I183"/>
  <c r="I176"/>
  <c r="I170"/>
  <c r="I145"/>
  <c r="I138"/>
  <c r="I131"/>
  <c r="I125"/>
  <c r="I119"/>
  <c r="I112"/>
  <c r="I106"/>
  <c r="I105"/>
  <c r="I104"/>
  <c r="I103"/>
  <c r="I102"/>
  <c r="I101"/>
  <c r="I94"/>
  <c r="I88"/>
  <c r="I82"/>
  <c r="I75"/>
  <c r="I69"/>
  <c r="I62"/>
  <c r="I56"/>
  <c r="I50"/>
  <c r="I36"/>
  <c r="I30"/>
  <c r="I24"/>
  <c r="I18"/>
  <c r="E12"/>
  <c r="I12"/>
  <c r="F253"/>
  <c r="J253"/>
  <c r="F100"/>
  <c r="J100"/>
  <c r="F227"/>
  <c r="J227"/>
  <c r="H525" i="1"/>
  <c r="J506"/>
  <c r="G525"/>
  <c r="H443"/>
  <c r="H442" s="1"/>
  <c r="G526"/>
  <c r="H147"/>
  <c r="H146" s="1"/>
  <c r="J442"/>
  <c r="H141"/>
  <c r="J180"/>
  <c r="I12"/>
  <c r="N10" i="4"/>
  <c r="M10"/>
  <c r="M9"/>
  <c r="P379" i="1"/>
  <c r="G280"/>
  <c r="L543"/>
  <c r="N543"/>
  <c r="G243"/>
  <c r="O487"/>
  <c r="K376"/>
  <c r="G109"/>
  <c r="G56"/>
  <c r="H109"/>
  <c r="G29"/>
  <c r="H424"/>
  <c r="H430"/>
  <c r="G448"/>
  <c r="G83"/>
  <c r="G388"/>
  <c r="H115"/>
  <c r="M490"/>
  <c r="G286"/>
  <c r="G424"/>
  <c r="J524"/>
  <c r="J379"/>
  <c r="G523"/>
  <c r="H29"/>
  <c r="L541"/>
  <c r="G134"/>
  <c r="G225"/>
  <c r="G304"/>
  <c r="H394"/>
  <c r="K490"/>
  <c r="P546"/>
  <c r="K377"/>
  <c r="G231"/>
  <c r="G370"/>
  <c r="J545"/>
  <c r="L538"/>
  <c r="K362"/>
  <c r="J489"/>
  <c r="G356"/>
  <c r="G436"/>
  <c r="G506"/>
  <c r="G212"/>
  <c r="H336"/>
  <c r="H481"/>
  <c r="I543"/>
  <c r="L375"/>
  <c r="P540"/>
  <c r="H367"/>
  <c r="G521"/>
  <c r="N538"/>
  <c r="J533"/>
  <c r="G237"/>
  <c r="G249"/>
  <c r="G273"/>
  <c r="G455"/>
  <c r="H62"/>
  <c r="H317"/>
  <c r="H35"/>
  <c r="N122"/>
  <c r="G193"/>
  <c r="G482"/>
  <c r="K375"/>
  <c r="P538"/>
  <c r="L376"/>
  <c r="K485"/>
  <c r="K547" s="1"/>
  <c r="O543"/>
  <c r="O541"/>
  <c r="K379"/>
  <c r="K483"/>
  <c r="N375"/>
  <c r="H520"/>
  <c r="N533"/>
  <c r="N488"/>
  <c r="M531"/>
  <c r="H476" l="1"/>
  <c r="G476"/>
  <c r="G488" s="1"/>
  <c r="I488"/>
  <c r="H474"/>
  <c r="O549"/>
  <c r="H48"/>
  <c r="H83"/>
  <c r="H89"/>
  <c r="H356"/>
  <c r="G125"/>
  <c r="G126"/>
  <c r="H174"/>
  <c r="M488"/>
  <c r="G484"/>
  <c r="O488"/>
  <c r="G535"/>
  <c r="G520"/>
  <c r="O518"/>
  <c r="J482"/>
  <c r="H482" s="1"/>
  <c r="H342"/>
  <c r="M544"/>
  <c r="H134"/>
  <c r="M538"/>
  <c r="G371"/>
  <c r="J123"/>
  <c r="G477"/>
  <c r="I474"/>
  <c r="G474" s="1"/>
  <c r="L368"/>
  <c r="O537"/>
  <c r="H379"/>
  <c r="M375"/>
  <c r="K488"/>
  <c r="K550" s="1"/>
  <c r="N546"/>
  <c r="H126"/>
  <c r="G140"/>
  <c r="H125"/>
  <c r="H127"/>
  <c r="G160"/>
  <c r="G174"/>
  <c r="G180"/>
  <c r="M540"/>
  <c r="I524"/>
  <c r="P488"/>
  <c r="P550" s="1"/>
  <c r="L535"/>
  <c r="H535" s="1"/>
  <c r="H41"/>
  <c r="I544"/>
  <c r="N544"/>
  <c r="N376"/>
  <c r="J364"/>
  <c r="P378"/>
  <c r="P552" s="1"/>
  <c r="L540"/>
  <c r="P541"/>
  <c r="L379"/>
  <c r="N378"/>
  <c r="N552" s="1"/>
  <c r="G372"/>
  <c r="G123"/>
  <c r="O362"/>
  <c r="M377"/>
  <c r="K537"/>
  <c r="N539"/>
  <c r="P490"/>
  <c r="K374"/>
  <c r="H329"/>
  <c r="M480"/>
  <c r="L518"/>
  <c r="M518"/>
  <c r="O378"/>
  <c r="M541"/>
  <c r="J134"/>
  <c r="H12"/>
  <c r="H68"/>
  <c r="G76"/>
  <c r="G48"/>
  <c r="G89"/>
  <c r="G96"/>
  <c r="G102"/>
  <c r="G115"/>
  <c r="G128"/>
  <c r="G442"/>
  <c r="G512"/>
  <c r="H76"/>
  <c r="H160"/>
  <c r="H200"/>
  <c r="H212"/>
  <c r="H152"/>
  <c r="J534"/>
  <c r="H534" s="1"/>
  <c r="M487"/>
  <c r="P518"/>
  <c r="I518"/>
  <c r="H521"/>
  <c r="G522"/>
  <c r="H323"/>
  <c r="P122"/>
  <c r="G41"/>
  <c r="G342"/>
  <c r="H128"/>
  <c r="G369"/>
  <c r="G368" s="1"/>
  <c r="I124"/>
  <c r="G124" s="1"/>
  <c r="I487"/>
  <c r="N540"/>
  <c r="G471"/>
  <c r="G468" s="1"/>
  <c r="J485"/>
  <c r="J541"/>
  <c r="K491"/>
  <c r="K553" s="1"/>
  <c r="K480"/>
  <c r="L536"/>
  <c r="J546"/>
  <c r="H546" s="1"/>
  <c r="N490"/>
  <c r="M552"/>
  <c r="O545"/>
  <c r="O539"/>
  <c r="K489"/>
  <c r="K551" s="1"/>
  <c r="M489"/>
  <c r="J539"/>
  <c r="J551" s="1"/>
  <c r="J487"/>
  <c r="K487"/>
  <c r="K549" s="1"/>
  <c r="M362"/>
  <c r="N374"/>
  <c r="N362"/>
  <c r="P362"/>
  <c r="G122"/>
  <c r="O491"/>
  <c r="O553" s="1"/>
  <c r="O547"/>
  <c r="L489"/>
  <c r="M491"/>
  <c r="M553" s="1"/>
  <c r="M547"/>
  <c r="G533"/>
  <c r="K530"/>
  <c r="J538"/>
  <c r="H364"/>
  <c r="J376"/>
  <c r="O486"/>
  <c r="H524"/>
  <c r="H532"/>
  <c r="J530"/>
  <c r="G544"/>
  <c r="N550"/>
  <c r="K552"/>
  <c r="N547"/>
  <c r="N491"/>
  <c r="N553" s="1"/>
  <c r="J552"/>
  <c r="H540"/>
  <c r="O542"/>
  <c r="H533"/>
  <c r="L545"/>
  <c r="G528"/>
  <c r="G524" s="1"/>
  <c r="G483"/>
  <c r="G489" s="1"/>
  <c r="H372"/>
  <c r="O538"/>
  <c r="O536" s="1"/>
  <c r="L488"/>
  <c r="L550" s="1"/>
  <c r="H490"/>
  <c r="L534"/>
  <c r="I534"/>
  <c r="M376"/>
  <c r="M550" s="1"/>
  <c r="O480"/>
  <c r="P375"/>
  <c r="N537"/>
  <c r="H365"/>
  <c r="K518"/>
  <c r="O546"/>
  <c r="J128"/>
  <c r="M524"/>
  <c r="P531"/>
  <c r="P530" s="1"/>
  <c r="M532"/>
  <c r="M530" s="1"/>
  <c r="M549"/>
  <c r="K539"/>
  <c r="G367"/>
  <c r="G379" s="1"/>
  <c r="J518"/>
  <c r="G363"/>
  <c r="H369"/>
  <c r="H519"/>
  <c r="J490"/>
  <c r="L362"/>
  <c r="H522"/>
  <c r="H366"/>
  <c r="N483"/>
  <c r="N541"/>
  <c r="H541" s="1"/>
  <c r="H370"/>
  <c r="H140"/>
  <c r="G366"/>
  <c r="G378" s="1"/>
  <c r="O368"/>
  <c r="I537"/>
  <c r="H371"/>
  <c r="P539"/>
  <c r="M543"/>
  <c r="K540"/>
  <c r="L485"/>
  <c r="L491" s="1"/>
  <c r="L553" s="1"/>
  <c r="P487"/>
  <c r="L487"/>
  <c r="P543"/>
  <c r="H169"/>
  <c r="H168" s="1"/>
  <c r="H182"/>
  <c r="H180" s="1"/>
  <c r="P485"/>
  <c r="P547" s="1"/>
  <c r="I485"/>
  <c r="G485" s="1"/>
  <c r="P483"/>
  <c r="I531"/>
  <c r="G72"/>
  <c r="G68" s="1"/>
  <c r="I489"/>
  <c r="I364"/>
  <c r="I362" s="1"/>
  <c r="K368"/>
  <c r="G481"/>
  <c r="H528"/>
  <c r="L378"/>
  <c r="O534"/>
  <c r="O552" s="1"/>
  <c r="G12"/>
  <c r="K524"/>
  <c r="N531"/>
  <c r="N530" s="1"/>
  <c r="I532"/>
  <c r="G532" s="1"/>
  <c r="O532"/>
  <c r="J363"/>
  <c r="I539"/>
  <c r="I551" s="1"/>
  <c r="I368"/>
  <c r="K545"/>
  <c r="G519"/>
  <c r="G490"/>
  <c r="O377"/>
  <c r="K546"/>
  <c r="G546" s="1"/>
  <c r="G491"/>
  <c r="M539"/>
  <c r="M536" s="1"/>
  <c r="J368"/>
  <c r="I379"/>
  <c r="G323"/>
  <c r="I377"/>
  <c r="G365"/>
  <c r="G541"/>
  <c r="I540"/>
  <c r="N549" l="1"/>
  <c r="G375"/>
  <c r="H377"/>
  <c r="M486"/>
  <c r="J480"/>
  <c r="J544"/>
  <c r="H544" s="1"/>
  <c r="K542"/>
  <c r="L530"/>
  <c r="J488"/>
  <c r="J486" s="1"/>
  <c r="G518"/>
  <c r="K486"/>
  <c r="I122"/>
  <c r="J547"/>
  <c r="J542" s="1"/>
  <c r="J491"/>
  <c r="M542"/>
  <c r="J553"/>
  <c r="H553" s="1"/>
  <c r="K536"/>
  <c r="K548"/>
  <c r="H483"/>
  <c r="H489" s="1"/>
  <c r="M548"/>
  <c r="M551"/>
  <c r="H539"/>
  <c r="G480"/>
  <c r="I491"/>
  <c r="I486" s="1"/>
  <c r="P536"/>
  <c r="G531"/>
  <c r="G530" s="1"/>
  <c r="I530"/>
  <c r="L486"/>
  <c r="L549"/>
  <c r="J550"/>
  <c r="H550" s="1"/>
  <c r="H538"/>
  <c r="H363"/>
  <c r="J375"/>
  <c r="J374" s="1"/>
  <c r="J537"/>
  <c r="J362"/>
  <c r="P549"/>
  <c r="P374"/>
  <c r="L374"/>
  <c r="L551"/>
  <c r="G364"/>
  <c r="G376" s="1"/>
  <c r="I376"/>
  <c r="I374" s="1"/>
  <c r="I538"/>
  <c r="I536" s="1"/>
  <c r="P545"/>
  <c r="P542" s="1"/>
  <c r="P480"/>
  <c r="H123"/>
  <c r="H122" s="1"/>
  <c r="J122"/>
  <c r="O530"/>
  <c r="G545"/>
  <c r="G487"/>
  <c r="G486" s="1"/>
  <c r="H488"/>
  <c r="H543"/>
  <c r="H485"/>
  <c r="H491" s="1"/>
  <c r="H368"/>
  <c r="P491"/>
  <c r="P553" s="1"/>
  <c r="M374"/>
  <c r="G543"/>
  <c r="H376"/>
  <c r="H531"/>
  <c r="H530" s="1"/>
  <c r="G539"/>
  <c r="L552"/>
  <c r="H552" s="1"/>
  <c r="H378"/>
  <c r="H518"/>
  <c r="N536"/>
  <c r="G534"/>
  <c r="L480"/>
  <c r="I547"/>
  <c r="P489"/>
  <c r="P551" s="1"/>
  <c r="I480"/>
  <c r="L547"/>
  <c r="O374"/>
  <c r="O551"/>
  <c r="G537"/>
  <c r="I549"/>
  <c r="G549" s="1"/>
  <c r="N545"/>
  <c r="N542" s="1"/>
  <c r="N489"/>
  <c r="N480"/>
  <c r="O550"/>
  <c r="G362"/>
  <c r="G377"/>
  <c r="I552"/>
  <c r="G552" s="1"/>
  <c r="G540"/>
  <c r="G551"/>
  <c r="H547" l="1"/>
  <c r="O548"/>
  <c r="G547"/>
  <c r="G542" s="1"/>
  <c r="I553"/>
  <c r="G553" s="1"/>
  <c r="I542"/>
  <c r="G536"/>
  <c r="N551"/>
  <c r="N548" s="1"/>
  <c r="N486"/>
  <c r="H375"/>
  <c r="H374" s="1"/>
  <c r="H362"/>
  <c r="H486"/>
  <c r="P548"/>
  <c r="L542"/>
  <c r="G374"/>
  <c r="P486"/>
  <c r="L548"/>
  <c r="G538"/>
  <c r="I550"/>
  <c r="G550" s="1"/>
  <c r="G548" s="1"/>
  <c r="H537"/>
  <c r="H536" s="1"/>
  <c r="J536"/>
  <c r="J549"/>
  <c r="H545"/>
  <c r="H542" s="1"/>
  <c r="H480"/>
  <c r="H551" l="1"/>
  <c r="I548"/>
  <c r="H549"/>
  <c r="J548"/>
  <c r="H548" l="1"/>
</calcChain>
</file>

<file path=xl/comments1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color indexed="81"/>
            <rFont val="Tahoma"/>
            <family val="2"/>
            <charset val="204"/>
          </rPr>
          <t>taskina:</t>
        </r>
        <r>
          <rPr>
            <sz val="8"/>
            <color indexed="81"/>
            <rFont val="Tahoma"/>
            <family val="2"/>
            <charset val="204"/>
          </rPr>
          <t xml:space="preserve">
доп. "хотелки"</t>
        </r>
      </text>
    </comment>
    <comment ref="G254" authorId="0">
      <text>
        <r>
          <rPr>
            <b/>
            <sz val="8"/>
            <color indexed="81"/>
            <rFont val="Tahoma"/>
            <family val="2"/>
            <charset val="204"/>
          </rPr>
          <t>taskina:</t>
        </r>
        <r>
          <rPr>
            <sz val="8"/>
            <color indexed="81"/>
            <rFont val="Tahoma"/>
            <family val="2"/>
            <charset val="204"/>
          </rPr>
          <t xml:space="preserve">
доп. "хотелки"</t>
        </r>
      </text>
    </comment>
  </commentList>
</comments>
</file>

<file path=xl/comments2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color indexed="81"/>
            <rFont val="Tahoma"/>
            <family val="2"/>
            <charset val="204"/>
          </rPr>
          <t>taskina:</t>
        </r>
        <r>
          <rPr>
            <sz val="8"/>
            <color indexed="81"/>
            <rFont val="Tahoma"/>
            <family val="2"/>
            <charset val="204"/>
          </rPr>
          <t xml:space="preserve">
доп. "хотелки"</t>
        </r>
      </text>
    </comment>
    <comment ref="G254" authorId="0">
      <text>
        <r>
          <rPr>
            <b/>
            <sz val="8"/>
            <color indexed="81"/>
            <rFont val="Tahoma"/>
            <family val="2"/>
            <charset val="204"/>
          </rPr>
          <t>taskina:</t>
        </r>
        <r>
          <rPr>
            <sz val="8"/>
            <color indexed="81"/>
            <rFont val="Tahoma"/>
            <family val="2"/>
            <charset val="204"/>
          </rPr>
          <t xml:space="preserve">
доп. "хотелки"</t>
        </r>
      </text>
    </comment>
  </commentList>
</comments>
</file>

<file path=xl/sharedStrings.xml><?xml version="1.0" encoding="utf-8"?>
<sst xmlns="http://schemas.openxmlformats.org/spreadsheetml/2006/main" count="1606" uniqueCount="262">
  <si>
    <t xml:space="preserve">Приложение 2 к подпрограмме 
«Развитие инженерной инфраструктуры»
</t>
  </si>
  <si>
    <t>ПЕРЕЧЕНЬ МЕРОПРИЯТИЙ И РЕСУРСНОЕ ОБЕСПЕЧЕНИЕ ПОДПРОГРАММЫ</t>
  </si>
  <si>
    <t>« Развитие инженерной инфраструктуры»</t>
  </si>
  <si>
    <t>наименование подпрограммы</t>
  </si>
  <si>
    <t>№</t>
  </si>
  <si>
    <t>Наименования целей, задач, мероприятий программы</t>
  </si>
  <si>
    <t>Протяженность, км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</si>
  <si>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</si>
  <si>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</si>
  <si>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</si>
  <si>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</si>
  <si>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</si>
  <si>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</si>
  <si>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</si>
  <si>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</si>
  <si>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</si>
  <si>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</si>
  <si>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</si>
  <si>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</si>
  <si>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</si>
  <si>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</si>
  <si>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</si>
  <si>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</si>
  <si>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</si>
  <si>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</si>
  <si>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143,45 км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</si>
  <si>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</si>
  <si>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</si>
  <si>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</si>
  <si>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</si>
  <si>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</si>
  <si>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</si>
  <si>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</si>
  <si>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</si>
  <si>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</si>
  <si>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</si>
  <si>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</si>
  <si>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</si>
  <si>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</si>
  <si>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</si>
  <si>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</si>
  <si>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</si>
  <si>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</si>
  <si>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</si>
  <si>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1.5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</si>
  <si>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</si>
  <si>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</si>
  <si>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1.6.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</si>
  <si>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</si>
  <si>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</si>
  <si>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</si>
  <si>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</si>
  <si>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</si>
  <si>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</si>
  <si>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</si>
  <si>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</si>
  <si>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Плата за  технологическое присоединение к  сетям водоотведения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</si>
  <si>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</si>
  <si>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</si>
  <si>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</si>
  <si>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</si>
  <si>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</si>
  <si>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</si>
  <si>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Строительство сетей канализации по ул. Куйбышева, Григорьева, А. Невского (по решению суда)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</si>
  <si>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</si>
  <si>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</si>
  <si>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</si>
  <si>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</si>
  <si>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</si>
  <si>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</si>
  <si>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</si>
  <si>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Проектные работы</t>
  </si>
  <si>
    <t>2.9.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</si>
  <si>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МАОУ СОШ №5, а также жилых домов, представляющих историческую ценность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</si>
  <si>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</si>
  <si>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</si>
  <si>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</si>
  <si>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</si>
  <si>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</si>
  <si>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</si>
  <si>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</si>
  <si>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</si>
  <si>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</si>
  <si>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</si>
  <si>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</si>
  <si>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</si>
  <si>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</si>
  <si>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</si>
  <si>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</si>
  <si>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</si>
  <si>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</si>
  <si>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</si>
  <si>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</si>
  <si>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</si>
  <si>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</si>
  <si>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</si>
  <si>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</si>
  <si>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</si>
  <si>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</si>
  <si>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1483 п.м.</t>
  </si>
  <si>
    <t>2.11.9</t>
  </si>
  <si>
    <t>г. Томск, ул. Московский тракт, 82 (решение судов)</t>
  </si>
  <si>
    <t>248 п.м.</t>
  </si>
  <si>
    <t>Плата за технологическое присоединение к  сетям водоотведения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</si>
  <si>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</si>
  <si>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</si>
  <si>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</si>
  <si>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</si>
  <si>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</si>
  <si>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387,6 п.м.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</si>
  <si>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</si>
  <si>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</si>
  <si>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</si>
  <si>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</si>
  <si>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</si>
  <si>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</si>
  <si>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</si>
  <si>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</si>
  <si>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</si>
  <si>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</si>
  <si>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1160 п.м.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</si>
  <si>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</si>
  <si>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</si>
  <si>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</si>
  <si>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</si>
  <si>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</si>
  <si>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</si>
  <si>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</si>
  <si>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</si>
  <si>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</si>
  <si>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</si>
  <si>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Строительство ливневой канализации по ул. Сибирской от ул. Л.Толстого до ул. Красноармейской включая систему поврхностного водоотведения от жилых домов №№ 1а, 1б, 1в по ул. Некрасоваи жилого дома № 14 по ул. С.Разина в г. Томске</t>
  </si>
  <si>
    <t>2 км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</si>
  <si>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</si>
  <si>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</si>
  <si>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</si>
  <si>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</si>
  <si>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</si>
  <si>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</si>
  <si>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</si>
  <si>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</si>
  <si>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</si>
  <si>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</si>
  <si>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</si>
  <si>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</si>
  <si>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</si>
  <si>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</si>
  <si>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</si>
  <si>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</si>
  <si>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</si>
  <si>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</si>
  <si>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</si>
  <si>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</si>
  <si>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</si>
  <si>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</si>
  <si>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</si>
  <si>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</si>
  <si>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</si>
  <si>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</si>
  <si>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</si>
  <si>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</si>
  <si>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</si>
  <si>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</si>
  <si>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 xml:space="preserve">Организация отвода дренажных вод и поверхностного стока по ул. Усть-Киргизский 2-ой тупик 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</si>
  <si>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</si>
  <si>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</si>
  <si>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</si>
  <si>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</si>
  <si>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 xml:space="preserve">Строительство системы отведения поверхностных сточных вод с территории МАДОУ "Детский сад общеобразовательного вида №5" по адресу: ул. Елизаровых, 4/1
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</si>
  <si>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</si>
  <si>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</si>
  <si>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</si>
  <si>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</si>
  <si>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</si>
  <si>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</si>
  <si>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</si>
  <si>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</si>
  <si>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</si>
  <si>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</si>
  <si>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</si>
  <si>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</si>
  <si>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</si>
  <si>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</si>
  <si>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</si>
  <si>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</si>
  <si>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</si>
  <si>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</si>
  <si>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</si>
  <si>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</si>
  <si>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</si>
  <si>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</si>
  <si>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</si>
  <si>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</si>
  <si>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</si>
  <si>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</si>
  <si>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</si>
  <si>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</si>
  <si>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</si>
  <si>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</si>
  <si>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Строительство локального источника теплоснабжения - газовой котельной установленной мощностью 0,32 МВт по адресу: ул. Басандайская, 2/3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</si>
  <si>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</si>
  <si>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</si>
  <si>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</si>
  <si>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</si>
  <si>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</si>
  <si>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</si>
  <si>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</si>
  <si>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</si>
  <si>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</si>
  <si>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</si>
  <si>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Плата за технологическое присоединение</t>
  </si>
  <si>
    <t>12</t>
  </si>
  <si>
    <t>Переключение жилых домов, запитанных от котельной ШПЗ к центральным тепловым сетям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</si>
  <si>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</si>
  <si>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</si>
  <si>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</si>
  <si>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</si>
  <si>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</si>
  <si>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</si>
  <si>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</si>
  <si>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</si>
  <si>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</si>
  <si>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</si>
  <si>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</si>
  <si>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</si>
  <si>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</si>
  <si>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</si>
  <si>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</si>
  <si>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</si>
  <si>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 xml:space="preserve">ПИР 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</si>
  <si>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</si>
  <si>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</si>
  <si>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</si>
  <si>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Решение Думы Июнь 2015</t>
  </si>
  <si>
    <t>Решение Думы Апрель 2015</t>
  </si>
  <si>
    <t>Разница</t>
  </si>
  <si>
    <t>ПСД и СМР</t>
  </si>
  <si>
    <t>Реконструкция КНС-4</t>
  </si>
  <si>
    <t>ПИР</t>
  </si>
  <si>
    <t>Реконструкция городских очистных сооружений (ГОС) со строительством цеха механического обезвоживания осадка</t>
  </si>
  <si>
    <t>Строительство канализационного коллектора от жилого дома по ул. Водяная, 90</t>
  </si>
  <si>
    <t>Строительство канализационной линии по ул. Октябрьской с целью подключения к централизованной системе канализации МАОУ СОШ №5</t>
  </si>
  <si>
    <t>17</t>
  </si>
  <si>
    <t>17.2</t>
  </si>
  <si>
    <t>СМР, плата за технологическое присоединение к системам коммунальной инфраструктуры</t>
  </si>
  <si>
    <t>17.6</t>
  </si>
  <si>
    <t>г. Томск, ул. Петропавловская, 7;       г. Томск, ул. Сибирская, 2б, (2, 2а);    г. Томск, пер. Красноармейский, 4, 6; г. Томск, ул. Шишкова, 5;                     г. Томск, ул. Лермонтова, 17, 19, 30, 32 (решение судов)</t>
  </si>
  <si>
    <t>17.10</t>
  </si>
  <si>
    <t>г. Томск, ул. Шишкова, 1, 1а, 1б</t>
  </si>
  <si>
    <t>35</t>
  </si>
  <si>
    <t>Строительство системы приема и отведения дренажных вод и поверхностного стока по ул. Усть-Киргизский, 2-ой тупик в г. Томске</t>
  </si>
  <si>
    <t>Строительство системы отвода поверхностных вод по ул. Партизанской на участке от ул. Яковлева до пр. Комсомольский (НОВОЕ)</t>
  </si>
  <si>
    <t>Мероприятия по приведению качества питьевой воды от одиночных скважин в соответствии с установленными требованиями 
(НОВОЕ)</t>
  </si>
  <si>
    <t>Строительство системы отведения поверхностных сточных вод с территории МАДОУ "Детский сад общеобразовательного вида №5" по адресу: ул. Елизаровых, 4/1
(НОВОЕ)</t>
  </si>
  <si>
    <t xml:space="preserve">Переподключение на сети централизованного теплоснабжения жилых домов, запитанных от котельной по ул. Большая Подгорная, 153/1, ул. Севастопольская, 108 </t>
  </si>
  <si>
    <t>Переподключение жилых домов,  от котельной ЗАО "Красная Звезда" на сети центрального теплоснабжения</t>
  </si>
  <si>
    <t>Организация теплоснабжения дер.Лоскутово</t>
  </si>
  <si>
    <t>план</t>
  </si>
  <si>
    <t>0830140010/414</t>
  </si>
  <si>
    <t>0830120410/243</t>
  </si>
  <si>
    <t>0830199990/244</t>
  </si>
  <si>
    <t>Код бюджетной классификации (КЦСР, КВР)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</si>
</sst>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6"/>
      <name val="Arial Cyr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left" wrapText="1"/>
    </xf>
    <xf numFmtId="4" fontId="4" fillId="0" borderId="4" xfId="0" applyNumberFormat="1" applyFont="1" applyFill="1" applyBorder="1" applyAlignment="1">
      <alignment horizontal="left" wrapText="1"/>
    </xf>
    <xf numFmtId="4" fontId="5" fillId="0" borderId="4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4" fontId="0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/>
    <xf numFmtId="0" fontId="0" fillId="0" borderId="0" xfId="0" applyFont="1" applyFill="1" applyBorder="1"/>
    <xf numFmtId="1" fontId="12" fillId="0" borderId="0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7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578"/>
  <sheetViews>
    <sheetView tabSelected="1" view="pageBreakPreview" zoomScale="90" zoomScaleNormal="90" zoomScaleSheetLayoutView="90" workbookViewId="0">
      <selection activeCell="E1" sqref="E1"/>
    </sheetView>
  </sheetViews>
  <sheetFormatPr defaultRowHeight="12.75"/>
  <cols>
    <col min="1" max="1" width="8.140625" style="12" customWidth="1"/>
    <col min="2" max="2" width="30.5703125" style="11" customWidth="1"/>
    <col min="3" max="3" width="15.5703125" style="11" customWidth="1"/>
    <col min="4" max="4" width="17" style="11" hidden="1" customWidth="1"/>
    <col min="5" max="5" width="15.28515625" style="11" hidden="1" customWidth="1"/>
    <col min="6" max="6" width="14.85546875" style="11" customWidth="1"/>
    <col min="7" max="7" width="12.7109375" style="11" customWidth="1"/>
    <col min="8" max="8" width="12.42578125" style="11" customWidth="1"/>
    <col min="9" max="10" width="13.7109375" style="11" customWidth="1"/>
    <col min="11" max="11" width="12.140625" style="11" bestFit="1" customWidth="1"/>
    <col min="12" max="12" width="13.42578125" style="11" customWidth="1"/>
    <col min="13" max="13" width="12.140625" style="11" bestFit="1" customWidth="1"/>
    <col min="14" max="14" width="11.28515625" style="11" bestFit="1" customWidth="1"/>
    <col min="15" max="15" width="12.140625" style="11" bestFit="1" customWidth="1"/>
    <col min="16" max="16" width="11.28515625" style="11" bestFit="1" customWidth="1"/>
    <col min="17" max="17" width="7.28515625" style="18" customWidth="1"/>
    <col min="18" max="18" width="20.28515625" style="18" customWidth="1"/>
    <col min="19" max="19" width="11.7109375" style="50" customWidth="1"/>
    <col min="20" max="20" width="14.5703125" style="50" customWidth="1"/>
    <col min="21" max="21" width="11.85546875" style="50" customWidth="1"/>
    <col min="22" max="22" width="9.140625" style="50"/>
    <col min="23" max="23" width="13.85546875" style="18" customWidth="1"/>
    <col min="24" max="53" width="9.140625" style="18"/>
    <col min="54" max="16384" width="9.140625" style="11"/>
  </cols>
  <sheetData>
    <row r="1" spans="1:20" ht="54" customHeight="1">
      <c r="P1" s="142" t="s">
        <v>0</v>
      </c>
      <c r="Q1" s="142"/>
      <c r="R1" s="142"/>
    </row>
    <row r="2" spans="1:20" ht="15.75" customHeight="1">
      <c r="A2" s="84"/>
      <c r="B2" s="82"/>
      <c r="C2" s="98"/>
      <c r="D2" s="82"/>
      <c r="E2" s="82"/>
      <c r="F2" s="82"/>
      <c r="G2" s="177" t="s">
        <v>1</v>
      </c>
      <c r="H2" s="177"/>
      <c r="I2" s="177"/>
      <c r="J2" s="177"/>
      <c r="K2" s="177"/>
      <c r="L2" s="177"/>
      <c r="M2" s="177"/>
      <c r="N2" s="178"/>
      <c r="O2" s="82"/>
      <c r="P2" s="82"/>
      <c r="Q2" s="82"/>
      <c r="R2" s="82"/>
      <c r="S2" s="49"/>
    </row>
    <row r="3" spans="1:20" ht="15.75" customHeight="1">
      <c r="A3" s="185"/>
      <c r="B3" s="186"/>
      <c r="C3" s="186"/>
      <c r="D3" s="186"/>
      <c r="E3" s="186"/>
      <c r="F3" s="186"/>
      <c r="G3" s="189" t="s">
        <v>2</v>
      </c>
      <c r="H3" s="189"/>
      <c r="I3" s="189"/>
      <c r="J3" s="189"/>
      <c r="K3" s="189"/>
      <c r="L3" s="189"/>
      <c r="M3" s="189"/>
      <c r="N3" s="82"/>
      <c r="O3" s="82"/>
      <c r="P3" s="82"/>
      <c r="Q3" s="82"/>
      <c r="R3" s="82"/>
      <c r="S3" s="49"/>
    </row>
    <row r="4" spans="1:20" ht="15.75" customHeight="1">
      <c r="A4" s="187"/>
      <c r="B4" s="188"/>
      <c r="C4" s="188"/>
      <c r="D4" s="188"/>
      <c r="E4" s="188"/>
      <c r="F4" s="188"/>
      <c r="G4" s="190" t="s">
        <v>3</v>
      </c>
      <c r="H4" s="191"/>
      <c r="I4" s="191"/>
      <c r="J4" s="191"/>
      <c r="K4" s="191"/>
      <c r="L4" s="191"/>
      <c r="M4" s="191"/>
      <c r="N4" s="82"/>
      <c r="O4" s="82"/>
      <c r="P4" s="82"/>
      <c r="Q4" s="82"/>
      <c r="R4" s="82"/>
      <c r="S4" s="49"/>
    </row>
    <row r="5" spans="1:20" ht="24.95" customHeight="1">
      <c r="A5" s="119" t="s">
        <v>4</v>
      </c>
      <c r="B5" s="115" t="s">
        <v>5</v>
      </c>
      <c r="C5" s="129" t="s">
        <v>261</v>
      </c>
      <c r="D5" s="129" t="s">
        <v>6</v>
      </c>
      <c r="E5" s="129" t="s">
        <v>7</v>
      </c>
      <c r="F5" s="115" t="s">
        <v>8</v>
      </c>
      <c r="G5" s="148" t="s">
        <v>9</v>
      </c>
      <c r="H5" s="149"/>
      <c r="I5" s="156" t="s">
        <v>10</v>
      </c>
      <c r="J5" s="157"/>
      <c r="K5" s="157"/>
      <c r="L5" s="157"/>
      <c r="M5" s="157"/>
      <c r="N5" s="157"/>
      <c r="O5" s="157"/>
      <c r="P5" s="157"/>
      <c r="Q5" s="115" t="s">
        <v>11</v>
      </c>
      <c r="R5" s="115"/>
      <c r="S5" s="49"/>
    </row>
    <row r="6" spans="1:20" ht="24.95" customHeight="1">
      <c r="A6" s="119"/>
      <c r="B6" s="115"/>
      <c r="C6" s="130"/>
      <c r="D6" s="130"/>
      <c r="E6" s="130"/>
      <c r="F6" s="115"/>
      <c r="G6" s="152"/>
      <c r="H6" s="153"/>
      <c r="I6" s="115" t="s">
        <v>12</v>
      </c>
      <c r="J6" s="115"/>
      <c r="K6" s="115" t="s">
        <v>13</v>
      </c>
      <c r="L6" s="115"/>
      <c r="M6" s="115" t="s">
        <v>14</v>
      </c>
      <c r="N6" s="115"/>
      <c r="O6" s="115" t="s">
        <v>15</v>
      </c>
      <c r="P6" s="156"/>
      <c r="Q6" s="155"/>
      <c r="R6" s="155"/>
      <c r="S6" s="49"/>
    </row>
    <row r="7" spans="1:20" ht="24.95" customHeight="1">
      <c r="A7" s="119"/>
      <c r="B7" s="115"/>
      <c r="C7" s="131"/>
      <c r="D7" s="131"/>
      <c r="E7" s="131"/>
      <c r="F7" s="115"/>
      <c r="G7" s="73" t="s">
        <v>16</v>
      </c>
      <c r="H7" s="73" t="s">
        <v>17</v>
      </c>
      <c r="I7" s="73" t="s">
        <v>18</v>
      </c>
      <c r="J7" s="73" t="s">
        <v>17</v>
      </c>
      <c r="K7" s="73" t="s">
        <v>18</v>
      </c>
      <c r="L7" s="73" t="s">
        <v>17</v>
      </c>
      <c r="M7" s="73" t="s">
        <v>18</v>
      </c>
      <c r="N7" s="73" t="s">
        <v>17</v>
      </c>
      <c r="O7" s="73" t="s">
        <v>18</v>
      </c>
      <c r="P7" s="93" t="s">
        <v>257</v>
      </c>
      <c r="Q7" s="155"/>
      <c r="R7" s="155"/>
      <c r="S7" s="49"/>
    </row>
    <row r="8" spans="1:20" ht="18" customHeight="1">
      <c r="A8" s="139" t="s">
        <v>19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1"/>
      <c r="S8" s="49"/>
    </row>
    <row r="9" spans="1:20" ht="18" customHeight="1">
      <c r="A9" s="163" t="s">
        <v>20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  <c r="S9" s="49"/>
    </row>
    <row r="10" spans="1:20" ht="18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49"/>
    </row>
    <row r="11" spans="1:20" ht="18" customHeight="1">
      <c r="A11" s="139" t="s">
        <v>22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49"/>
    </row>
    <row r="12" spans="1:20" ht="18" customHeight="1">
      <c r="A12" s="143" t="s">
        <v>23</v>
      </c>
      <c r="B12" s="112" t="s">
        <v>24</v>
      </c>
      <c r="C12" s="95"/>
      <c r="D12" s="115" t="s">
        <v>25</v>
      </c>
      <c r="E12" s="90"/>
      <c r="F12" s="46" t="s">
        <v>26</v>
      </c>
      <c r="G12" s="40">
        <f>SUM(G13:G22)</f>
        <v>873545.57000000007</v>
      </c>
      <c r="H12" s="40">
        <f>SUM(H13:H22)</f>
        <v>16434.099999999999</v>
      </c>
      <c r="I12" s="40">
        <f>SUM(I13:I22)</f>
        <v>667238.87</v>
      </c>
      <c r="J12" s="40">
        <f t="shared" ref="J12:P12" si="0">SUM(J13:J22)</f>
        <v>16434.099999999999</v>
      </c>
      <c r="K12" s="40">
        <f t="shared" si="0"/>
        <v>0</v>
      </c>
      <c r="L12" s="40">
        <f t="shared" si="0"/>
        <v>0</v>
      </c>
      <c r="M12" s="40">
        <f t="shared" si="0"/>
        <v>206306.7</v>
      </c>
      <c r="N12" s="40">
        <f t="shared" si="0"/>
        <v>0</v>
      </c>
      <c r="O12" s="40">
        <f t="shared" si="0"/>
        <v>0</v>
      </c>
      <c r="P12" s="41">
        <f t="shared" si="0"/>
        <v>0</v>
      </c>
      <c r="Q12" s="120" t="s">
        <v>27</v>
      </c>
      <c r="R12" s="120"/>
      <c r="S12" s="49"/>
      <c r="T12" s="36"/>
    </row>
    <row r="13" spans="1:20" ht="18" customHeight="1">
      <c r="A13" s="117"/>
      <c r="B13" s="113"/>
      <c r="C13" s="96"/>
      <c r="D13" s="115"/>
      <c r="E13" s="90" t="s">
        <v>28</v>
      </c>
      <c r="F13" s="45" t="s">
        <v>29</v>
      </c>
      <c r="G13" s="38">
        <f>I13+K13+M13+O13</f>
        <v>390</v>
      </c>
      <c r="H13" s="38">
        <f t="shared" ref="G13:H22" si="1">J13+L13+N13+P13</f>
        <v>390</v>
      </c>
      <c r="I13" s="38">
        <v>390</v>
      </c>
      <c r="J13" s="38">
        <v>390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120"/>
      <c r="R13" s="120"/>
      <c r="S13" s="49"/>
      <c r="T13" s="36"/>
    </row>
    <row r="14" spans="1:20" ht="18" customHeight="1">
      <c r="A14" s="117"/>
      <c r="B14" s="113"/>
      <c r="C14" s="96"/>
      <c r="D14" s="115"/>
      <c r="E14" s="90" t="s">
        <v>30</v>
      </c>
      <c r="F14" s="45" t="s">
        <v>29</v>
      </c>
      <c r="G14" s="38">
        <f>I14+K14+M14+O14</f>
        <v>2472.1</v>
      </c>
      <c r="H14" s="38">
        <f>J14+L14+N14+P14</f>
        <v>2472.1</v>
      </c>
      <c r="I14" s="38">
        <v>2472.1</v>
      </c>
      <c r="J14" s="38">
        <v>2472.1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120"/>
      <c r="R14" s="120"/>
      <c r="S14" s="49"/>
      <c r="T14" s="36"/>
    </row>
    <row r="15" spans="1:20" ht="18" customHeight="1">
      <c r="A15" s="117"/>
      <c r="B15" s="113"/>
      <c r="C15" s="105" t="s">
        <v>258</v>
      </c>
      <c r="D15" s="115"/>
      <c r="E15" s="90" t="s">
        <v>31</v>
      </c>
      <c r="F15" s="45" t="s">
        <v>32</v>
      </c>
      <c r="G15" s="38">
        <f t="shared" si="1"/>
        <v>1785</v>
      </c>
      <c r="H15" s="38">
        <f t="shared" si="1"/>
        <v>1785</v>
      </c>
      <c r="I15" s="38">
        <v>1785</v>
      </c>
      <c r="J15" s="38">
        <v>1785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120"/>
      <c r="R15" s="120"/>
      <c r="S15" s="49"/>
      <c r="T15" s="36"/>
    </row>
    <row r="16" spans="1:20" ht="18" customHeight="1">
      <c r="A16" s="117"/>
      <c r="B16" s="113"/>
      <c r="C16" s="105" t="s">
        <v>258</v>
      </c>
      <c r="D16" s="115"/>
      <c r="E16" s="90" t="s">
        <v>30</v>
      </c>
      <c r="F16" s="45" t="s">
        <v>32</v>
      </c>
      <c r="G16" s="38">
        <f t="shared" si="1"/>
        <v>11787</v>
      </c>
      <c r="H16" s="38">
        <f t="shared" si="1"/>
        <v>11787</v>
      </c>
      <c r="I16" s="38">
        <v>11787</v>
      </c>
      <c r="J16" s="38">
        <v>11787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120"/>
      <c r="R16" s="120"/>
      <c r="S16" s="49"/>
      <c r="T16" s="36"/>
    </row>
    <row r="17" spans="1:21" ht="18" customHeight="1">
      <c r="A17" s="117"/>
      <c r="B17" s="113"/>
      <c r="C17" s="96"/>
      <c r="D17" s="115"/>
      <c r="E17" s="90" t="s">
        <v>28</v>
      </c>
      <c r="F17" s="45" t="s">
        <v>33</v>
      </c>
      <c r="G17" s="38">
        <f t="shared" si="1"/>
        <v>8650.68</v>
      </c>
      <c r="H17" s="38">
        <f t="shared" si="1"/>
        <v>0</v>
      </c>
      <c r="I17" s="38">
        <v>8650.68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120"/>
      <c r="R17" s="120"/>
      <c r="S17" s="49"/>
      <c r="T17" s="36"/>
    </row>
    <row r="18" spans="1:21" ht="18" customHeight="1">
      <c r="A18" s="117"/>
      <c r="B18" s="113"/>
      <c r="C18" s="96"/>
      <c r="D18" s="115"/>
      <c r="E18" s="90" t="s">
        <v>30</v>
      </c>
      <c r="F18" s="45" t="s">
        <v>33</v>
      </c>
      <c r="G18" s="38">
        <f>I18+K18+M18+O18</f>
        <v>151890.74</v>
      </c>
      <c r="H18" s="38">
        <f t="shared" si="1"/>
        <v>0</v>
      </c>
      <c r="I18" s="38">
        <v>50584.04</v>
      </c>
      <c r="J18" s="38">
        <v>0</v>
      </c>
      <c r="K18" s="38">
        <v>0</v>
      </c>
      <c r="L18" s="38">
        <v>0</v>
      </c>
      <c r="M18" s="38">
        <v>101306.7</v>
      </c>
      <c r="N18" s="38">
        <v>0</v>
      </c>
      <c r="O18" s="38">
        <v>0</v>
      </c>
      <c r="P18" s="39">
        <v>0</v>
      </c>
      <c r="Q18" s="120"/>
      <c r="R18" s="120"/>
      <c r="S18" s="49"/>
      <c r="T18" s="36"/>
    </row>
    <row r="19" spans="1:21" ht="18" customHeight="1">
      <c r="A19" s="117"/>
      <c r="B19" s="113"/>
      <c r="C19" s="96"/>
      <c r="D19" s="115"/>
      <c r="E19" s="90" t="s">
        <v>28</v>
      </c>
      <c r="F19" s="45" t="s">
        <v>34</v>
      </c>
      <c r="G19" s="38">
        <f t="shared" si="1"/>
        <v>9972.7999999999993</v>
      </c>
      <c r="H19" s="38">
        <f t="shared" si="1"/>
        <v>0</v>
      </c>
      <c r="I19" s="38">
        <v>9972.7999999999993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120"/>
      <c r="R19" s="120"/>
      <c r="S19" s="49"/>
      <c r="T19" s="36"/>
    </row>
    <row r="20" spans="1:21" ht="18" customHeight="1">
      <c r="A20" s="117"/>
      <c r="B20" s="113"/>
      <c r="C20" s="96"/>
      <c r="D20" s="115"/>
      <c r="E20" s="90" t="s">
        <v>30</v>
      </c>
      <c r="F20" s="45" t="s">
        <v>34</v>
      </c>
      <c r="G20" s="38">
        <f t="shared" si="1"/>
        <v>178131.8</v>
      </c>
      <c r="H20" s="38">
        <v>0</v>
      </c>
      <c r="I20" s="38">
        <v>103131.8</v>
      </c>
      <c r="J20" s="38">
        <v>0</v>
      </c>
      <c r="K20" s="38">
        <v>0</v>
      </c>
      <c r="L20" s="38">
        <v>0</v>
      </c>
      <c r="M20" s="38">
        <v>75000</v>
      </c>
      <c r="N20" s="38">
        <v>0</v>
      </c>
      <c r="O20" s="38">
        <v>0</v>
      </c>
      <c r="P20" s="39">
        <v>0</v>
      </c>
      <c r="Q20" s="120"/>
      <c r="R20" s="120"/>
      <c r="S20" s="49"/>
      <c r="T20" s="36"/>
    </row>
    <row r="21" spans="1:21" ht="18" customHeight="1">
      <c r="A21" s="117"/>
      <c r="B21" s="113"/>
      <c r="C21" s="96"/>
      <c r="D21" s="115"/>
      <c r="E21" s="90" t="s">
        <v>28</v>
      </c>
      <c r="F21" s="45" t="s">
        <v>35</v>
      </c>
      <c r="G21" s="38">
        <f>I21+K21+M21+O21</f>
        <v>34560.75</v>
      </c>
      <c r="H21" s="38">
        <v>0</v>
      </c>
      <c r="I21" s="38">
        <v>34560.75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9">
        <v>0</v>
      </c>
      <c r="Q21" s="120"/>
      <c r="R21" s="120"/>
      <c r="S21" s="49"/>
      <c r="T21" s="36"/>
    </row>
    <row r="22" spans="1:21" ht="18" customHeight="1">
      <c r="A22" s="118"/>
      <c r="B22" s="114"/>
      <c r="C22" s="97"/>
      <c r="D22" s="115"/>
      <c r="E22" s="90" t="s">
        <v>30</v>
      </c>
      <c r="F22" s="45" t="s">
        <v>35</v>
      </c>
      <c r="G22" s="38">
        <f t="shared" si="1"/>
        <v>473904.7</v>
      </c>
      <c r="H22" s="38">
        <f t="shared" si="1"/>
        <v>0</v>
      </c>
      <c r="I22" s="38">
        <v>443904.7</v>
      </c>
      <c r="J22" s="38">
        <v>0</v>
      </c>
      <c r="K22" s="38">
        <v>0</v>
      </c>
      <c r="L22" s="38">
        <v>0</v>
      </c>
      <c r="M22" s="38">
        <v>30000</v>
      </c>
      <c r="N22" s="38">
        <v>0</v>
      </c>
      <c r="O22" s="38">
        <v>0</v>
      </c>
      <c r="P22" s="39">
        <v>0</v>
      </c>
      <c r="Q22" s="120"/>
      <c r="R22" s="120"/>
      <c r="S22" s="49"/>
      <c r="T22" s="36"/>
    </row>
    <row r="23" spans="1:21" ht="18" customHeight="1">
      <c r="A23" s="128" t="s">
        <v>36</v>
      </c>
      <c r="B23" s="112" t="s">
        <v>37</v>
      </c>
      <c r="C23" s="95"/>
      <c r="D23" s="115"/>
      <c r="E23" s="90"/>
      <c r="F23" s="46" t="s">
        <v>26</v>
      </c>
      <c r="G23" s="40">
        <f>SUM(G24:G28)</f>
        <v>57732</v>
      </c>
      <c r="H23" s="40">
        <f t="shared" ref="H23:P23" si="2">SUM(H24:H28)</f>
        <v>1782.8</v>
      </c>
      <c r="I23" s="40">
        <f>SUM(I24:I28)</f>
        <v>15770.099999999999</v>
      </c>
      <c r="J23" s="40">
        <f t="shared" si="2"/>
        <v>1782.8</v>
      </c>
      <c r="K23" s="40">
        <f t="shared" si="2"/>
        <v>0</v>
      </c>
      <c r="L23" s="40">
        <f t="shared" si="2"/>
        <v>0</v>
      </c>
      <c r="M23" s="40">
        <f t="shared" si="2"/>
        <v>41961.9</v>
      </c>
      <c r="N23" s="40">
        <f t="shared" si="2"/>
        <v>0</v>
      </c>
      <c r="O23" s="40">
        <f t="shared" si="2"/>
        <v>0</v>
      </c>
      <c r="P23" s="41">
        <f t="shared" si="2"/>
        <v>0</v>
      </c>
      <c r="Q23" s="120" t="s">
        <v>27</v>
      </c>
      <c r="R23" s="120"/>
      <c r="S23" s="49"/>
      <c r="T23" s="13"/>
      <c r="U23" s="13"/>
    </row>
    <row r="24" spans="1:21" ht="18" customHeight="1">
      <c r="A24" s="117"/>
      <c r="B24" s="113"/>
      <c r="C24" s="96"/>
      <c r="D24" s="115"/>
      <c r="E24" s="90" t="s">
        <v>31</v>
      </c>
      <c r="F24" s="45" t="s">
        <v>29</v>
      </c>
      <c r="G24" s="38">
        <f t="shared" ref="G24:H28" si="3">I24+K24+M24+O24</f>
        <v>0</v>
      </c>
      <c r="H24" s="38">
        <f t="shared" si="3"/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120"/>
      <c r="R24" s="120"/>
      <c r="S24" s="49"/>
      <c r="T24" s="36"/>
    </row>
    <row r="25" spans="1:21" ht="45" customHeight="1">
      <c r="A25" s="117"/>
      <c r="B25" s="113"/>
      <c r="C25" s="105" t="s">
        <v>258</v>
      </c>
      <c r="D25" s="115"/>
      <c r="E25" s="90" t="s">
        <v>38</v>
      </c>
      <c r="F25" s="45" t="s">
        <v>32</v>
      </c>
      <c r="G25" s="38">
        <f t="shared" si="3"/>
        <v>1782.8</v>
      </c>
      <c r="H25" s="38">
        <f t="shared" si="3"/>
        <v>1782.8</v>
      </c>
      <c r="I25" s="38">
        <v>1782.8</v>
      </c>
      <c r="J25" s="38">
        <v>1782.8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120"/>
      <c r="R25" s="120"/>
      <c r="S25" s="49"/>
    </row>
    <row r="26" spans="1:21" ht="18" customHeight="1">
      <c r="A26" s="117"/>
      <c r="B26" s="113"/>
      <c r="C26" s="96"/>
      <c r="D26" s="115"/>
      <c r="E26" s="90" t="s">
        <v>30</v>
      </c>
      <c r="F26" s="45" t="s">
        <v>33</v>
      </c>
      <c r="G26" s="38">
        <f t="shared" si="3"/>
        <v>55949.2</v>
      </c>
      <c r="H26" s="38">
        <f t="shared" si="3"/>
        <v>0</v>
      </c>
      <c r="I26" s="38">
        <v>13987.3</v>
      </c>
      <c r="J26" s="38">
        <v>0</v>
      </c>
      <c r="K26" s="38">
        <v>0</v>
      </c>
      <c r="L26" s="38">
        <v>0</v>
      </c>
      <c r="M26" s="38">
        <v>41961.9</v>
      </c>
      <c r="N26" s="38">
        <v>0</v>
      </c>
      <c r="O26" s="38">
        <v>0</v>
      </c>
      <c r="P26" s="39">
        <v>0</v>
      </c>
      <c r="Q26" s="120"/>
      <c r="R26" s="120"/>
      <c r="S26" s="49"/>
    </row>
    <row r="27" spans="1:21" ht="18" customHeight="1">
      <c r="A27" s="117"/>
      <c r="B27" s="113"/>
      <c r="C27" s="96"/>
      <c r="D27" s="115"/>
      <c r="E27" s="90" t="s">
        <v>30</v>
      </c>
      <c r="F27" s="45" t="s">
        <v>34</v>
      </c>
      <c r="G27" s="38">
        <v>0</v>
      </c>
      <c r="H27" s="38">
        <f t="shared" si="3"/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120"/>
      <c r="R27" s="120"/>
      <c r="S27" s="49"/>
    </row>
    <row r="28" spans="1:21" ht="18" customHeight="1">
      <c r="A28" s="118"/>
      <c r="B28" s="114"/>
      <c r="C28" s="97"/>
      <c r="D28" s="115"/>
      <c r="E28" s="90"/>
      <c r="F28" s="45" t="s">
        <v>35</v>
      </c>
      <c r="G28" s="38">
        <f t="shared" si="3"/>
        <v>0</v>
      </c>
      <c r="H28" s="38">
        <f t="shared" si="3"/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9">
        <v>0</v>
      </c>
      <c r="Q28" s="120"/>
      <c r="R28" s="120"/>
      <c r="S28" s="49"/>
    </row>
    <row r="29" spans="1:21" ht="18" customHeight="1">
      <c r="A29" s="128" t="s">
        <v>39</v>
      </c>
      <c r="B29" s="112" t="s">
        <v>40</v>
      </c>
      <c r="C29" s="95"/>
      <c r="D29" s="115" t="s">
        <v>41</v>
      </c>
      <c r="E29" s="90"/>
      <c r="F29" s="46" t="s">
        <v>26</v>
      </c>
      <c r="G29" s="40">
        <f>SUM(G30:G34)</f>
        <v>306000</v>
      </c>
      <c r="H29" s="40">
        <f>SUM(H30:H34)</f>
        <v>0</v>
      </c>
      <c r="I29" s="40">
        <f>SUM(I30:I34)</f>
        <v>72.400000000000006</v>
      </c>
      <c r="J29" s="40">
        <f>SUM(J30:J34)</f>
        <v>0</v>
      </c>
      <c r="K29" s="40">
        <f t="shared" ref="K29:P29" si="4">SUM(K30:K34)</f>
        <v>175200</v>
      </c>
      <c r="L29" s="40">
        <f t="shared" si="4"/>
        <v>0</v>
      </c>
      <c r="M29" s="40">
        <f t="shared" si="4"/>
        <v>72327.600000000006</v>
      </c>
      <c r="N29" s="40">
        <f t="shared" si="4"/>
        <v>0</v>
      </c>
      <c r="O29" s="40">
        <f t="shared" si="4"/>
        <v>58400</v>
      </c>
      <c r="P29" s="41">
        <f t="shared" si="4"/>
        <v>0</v>
      </c>
      <c r="Q29" s="120" t="s">
        <v>27</v>
      </c>
      <c r="R29" s="120"/>
      <c r="S29" s="49"/>
      <c r="T29" s="13"/>
      <c r="U29" s="13"/>
    </row>
    <row r="30" spans="1:21" ht="18" customHeight="1">
      <c r="A30" s="117"/>
      <c r="B30" s="113"/>
      <c r="C30" s="96"/>
      <c r="D30" s="115"/>
      <c r="E30" s="90"/>
      <c r="F30" s="45" t="s">
        <v>29</v>
      </c>
      <c r="G30" s="38">
        <f t="shared" ref="G30:H34" si="5">I30+K30+M30+O30</f>
        <v>0</v>
      </c>
      <c r="H30" s="38">
        <f t="shared" si="5"/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120"/>
      <c r="R30" s="120"/>
      <c r="S30" s="49"/>
    </row>
    <row r="31" spans="1:21" ht="18" customHeight="1">
      <c r="A31" s="117"/>
      <c r="B31" s="113"/>
      <c r="C31" s="96"/>
      <c r="D31" s="115"/>
      <c r="E31" s="90"/>
      <c r="F31" s="45" t="s">
        <v>32</v>
      </c>
      <c r="G31" s="38">
        <f>I31+K31+M31+O31</f>
        <v>0</v>
      </c>
      <c r="H31" s="38">
        <f>J31+L31+N31+P31</f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120"/>
      <c r="R31" s="120"/>
      <c r="S31" s="49"/>
    </row>
    <row r="32" spans="1:21" ht="18" customHeight="1">
      <c r="A32" s="117"/>
      <c r="B32" s="113"/>
      <c r="C32" s="96"/>
      <c r="D32" s="115"/>
      <c r="E32" s="90" t="s">
        <v>31</v>
      </c>
      <c r="F32" s="45" t="s">
        <v>33</v>
      </c>
      <c r="G32" s="38">
        <f>I32+K32+M32+O32</f>
        <v>14000</v>
      </c>
      <c r="H32" s="38">
        <f t="shared" si="5"/>
        <v>0</v>
      </c>
      <c r="I32" s="38">
        <v>14</v>
      </c>
      <c r="J32" s="38">
        <v>0</v>
      </c>
      <c r="K32" s="38">
        <v>0</v>
      </c>
      <c r="L32" s="38">
        <v>0</v>
      </c>
      <c r="M32" s="38">
        <v>13986</v>
      </c>
      <c r="N32" s="38">
        <v>0</v>
      </c>
      <c r="O32" s="38">
        <v>0</v>
      </c>
      <c r="P32" s="39">
        <v>0</v>
      </c>
      <c r="Q32" s="120"/>
      <c r="R32" s="120"/>
      <c r="S32" s="49"/>
    </row>
    <row r="33" spans="1:19" ht="18" customHeight="1">
      <c r="A33" s="117"/>
      <c r="B33" s="113"/>
      <c r="C33" s="96"/>
      <c r="D33" s="115"/>
      <c r="E33" s="90" t="s">
        <v>30</v>
      </c>
      <c r="F33" s="45" t="s">
        <v>34</v>
      </c>
      <c r="G33" s="38">
        <f>I33+K33+M33+O33</f>
        <v>146000</v>
      </c>
      <c r="H33" s="38">
        <f t="shared" si="5"/>
        <v>0</v>
      </c>
      <c r="I33" s="38">
        <v>29.2</v>
      </c>
      <c r="J33" s="38">
        <v>0</v>
      </c>
      <c r="K33" s="38">
        <v>87600</v>
      </c>
      <c r="L33" s="38">
        <v>0</v>
      </c>
      <c r="M33" s="38">
        <v>29170.799999999999</v>
      </c>
      <c r="N33" s="38">
        <v>0</v>
      </c>
      <c r="O33" s="38">
        <v>29200</v>
      </c>
      <c r="P33" s="39">
        <v>0</v>
      </c>
      <c r="Q33" s="120"/>
      <c r="R33" s="120"/>
      <c r="S33" s="49"/>
    </row>
    <row r="34" spans="1:19" ht="18" customHeight="1">
      <c r="A34" s="118"/>
      <c r="B34" s="114"/>
      <c r="C34" s="105"/>
      <c r="D34" s="115"/>
      <c r="E34" s="90" t="s">
        <v>30</v>
      </c>
      <c r="F34" s="45" t="s">
        <v>35</v>
      </c>
      <c r="G34" s="38">
        <f>I34+K34+M34+O34</f>
        <v>146000</v>
      </c>
      <c r="H34" s="38">
        <f t="shared" si="5"/>
        <v>0</v>
      </c>
      <c r="I34" s="38">
        <v>29.2</v>
      </c>
      <c r="J34" s="38">
        <v>0</v>
      </c>
      <c r="K34" s="38">
        <v>87600</v>
      </c>
      <c r="L34" s="38">
        <v>0</v>
      </c>
      <c r="M34" s="38">
        <v>29170.799999999999</v>
      </c>
      <c r="N34" s="38">
        <v>0</v>
      </c>
      <c r="O34" s="38">
        <v>29200</v>
      </c>
      <c r="P34" s="39">
        <v>0</v>
      </c>
      <c r="Q34" s="120"/>
      <c r="R34" s="120"/>
      <c r="S34" s="49"/>
    </row>
    <row r="35" spans="1:19" ht="18" customHeight="1">
      <c r="A35" s="116" t="s">
        <v>42</v>
      </c>
      <c r="B35" s="126" t="s">
        <v>43</v>
      </c>
      <c r="C35" s="104"/>
      <c r="D35" s="166"/>
      <c r="E35" s="90"/>
      <c r="F35" s="46" t="s">
        <v>26</v>
      </c>
      <c r="G35" s="40">
        <f>SUM(G36:G40)</f>
        <v>6000</v>
      </c>
      <c r="H35" s="40">
        <f t="shared" ref="H35:P35" si="6">SUM(H36:H40)</f>
        <v>0</v>
      </c>
      <c r="I35" s="40">
        <f t="shared" si="6"/>
        <v>6000</v>
      </c>
      <c r="J35" s="40">
        <f t="shared" si="6"/>
        <v>0</v>
      </c>
      <c r="K35" s="40">
        <f t="shared" si="6"/>
        <v>0</v>
      </c>
      <c r="L35" s="40">
        <f t="shared" si="6"/>
        <v>0</v>
      </c>
      <c r="M35" s="40">
        <f t="shared" si="6"/>
        <v>0</v>
      </c>
      <c r="N35" s="40">
        <f t="shared" si="6"/>
        <v>0</v>
      </c>
      <c r="O35" s="40">
        <f t="shared" si="6"/>
        <v>0</v>
      </c>
      <c r="P35" s="40">
        <f t="shared" si="6"/>
        <v>0</v>
      </c>
      <c r="Q35" s="120" t="s">
        <v>27</v>
      </c>
      <c r="R35" s="120"/>
      <c r="S35" s="49"/>
    </row>
    <row r="36" spans="1:19" ht="18" customHeight="1">
      <c r="A36" s="117"/>
      <c r="B36" s="126"/>
      <c r="C36" s="105"/>
      <c r="D36" s="166"/>
      <c r="E36" s="90"/>
      <c r="F36" s="45" t="s">
        <v>29</v>
      </c>
      <c r="G36" s="38">
        <f t="shared" ref="G36:H40" si="7">I36+K36+M36+O36</f>
        <v>0</v>
      </c>
      <c r="H36" s="38">
        <f t="shared" si="7"/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120"/>
      <c r="R36" s="120"/>
      <c r="S36" s="49"/>
    </row>
    <row r="37" spans="1:19" ht="18" customHeight="1">
      <c r="A37" s="117"/>
      <c r="B37" s="126"/>
      <c r="C37" s="105"/>
      <c r="D37" s="166"/>
      <c r="E37" s="90"/>
      <c r="F37" s="45" t="s">
        <v>32</v>
      </c>
      <c r="G37" s="38">
        <f t="shared" si="7"/>
        <v>0</v>
      </c>
      <c r="H37" s="38">
        <f t="shared" si="7"/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120"/>
      <c r="R37" s="120"/>
      <c r="S37" s="49"/>
    </row>
    <row r="38" spans="1:19" ht="18" customHeight="1">
      <c r="A38" s="117"/>
      <c r="B38" s="126"/>
      <c r="C38" s="105"/>
      <c r="D38" s="166"/>
      <c r="E38" s="90" t="s">
        <v>31</v>
      </c>
      <c r="F38" s="45" t="s">
        <v>33</v>
      </c>
      <c r="G38" s="38">
        <f t="shared" si="7"/>
        <v>2000</v>
      </c>
      <c r="H38" s="38">
        <f t="shared" si="7"/>
        <v>0</v>
      </c>
      <c r="I38" s="38">
        <v>2000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120"/>
      <c r="R38" s="120"/>
      <c r="S38" s="49"/>
    </row>
    <row r="39" spans="1:19" ht="18" customHeight="1">
      <c r="A39" s="117"/>
      <c r="B39" s="126"/>
      <c r="C39" s="105"/>
      <c r="D39" s="166"/>
      <c r="E39" s="90" t="s">
        <v>31</v>
      </c>
      <c r="F39" s="45" t="s">
        <v>34</v>
      </c>
      <c r="G39" s="38">
        <f t="shared" si="7"/>
        <v>2000</v>
      </c>
      <c r="H39" s="38">
        <f t="shared" si="7"/>
        <v>0</v>
      </c>
      <c r="I39" s="38">
        <v>2000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120"/>
      <c r="R39" s="120"/>
      <c r="S39" s="49"/>
    </row>
    <row r="40" spans="1:19" ht="18" customHeight="1">
      <c r="A40" s="118"/>
      <c r="B40" s="126"/>
      <c r="C40" s="106"/>
      <c r="D40" s="166"/>
      <c r="E40" s="90" t="s">
        <v>31</v>
      </c>
      <c r="F40" s="45" t="s">
        <v>35</v>
      </c>
      <c r="G40" s="38">
        <f t="shared" si="7"/>
        <v>2000</v>
      </c>
      <c r="H40" s="38">
        <f t="shared" si="7"/>
        <v>0</v>
      </c>
      <c r="I40" s="38">
        <v>2000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120"/>
      <c r="R40" s="120"/>
      <c r="S40" s="49"/>
    </row>
    <row r="41" spans="1:19" ht="28.5" customHeight="1">
      <c r="A41" s="116" t="s">
        <v>44</v>
      </c>
      <c r="B41" s="112" t="s">
        <v>45</v>
      </c>
      <c r="C41" s="105"/>
      <c r="D41" s="129"/>
      <c r="E41" s="90"/>
      <c r="F41" s="46" t="s">
        <v>26</v>
      </c>
      <c r="G41" s="40">
        <f>SUM(G42:G47)</f>
        <v>2419.1999999999998</v>
      </c>
      <c r="H41" s="40">
        <f>SUM(H42:H47)</f>
        <v>2419.1999999999998</v>
      </c>
      <c r="I41" s="40">
        <f t="shared" ref="I41:P41" si="8">SUM(I42:I47)</f>
        <v>2419.1999999999998</v>
      </c>
      <c r="J41" s="40">
        <f t="shared" si="8"/>
        <v>2419.1999999999998</v>
      </c>
      <c r="K41" s="40">
        <f t="shared" si="8"/>
        <v>0</v>
      </c>
      <c r="L41" s="40">
        <f t="shared" si="8"/>
        <v>0</v>
      </c>
      <c r="M41" s="40">
        <f t="shared" si="8"/>
        <v>0</v>
      </c>
      <c r="N41" s="40">
        <f t="shared" si="8"/>
        <v>0</v>
      </c>
      <c r="O41" s="40">
        <f t="shared" si="8"/>
        <v>0</v>
      </c>
      <c r="P41" s="40">
        <f t="shared" si="8"/>
        <v>0</v>
      </c>
      <c r="Q41" s="158" t="s">
        <v>27</v>
      </c>
      <c r="R41" s="159"/>
      <c r="S41" s="49"/>
    </row>
    <row r="42" spans="1:19" ht="27.75" customHeight="1">
      <c r="A42" s="117"/>
      <c r="B42" s="113"/>
      <c r="C42" s="96"/>
      <c r="D42" s="130"/>
      <c r="E42" s="90"/>
      <c r="F42" s="45" t="s">
        <v>29</v>
      </c>
      <c r="G42" s="38">
        <f t="shared" ref="G42:H47" si="9">I42+K42+M42+O42</f>
        <v>0</v>
      </c>
      <c r="H42" s="38">
        <f t="shared" si="9"/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160"/>
      <c r="R42" s="161"/>
      <c r="S42" s="49"/>
    </row>
    <row r="43" spans="1:19" ht="27.75" customHeight="1">
      <c r="A43" s="117"/>
      <c r="B43" s="113"/>
      <c r="C43" s="105" t="s">
        <v>259</v>
      </c>
      <c r="D43" s="130"/>
      <c r="E43" s="90" t="s">
        <v>46</v>
      </c>
      <c r="F43" s="45" t="s">
        <v>32</v>
      </c>
      <c r="G43" s="38">
        <f>I43+K43+M43+O43</f>
        <v>2350.1999999999998</v>
      </c>
      <c r="H43" s="38">
        <f>J43+L43+N43+P43</f>
        <v>2350.1999999999998</v>
      </c>
      <c r="I43" s="38">
        <v>2350.1999999999998</v>
      </c>
      <c r="J43" s="38">
        <v>2350.1999999999998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160"/>
      <c r="R43" s="161"/>
      <c r="S43" s="49"/>
    </row>
    <row r="44" spans="1:19" ht="29.25" customHeight="1">
      <c r="A44" s="117"/>
      <c r="B44" s="113"/>
      <c r="C44" s="105" t="s">
        <v>259</v>
      </c>
      <c r="D44" s="130"/>
      <c r="E44" s="90" t="s">
        <v>31</v>
      </c>
      <c r="F44" s="45" t="s">
        <v>32</v>
      </c>
      <c r="G44" s="38">
        <f t="shared" si="9"/>
        <v>69</v>
      </c>
      <c r="H44" s="38">
        <f t="shared" si="9"/>
        <v>69</v>
      </c>
      <c r="I44" s="38">
        <v>69</v>
      </c>
      <c r="J44" s="38">
        <v>69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160"/>
      <c r="R44" s="161"/>
      <c r="S44" s="49"/>
    </row>
    <row r="45" spans="1:19" ht="31.5" customHeight="1">
      <c r="A45" s="117"/>
      <c r="B45" s="113"/>
      <c r="C45" s="96"/>
      <c r="D45" s="130"/>
      <c r="E45" s="90"/>
      <c r="F45" s="45" t="s">
        <v>33</v>
      </c>
      <c r="G45" s="38">
        <f t="shared" si="9"/>
        <v>0</v>
      </c>
      <c r="H45" s="38">
        <f t="shared" si="9"/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160"/>
      <c r="R45" s="161"/>
      <c r="S45" s="49"/>
    </row>
    <row r="46" spans="1:19" ht="30" customHeight="1">
      <c r="A46" s="117"/>
      <c r="B46" s="113"/>
      <c r="C46" s="96"/>
      <c r="D46" s="130"/>
      <c r="E46" s="90"/>
      <c r="F46" s="45" t="s">
        <v>34</v>
      </c>
      <c r="G46" s="38">
        <f t="shared" si="9"/>
        <v>0</v>
      </c>
      <c r="H46" s="38">
        <f t="shared" si="9"/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160"/>
      <c r="R46" s="161"/>
      <c r="S46" s="49"/>
    </row>
    <row r="47" spans="1:19" ht="29.25" customHeight="1">
      <c r="A47" s="118"/>
      <c r="B47" s="114"/>
      <c r="C47" s="97"/>
      <c r="D47" s="131"/>
      <c r="E47" s="90"/>
      <c r="F47" s="45" t="s">
        <v>35</v>
      </c>
      <c r="G47" s="38">
        <f t="shared" si="9"/>
        <v>0</v>
      </c>
      <c r="H47" s="38">
        <f t="shared" si="9"/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124"/>
      <c r="R47" s="162"/>
      <c r="S47" s="49"/>
    </row>
    <row r="48" spans="1:19" ht="18" customHeight="1">
      <c r="A48" s="143" t="s">
        <v>47</v>
      </c>
      <c r="B48" s="112" t="s">
        <v>48</v>
      </c>
      <c r="C48" s="95"/>
      <c r="D48" s="115"/>
      <c r="E48" s="90"/>
      <c r="F48" s="46" t="s">
        <v>26</v>
      </c>
      <c r="G48" s="40">
        <f>SUM(G49:G54)</f>
        <v>1700</v>
      </c>
      <c r="H48" s="40">
        <f t="shared" ref="H48:P48" si="10">SUM(H49:H54)</f>
        <v>0</v>
      </c>
      <c r="I48" s="40">
        <f t="shared" si="10"/>
        <v>1700</v>
      </c>
      <c r="J48" s="40">
        <f t="shared" si="10"/>
        <v>0</v>
      </c>
      <c r="K48" s="40">
        <f t="shared" si="10"/>
        <v>0</v>
      </c>
      <c r="L48" s="40">
        <f t="shared" si="10"/>
        <v>0</v>
      </c>
      <c r="M48" s="40">
        <f t="shared" si="10"/>
        <v>0</v>
      </c>
      <c r="N48" s="40">
        <f t="shared" si="10"/>
        <v>0</v>
      </c>
      <c r="O48" s="40">
        <f t="shared" si="10"/>
        <v>0</v>
      </c>
      <c r="P48" s="40">
        <f t="shared" si="10"/>
        <v>0</v>
      </c>
      <c r="Q48" s="120" t="s">
        <v>27</v>
      </c>
      <c r="R48" s="120"/>
      <c r="S48" s="49"/>
    </row>
    <row r="49" spans="1:21" ht="18" customHeight="1">
      <c r="A49" s="117"/>
      <c r="B49" s="113"/>
      <c r="C49" s="96"/>
      <c r="D49" s="115"/>
      <c r="E49" s="90"/>
      <c r="F49" s="45" t="s">
        <v>29</v>
      </c>
      <c r="G49" s="38">
        <f t="shared" ref="G49:H54" si="11">I49+K49+M49+O49</f>
        <v>0</v>
      </c>
      <c r="H49" s="38">
        <f t="shared" si="11"/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9">
        <v>0</v>
      </c>
      <c r="Q49" s="120"/>
      <c r="R49" s="120"/>
      <c r="S49" s="49"/>
    </row>
    <row r="50" spans="1:21" ht="18" customHeight="1">
      <c r="A50" s="117"/>
      <c r="B50" s="113"/>
      <c r="C50" s="96"/>
      <c r="D50" s="115"/>
      <c r="E50" s="90"/>
      <c r="F50" s="45" t="s">
        <v>32</v>
      </c>
      <c r="G50" s="38">
        <f t="shared" si="11"/>
        <v>0</v>
      </c>
      <c r="H50" s="38">
        <f t="shared" si="11"/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9">
        <v>0</v>
      </c>
      <c r="Q50" s="120"/>
      <c r="R50" s="120"/>
      <c r="S50" s="49"/>
    </row>
    <row r="51" spans="1:21" ht="18" customHeight="1">
      <c r="A51" s="117"/>
      <c r="B51" s="113"/>
      <c r="C51" s="96"/>
      <c r="D51" s="115"/>
      <c r="E51" s="90" t="s">
        <v>30</v>
      </c>
      <c r="F51" s="45" t="s">
        <v>33</v>
      </c>
      <c r="G51" s="38">
        <f>I51+K51+M51+O51</f>
        <v>500</v>
      </c>
      <c r="H51" s="38">
        <f>J51+L51+N51+P51</f>
        <v>0</v>
      </c>
      <c r="I51" s="38">
        <v>500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9">
        <v>0</v>
      </c>
      <c r="Q51" s="120"/>
      <c r="R51" s="120"/>
      <c r="S51" s="49"/>
    </row>
    <row r="52" spans="1:21" ht="18" customHeight="1">
      <c r="A52" s="117"/>
      <c r="B52" s="113"/>
      <c r="C52" s="96"/>
      <c r="D52" s="115"/>
      <c r="E52" s="90" t="s">
        <v>31</v>
      </c>
      <c r="F52" s="45" t="s">
        <v>33</v>
      </c>
      <c r="G52" s="38">
        <f t="shared" si="11"/>
        <v>1200</v>
      </c>
      <c r="H52" s="38">
        <f t="shared" si="11"/>
        <v>0</v>
      </c>
      <c r="I52" s="38">
        <v>1200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9">
        <v>0</v>
      </c>
      <c r="Q52" s="120"/>
      <c r="R52" s="120"/>
      <c r="S52" s="49"/>
    </row>
    <row r="53" spans="1:21" ht="18" customHeight="1">
      <c r="A53" s="117"/>
      <c r="B53" s="113"/>
      <c r="C53" s="96"/>
      <c r="D53" s="115"/>
      <c r="E53" s="90"/>
      <c r="F53" s="45" t="s">
        <v>34</v>
      </c>
      <c r="G53" s="38">
        <f t="shared" si="11"/>
        <v>0</v>
      </c>
      <c r="H53" s="38">
        <f t="shared" si="11"/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9">
        <v>0</v>
      </c>
      <c r="Q53" s="120"/>
      <c r="R53" s="120"/>
      <c r="S53" s="49"/>
    </row>
    <row r="54" spans="1:21" ht="18" customHeight="1">
      <c r="A54" s="118"/>
      <c r="B54" s="114"/>
      <c r="C54" s="97"/>
      <c r="D54" s="115"/>
      <c r="E54" s="90"/>
      <c r="F54" s="45" t="s">
        <v>35</v>
      </c>
      <c r="G54" s="38">
        <f t="shared" si="11"/>
        <v>0</v>
      </c>
      <c r="H54" s="38">
        <f t="shared" si="11"/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9">
        <v>0</v>
      </c>
      <c r="Q54" s="120"/>
      <c r="R54" s="120"/>
      <c r="S54" s="49"/>
    </row>
    <row r="55" spans="1:21" ht="18" customHeight="1">
      <c r="A55" s="126" t="s">
        <v>49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32"/>
      <c r="S55" s="49"/>
    </row>
    <row r="56" spans="1:21" ht="18" customHeight="1">
      <c r="A56" s="143" t="s">
        <v>50</v>
      </c>
      <c r="B56" s="112" t="s">
        <v>51</v>
      </c>
      <c r="C56" s="95"/>
      <c r="D56" s="112"/>
      <c r="E56" s="90"/>
      <c r="F56" s="46" t="s">
        <v>26</v>
      </c>
      <c r="G56" s="40">
        <f>SUM(G57:G61)</f>
        <v>4148.7</v>
      </c>
      <c r="H56" s="40">
        <f>SUM(H57:H61)</f>
        <v>0</v>
      </c>
      <c r="I56" s="40">
        <f>SUM(I57:I61)</f>
        <v>4148.7</v>
      </c>
      <c r="J56" s="40">
        <f>SUM(J57:J61)</f>
        <v>0</v>
      </c>
      <c r="K56" s="40">
        <f t="shared" ref="K56:P56" si="12">SUM(K57:K61)</f>
        <v>0</v>
      </c>
      <c r="L56" s="40">
        <f t="shared" si="12"/>
        <v>0</v>
      </c>
      <c r="M56" s="40">
        <f t="shared" si="12"/>
        <v>0</v>
      </c>
      <c r="N56" s="40">
        <f t="shared" si="12"/>
        <v>0</v>
      </c>
      <c r="O56" s="40">
        <f t="shared" si="12"/>
        <v>0</v>
      </c>
      <c r="P56" s="41">
        <f t="shared" si="12"/>
        <v>0</v>
      </c>
      <c r="Q56" s="120" t="s">
        <v>27</v>
      </c>
      <c r="R56" s="120"/>
      <c r="S56" s="49"/>
      <c r="T56" s="13"/>
      <c r="U56" s="13"/>
    </row>
    <row r="57" spans="1:21" ht="18" customHeight="1">
      <c r="A57" s="117"/>
      <c r="B57" s="113"/>
      <c r="C57" s="96"/>
      <c r="D57" s="113"/>
      <c r="E57" s="90"/>
      <c r="F57" s="45" t="s">
        <v>29</v>
      </c>
      <c r="G57" s="38">
        <f t="shared" ref="G57:H61" si="13">I57+K57+M57+O57</f>
        <v>0</v>
      </c>
      <c r="H57" s="38">
        <f t="shared" si="13"/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9">
        <v>0</v>
      </c>
      <c r="Q57" s="120"/>
      <c r="R57" s="120"/>
      <c r="S57" s="49"/>
    </row>
    <row r="58" spans="1:21" ht="18" customHeight="1">
      <c r="A58" s="117"/>
      <c r="B58" s="113"/>
      <c r="C58" s="96"/>
      <c r="D58" s="113"/>
      <c r="E58" s="90"/>
      <c r="F58" s="45" t="s">
        <v>32</v>
      </c>
      <c r="G58" s="38">
        <f t="shared" si="13"/>
        <v>0</v>
      </c>
      <c r="H58" s="38">
        <f t="shared" si="13"/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9">
        <v>0</v>
      </c>
      <c r="Q58" s="120"/>
      <c r="R58" s="120"/>
      <c r="S58" s="49"/>
    </row>
    <row r="59" spans="1:21" ht="18" customHeight="1">
      <c r="A59" s="117"/>
      <c r="B59" s="113"/>
      <c r="C59" s="96"/>
      <c r="D59" s="113"/>
      <c r="E59" s="90" t="s">
        <v>31</v>
      </c>
      <c r="F59" s="45" t="s">
        <v>33</v>
      </c>
      <c r="G59" s="38">
        <f t="shared" si="13"/>
        <v>4148.7</v>
      </c>
      <c r="H59" s="38">
        <f t="shared" si="13"/>
        <v>0</v>
      </c>
      <c r="I59" s="38">
        <v>4148.7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9">
        <v>0</v>
      </c>
      <c r="Q59" s="120"/>
      <c r="R59" s="120"/>
      <c r="S59" s="49"/>
    </row>
    <row r="60" spans="1:21" ht="18" customHeight="1">
      <c r="A60" s="117"/>
      <c r="B60" s="113"/>
      <c r="C60" s="96"/>
      <c r="D60" s="113"/>
      <c r="E60" s="90"/>
      <c r="F60" s="45" t="s">
        <v>34</v>
      </c>
      <c r="G60" s="38">
        <f t="shared" si="13"/>
        <v>0</v>
      </c>
      <c r="H60" s="38">
        <f t="shared" si="13"/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9">
        <v>0</v>
      </c>
      <c r="Q60" s="120"/>
      <c r="R60" s="120"/>
      <c r="S60" s="49"/>
    </row>
    <row r="61" spans="1:21" ht="48" customHeight="1">
      <c r="A61" s="118"/>
      <c r="B61" s="114"/>
      <c r="C61" s="97"/>
      <c r="D61" s="114"/>
      <c r="E61" s="90"/>
      <c r="F61" s="45" t="s">
        <v>35</v>
      </c>
      <c r="G61" s="38">
        <f t="shared" si="13"/>
        <v>0</v>
      </c>
      <c r="H61" s="38">
        <f t="shared" si="13"/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9">
        <v>0</v>
      </c>
      <c r="Q61" s="120"/>
      <c r="R61" s="120"/>
      <c r="S61" s="49"/>
    </row>
    <row r="62" spans="1:21" ht="18" customHeight="1">
      <c r="A62" s="128" t="s">
        <v>52</v>
      </c>
      <c r="B62" s="112" t="s">
        <v>53</v>
      </c>
      <c r="C62" s="95"/>
      <c r="D62" s="129"/>
      <c r="E62" s="90"/>
      <c r="F62" s="46" t="s">
        <v>26</v>
      </c>
      <c r="G62" s="40">
        <f>SUM(G63:G67)</f>
        <v>21000</v>
      </c>
      <c r="H62" s="40">
        <f>SUM(H63:H67)</f>
        <v>0</v>
      </c>
      <c r="I62" s="40">
        <f>SUM(I63:I67)</f>
        <v>21000</v>
      </c>
      <c r="J62" s="40">
        <f>SUM(J63:J67)</f>
        <v>0</v>
      </c>
      <c r="K62" s="40">
        <f t="shared" ref="K62:P62" si="14">SUM(K63:K67)</f>
        <v>0</v>
      </c>
      <c r="L62" s="40">
        <f t="shared" si="14"/>
        <v>0</v>
      </c>
      <c r="M62" s="40">
        <f t="shared" si="14"/>
        <v>0</v>
      </c>
      <c r="N62" s="40">
        <f t="shared" si="14"/>
        <v>0</v>
      </c>
      <c r="O62" s="40">
        <f t="shared" si="14"/>
        <v>0</v>
      </c>
      <c r="P62" s="41">
        <f t="shared" si="14"/>
        <v>0</v>
      </c>
      <c r="Q62" s="120" t="s">
        <v>27</v>
      </c>
      <c r="R62" s="120"/>
      <c r="S62" s="49"/>
    </row>
    <row r="63" spans="1:21" ht="18" customHeight="1">
      <c r="A63" s="117"/>
      <c r="B63" s="113"/>
      <c r="C63" s="96"/>
      <c r="D63" s="130"/>
      <c r="E63" s="90"/>
      <c r="F63" s="45" t="s">
        <v>29</v>
      </c>
      <c r="G63" s="38">
        <f t="shared" ref="G63:H67" si="15">I63+K63+M63+O63</f>
        <v>0</v>
      </c>
      <c r="H63" s="38">
        <f t="shared" si="15"/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9">
        <v>0</v>
      </c>
      <c r="Q63" s="120"/>
      <c r="R63" s="120"/>
      <c r="S63" s="49"/>
    </row>
    <row r="64" spans="1:21" ht="18" customHeight="1">
      <c r="A64" s="117"/>
      <c r="B64" s="113"/>
      <c r="C64" s="96"/>
      <c r="D64" s="130"/>
      <c r="E64" s="52"/>
      <c r="F64" s="90" t="s">
        <v>32</v>
      </c>
      <c r="G64" s="38">
        <f t="shared" si="15"/>
        <v>0</v>
      </c>
      <c r="H64" s="38">
        <f t="shared" si="15"/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9">
        <v>0</v>
      </c>
      <c r="Q64" s="120"/>
      <c r="R64" s="120"/>
      <c r="S64" s="49"/>
    </row>
    <row r="65" spans="1:19" ht="18" customHeight="1">
      <c r="A65" s="117"/>
      <c r="B65" s="113"/>
      <c r="C65" s="96"/>
      <c r="D65" s="130"/>
      <c r="E65" s="90" t="s">
        <v>31</v>
      </c>
      <c r="F65" s="45" t="s">
        <v>33</v>
      </c>
      <c r="G65" s="38">
        <f t="shared" si="15"/>
        <v>10000</v>
      </c>
      <c r="H65" s="38">
        <f t="shared" si="15"/>
        <v>0</v>
      </c>
      <c r="I65" s="38">
        <v>10000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9">
        <v>0</v>
      </c>
      <c r="Q65" s="120"/>
      <c r="R65" s="120"/>
      <c r="S65" s="49"/>
    </row>
    <row r="66" spans="1:19" ht="18" customHeight="1">
      <c r="A66" s="117"/>
      <c r="B66" s="113"/>
      <c r="C66" s="96"/>
      <c r="D66" s="130"/>
      <c r="E66" s="90" t="s">
        <v>31</v>
      </c>
      <c r="F66" s="45" t="s">
        <v>34</v>
      </c>
      <c r="G66" s="38">
        <f t="shared" si="15"/>
        <v>11000</v>
      </c>
      <c r="H66" s="38">
        <f t="shared" si="15"/>
        <v>0</v>
      </c>
      <c r="I66" s="38">
        <v>11000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9">
        <v>0</v>
      </c>
      <c r="Q66" s="120"/>
      <c r="R66" s="120"/>
      <c r="S66" s="49"/>
    </row>
    <row r="67" spans="1:19" ht="18" customHeight="1">
      <c r="A67" s="118"/>
      <c r="B67" s="114"/>
      <c r="C67" s="97"/>
      <c r="D67" s="131"/>
      <c r="E67" s="90"/>
      <c r="F67" s="45" t="s">
        <v>35</v>
      </c>
      <c r="G67" s="38">
        <f t="shared" si="15"/>
        <v>0</v>
      </c>
      <c r="H67" s="38">
        <f t="shared" si="15"/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9">
        <v>0</v>
      </c>
      <c r="Q67" s="120"/>
      <c r="R67" s="120"/>
      <c r="S67" s="49"/>
    </row>
    <row r="68" spans="1:19" ht="18" customHeight="1">
      <c r="A68" s="128" t="s">
        <v>54</v>
      </c>
      <c r="B68" s="112" t="s">
        <v>55</v>
      </c>
      <c r="C68" s="95"/>
      <c r="D68" s="115">
        <v>1</v>
      </c>
      <c r="E68" s="90"/>
      <c r="F68" s="46" t="s">
        <v>26</v>
      </c>
      <c r="G68" s="40">
        <f>SUM(G69:G75)</f>
        <v>133949.29999999999</v>
      </c>
      <c r="H68" s="40">
        <f>SUM(H69:H75)</f>
        <v>133949.29999999999</v>
      </c>
      <c r="I68" s="40">
        <f>SUM(I69:I75)</f>
        <v>133949.29999999999</v>
      </c>
      <c r="J68" s="40">
        <f>SUM(J69:J75)</f>
        <v>133949.29999999999</v>
      </c>
      <c r="K68" s="40">
        <f t="shared" ref="K68:P68" si="16">SUM(K70:K75)</f>
        <v>0</v>
      </c>
      <c r="L68" s="40">
        <f t="shared" si="16"/>
        <v>0</v>
      </c>
      <c r="M68" s="40">
        <f t="shared" si="16"/>
        <v>0</v>
      </c>
      <c r="N68" s="40">
        <f t="shared" si="16"/>
        <v>0</v>
      </c>
      <c r="O68" s="40">
        <f t="shared" si="16"/>
        <v>0</v>
      </c>
      <c r="P68" s="41">
        <f t="shared" si="16"/>
        <v>0</v>
      </c>
      <c r="Q68" s="120" t="s">
        <v>27</v>
      </c>
      <c r="R68" s="120"/>
      <c r="S68" s="49"/>
    </row>
    <row r="69" spans="1:19" ht="18" customHeight="1">
      <c r="A69" s="147"/>
      <c r="B69" s="113"/>
      <c r="C69" s="96"/>
      <c r="D69" s="115"/>
      <c r="E69" s="90" t="s">
        <v>31</v>
      </c>
      <c r="F69" s="90" t="s">
        <v>29</v>
      </c>
      <c r="G69" s="38">
        <f t="shared" ref="G69:H75" si="17">I69+K69+M69+O69</f>
        <v>20</v>
      </c>
      <c r="H69" s="38">
        <f t="shared" si="17"/>
        <v>20</v>
      </c>
      <c r="I69" s="38">
        <v>20</v>
      </c>
      <c r="J69" s="38">
        <v>20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9">
        <v>0</v>
      </c>
      <c r="Q69" s="120"/>
      <c r="R69" s="120"/>
      <c r="S69" s="49"/>
    </row>
    <row r="70" spans="1:19" ht="18" customHeight="1">
      <c r="A70" s="117"/>
      <c r="B70" s="113"/>
      <c r="C70" s="96"/>
      <c r="D70" s="115"/>
      <c r="E70" s="90" t="s">
        <v>30</v>
      </c>
      <c r="F70" s="90" t="s">
        <v>29</v>
      </c>
      <c r="G70" s="38">
        <f t="shared" si="17"/>
        <v>0</v>
      </c>
      <c r="H70" s="38">
        <f t="shared" si="17"/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9">
        <v>0</v>
      </c>
      <c r="Q70" s="120"/>
      <c r="R70" s="120"/>
      <c r="S70" s="49"/>
    </row>
    <row r="71" spans="1:19" ht="81" customHeight="1">
      <c r="A71" s="117"/>
      <c r="B71" s="113"/>
      <c r="C71" s="105" t="s">
        <v>258</v>
      </c>
      <c r="D71" s="115"/>
      <c r="E71" s="90" t="s">
        <v>56</v>
      </c>
      <c r="F71" s="45" t="s">
        <v>32</v>
      </c>
      <c r="G71" s="38">
        <f>I71+K71+M71+O71</f>
        <v>131</v>
      </c>
      <c r="H71" s="38">
        <f>J71+L71+N71+P71</f>
        <v>131</v>
      </c>
      <c r="I71" s="38">
        <v>131</v>
      </c>
      <c r="J71" s="38">
        <v>131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9">
        <v>0</v>
      </c>
      <c r="Q71" s="120"/>
      <c r="R71" s="120"/>
      <c r="S71" s="49"/>
    </row>
    <row r="72" spans="1:19" ht="18" customHeight="1">
      <c r="A72" s="117"/>
      <c r="B72" s="113"/>
      <c r="C72" s="105" t="s">
        <v>258</v>
      </c>
      <c r="D72" s="115"/>
      <c r="E72" s="90" t="s">
        <v>30</v>
      </c>
      <c r="F72" s="45" t="s">
        <v>32</v>
      </c>
      <c r="G72" s="38">
        <f t="shared" si="17"/>
        <v>36993.1</v>
      </c>
      <c r="H72" s="38">
        <f t="shared" si="17"/>
        <v>36993.1</v>
      </c>
      <c r="I72" s="38">
        <f>36823.6+73.6+95.9</f>
        <v>36993.1</v>
      </c>
      <c r="J72" s="38">
        <f>36823.6+73.6+95.9</f>
        <v>36993.1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9">
        <v>0</v>
      </c>
      <c r="Q72" s="120"/>
      <c r="R72" s="120"/>
      <c r="S72" s="49"/>
    </row>
    <row r="73" spans="1:19" ht="18" customHeight="1">
      <c r="A73" s="117"/>
      <c r="B73" s="113"/>
      <c r="C73" s="105" t="s">
        <v>258</v>
      </c>
      <c r="D73" s="115"/>
      <c r="E73" s="90" t="s">
        <v>30</v>
      </c>
      <c r="F73" s="45" t="s">
        <v>33</v>
      </c>
      <c r="G73" s="38">
        <f t="shared" si="17"/>
        <v>96805.2</v>
      </c>
      <c r="H73" s="38">
        <f t="shared" si="17"/>
        <v>96805.2</v>
      </c>
      <c r="I73" s="38">
        <v>96805.2</v>
      </c>
      <c r="J73" s="38">
        <v>96805.2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9">
        <v>0</v>
      </c>
      <c r="Q73" s="120"/>
      <c r="R73" s="120"/>
      <c r="S73" s="49"/>
    </row>
    <row r="74" spans="1:19" ht="18" customHeight="1">
      <c r="A74" s="117"/>
      <c r="B74" s="113"/>
      <c r="C74" s="96"/>
      <c r="D74" s="115"/>
      <c r="E74" s="90"/>
      <c r="F74" s="45" t="s">
        <v>34</v>
      </c>
      <c r="G74" s="38">
        <f t="shared" si="17"/>
        <v>0</v>
      </c>
      <c r="H74" s="38">
        <f t="shared" si="17"/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9">
        <v>0</v>
      </c>
      <c r="Q74" s="120"/>
      <c r="R74" s="120"/>
      <c r="S74" s="49"/>
    </row>
    <row r="75" spans="1:19" ht="18" customHeight="1">
      <c r="A75" s="118"/>
      <c r="B75" s="114"/>
      <c r="C75" s="97"/>
      <c r="D75" s="115"/>
      <c r="E75" s="90"/>
      <c r="F75" s="45" t="s">
        <v>35</v>
      </c>
      <c r="G75" s="38">
        <f t="shared" si="17"/>
        <v>0</v>
      </c>
      <c r="H75" s="38">
        <f t="shared" si="17"/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9">
        <v>0</v>
      </c>
      <c r="Q75" s="120"/>
      <c r="R75" s="120"/>
      <c r="S75" s="49"/>
    </row>
    <row r="76" spans="1:19" ht="18" customHeight="1">
      <c r="A76" s="128" t="s">
        <v>57</v>
      </c>
      <c r="B76" s="112" t="s">
        <v>58</v>
      </c>
      <c r="C76" s="95"/>
      <c r="D76" s="115">
        <v>1</v>
      </c>
      <c r="E76" s="90"/>
      <c r="F76" s="46" t="s">
        <v>26</v>
      </c>
      <c r="G76" s="40">
        <f>SUM(G77:G82)</f>
        <v>54493.599999999999</v>
      </c>
      <c r="H76" s="40">
        <f>SUM(H77:H82)</f>
        <v>54493.599999999999</v>
      </c>
      <c r="I76" s="40">
        <f>SUM(I77:I82)</f>
        <v>54493.599999999999</v>
      </c>
      <c r="J76" s="40">
        <f>SUM(J77:J82)</f>
        <v>54493.599999999999</v>
      </c>
      <c r="K76" s="40">
        <f t="shared" ref="K76:P76" si="18">SUM(K78:K82)</f>
        <v>0</v>
      </c>
      <c r="L76" s="40">
        <f t="shared" si="18"/>
        <v>0</v>
      </c>
      <c r="M76" s="40">
        <f>SUM(M78:M82)</f>
        <v>0</v>
      </c>
      <c r="N76" s="40">
        <f t="shared" si="18"/>
        <v>0</v>
      </c>
      <c r="O76" s="40">
        <f t="shared" si="18"/>
        <v>0</v>
      </c>
      <c r="P76" s="41">
        <f t="shared" si="18"/>
        <v>0</v>
      </c>
      <c r="Q76" s="120" t="s">
        <v>27</v>
      </c>
      <c r="R76" s="120"/>
      <c r="S76" s="49"/>
    </row>
    <row r="77" spans="1:19" ht="18" customHeight="1">
      <c r="A77" s="147"/>
      <c r="B77" s="113"/>
      <c r="C77" s="96"/>
      <c r="D77" s="115"/>
      <c r="E77" s="90" t="s">
        <v>31</v>
      </c>
      <c r="F77" s="90" t="s">
        <v>29</v>
      </c>
      <c r="G77" s="38">
        <f t="shared" ref="G77:H82" si="19">I77+K77+M77+O77</f>
        <v>20</v>
      </c>
      <c r="H77" s="38">
        <f t="shared" si="19"/>
        <v>20</v>
      </c>
      <c r="I77" s="38">
        <v>20</v>
      </c>
      <c r="J77" s="38">
        <v>20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1">
        <v>0</v>
      </c>
      <c r="Q77" s="120"/>
      <c r="R77" s="120"/>
      <c r="S77" s="49"/>
    </row>
    <row r="78" spans="1:19" ht="18" customHeight="1">
      <c r="A78" s="117"/>
      <c r="B78" s="113"/>
      <c r="C78" s="96"/>
      <c r="D78" s="115"/>
      <c r="E78" s="90" t="s">
        <v>30</v>
      </c>
      <c r="F78" s="90" t="s">
        <v>29</v>
      </c>
      <c r="G78" s="38">
        <f t="shared" si="19"/>
        <v>0</v>
      </c>
      <c r="H78" s="38">
        <f t="shared" si="19"/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9">
        <v>0</v>
      </c>
      <c r="Q78" s="120"/>
      <c r="R78" s="120"/>
      <c r="S78" s="49"/>
    </row>
    <row r="79" spans="1:19" ht="18" customHeight="1">
      <c r="A79" s="117"/>
      <c r="B79" s="113"/>
      <c r="C79" s="105" t="s">
        <v>258</v>
      </c>
      <c r="D79" s="115"/>
      <c r="E79" s="90" t="s">
        <v>30</v>
      </c>
      <c r="F79" s="45" t="s">
        <v>32</v>
      </c>
      <c r="G79" s="38">
        <f t="shared" si="19"/>
        <v>54473.599999999999</v>
      </c>
      <c r="H79" s="38">
        <f t="shared" si="19"/>
        <v>54473.599999999999</v>
      </c>
      <c r="I79" s="38">
        <v>54473.599999999999</v>
      </c>
      <c r="J79" s="38">
        <v>54473.599999999999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9">
        <v>0</v>
      </c>
      <c r="Q79" s="120"/>
      <c r="R79" s="120"/>
      <c r="S79" s="49"/>
    </row>
    <row r="80" spans="1:19" ht="18" customHeight="1">
      <c r="A80" s="117"/>
      <c r="B80" s="113"/>
      <c r="C80" s="96"/>
      <c r="D80" s="115"/>
      <c r="E80" s="90"/>
      <c r="F80" s="45" t="s">
        <v>33</v>
      </c>
      <c r="G80" s="38">
        <f t="shared" si="19"/>
        <v>0</v>
      </c>
      <c r="H80" s="38">
        <f t="shared" si="19"/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9">
        <v>0</v>
      </c>
      <c r="Q80" s="120"/>
      <c r="R80" s="120"/>
      <c r="S80" s="49"/>
    </row>
    <row r="81" spans="1:19" ht="18" customHeight="1">
      <c r="A81" s="117"/>
      <c r="B81" s="113"/>
      <c r="C81" s="96"/>
      <c r="D81" s="115"/>
      <c r="E81" s="90"/>
      <c r="F81" s="45" t="s">
        <v>34</v>
      </c>
      <c r="G81" s="38">
        <f t="shared" si="19"/>
        <v>0</v>
      </c>
      <c r="H81" s="38">
        <f t="shared" si="19"/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9">
        <v>0</v>
      </c>
      <c r="Q81" s="120"/>
      <c r="R81" s="120"/>
      <c r="S81" s="49"/>
    </row>
    <row r="82" spans="1:19" ht="18" customHeight="1">
      <c r="A82" s="118"/>
      <c r="B82" s="114"/>
      <c r="C82" s="97"/>
      <c r="D82" s="115"/>
      <c r="E82" s="90"/>
      <c r="F82" s="45" t="s">
        <v>35</v>
      </c>
      <c r="G82" s="38">
        <f t="shared" si="19"/>
        <v>0</v>
      </c>
      <c r="H82" s="38">
        <f t="shared" si="19"/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9">
        <v>0</v>
      </c>
      <c r="Q82" s="120"/>
      <c r="R82" s="120"/>
      <c r="S82" s="49"/>
    </row>
    <row r="83" spans="1:19" ht="18" customHeight="1">
      <c r="A83" s="128" t="s">
        <v>59</v>
      </c>
      <c r="B83" s="112" t="s">
        <v>60</v>
      </c>
      <c r="C83" s="95"/>
      <c r="D83" s="115" t="s">
        <v>61</v>
      </c>
      <c r="E83" s="90"/>
      <c r="F83" s="46" t="s">
        <v>26</v>
      </c>
      <c r="G83" s="40">
        <f>SUM(G84:G88)</f>
        <v>113020</v>
      </c>
      <c r="H83" s="40">
        <f>SUM(H84:H88)</f>
        <v>0</v>
      </c>
      <c r="I83" s="40">
        <f>SUM(I84:I88)</f>
        <v>113020</v>
      </c>
      <c r="J83" s="40">
        <f>SUM(J84:J88)</f>
        <v>0</v>
      </c>
      <c r="K83" s="40">
        <f t="shared" ref="K83:P83" si="20">SUM(K84:K88)</f>
        <v>0</v>
      </c>
      <c r="L83" s="40">
        <f t="shared" si="20"/>
        <v>0</v>
      </c>
      <c r="M83" s="40">
        <f t="shared" si="20"/>
        <v>0</v>
      </c>
      <c r="N83" s="40">
        <f t="shared" si="20"/>
        <v>0</v>
      </c>
      <c r="O83" s="40">
        <f t="shared" si="20"/>
        <v>0</v>
      </c>
      <c r="P83" s="41">
        <f t="shared" si="20"/>
        <v>0</v>
      </c>
      <c r="Q83" s="120" t="s">
        <v>27</v>
      </c>
      <c r="R83" s="120"/>
      <c r="S83" s="49"/>
    </row>
    <row r="84" spans="1:19" ht="18" customHeight="1">
      <c r="A84" s="117"/>
      <c r="B84" s="113"/>
      <c r="C84" s="96"/>
      <c r="D84" s="115"/>
      <c r="E84" s="90"/>
      <c r="F84" s="45" t="s">
        <v>29</v>
      </c>
      <c r="G84" s="38">
        <f t="shared" ref="G84:H88" si="21">I84+K84+M84+O84</f>
        <v>0</v>
      </c>
      <c r="H84" s="38">
        <f t="shared" si="21"/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9">
        <v>0</v>
      </c>
      <c r="Q84" s="120"/>
      <c r="R84" s="120"/>
      <c r="S84" s="49"/>
    </row>
    <row r="85" spans="1:19" ht="18" customHeight="1">
      <c r="A85" s="117"/>
      <c r="B85" s="113"/>
      <c r="C85" s="96"/>
      <c r="D85" s="115"/>
      <c r="E85" s="90"/>
      <c r="F85" s="45" t="s">
        <v>32</v>
      </c>
      <c r="G85" s="38">
        <f t="shared" si="21"/>
        <v>0</v>
      </c>
      <c r="H85" s="38">
        <f t="shared" si="21"/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9">
        <v>0</v>
      </c>
      <c r="Q85" s="120"/>
      <c r="R85" s="120"/>
      <c r="S85" s="49"/>
    </row>
    <row r="86" spans="1:19" ht="18" customHeight="1">
      <c r="A86" s="117"/>
      <c r="B86" s="113"/>
      <c r="C86" s="96"/>
      <c r="D86" s="115"/>
      <c r="E86" s="90" t="s">
        <v>31</v>
      </c>
      <c r="F86" s="45" t="s">
        <v>33</v>
      </c>
      <c r="G86" s="38">
        <f t="shared" si="21"/>
        <v>5000</v>
      </c>
      <c r="H86" s="38">
        <f t="shared" si="21"/>
        <v>0</v>
      </c>
      <c r="I86" s="38">
        <v>5000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9">
        <v>0</v>
      </c>
      <c r="Q86" s="120"/>
      <c r="R86" s="120"/>
      <c r="S86" s="49"/>
    </row>
    <row r="87" spans="1:19" ht="18" customHeight="1">
      <c r="A87" s="117"/>
      <c r="B87" s="113"/>
      <c r="C87" s="96"/>
      <c r="D87" s="115"/>
      <c r="E87" s="90" t="s">
        <v>31</v>
      </c>
      <c r="F87" s="45" t="s">
        <v>34</v>
      </c>
      <c r="G87" s="38">
        <f t="shared" si="21"/>
        <v>8020</v>
      </c>
      <c r="H87" s="38">
        <f t="shared" si="21"/>
        <v>0</v>
      </c>
      <c r="I87" s="38">
        <v>8020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9">
        <v>0</v>
      </c>
      <c r="Q87" s="120"/>
      <c r="R87" s="120"/>
      <c r="S87" s="49"/>
    </row>
    <row r="88" spans="1:19" ht="18" customHeight="1">
      <c r="A88" s="118"/>
      <c r="B88" s="114"/>
      <c r="C88" s="97"/>
      <c r="D88" s="115"/>
      <c r="E88" s="90" t="s">
        <v>30</v>
      </c>
      <c r="F88" s="45" t="s">
        <v>35</v>
      </c>
      <c r="G88" s="38">
        <f t="shared" si="21"/>
        <v>100000</v>
      </c>
      <c r="H88" s="38">
        <f t="shared" si="21"/>
        <v>0</v>
      </c>
      <c r="I88" s="38">
        <v>100000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9">
        <v>0</v>
      </c>
      <c r="Q88" s="120"/>
      <c r="R88" s="120"/>
      <c r="S88" s="49"/>
    </row>
    <row r="89" spans="1:19" ht="18" customHeight="1">
      <c r="A89" s="128" t="s">
        <v>62</v>
      </c>
      <c r="B89" s="112" t="s">
        <v>63</v>
      </c>
      <c r="C89" s="95"/>
      <c r="D89" s="115" t="s">
        <v>64</v>
      </c>
      <c r="E89" s="90"/>
      <c r="F89" s="46" t="s">
        <v>26</v>
      </c>
      <c r="G89" s="40">
        <f>SUM(G90:G95)</f>
        <v>25951.4</v>
      </c>
      <c r="H89" s="40">
        <f>SUM(H90:H95)</f>
        <v>0</v>
      </c>
      <c r="I89" s="40">
        <f>SUM(I90:I95)</f>
        <v>25951.4</v>
      </c>
      <c r="J89" s="40">
        <f>SUM(J90:J95)</f>
        <v>0</v>
      </c>
      <c r="K89" s="40">
        <f t="shared" ref="K89:P89" si="22">SUM(K90:K95)</f>
        <v>0</v>
      </c>
      <c r="L89" s="40">
        <f t="shared" si="22"/>
        <v>0</v>
      </c>
      <c r="M89" s="40">
        <f t="shared" si="22"/>
        <v>0</v>
      </c>
      <c r="N89" s="40">
        <f t="shared" si="22"/>
        <v>0</v>
      </c>
      <c r="O89" s="40">
        <f t="shared" si="22"/>
        <v>0</v>
      </c>
      <c r="P89" s="41">
        <f t="shared" si="22"/>
        <v>0</v>
      </c>
      <c r="Q89" s="120" t="s">
        <v>27</v>
      </c>
      <c r="R89" s="120"/>
      <c r="S89" s="49"/>
    </row>
    <row r="90" spans="1:19" ht="18" customHeight="1">
      <c r="A90" s="117"/>
      <c r="B90" s="113"/>
      <c r="C90" s="96"/>
      <c r="D90" s="115"/>
      <c r="E90" s="90"/>
      <c r="F90" s="45" t="s">
        <v>29</v>
      </c>
      <c r="G90" s="38">
        <f t="shared" ref="G90:H95" si="23">I90+K90+M90+O90</f>
        <v>0</v>
      </c>
      <c r="H90" s="38">
        <f t="shared" si="23"/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9">
        <v>0</v>
      </c>
      <c r="Q90" s="120"/>
      <c r="R90" s="120"/>
      <c r="S90" s="49"/>
    </row>
    <row r="91" spans="1:19" ht="18" customHeight="1">
      <c r="A91" s="117"/>
      <c r="B91" s="113"/>
      <c r="C91" s="96"/>
      <c r="D91" s="115"/>
      <c r="E91" s="90"/>
      <c r="F91" s="90" t="s">
        <v>32</v>
      </c>
      <c r="G91" s="38">
        <f t="shared" si="23"/>
        <v>0</v>
      </c>
      <c r="H91" s="38">
        <f t="shared" si="23"/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9">
        <v>0</v>
      </c>
      <c r="Q91" s="120"/>
      <c r="R91" s="120"/>
      <c r="S91" s="49"/>
    </row>
    <row r="92" spans="1:19" ht="18" customHeight="1">
      <c r="A92" s="117"/>
      <c r="B92" s="113"/>
      <c r="C92" s="96"/>
      <c r="D92" s="115"/>
      <c r="E92" s="90" t="s">
        <v>31</v>
      </c>
      <c r="F92" s="45" t="s">
        <v>33</v>
      </c>
      <c r="G92" s="38">
        <f t="shared" si="23"/>
        <v>951.4</v>
      </c>
      <c r="H92" s="38">
        <f t="shared" si="23"/>
        <v>0</v>
      </c>
      <c r="I92" s="38">
        <v>951.4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9">
        <v>0</v>
      </c>
      <c r="Q92" s="120"/>
      <c r="R92" s="120"/>
      <c r="S92" s="49"/>
    </row>
    <row r="93" spans="1:19" ht="18" customHeight="1">
      <c r="A93" s="117"/>
      <c r="B93" s="113"/>
      <c r="C93" s="96"/>
      <c r="D93" s="115"/>
      <c r="E93" s="90" t="s">
        <v>30</v>
      </c>
      <c r="F93" s="45" t="s">
        <v>33</v>
      </c>
      <c r="G93" s="38">
        <f t="shared" si="23"/>
        <v>5000</v>
      </c>
      <c r="H93" s="38">
        <f t="shared" si="23"/>
        <v>0</v>
      </c>
      <c r="I93" s="38">
        <v>5000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9">
        <v>0</v>
      </c>
      <c r="Q93" s="120"/>
      <c r="R93" s="120"/>
      <c r="S93" s="49"/>
    </row>
    <row r="94" spans="1:19" ht="18" customHeight="1">
      <c r="A94" s="117"/>
      <c r="B94" s="113"/>
      <c r="C94" s="96"/>
      <c r="D94" s="115"/>
      <c r="E94" s="90" t="s">
        <v>30</v>
      </c>
      <c r="F94" s="45" t="s">
        <v>34</v>
      </c>
      <c r="G94" s="38">
        <f t="shared" si="23"/>
        <v>20000</v>
      </c>
      <c r="H94" s="38">
        <f t="shared" si="23"/>
        <v>0</v>
      </c>
      <c r="I94" s="38">
        <v>20000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9">
        <v>0</v>
      </c>
      <c r="Q94" s="120"/>
      <c r="R94" s="120"/>
      <c r="S94" s="49"/>
    </row>
    <row r="95" spans="1:19" ht="18" customHeight="1">
      <c r="A95" s="118"/>
      <c r="B95" s="114"/>
      <c r="C95" s="97"/>
      <c r="D95" s="115"/>
      <c r="E95" s="90"/>
      <c r="F95" s="45" t="s">
        <v>35</v>
      </c>
      <c r="G95" s="38">
        <f t="shared" si="23"/>
        <v>0</v>
      </c>
      <c r="H95" s="38">
        <f t="shared" si="23"/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9">
        <v>0</v>
      </c>
      <c r="Q95" s="120"/>
      <c r="R95" s="120"/>
      <c r="S95" s="49"/>
    </row>
    <row r="96" spans="1:19" ht="18" customHeight="1">
      <c r="A96" s="128" t="s">
        <v>65</v>
      </c>
      <c r="B96" s="112" t="s">
        <v>66</v>
      </c>
      <c r="C96" s="95"/>
      <c r="D96" s="115" t="s">
        <v>67</v>
      </c>
      <c r="E96" s="90"/>
      <c r="F96" s="46" t="s">
        <v>26</v>
      </c>
      <c r="G96" s="40">
        <f>SUM(G97:G101)</f>
        <v>6400</v>
      </c>
      <c r="H96" s="40">
        <f>SUM(H97:H101)</f>
        <v>0</v>
      </c>
      <c r="I96" s="40">
        <f>SUM(I97:I101)</f>
        <v>6400</v>
      </c>
      <c r="J96" s="40">
        <f>SUM(J97:J101)</f>
        <v>0</v>
      </c>
      <c r="K96" s="40">
        <f t="shared" ref="K96:P96" si="24">SUM(K97:K101)</f>
        <v>0</v>
      </c>
      <c r="L96" s="40">
        <f t="shared" si="24"/>
        <v>0</v>
      </c>
      <c r="M96" s="40">
        <f t="shared" si="24"/>
        <v>0</v>
      </c>
      <c r="N96" s="40">
        <f t="shared" si="24"/>
        <v>0</v>
      </c>
      <c r="O96" s="40">
        <f t="shared" si="24"/>
        <v>0</v>
      </c>
      <c r="P96" s="41">
        <f t="shared" si="24"/>
        <v>0</v>
      </c>
      <c r="Q96" s="120" t="s">
        <v>27</v>
      </c>
      <c r="R96" s="120"/>
      <c r="S96" s="49"/>
    </row>
    <row r="97" spans="1:20" ht="18" customHeight="1">
      <c r="A97" s="117"/>
      <c r="B97" s="113"/>
      <c r="C97" s="96"/>
      <c r="D97" s="115"/>
      <c r="E97" s="90"/>
      <c r="F97" s="45" t="s">
        <v>29</v>
      </c>
      <c r="G97" s="38">
        <f t="shared" ref="G97:H101" si="25">I97+K97+M97+O97</f>
        <v>0</v>
      </c>
      <c r="H97" s="38">
        <f t="shared" si="25"/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9">
        <v>0</v>
      </c>
      <c r="Q97" s="120"/>
      <c r="R97" s="120"/>
      <c r="S97" s="49"/>
      <c r="T97" s="14"/>
    </row>
    <row r="98" spans="1:20" ht="18" customHeight="1">
      <c r="A98" s="117"/>
      <c r="B98" s="113"/>
      <c r="C98" s="96"/>
      <c r="D98" s="115"/>
      <c r="E98" s="90" t="s">
        <v>68</v>
      </c>
      <c r="F98" s="45" t="s">
        <v>33</v>
      </c>
      <c r="G98" s="38">
        <f>I98+K98+M98+O98</f>
        <v>1000</v>
      </c>
      <c r="H98" s="38">
        <f>J98+L98+N98+P98</f>
        <v>0</v>
      </c>
      <c r="I98" s="38">
        <v>1000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9">
        <v>0</v>
      </c>
      <c r="Q98" s="120"/>
      <c r="R98" s="120"/>
      <c r="S98" s="49"/>
    </row>
    <row r="99" spans="1:20" ht="18" customHeight="1">
      <c r="A99" s="117"/>
      <c r="B99" s="113"/>
      <c r="C99" s="96"/>
      <c r="D99" s="115"/>
      <c r="E99" s="90" t="s">
        <v>30</v>
      </c>
      <c r="F99" s="45" t="s">
        <v>33</v>
      </c>
      <c r="G99" s="38">
        <f t="shared" si="25"/>
        <v>5400</v>
      </c>
      <c r="H99" s="38">
        <f t="shared" si="25"/>
        <v>0</v>
      </c>
      <c r="I99" s="38">
        <v>5400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9">
        <v>0</v>
      </c>
      <c r="Q99" s="120"/>
      <c r="R99" s="120"/>
      <c r="S99" s="49"/>
    </row>
    <row r="100" spans="1:20" ht="18" customHeight="1">
      <c r="A100" s="117"/>
      <c r="B100" s="113"/>
      <c r="C100" s="96"/>
      <c r="D100" s="115"/>
      <c r="E100" s="90"/>
      <c r="F100" s="45" t="s">
        <v>34</v>
      </c>
      <c r="G100" s="38">
        <f t="shared" si="25"/>
        <v>0</v>
      </c>
      <c r="H100" s="38">
        <f t="shared" si="25"/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9">
        <v>0</v>
      </c>
      <c r="Q100" s="120"/>
      <c r="R100" s="120"/>
      <c r="S100" s="49"/>
    </row>
    <row r="101" spans="1:20" ht="18" customHeight="1">
      <c r="A101" s="118"/>
      <c r="B101" s="114"/>
      <c r="C101" s="97"/>
      <c r="D101" s="115"/>
      <c r="E101" s="90"/>
      <c r="F101" s="45" t="s">
        <v>35</v>
      </c>
      <c r="G101" s="38">
        <f t="shared" si="25"/>
        <v>0</v>
      </c>
      <c r="H101" s="38">
        <f t="shared" si="25"/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9">
        <v>0</v>
      </c>
      <c r="Q101" s="120"/>
      <c r="R101" s="120"/>
      <c r="S101" s="49"/>
    </row>
    <row r="102" spans="1:20" ht="18" customHeight="1">
      <c r="A102" s="128" t="s">
        <v>69</v>
      </c>
      <c r="B102" s="112" t="s">
        <v>70</v>
      </c>
      <c r="C102" s="95"/>
      <c r="D102" s="115" t="s">
        <v>41</v>
      </c>
      <c r="E102" s="90"/>
      <c r="F102" s="46" t="s">
        <v>26</v>
      </c>
      <c r="G102" s="40">
        <f>SUM(G103:G108)</f>
        <v>14300</v>
      </c>
      <c r="H102" s="40">
        <f>SUM(H103:H108)</f>
        <v>820</v>
      </c>
      <c r="I102" s="40">
        <f>SUM(I103:I108)</f>
        <v>14300</v>
      </c>
      <c r="J102" s="40">
        <f>SUM(J103:J108)</f>
        <v>820</v>
      </c>
      <c r="K102" s="40">
        <f t="shared" ref="K102:P102" si="26">SUM(K104:K108)</f>
        <v>0</v>
      </c>
      <c r="L102" s="40">
        <f t="shared" si="26"/>
        <v>0</v>
      </c>
      <c r="M102" s="40">
        <f t="shared" si="26"/>
        <v>0</v>
      </c>
      <c r="N102" s="40">
        <f t="shared" si="26"/>
        <v>0</v>
      </c>
      <c r="O102" s="40">
        <f t="shared" si="26"/>
        <v>0</v>
      </c>
      <c r="P102" s="41">
        <f t="shared" si="26"/>
        <v>0</v>
      </c>
      <c r="Q102" s="120" t="s">
        <v>27</v>
      </c>
      <c r="R102" s="120"/>
      <c r="S102" s="49"/>
    </row>
    <row r="103" spans="1:20" ht="18" customHeight="1">
      <c r="A103" s="147"/>
      <c r="B103" s="113"/>
      <c r="C103" s="96"/>
      <c r="D103" s="115"/>
      <c r="E103" s="90" t="s">
        <v>31</v>
      </c>
      <c r="F103" s="90" t="s">
        <v>29</v>
      </c>
      <c r="G103" s="38">
        <f t="shared" ref="G103:H108" si="27">I103+K103+M103+O103</f>
        <v>0</v>
      </c>
      <c r="H103" s="38">
        <f t="shared" si="27"/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9">
        <v>0</v>
      </c>
      <c r="Q103" s="120"/>
      <c r="R103" s="120"/>
      <c r="S103" s="49"/>
    </row>
    <row r="104" spans="1:20" ht="18" customHeight="1">
      <c r="A104" s="117"/>
      <c r="B104" s="113"/>
      <c r="C104" s="96"/>
      <c r="D104" s="115"/>
      <c r="E104" s="90" t="s">
        <v>30</v>
      </c>
      <c r="F104" s="90" t="s">
        <v>29</v>
      </c>
      <c r="G104" s="38">
        <f t="shared" si="27"/>
        <v>0</v>
      </c>
      <c r="H104" s="38">
        <f t="shared" si="27"/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9">
        <v>0</v>
      </c>
      <c r="Q104" s="120"/>
      <c r="R104" s="120"/>
      <c r="S104" s="49"/>
    </row>
    <row r="105" spans="1:20" ht="40.5" customHeight="1">
      <c r="A105" s="117"/>
      <c r="B105" s="113"/>
      <c r="C105" s="96"/>
      <c r="D105" s="115"/>
      <c r="E105" s="90" t="s">
        <v>71</v>
      </c>
      <c r="F105" s="45" t="s">
        <v>32</v>
      </c>
      <c r="G105" s="38">
        <f t="shared" si="27"/>
        <v>820</v>
      </c>
      <c r="H105" s="38">
        <f t="shared" si="27"/>
        <v>820</v>
      </c>
      <c r="I105" s="38">
        <v>820</v>
      </c>
      <c r="J105" s="38">
        <v>820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9">
        <v>0</v>
      </c>
      <c r="Q105" s="120"/>
      <c r="R105" s="120"/>
      <c r="S105" s="49"/>
    </row>
    <row r="106" spans="1:20" ht="18" customHeight="1">
      <c r="A106" s="117"/>
      <c r="B106" s="113"/>
      <c r="C106" s="96"/>
      <c r="D106" s="115"/>
      <c r="E106" s="90"/>
      <c r="F106" s="45" t="s">
        <v>33</v>
      </c>
      <c r="G106" s="38">
        <f t="shared" si="27"/>
        <v>0</v>
      </c>
      <c r="H106" s="38">
        <f t="shared" si="27"/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9">
        <v>0</v>
      </c>
      <c r="Q106" s="120"/>
      <c r="R106" s="120"/>
      <c r="S106" s="49"/>
    </row>
    <row r="107" spans="1:20" ht="18" customHeight="1">
      <c r="A107" s="117"/>
      <c r="B107" s="113"/>
      <c r="C107" s="96"/>
      <c r="D107" s="115"/>
      <c r="E107" s="90" t="s">
        <v>31</v>
      </c>
      <c r="F107" s="45" t="s">
        <v>34</v>
      </c>
      <c r="G107" s="38">
        <f t="shared" si="27"/>
        <v>3480</v>
      </c>
      <c r="H107" s="38">
        <f t="shared" si="27"/>
        <v>0</v>
      </c>
      <c r="I107" s="38">
        <v>3480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9">
        <v>0</v>
      </c>
      <c r="Q107" s="120"/>
      <c r="R107" s="120"/>
      <c r="S107" s="49"/>
    </row>
    <row r="108" spans="1:20" ht="18" customHeight="1">
      <c r="A108" s="118"/>
      <c r="B108" s="114"/>
      <c r="C108" s="97"/>
      <c r="D108" s="115"/>
      <c r="E108" s="90" t="s">
        <v>30</v>
      </c>
      <c r="F108" s="45" t="s">
        <v>35</v>
      </c>
      <c r="G108" s="38">
        <f t="shared" si="27"/>
        <v>10000</v>
      </c>
      <c r="H108" s="38">
        <f t="shared" si="27"/>
        <v>0</v>
      </c>
      <c r="I108" s="38">
        <v>10000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9">
        <v>0</v>
      </c>
      <c r="Q108" s="120"/>
      <c r="R108" s="120"/>
      <c r="S108" s="49"/>
    </row>
    <row r="109" spans="1:20" ht="18" customHeight="1">
      <c r="A109" s="128" t="s">
        <v>72</v>
      </c>
      <c r="B109" s="112" t="s">
        <v>73</v>
      </c>
      <c r="C109" s="95"/>
      <c r="D109" s="115" t="s">
        <v>74</v>
      </c>
      <c r="E109" s="90"/>
      <c r="F109" s="46" t="s">
        <v>26</v>
      </c>
      <c r="G109" s="40">
        <f>SUM(G110:G114)</f>
        <v>15500</v>
      </c>
      <c r="H109" s="40">
        <f>SUM(H110:H114)</f>
        <v>0</v>
      </c>
      <c r="I109" s="40">
        <f>SUM(I110:I114)</f>
        <v>15500</v>
      </c>
      <c r="J109" s="40">
        <f>SUM(J110:J114)</f>
        <v>0</v>
      </c>
      <c r="K109" s="40">
        <f t="shared" ref="K109:P109" si="28">SUM(K110:K114)</f>
        <v>0</v>
      </c>
      <c r="L109" s="40">
        <f t="shared" si="28"/>
        <v>0</v>
      </c>
      <c r="M109" s="40">
        <f t="shared" si="28"/>
        <v>0</v>
      </c>
      <c r="N109" s="40">
        <f t="shared" si="28"/>
        <v>0</v>
      </c>
      <c r="O109" s="40">
        <f t="shared" si="28"/>
        <v>0</v>
      </c>
      <c r="P109" s="41">
        <f t="shared" si="28"/>
        <v>0</v>
      </c>
      <c r="Q109" s="120" t="s">
        <v>27</v>
      </c>
      <c r="R109" s="120"/>
      <c r="S109" s="49"/>
    </row>
    <row r="110" spans="1:20" ht="18" customHeight="1">
      <c r="A110" s="117"/>
      <c r="B110" s="113"/>
      <c r="C110" s="96"/>
      <c r="D110" s="115"/>
      <c r="E110" s="90"/>
      <c r="F110" s="45" t="s">
        <v>29</v>
      </c>
      <c r="G110" s="38">
        <f t="shared" ref="G110:H114" si="29">I110+K110+M110+O110</f>
        <v>0</v>
      </c>
      <c r="H110" s="38">
        <f t="shared" si="29"/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9">
        <v>0</v>
      </c>
      <c r="Q110" s="120"/>
      <c r="R110" s="120"/>
      <c r="S110" s="49"/>
    </row>
    <row r="111" spans="1:20" ht="18" customHeight="1">
      <c r="A111" s="117"/>
      <c r="B111" s="113"/>
      <c r="C111" s="96"/>
      <c r="D111" s="115"/>
      <c r="E111" s="90"/>
      <c r="F111" s="45" t="s">
        <v>32</v>
      </c>
      <c r="G111" s="38">
        <f t="shared" si="29"/>
        <v>0</v>
      </c>
      <c r="H111" s="38">
        <f t="shared" si="29"/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9">
        <v>0</v>
      </c>
      <c r="Q111" s="120"/>
      <c r="R111" s="120"/>
      <c r="S111" s="49"/>
    </row>
    <row r="112" spans="1:20" ht="18" customHeight="1">
      <c r="A112" s="117"/>
      <c r="B112" s="113"/>
      <c r="C112" s="96"/>
      <c r="D112" s="115"/>
      <c r="E112" s="90" t="s">
        <v>31</v>
      </c>
      <c r="F112" s="45" t="s">
        <v>33</v>
      </c>
      <c r="G112" s="38">
        <f t="shared" si="29"/>
        <v>1500</v>
      </c>
      <c r="H112" s="38">
        <f t="shared" si="29"/>
        <v>0</v>
      </c>
      <c r="I112" s="38">
        <v>1500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9">
        <v>0</v>
      </c>
      <c r="Q112" s="120"/>
      <c r="R112" s="120"/>
      <c r="S112" s="49"/>
    </row>
    <row r="113" spans="1:19" ht="18" customHeight="1">
      <c r="A113" s="117"/>
      <c r="B113" s="113"/>
      <c r="C113" s="96"/>
      <c r="D113" s="115"/>
      <c r="E113" s="90"/>
      <c r="F113" s="45" t="s">
        <v>34</v>
      </c>
      <c r="G113" s="38">
        <f t="shared" si="29"/>
        <v>0</v>
      </c>
      <c r="H113" s="38">
        <f t="shared" si="29"/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9">
        <v>0</v>
      </c>
      <c r="Q113" s="120"/>
      <c r="R113" s="120"/>
      <c r="S113" s="49"/>
    </row>
    <row r="114" spans="1:19" ht="18" customHeight="1">
      <c r="A114" s="118"/>
      <c r="B114" s="114"/>
      <c r="C114" s="97"/>
      <c r="D114" s="115"/>
      <c r="E114" s="90" t="s">
        <v>30</v>
      </c>
      <c r="F114" s="45" t="s">
        <v>35</v>
      </c>
      <c r="G114" s="38">
        <f t="shared" si="29"/>
        <v>14000</v>
      </c>
      <c r="H114" s="38">
        <f t="shared" si="29"/>
        <v>0</v>
      </c>
      <c r="I114" s="38">
        <v>14000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v>0</v>
      </c>
      <c r="Q114" s="120"/>
      <c r="R114" s="120"/>
      <c r="S114" s="49"/>
    </row>
    <row r="115" spans="1:19" ht="18" customHeight="1">
      <c r="A115" s="128" t="s">
        <v>75</v>
      </c>
      <c r="B115" s="112" t="s">
        <v>76</v>
      </c>
      <c r="C115" s="95"/>
      <c r="D115" s="115" t="s">
        <v>77</v>
      </c>
      <c r="E115" s="90"/>
      <c r="F115" s="46" t="s">
        <v>26</v>
      </c>
      <c r="G115" s="40">
        <f>SUM(G116:G121)</f>
        <v>15500</v>
      </c>
      <c r="H115" s="40">
        <f>SUM(H116:H121)</f>
        <v>0</v>
      </c>
      <c r="I115" s="40">
        <f>SUM(I116:I121)</f>
        <v>15500</v>
      </c>
      <c r="J115" s="40">
        <f>SUM(J116:J121)</f>
        <v>0</v>
      </c>
      <c r="K115" s="40">
        <f t="shared" ref="K115:P115" si="30">SUM(K116:K121)</f>
        <v>0</v>
      </c>
      <c r="L115" s="40">
        <f t="shared" si="30"/>
        <v>0</v>
      </c>
      <c r="M115" s="40">
        <f t="shared" si="30"/>
        <v>0</v>
      </c>
      <c r="N115" s="40">
        <f t="shared" si="30"/>
        <v>0</v>
      </c>
      <c r="O115" s="40">
        <f t="shared" si="30"/>
        <v>0</v>
      </c>
      <c r="P115" s="41">
        <f t="shared" si="30"/>
        <v>0</v>
      </c>
      <c r="Q115" s="120" t="s">
        <v>27</v>
      </c>
      <c r="R115" s="120"/>
      <c r="S115" s="49"/>
    </row>
    <row r="116" spans="1:19" ht="18" customHeight="1">
      <c r="A116" s="117"/>
      <c r="B116" s="113"/>
      <c r="C116" s="96"/>
      <c r="D116" s="115"/>
      <c r="E116" s="90"/>
      <c r="F116" s="45" t="s">
        <v>29</v>
      </c>
      <c r="G116" s="38">
        <f t="shared" ref="G116:H121" si="31">I116+K116+M116+O116</f>
        <v>0</v>
      </c>
      <c r="H116" s="38">
        <f t="shared" si="31"/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v>0</v>
      </c>
      <c r="Q116" s="120"/>
      <c r="R116" s="120"/>
      <c r="S116" s="49"/>
    </row>
    <row r="117" spans="1:19" ht="18" customHeight="1">
      <c r="A117" s="117"/>
      <c r="B117" s="113"/>
      <c r="C117" s="96"/>
      <c r="D117" s="115"/>
      <c r="E117" s="90"/>
      <c r="F117" s="45" t="s">
        <v>32</v>
      </c>
      <c r="G117" s="38">
        <f t="shared" si="31"/>
        <v>0</v>
      </c>
      <c r="H117" s="38">
        <f t="shared" si="31"/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v>0</v>
      </c>
      <c r="Q117" s="120"/>
      <c r="R117" s="120"/>
      <c r="S117" s="49"/>
    </row>
    <row r="118" spans="1:19" ht="18" customHeight="1">
      <c r="A118" s="117"/>
      <c r="B118" s="113"/>
      <c r="C118" s="96"/>
      <c r="D118" s="115"/>
      <c r="E118" s="90" t="s">
        <v>31</v>
      </c>
      <c r="F118" s="45" t="s">
        <v>33</v>
      </c>
      <c r="G118" s="38">
        <f t="shared" si="31"/>
        <v>500</v>
      </c>
      <c r="H118" s="38">
        <f t="shared" si="31"/>
        <v>0</v>
      </c>
      <c r="I118" s="38">
        <v>500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v>0</v>
      </c>
      <c r="Q118" s="120"/>
      <c r="R118" s="120"/>
      <c r="S118" s="49"/>
    </row>
    <row r="119" spans="1:19" ht="18" customHeight="1">
      <c r="A119" s="117"/>
      <c r="B119" s="113"/>
      <c r="C119" s="96"/>
      <c r="D119" s="115"/>
      <c r="E119" s="90" t="s">
        <v>31</v>
      </c>
      <c r="F119" s="45" t="s">
        <v>34</v>
      </c>
      <c r="G119" s="38">
        <f t="shared" si="31"/>
        <v>1000</v>
      </c>
      <c r="H119" s="38">
        <f t="shared" si="31"/>
        <v>0</v>
      </c>
      <c r="I119" s="38">
        <v>1000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v>0</v>
      </c>
      <c r="Q119" s="120"/>
      <c r="R119" s="120"/>
      <c r="S119" s="49"/>
    </row>
    <row r="120" spans="1:19" ht="18" customHeight="1">
      <c r="A120" s="117"/>
      <c r="B120" s="113"/>
      <c r="C120" s="96"/>
      <c r="D120" s="115"/>
      <c r="E120" s="90" t="s">
        <v>30</v>
      </c>
      <c r="F120" s="45" t="s">
        <v>34</v>
      </c>
      <c r="G120" s="38">
        <f t="shared" si="31"/>
        <v>14000</v>
      </c>
      <c r="H120" s="38">
        <f t="shared" si="31"/>
        <v>0</v>
      </c>
      <c r="I120" s="38">
        <v>14000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v>0</v>
      </c>
      <c r="Q120" s="120"/>
      <c r="R120" s="120"/>
      <c r="S120" s="49"/>
    </row>
    <row r="121" spans="1:19" ht="18" customHeight="1">
      <c r="A121" s="118"/>
      <c r="B121" s="114"/>
      <c r="C121" s="97"/>
      <c r="D121" s="115"/>
      <c r="E121" s="90"/>
      <c r="F121" s="45" t="s">
        <v>35</v>
      </c>
      <c r="G121" s="38">
        <f t="shared" si="31"/>
        <v>0</v>
      </c>
      <c r="H121" s="38">
        <f t="shared" si="31"/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v>0</v>
      </c>
      <c r="Q121" s="120"/>
      <c r="R121" s="120"/>
      <c r="S121" s="49"/>
    </row>
    <row r="122" spans="1:19" ht="18" customHeight="1">
      <c r="A122" s="116" t="s">
        <v>78</v>
      </c>
      <c r="B122" s="154" t="s">
        <v>79</v>
      </c>
      <c r="C122" s="103"/>
      <c r="D122" s="192"/>
      <c r="E122" s="91"/>
      <c r="F122" s="42" t="s">
        <v>26</v>
      </c>
      <c r="G122" s="47">
        <f t="shared" ref="G122:P122" si="32">SUM(G123:G127)</f>
        <v>74172</v>
      </c>
      <c r="H122" s="47">
        <f t="shared" si="32"/>
        <v>69422</v>
      </c>
      <c r="I122" s="47">
        <f t="shared" si="32"/>
        <v>74172</v>
      </c>
      <c r="J122" s="47">
        <f t="shared" si="32"/>
        <v>69422</v>
      </c>
      <c r="K122" s="47">
        <f t="shared" si="32"/>
        <v>0</v>
      </c>
      <c r="L122" s="47">
        <f t="shared" si="32"/>
        <v>0</v>
      </c>
      <c r="M122" s="47">
        <f t="shared" si="32"/>
        <v>0</v>
      </c>
      <c r="N122" s="47">
        <f t="shared" si="32"/>
        <v>0</v>
      </c>
      <c r="O122" s="47">
        <f t="shared" si="32"/>
        <v>0</v>
      </c>
      <c r="P122" s="48">
        <f t="shared" si="32"/>
        <v>0</v>
      </c>
      <c r="Q122" s="120" t="s">
        <v>27</v>
      </c>
      <c r="R122" s="120"/>
      <c r="S122" s="49"/>
    </row>
    <row r="123" spans="1:19" ht="18" customHeight="1">
      <c r="A123" s="117"/>
      <c r="B123" s="154"/>
      <c r="C123" s="103"/>
      <c r="D123" s="192"/>
      <c r="E123" s="91"/>
      <c r="F123" s="42" t="s">
        <v>29</v>
      </c>
      <c r="G123" s="47">
        <f>I123+K123+M123+O123</f>
        <v>53758.799999999996</v>
      </c>
      <c r="H123" s="47">
        <f>J123+L123+N123+P123</f>
        <v>53758.799999999996</v>
      </c>
      <c r="I123" s="47">
        <f>I129+I135+I141+I147+I153+I154+I155+I161+I162+I163+I169+I175+I181+I188+I194</f>
        <v>53758.799999999996</v>
      </c>
      <c r="J123" s="47">
        <f>J129+J135+J141+J147+J153+J154+J155+J161+J162+J163+J169+J175+J181+J188+J194</f>
        <v>53758.799999999996</v>
      </c>
      <c r="K123" s="47">
        <f t="shared" ref="K123:P123" si="33">K129+K169+K135+K141+K147+K153+K162+K181+K175+K188+K161+K163+K154+K155</f>
        <v>0</v>
      </c>
      <c r="L123" s="47">
        <f t="shared" si="33"/>
        <v>0</v>
      </c>
      <c r="M123" s="47">
        <f t="shared" si="33"/>
        <v>0</v>
      </c>
      <c r="N123" s="47">
        <f t="shared" si="33"/>
        <v>0</v>
      </c>
      <c r="O123" s="47">
        <f t="shared" si="33"/>
        <v>0</v>
      </c>
      <c r="P123" s="47">
        <f t="shared" si="33"/>
        <v>0</v>
      </c>
      <c r="Q123" s="120"/>
      <c r="R123" s="120"/>
      <c r="S123" s="49"/>
    </row>
    <row r="124" spans="1:19" ht="18" customHeight="1">
      <c r="A124" s="117"/>
      <c r="B124" s="154"/>
      <c r="C124" s="103"/>
      <c r="D124" s="192"/>
      <c r="E124" s="91"/>
      <c r="F124" s="42" t="s">
        <v>32</v>
      </c>
      <c r="G124" s="47">
        <f>I124+K124+M124+O124</f>
        <v>15663.2</v>
      </c>
      <c r="H124" s="47">
        <f>J124+L124+N124+P124</f>
        <v>15663.2</v>
      </c>
      <c r="I124" s="47">
        <f>I130+I136+I142+I148+I156+I164+I176+I182+I183+I189+I195+I196</f>
        <v>15663.2</v>
      </c>
      <c r="J124" s="47">
        <f>J130+J136+J142+J148+J156+J164+J176+J182+J183+J189+J195+J196</f>
        <v>15663.2</v>
      </c>
      <c r="K124" s="47">
        <f t="shared" ref="K124:P124" si="34">K130+K136+K142+K148+K156+K164+K182+K170+K176+K189</f>
        <v>0</v>
      </c>
      <c r="L124" s="47">
        <f t="shared" si="34"/>
        <v>0</v>
      </c>
      <c r="M124" s="47">
        <f t="shared" si="34"/>
        <v>0</v>
      </c>
      <c r="N124" s="47">
        <f t="shared" si="34"/>
        <v>0</v>
      </c>
      <c r="O124" s="47">
        <f t="shared" si="34"/>
        <v>0</v>
      </c>
      <c r="P124" s="47">
        <f t="shared" si="34"/>
        <v>0</v>
      </c>
      <c r="Q124" s="120"/>
      <c r="R124" s="120"/>
      <c r="S124" s="49"/>
    </row>
    <row r="125" spans="1:19" ht="18" customHeight="1">
      <c r="A125" s="117"/>
      <c r="B125" s="154"/>
      <c r="C125" s="103"/>
      <c r="D125" s="192"/>
      <c r="E125" s="91"/>
      <c r="F125" s="42" t="s">
        <v>33</v>
      </c>
      <c r="G125" s="47">
        <f t="shared" ref="G125:P125" si="35">G131+G137+G143+G149+G157+G165+G184+G171+G177+G190</f>
        <v>4750</v>
      </c>
      <c r="H125" s="47">
        <f t="shared" si="35"/>
        <v>0</v>
      </c>
      <c r="I125" s="47">
        <f t="shared" si="35"/>
        <v>4750</v>
      </c>
      <c r="J125" s="47">
        <f t="shared" si="35"/>
        <v>0</v>
      </c>
      <c r="K125" s="47">
        <f t="shared" si="35"/>
        <v>0</v>
      </c>
      <c r="L125" s="47">
        <f t="shared" si="35"/>
        <v>0</v>
      </c>
      <c r="M125" s="47">
        <f t="shared" si="35"/>
        <v>0</v>
      </c>
      <c r="N125" s="47">
        <f t="shared" si="35"/>
        <v>0</v>
      </c>
      <c r="O125" s="47">
        <f t="shared" si="35"/>
        <v>0</v>
      </c>
      <c r="P125" s="48">
        <f t="shared" si="35"/>
        <v>0</v>
      </c>
      <c r="Q125" s="120"/>
      <c r="R125" s="120"/>
      <c r="S125" s="49"/>
    </row>
    <row r="126" spans="1:19" ht="18" customHeight="1">
      <c r="A126" s="117"/>
      <c r="B126" s="154"/>
      <c r="C126" s="103"/>
      <c r="D126" s="192"/>
      <c r="E126" s="91"/>
      <c r="F126" s="42" t="s">
        <v>34</v>
      </c>
      <c r="G126" s="47">
        <f t="shared" ref="G126:P126" si="36">G132+G138+G144+G150+G158+G166+G185+G172+G178+G191</f>
        <v>0</v>
      </c>
      <c r="H126" s="47">
        <f t="shared" si="36"/>
        <v>0</v>
      </c>
      <c r="I126" s="47">
        <f t="shared" si="36"/>
        <v>0</v>
      </c>
      <c r="J126" s="47">
        <f t="shared" si="36"/>
        <v>0</v>
      </c>
      <c r="K126" s="47">
        <f t="shared" si="36"/>
        <v>0</v>
      </c>
      <c r="L126" s="47">
        <f t="shared" si="36"/>
        <v>0</v>
      </c>
      <c r="M126" s="47">
        <f t="shared" si="36"/>
        <v>0</v>
      </c>
      <c r="N126" s="47">
        <f t="shared" si="36"/>
        <v>0</v>
      </c>
      <c r="O126" s="47">
        <f t="shared" si="36"/>
        <v>0</v>
      </c>
      <c r="P126" s="48">
        <f t="shared" si="36"/>
        <v>0</v>
      </c>
      <c r="Q126" s="120"/>
      <c r="R126" s="120"/>
      <c r="S126" s="49"/>
    </row>
    <row r="127" spans="1:19" ht="18" customHeight="1">
      <c r="A127" s="118"/>
      <c r="B127" s="154"/>
      <c r="C127" s="103"/>
      <c r="D127" s="192"/>
      <c r="E127" s="91"/>
      <c r="F127" s="42" t="s">
        <v>35</v>
      </c>
      <c r="G127" s="47">
        <f t="shared" ref="G127:P127" si="37">G133+G139+G145+G151+G159+G167+G186+G173+G179+G192</f>
        <v>0</v>
      </c>
      <c r="H127" s="47">
        <f t="shared" si="37"/>
        <v>0</v>
      </c>
      <c r="I127" s="47">
        <f t="shared" si="37"/>
        <v>0</v>
      </c>
      <c r="J127" s="47">
        <f t="shared" si="37"/>
        <v>0</v>
      </c>
      <c r="K127" s="47">
        <f t="shared" si="37"/>
        <v>0</v>
      </c>
      <c r="L127" s="47">
        <f t="shared" si="37"/>
        <v>0</v>
      </c>
      <c r="M127" s="47">
        <f t="shared" si="37"/>
        <v>0</v>
      </c>
      <c r="N127" s="47">
        <f t="shared" si="37"/>
        <v>0</v>
      </c>
      <c r="O127" s="47">
        <f t="shared" si="37"/>
        <v>0</v>
      </c>
      <c r="P127" s="48">
        <f t="shared" si="37"/>
        <v>0</v>
      </c>
      <c r="Q127" s="120"/>
      <c r="R127" s="120"/>
      <c r="S127" s="49"/>
    </row>
    <row r="128" spans="1:19" ht="18" customHeight="1">
      <c r="A128" s="116" t="s">
        <v>80</v>
      </c>
      <c r="B128" s="120" t="s">
        <v>81</v>
      </c>
      <c r="C128" s="94"/>
      <c r="D128" s="115"/>
      <c r="E128" s="90"/>
      <c r="F128" s="46" t="s">
        <v>26</v>
      </c>
      <c r="G128" s="40">
        <f>SUM(G129:G133)</f>
        <v>2251.1</v>
      </c>
      <c r="H128" s="40">
        <f>SUM(H129:H133)</f>
        <v>251.10000000000002</v>
      </c>
      <c r="I128" s="40">
        <f>SUM(I129:I133)</f>
        <v>2251.1</v>
      </c>
      <c r="J128" s="40">
        <f>SUM(J129:J133)</f>
        <v>251.10000000000002</v>
      </c>
      <c r="K128" s="40">
        <f t="shared" ref="K128:P128" si="38">SUM(K129:K133)</f>
        <v>0</v>
      </c>
      <c r="L128" s="40">
        <f t="shared" si="38"/>
        <v>0</v>
      </c>
      <c r="M128" s="40">
        <f t="shared" si="38"/>
        <v>0</v>
      </c>
      <c r="N128" s="40">
        <f t="shared" si="38"/>
        <v>0</v>
      </c>
      <c r="O128" s="40">
        <f t="shared" si="38"/>
        <v>0</v>
      </c>
      <c r="P128" s="41">
        <f t="shared" si="38"/>
        <v>0</v>
      </c>
      <c r="Q128" s="120" t="s">
        <v>27</v>
      </c>
      <c r="R128" s="120"/>
      <c r="S128" s="49"/>
    </row>
    <row r="129" spans="1:19" ht="102" customHeight="1">
      <c r="A129" s="117"/>
      <c r="B129" s="120"/>
      <c r="C129" s="94"/>
      <c r="D129" s="115"/>
      <c r="E129" s="90" t="s">
        <v>82</v>
      </c>
      <c r="F129" s="45" t="s">
        <v>29</v>
      </c>
      <c r="G129" s="38">
        <f t="shared" ref="G129:H133" si="39">I129+K129+M129+O129</f>
        <v>251.1</v>
      </c>
      <c r="H129" s="38">
        <f t="shared" si="39"/>
        <v>251.10000000000002</v>
      </c>
      <c r="I129" s="38">
        <v>251.1</v>
      </c>
      <c r="J129" s="38">
        <f>575.2-324.1</f>
        <v>251.10000000000002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v>0</v>
      </c>
      <c r="Q129" s="120"/>
      <c r="R129" s="120"/>
      <c r="S129" s="49"/>
    </row>
    <row r="130" spans="1:19" ht="18" customHeight="1">
      <c r="A130" s="117"/>
      <c r="B130" s="120"/>
      <c r="C130" s="94"/>
      <c r="D130" s="115"/>
      <c r="E130" s="90"/>
      <c r="F130" s="45" t="s">
        <v>32</v>
      </c>
      <c r="G130" s="38">
        <f t="shared" si="39"/>
        <v>0</v>
      </c>
      <c r="H130" s="38">
        <f t="shared" si="39"/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v>0</v>
      </c>
      <c r="Q130" s="120"/>
      <c r="R130" s="120"/>
      <c r="S130" s="49"/>
    </row>
    <row r="131" spans="1:19" ht="18" customHeight="1">
      <c r="A131" s="117"/>
      <c r="B131" s="120"/>
      <c r="C131" s="94"/>
      <c r="D131" s="115"/>
      <c r="E131" s="90" t="s">
        <v>30</v>
      </c>
      <c r="F131" s="45" t="s">
        <v>33</v>
      </c>
      <c r="G131" s="38">
        <f t="shared" si="39"/>
        <v>2000</v>
      </c>
      <c r="H131" s="38">
        <f t="shared" si="39"/>
        <v>0</v>
      </c>
      <c r="I131" s="38">
        <v>2000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v>0</v>
      </c>
      <c r="Q131" s="120"/>
      <c r="R131" s="120"/>
      <c r="S131" s="49"/>
    </row>
    <row r="132" spans="1:19" ht="18" customHeight="1">
      <c r="A132" s="117"/>
      <c r="B132" s="120"/>
      <c r="C132" s="94"/>
      <c r="D132" s="115"/>
      <c r="E132" s="90"/>
      <c r="F132" s="45" t="s">
        <v>34</v>
      </c>
      <c r="G132" s="38">
        <f t="shared" si="39"/>
        <v>0</v>
      </c>
      <c r="H132" s="38">
        <f t="shared" si="39"/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v>0</v>
      </c>
      <c r="Q132" s="120"/>
      <c r="R132" s="120"/>
      <c r="S132" s="49"/>
    </row>
    <row r="133" spans="1:19" ht="18" customHeight="1">
      <c r="A133" s="118"/>
      <c r="B133" s="120"/>
      <c r="C133" s="94"/>
      <c r="D133" s="115"/>
      <c r="E133" s="90"/>
      <c r="F133" s="45" t="s">
        <v>35</v>
      </c>
      <c r="G133" s="38">
        <f t="shared" si="39"/>
        <v>0</v>
      </c>
      <c r="H133" s="38">
        <f t="shared" si="39"/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v>0</v>
      </c>
      <c r="Q133" s="120"/>
      <c r="R133" s="120"/>
      <c r="S133" s="49"/>
    </row>
    <row r="134" spans="1:19" ht="18" customHeight="1">
      <c r="A134" s="116" t="s">
        <v>83</v>
      </c>
      <c r="B134" s="120" t="s">
        <v>84</v>
      </c>
      <c r="C134" s="94"/>
      <c r="D134" s="115"/>
      <c r="E134" s="90"/>
      <c r="F134" s="46" t="s">
        <v>26</v>
      </c>
      <c r="G134" s="40">
        <f>SUM(G135:G139)</f>
        <v>0</v>
      </c>
      <c r="H134" s="40">
        <f>SUM(H135:H139)</f>
        <v>0</v>
      </c>
      <c r="I134" s="40">
        <f>SUM(I135:I139)</f>
        <v>0</v>
      </c>
      <c r="J134" s="40">
        <f>SUM(J135:J139)</f>
        <v>0</v>
      </c>
      <c r="K134" s="40">
        <f t="shared" ref="K134:P134" si="40">SUM(K135:K139)</f>
        <v>0</v>
      </c>
      <c r="L134" s="40">
        <f t="shared" si="40"/>
        <v>0</v>
      </c>
      <c r="M134" s="40">
        <f t="shared" si="40"/>
        <v>0</v>
      </c>
      <c r="N134" s="40">
        <f t="shared" si="40"/>
        <v>0</v>
      </c>
      <c r="O134" s="40">
        <f t="shared" si="40"/>
        <v>0</v>
      </c>
      <c r="P134" s="41">
        <f t="shared" si="40"/>
        <v>0</v>
      </c>
      <c r="Q134" s="120" t="s">
        <v>27</v>
      </c>
      <c r="R134" s="120"/>
      <c r="S134" s="49"/>
    </row>
    <row r="135" spans="1:19" ht="99" customHeight="1">
      <c r="A135" s="117"/>
      <c r="B135" s="120"/>
      <c r="C135" s="94"/>
      <c r="D135" s="115"/>
      <c r="E135" s="90" t="s">
        <v>82</v>
      </c>
      <c r="F135" s="45" t="s">
        <v>29</v>
      </c>
      <c r="G135" s="38">
        <f t="shared" ref="G135:H139" si="41">I135+K135+M135+O135</f>
        <v>0</v>
      </c>
      <c r="H135" s="38">
        <f t="shared" si="41"/>
        <v>0</v>
      </c>
      <c r="I135" s="38">
        <v>0</v>
      </c>
      <c r="J135" s="38">
        <f>645-420.3-224.7</f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v>0</v>
      </c>
      <c r="Q135" s="120"/>
      <c r="R135" s="120"/>
      <c r="S135" s="49"/>
    </row>
    <row r="136" spans="1:19" ht="18" customHeight="1">
      <c r="A136" s="117"/>
      <c r="B136" s="120"/>
      <c r="C136" s="94"/>
      <c r="D136" s="115"/>
      <c r="E136" s="90"/>
      <c r="F136" s="45" t="s">
        <v>32</v>
      </c>
      <c r="G136" s="38">
        <f t="shared" si="41"/>
        <v>0</v>
      </c>
      <c r="H136" s="38">
        <f t="shared" si="41"/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v>0</v>
      </c>
      <c r="Q136" s="120"/>
      <c r="R136" s="120"/>
      <c r="S136" s="49"/>
    </row>
    <row r="137" spans="1:19" ht="18" customHeight="1">
      <c r="A137" s="117"/>
      <c r="B137" s="120"/>
      <c r="C137" s="94"/>
      <c r="D137" s="115"/>
      <c r="E137" s="90"/>
      <c r="F137" s="45" t="s">
        <v>33</v>
      </c>
      <c r="G137" s="38">
        <f t="shared" si="41"/>
        <v>0</v>
      </c>
      <c r="H137" s="38">
        <f t="shared" si="41"/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v>0</v>
      </c>
      <c r="Q137" s="120"/>
      <c r="R137" s="120"/>
      <c r="S137" s="49"/>
    </row>
    <row r="138" spans="1:19" ht="18" customHeight="1">
      <c r="A138" s="117"/>
      <c r="B138" s="120"/>
      <c r="C138" s="94"/>
      <c r="D138" s="115"/>
      <c r="E138" s="90"/>
      <c r="F138" s="45" t="s">
        <v>34</v>
      </c>
      <c r="G138" s="38">
        <f t="shared" si="41"/>
        <v>0</v>
      </c>
      <c r="H138" s="38">
        <f t="shared" si="41"/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9">
        <v>0</v>
      </c>
      <c r="Q138" s="120"/>
      <c r="R138" s="120"/>
      <c r="S138" s="49"/>
    </row>
    <row r="139" spans="1:19" ht="18" customHeight="1">
      <c r="A139" s="118"/>
      <c r="B139" s="120"/>
      <c r="C139" s="94"/>
      <c r="D139" s="115"/>
      <c r="E139" s="90"/>
      <c r="F139" s="45" t="s">
        <v>35</v>
      </c>
      <c r="G139" s="38">
        <f t="shared" si="41"/>
        <v>0</v>
      </c>
      <c r="H139" s="38">
        <f t="shared" si="41"/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9">
        <v>0</v>
      </c>
      <c r="Q139" s="120"/>
      <c r="R139" s="120"/>
      <c r="S139" s="49"/>
    </row>
    <row r="140" spans="1:19" ht="18" customHeight="1">
      <c r="A140" s="144" t="s">
        <v>85</v>
      </c>
      <c r="B140" s="120" t="s">
        <v>86</v>
      </c>
      <c r="C140" s="95"/>
      <c r="D140" s="129"/>
      <c r="E140" s="90"/>
      <c r="F140" s="46" t="s">
        <v>26</v>
      </c>
      <c r="G140" s="40">
        <f t="shared" ref="G140:P140" si="42">SUM(G141:G145)</f>
        <v>298.2</v>
      </c>
      <c r="H140" s="40">
        <f t="shared" si="42"/>
        <v>298.2</v>
      </c>
      <c r="I140" s="40">
        <f t="shared" si="42"/>
        <v>298.2</v>
      </c>
      <c r="J140" s="40">
        <f t="shared" si="42"/>
        <v>298.2</v>
      </c>
      <c r="K140" s="40">
        <f t="shared" si="42"/>
        <v>0</v>
      </c>
      <c r="L140" s="40">
        <f t="shared" si="42"/>
        <v>0</v>
      </c>
      <c r="M140" s="40">
        <f t="shared" si="42"/>
        <v>0</v>
      </c>
      <c r="N140" s="40">
        <f t="shared" si="42"/>
        <v>0</v>
      </c>
      <c r="O140" s="40">
        <f t="shared" si="42"/>
        <v>0</v>
      </c>
      <c r="P140" s="41">
        <f t="shared" si="42"/>
        <v>0</v>
      </c>
      <c r="Q140" s="120" t="s">
        <v>27</v>
      </c>
      <c r="R140" s="120"/>
      <c r="S140" s="49"/>
    </row>
    <row r="141" spans="1:19" ht="90.75" customHeight="1">
      <c r="A141" s="145"/>
      <c r="B141" s="120"/>
      <c r="C141" s="96"/>
      <c r="D141" s="130"/>
      <c r="E141" s="90" t="s">
        <v>82</v>
      </c>
      <c r="F141" s="45" t="s">
        <v>29</v>
      </c>
      <c r="G141" s="38">
        <f t="shared" ref="G141:H145" si="43">I141+K141+M141+O141</f>
        <v>298.2</v>
      </c>
      <c r="H141" s="38">
        <f t="shared" si="43"/>
        <v>298.2</v>
      </c>
      <c r="I141" s="38">
        <v>298.2</v>
      </c>
      <c r="J141" s="38">
        <f>410.4-112.2</f>
        <v>298.2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v>0</v>
      </c>
      <c r="Q141" s="120"/>
      <c r="R141" s="120"/>
      <c r="S141" s="49"/>
    </row>
    <row r="142" spans="1:19" ht="18" customHeight="1">
      <c r="A142" s="145"/>
      <c r="B142" s="120"/>
      <c r="C142" s="96"/>
      <c r="D142" s="130"/>
      <c r="E142" s="90"/>
      <c r="F142" s="45" t="s">
        <v>32</v>
      </c>
      <c r="G142" s="38">
        <f t="shared" si="43"/>
        <v>0</v>
      </c>
      <c r="H142" s="38">
        <f t="shared" si="43"/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v>0</v>
      </c>
      <c r="Q142" s="120"/>
      <c r="R142" s="120"/>
      <c r="S142" s="49"/>
    </row>
    <row r="143" spans="1:19" ht="18" customHeight="1">
      <c r="A143" s="145"/>
      <c r="B143" s="120"/>
      <c r="C143" s="96"/>
      <c r="D143" s="130"/>
      <c r="E143" s="90"/>
      <c r="F143" s="45" t="s">
        <v>33</v>
      </c>
      <c r="G143" s="38">
        <f t="shared" si="43"/>
        <v>0</v>
      </c>
      <c r="H143" s="38">
        <f t="shared" si="43"/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9">
        <v>0</v>
      </c>
      <c r="Q143" s="120"/>
      <c r="R143" s="120"/>
      <c r="S143" s="49"/>
    </row>
    <row r="144" spans="1:19" ht="18" customHeight="1">
      <c r="A144" s="145"/>
      <c r="B144" s="120"/>
      <c r="C144" s="96"/>
      <c r="D144" s="130"/>
      <c r="E144" s="90"/>
      <c r="F144" s="45" t="s">
        <v>34</v>
      </c>
      <c r="G144" s="38">
        <f t="shared" si="43"/>
        <v>0</v>
      </c>
      <c r="H144" s="38">
        <f t="shared" si="43"/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v>0</v>
      </c>
      <c r="Q144" s="120"/>
      <c r="R144" s="120"/>
      <c r="S144" s="49"/>
    </row>
    <row r="145" spans="1:19" ht="18" customHeight="1">
      <c r="A145" s="146"/>
      <c r="B145" s="120"/>
      <c r="C145" s="97"/>
      <c r="D145" s="131"/>
      <c r="E145" s="90"/>
      <c r="F145" s="45" t="s">
        <v>35</v>
      </c>
      <c r="G145" s="38">
        <f t="shared" si="43"/>
        <v>0</v>
      </c>
      <c r="H145" s="38">
        <f t="shared" si="43"/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9">
        <v>0</v>
      </c>
      <c r="Q145" s="120"/>
      <c r="R145" s="120"/>
      <c r="S145" s="49"/>
    </row>
    <row r="146" spans="1:19" ht="18" customHeight="1">
      <c r="A146" s="116" t="s">
        <v>87</v>
      </c>
      <c r="B146" s="126" t="s">
        <v>88</v>
      </c>
      <c r="C146" s="104"/>
      <c r="D146" s="166"/>
      <c r="E146" s="90"/>
      <c r="F146" s="46" t="s">
        <v>26</v>
      </c>
      <c r="G146" s="40">
        <f>SUM(G147:G151)</f>
        <v>6834.8</v>
      </c>
      <c r="H146" s="40">
        <f>SUM(H147:H151)</f>
        <v>6834.8</v>
      </c>
      <c r="I146" s="40">
        <f>SUM(I147:I151)</f>
        <v>6834.8</v>
      </c>
      <c r="J146" s="40">
        <f>SUM(J147:J151)</f>
        <v>6834.8</v>
      </c>
      <c r="K146" s="40">
        <f t="shared" ref="K146:P146" si="44">SUM(K147:K151)</f>
        <v>0</v>
      </c>
      <c r="L146" s="40">
        <f t="shared" si="44"/>
        <v>0</v>
      </c>
      <c r="M146" s="40">
        <f t="shared" si="44"/>
        <v>0</v>
      </c>
      <c r="N146" s="40">
        <f t="shared" si="44"/>
        <v>0</v>
      </c>
      <c r="O146" s="40">
        <f t="shared" si="44"/>
        <v>0</v>
      </c>
      <c r="P146" s="41">
        <f t="shared" si="44"/>
        <v>0</v>
      </c>
      <c r="Q146" s="120" t="s">
        <v>27</v>
      </c>
      <c r="R146" s="120"/>
      <c r="S146" s="49"/>
    </row>
    <row r="147" spans="1:19" ht="98.25" customHeight="1">
      <c r="A147" s="117"/>
      <c r="B147" s="126"/>
      <c r="C147" s="105"/>
      <c r="D147" s="166"/>
      <c r="E147" s="90" t="s">
        <v>82</v>
      </c>
      <c r="F147" s="45" t="s">
        <v>29</v>
      </c>
      <c r="G147" s="38">
        <f t="shared" ref="G147:H151" si="45">I147+K147+M147+O147</f>
        <v>6834.8</v>
      </c>
      <c r="H147" s="38">
        <f t="shared" si="45"/>
        <v>6834.8</v>
      </c>
      <c r="I147" s="38">
        <v>6834.8</v>
      </c>
      <c r="J147" s="38">
        <f>7344.1-509.3</f>
        <v>6834.8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9">
        <v>0</v>
      </c>
      <c r="Q147" s="120"/>
      <c r="R147" s="120"/>
      <c r="S147" s="49"/>
    </row>
    <row r="148" spans="1:19" ht="18" customHeight="1">
      <c r="A148" s="117"/>
      <c r="B148" s="126"/>
      <c r="C148" s="105"/>
      <c r="D148" s="166"/>
      <c r="E148" s="90"/>
      <c r="F148" s="45" t="s">
        <v>32</v>
      </c>
      <c r="G148" s="38">
        <f t="shared" si="45"/>
        <v>0</v>
      </c>
      <c r="H148" s="38">
        <f t="shared" si="45"/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9">
        <v>0</v>
      </c>
      <c r="Q148" s="120"/>
      <c r="R148" s="120"/>
      <c r="S148" s="49"/>
    </row>
    <row r="149" spans="1:19" ht="18" customHeight="1">
      <c r="A149" s="117"/>
      <c r="B149" s="126"/>
      <c r="C149" s="105"/>
      <c r="D149" s="166"/>
      <c r="E149" s="90"/>
      <c r="F149" s="45" t="s">
        <v>33</v>
      </c>
      <c r="G149" s="38">
        <f t="shared" si="45"/>
        <v>0</v>
      </c>
      <c r="H149" s="38">
        <f t="shared" si="45"/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9">
        <v>0</v>
      </c>
      <c r="Q149" s="120"/>
      <c r="R149" s="120"/>
      <c r="S149" s="49"/>
    </row>
    <row r="150" spans="1:19" ht="18" customHeight="1">
      <c r="A150" s="117"/>
      <c r="B150" s="126"/>
      <c r="C150" s="105"/>
      <c r="D150" s="166"/>
      <c r="E150" s="90"/>
      <c r="F150" s="45" t="s">
        <v>34</v>
      </c>
      <c r="G150" s="38">
        <f t="shared" si="45"/>
        <v>0</v>
      </c>
      <c r="H150" s="38">
        <f t="shared" si="45"/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9">
        <v>0</v>
      </c>
      <c r="Q150" s="120"/>
      <c r="R150" s="120"/>
      <c r="S150" s="49"/>
    </row>
    <row r="151" spans="1:19" ht="18" customHeight="1">
      <c r="A151" s="118"/>
      <c r="B151" s="126"/>
      <c r="C151" s="106"/>
      <c r="D151" s="166"/>
      <c r="E151" s="90"/>
      <c r="F151" s="45" t="s">
        <v>35</v>
      </c>
      <c r="G151" s="38">
        <f t="shared" si="45"/>
        <v>0</v>
      </c>
      <c r="H151" s="38">
        <f t="shared" si="45"/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9">
        <v>0</v>
      </c>
      <c r="Q151" s="120"/>
      <c r="R151" s="120"/>
      <c r="S151" s="49"/>
    </row>
    <row r="152" spans="1:19" ht="18" customHeight="1">
      <c r="A152" s="116" t="s">
        <v>89</v>
      </c>
      <c r="B152" s="126" t="s">
        <v>90</v>
      </c>
      <c r="C152" s="104"/>
      <c r="D152" s="166"/>
      <c r="E152" s="90"/>
      <c r="F152" s="46" t="s">
        <v>26</v>
      </c>
      <c r="G152" s="40">
        <f>SUM(G153:G159)</f>
        <v>22201</v>
      </c>
      <c r="H152" s="40">
        <f>SUM(H153:H159)</f>
        <v>22201</v>
      </c>
      <c r="I152" s="40">
        <f>SUM(I153:I159)</f>
        <v>22201</v>
      </c>
      <c r="J152" s="40">
        <f>SUM(J153:J159)</f>
        <v>22201</v>
      </c>
      <c r="K152" s="40">
        <f t="shared" ref="K152:P152" si="46">SUM(K153:K159)</f>
        <v>0</v>
      </c>
      <c r="L152" s="40">
        <f t="shared" si="46"/>
        <v>0</v>
      </c>
      <c r="M152" s="40">
        <f t="shared" si="46"/>
        <v>0</v>
      </c>
      <c r="N152" s="40">
        <f t="shared" si="46"/>
        <v>0</v>
      </c>
      <c r="O152" s="40">
        <f t="shared" si="46"/>
        <v>0</v>
      </c>
      <c r="P152" s="41">
        <f t="shared" si="46"/>
        <v>0</v>
      </c>
      <c r="Q152" s="120" t="s">
        <v>27</v>
      </c>
      <c r="R152" s="120"/>
      <c r="S152" s="49"/>
    </row>
    <row r="153" spans="1:19" ht="18" customHeight="1">
      <c r="A153" s="117"/>
      <c r="B153" s="126"/>
      <c r="C153" s="105"/>
      <c r="D153" s="166"/>
      <c r="E153" s="90" t="s">
        <v>30</v>
      </c>
      <c r="F153" s="45" t="s">
        <v>29</v>
      </c>
      <c r="G153" s="38">
        <f t="shared" ref="G153:H159" si="47">I153+K153+M153+O153</f>
        <v>16797.400000000001</v>
      </c>
      <c r="H153" s="38">
        <f t="shared" si="47"/>
        <v>16797.400000000001</v>
      </c>
      <c r="I153" s="38">
        <v>16797.400000000001</v>
      </c>
      <c r="J153" s="38">
        <v>16797.400000000001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9">
        <v>0</v>
      </c>
      <c r="Q153" s="120"/>
      <c r="R153" s="120"/>
      <c r="S153" s="49"/>
    </row>
    <row r="154" spans="1:19" ht="93" customHeight="1">
      <c r="A154" s="117"/>
      <c r="B154" s="126"/>
      <c r="C154" s="105"/>
      <c r="D154" s="166"/>
      <c r="E154" s="90" t="s">
        <v>82</v>
      </c>
      <c r="F154" s="45" t="s">
        <v>29</v>
      </c>
      <c r="G154" s="38">
        <f>I154+K154+M154+O154</f>
        <v>5304.6</v>
      </c>
      <c r="H154" s="38">
        <f>J154+L154+N154+P154</f>
        <v>5304.6</v>
      </c>
      <c r="I154" s="38">
        <v>5304.6</v>
      </c>
      <c r="J154" s="38">
        <v>5304.6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9">
        <v>0</v>
      </c>
      <c r="Q154" s="120"/>
      <c r="R154" s="120"/>
      <c r="S154" s="49"/>
    </row>
    <row r="155" spans="1:19" ht="18" customHeight="1">
      <c r="A155" s="117"/>
      <c r="B155" s="126"/>
      <c r="C155" s="105"/>
      <c r="D155" s="166"/>
      <c r="E155" s="90" t="s">
        <v>91</v>
      </c>
      <c r="F155" s="45" t="s">
        <v>29</v>
      </c>
      <c r="G155" s="38">
        <v>99</v>
      </c>
      <c r="H155" s="38">
        <v>99</v>
      </c>
      <c r="I155" s="38">
        <v>99</v>
      </c>
      <c r="J155" s="38">
        <v>99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9">
        <v>0</v>
      </c>
      <c r="Q155" s="120"/>
      <c r="R155" s="120"/>
      <c r="S155" s="49"/>
    </row>
    <row r="156" spans="1:19" ht="18" customHeight="1">
      <c r="A156" s="117"/>
      <c r="B156" s="126"/>
      <c r="C156" s="105"/>
      <c r="D156" s="166"/>
      <c r="E156" s="90"/>
      <c r="F156" s="45" t="s">
        <v>32</v>
      </c>
      <c r="G156" s="38">
        <f t="shared" si="47"/>
        <v>0</v>
      </c>
      <c r="H156" s="38">
        <f t="shared" si="47"/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9">
        <v>0</v>
      </c>
      <c r="Q156" s="120"/>
      <c r="R156" s="120"/>
      <c r="S156" s="49"/>
    </row>
    <row r="157" spans="1:19" ht="18" customHeight="1">
      <c r="A157" s="117"/>
      <c r="B157" s="126"/>
      <c r="C157" s="105"/>
      <c r="D157" s="166"/>
      <c r="E157" s="90"/>
      <c r="F157" s="45" t="s">
        <v>33</v>
      </c>
      <c r="G157" s="38">
        <f t="shared" si="47"/>
        <v>0</v>
      </c>
      <c r="H157" s="38">
        <f t="shared" si="47"/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9">
        <v>0</v>
      </c>
      <c r="Q157" s="120"/>
      <c r="R157" s="120"/>
      <c r="S157" s="49"/>
    </row>
    <row r="158" spans="1:19" ht="18" customHeight="1">
      <c r="A158" s="117"/>
      <c r="B158" s="126"/>
      <c r="C158" s="105"/>
      <c r="D158" s="166"/>
      <c r="E158" s="90"/>
      <c r="F158" s="45" t="s">
        <v>34</v>
      </c>
      <c r="G158" s="38">
        <f t="shared" si="47"/>
        <v>0</v>
      </c>
      <c r="H158" s="38">
        <f t="shared" si="47"/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9">
        <v>0</v>
      </c>
      <c r="Q158" s="120"/>
      <c r="R158" s="120"/>
      <c r="S158" s="49"/>
    </row>
    <row r="159" spans="1:19" ht="18" customHeight="1">
      <c r="A159" s="118"/>
      <c r="B159" s="126"/>
      <c r="C159" s="106"/>
      <c r="D159" s="166"/>
      <c r="E159" s="90"/>
      <c r="F159" s="45" t="s">
        <v>35</v>
      </c>
      <c r="G159" s="38">
        <f t="shared" si="47"/>
        <v>0</v>
      </c>
      <c r="H159" s="38">
        <f t="shared" si="47"/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9">
        <v>0</v>
      </c>
      <c r="Q159" s="120"/>
      <c r="R159" s="120"/>
      <c r="S159" s="49"/>
    </row>
    <row r="160" spans="1:19" ht="18" customHeight="1">
      <c r="A160" s="116" t="s">
        <v>92</v>
      </c>
      <c r="B160" s="126" t="s">
        <v>93</v>
      </c>
      <c r="C160" s="104"/>
      <c r="D160" s="166"/>
      <c r="E160" s="90"/>
      <c r="F160" s="46" t="s">
        <v>26</v>
      </c>
      <c r="G160" s="40">
        <f t="shared" ref="G160:L160" si="48">SUM(G161:G167)</f>
        <v>4017.2999999999997</v>
      </c>
      <c r="H160" s="40">
        <f t="shared" si="48"/>
        <v>4017.2999999999997</v>
      </c>
      <c r="I160" s="40">
        <f t="shared" si="48"/>
        <v>4017.2999999999997</v>
      </c>
      <c r="J160" s="40">
        <f t="shared" si="48"/>
        <v>4017.2999999999997</v>
      </c>
      <c r="K160" s="40">
        <f t="shared" si="48"/>
        <v>0</v>
      </c>
      <c r="L160" s="40">
        <f t="shared" si="48"/>
        <v>0</v>
      </c>
      <c r="M160" s="40">
        <f>SUM(M162:M167)</f>
        <v>0</v>
      </c>
      <c r="N160" s="40">
        <f>SUM(N162:N167)</f>
        <v>0</v>
      </c>
      <c r="O160" s="40">
        <f>SUM(O162:O167)</f>
        <v>0</v>
      </c>
      <c r="P160" s="41">
        <f>SUM(P162:P167)</f>
        <v>0</v>
      </c>
      <c r="Q160" s="120" t="s">
        <v>27</v>
      </c>
      <c r="R160" s="120"/>
      <c r="S160" s="49"/>
    </row>
    <row r="161" spans="1:20" ht="18" customHeight="1">
      <c r="A161" s="117"/>
      <c r="B161" s="126"/>
      <c r="C161" s="105"/>
      <c r="D161" s="166"/>
      <c r="E161" s="90" t="s">
        <v>91</v>
      </c>
      <c r="F161" s="90" t="s">
        <v>29</v>
      </c>
      <c r="G161" s="38">
        <f t="shared" ref="G161:H167" si="49">I161+K161+M161+O161</f>
        <v>567.5</v>
      </c>
      <c r="H161" s="38">
        <f>J161+L161+N161+P161</f>
        <v>567.5</v>
      </c>
      <c r="I161" s="38">
        <v>567.5</v>
      </c>
      <c r="J161" s="38">
        <v>567.5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9">
        <v>0</v>
      </c>
      <c r="Q161" s="120"/>
      <c r="R161" s="120"/>
      <c r="S161" s="49"/>
    </row>
    <row r="162" spans="1:20" ht="18" customHeight="1">
      <c r="A162" s="117"/>
      <c r="B162" s="126"/>
      <c r="C162" s="105"/>
      <c r="D162" s="166"/>
      <c r="E162" s="90" t="s">
        <v>30</v>
      </c>
      <c r="F162" s="90" t="s">
        <v>29</v>
      </c>
      <c r="G162" s="38">
        <f t="shared" si="49"/>
        <v>3186.2</v>
      </c>
      <c r="H162" s="38">
        <f>J162+L162+N162+P162</f>
        <v>3186.2</v>
      </c>
      <c r="I162" s="38">
        <v>3186.2</v>
      </c>
      <c r="J162" s="38">
        <v>3186.2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120"/>
      <c r="R162" s="120"/>
      <c r="S162" s="49"/>
      <c r="T162" s="14"/>
    </row>
    <row r="163" spans="1:20" ht="96.75" customHeight="1">
      <c r="A163" s="117"/>
      <c r="B163" s="126"/>
      <c r="C163" s="105"/>
      <c r="D163" s="166"/>
      <c r="E163" s="90" t="s">
        <v>94</v>
      </c>
      <c r="F163" s="90" t="s">
        <v>29</v>
      </c>
      <c r="G163" s="38">
        <f>I163+K163+M163+O163</f>
        <v>263.60000000000002</v>
      </c>
      <c r="H163" s="38">
        <f>J163+L163+N163+P163</f>
        <v>263.60000000000002</v>
      </c>
      <c r="I163" s="38">
        <v>263.60000000000002</v>
      </c>
      <c r="J163" s="38">
        <v>263.60000000000002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120"/>
      <c r="R163" s="120"/>
      <c r="S163" s="49"/>
      <c r="T163" s="14"/>
    </row>
    <row r="164" spans="1:20" ht="18" customHeight="1">
      <c r="A164" s="117"/>
      <c r="B164" s="126"/>
      <c r="C164" s="105"/>
      <c r="D164" s="166"/>
      <c r="E164" s="90"/>
      <c r="F164" s="45" t="s">
        <v>32</v>
      </c>
      <c r="G164" s="38">
        <f t="shared" si="49"/>
        <v>0</v>
      </c>
      <c r="H164" s="38">
        <f t="shared" si="49"/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9">
        <v>0</v>
      </c>
      <c r="Q164" s="120"/>
      <c r="R164" s="120"/>
      <c r="S164" s="49"/>
    </row>
    <row r="165" spans="1:20" ht="18" customHeight="1">
      <c r="A165" s="117"/>
      <c r="B165" s="126"/>
      <c r="C165" s="105"/>
      <c r="D165" s="166"/>
      <c r="E165" s="90"/>
      <c r="F165" s="45" t="s">
        <v>33</v>
      </c>
      <c r="G165" s="38">
        <f t="shared" si="49"/>
        <v>0</v>
      </c>
      <c r="H165" s="38">
        <f t="shared" si="49"/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9">
        <v>0</v>
      </c>
      <c r="Q165" s="120"/>
      <c r="R165" s="120"/>
      <c r="S165" s="49"/>
    </row>
    <row r="166" spans="1:20" ht="18" customHeight="1">
      <c r="A166" s="117"/>
      <c r="B166" s="126"/>
      <c r="C166" s="105"/>
      <c r="D166" s="166"/>
      <c r="E166" s="90"/>
      <c r="F166" s="45" t="s">
        <v>34</v>
      </c>
      <c r="G166" s="38">
        <f t="shared" si="49"/>
        <v>0</v>
      </c>
      <c r="H166" s="38">
        <f t="shared" si="49"/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9">
        <v>0</v>
      </c>
      <c r="Q166" s="120"/>
      <c r="R166" s="120"/>
      <c r="S166" s="49"/>
    </row>
    <row r="167" spans="1:20" ht="18" customHeight="1">
      <c r="A167" s="118"/>
      <c r="B167" s="126"/>
      <c r="C167" s="106"/>
      <c r="D167" s="166"/>
      <c r="E167" s="90"/>
      <c r="F167" s="45" t="s">
        <v>35</v>
      </c>
      <c r="G167" s="38">
        <f t="shared" si="49"/>
        <v>0</v>
      </c>
      <c r="H167" s="38">
        <f t="shared" si="49"/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9">
        <v>0</v>
      </c>
      <c r="Q167" s="120"/>
      <c r="R167" s="120"/>
      <c r="S167" s="49"/>
    </row>
    <row r="168" spans="1:20" ht="18" customHeight="1">
      <c r="A168" s="116" t="s">
        <v>95</v>
      </c>
      <c r="B168" s="112" t="s">
        <v>96</v>
      </c>
      <c r="C168" s="105"/>
      <c r="D168" s="129"/>
      <c r="E168" s="90"/>
      <c r="F168" s="46" t="s">
        <v>26</v>
      </c>
      <c r="G168" s="40">
        <f>SUM(G169:G173)</f>
        <v>337.4</v>
      </c>
      <c r="H168" s="40">
        <f>SUM(H169:H173)</f>
        <v>337.40000000000003</v>
      </c>
      <c r="I168" s="40">
        <f>SUM(I169:I173)</f>
        <v>337.4</v>
      </c>
      <c r="J168" s="40">
        <f>SUM(J169:J173)</f>
        <v>337.40000000000003</v>
      </c>
      <c r="K168" s="40">
        <f t="shared" ref="K168:P168" si="50">SUM(K169:K173)</f>
        <v>0</v>
      </c>
      <c r="L168" s="40">
        <f t="shared" si="50"/>
        <v>0</v>
      </c>
      <c r="M168" s="40">
        <f t="shared" si="50"/>
        <v>0</v>
      </c>
      <c r="N168" s="40">
        <f t="shared" si="50"/>
        <v>0</v>
      </c>
      <c r="O168" s="40">
        <f t="shared" si="50"/>
        <v>0</v>
      </c>
      <c r="P168" s="41">
        <f t="shared" si="50"/>
        <v>0</v>
      </c>
      <c r="Q168" s="120" t="s">
        <v>27</v>
      </c>
      <c r="R168" s="120"/>
      <c r="S168" s="49"/>
    </row>
    <row r="169" spans="1:20" ht="94.5" customHeight="1">
      <c r="A169" s="117"/>
      <c r="B169" s="113"/>
      <c r="C169" s="96"/>
      <c r="D169" s="130"/>
      <c r="E169" s="90" t="s">
        <v>82</v>
      </c>
      <c r="F169" s="45" t="s">
        <v>29</v>
      </c>
      <c r="G169" s="38">
        <f t="shared" ref="G169:H173" si="51">I169+K169+M169+O169</f>
        <v>337.4</v>
      </c>
      <c r="H169" s="38">
        <f t="shared" si="51"/>
        <v>337.40000000000003</v>
      </c>
      <c r="I169" s="38">
        <v>337.4</v>
      </c>
      <c r="J169" s="38">
        <f>342.1-4.7</f>
        <v>337.40000000000003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9">
        <v>0</v>
      </c>
      <c r="Q169" s="120"/>
      <c r="R169" s="120"/>
      <c r="S169" s="49"/>
    </row>
    <row r="170" spans="1:20" ht="18" customHeight="1">
      <c r="A170" s="117"/>
      <c r="B170" s="113"/>
      <c r="C170" s="96"/>
      <c r="D170" s="130"/>
      <c r="E170" s="90"/>
      <c r="F170" s="45" t="s">
        <v>32</v>
      </c>
      <c r="G170" s="38">
        <f t="shared" si="51"/>
        <v>0</v>
      </c>
      <c r="H170" s="38">
        <f t="shared" si="51"/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9">
        <v>0</v>
      </c>
      <c r="Q170" s="120"/>
      <c r="R170" s="120"/>
      <c r="S170" s="49"/>
    </row>
    <row r="171" spans="1:20" ht="18" customHeight="1">
      <c r="A171" s="117"/>
      <c r="B171" s="113"/>
      <c r="C171" s="96"/>
      <c r="D171" s="130"/>
      <c r="E171" s="90"/>
      <c r="F171" s="45" t="s">
        <v>33</v>
      </c>
      <c r="G171" s="38">
        <f t="shared" si="51"/>
        <v>0</v>
      </c>
      <c r="H171" s="38">
        <f t="shared" si="51"/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9">
        <v>0</v>
      </c>
      <c r="Q171" s="120"/>
      <c r="R171" s="120"/>
      <c r="S171" s="49"/>
    </row>
    <row r="172" spans="1:20" ht="18" customHeight="1">
      <c r="A172" s="117"/>
      <c r="B172" s="113"/>
      <c r="C172" s="96"/>
      <c r="D172" s="130"/>
      <c r="E172" s="90"/>
      <c r="F172" s="45" t="s">
        <v>34</v>
      </c>
      <c r="G172" s="38">
        <f t="shared" si="51"/>
        <v>0</v>
      </c>
      <c r="H172" s="38">
        <f t="shared" si="51"/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9">
        <v>0</v>
      </c>
      <c r="Q172" s="120"/>
      <c r="R172" s="120"/>
      <c r="S172" s="49"/>
    </row>
    <row r="173" spans="1:20" ht="18" customHeight="1">
      <c r="A173" s="118"/>
      <c r="B173" s="114"/>
      <c r="C173" s="97"/>
      <c r="D173" s="131"/>
      <c r="E173" s="90"/>
      <c r="F173" s="45" t="s">
        <v>35</v>
      </c>
      <c r="G173" s="38">
        <f t="shared" si="51"/>
        <v>0</v>
      </c>
      <c r="H173" s="38">
        <f t="shared" si="51"/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9">
        <v>0</v>
      </c>
      <c r="Q173" s="120"/>
      <c r="R173" s="120"/>
      <c r="S173" s="49"/>
    </row>
    <row r="174" spans="1:20" ht="18" customHeight="1">
      <c r="A174" s="116" t="s">
        <v>97</v>
      </c>
      <c r="B174" s="112" t="s">
        <v>98</v>
      </c>
      <c r="C174" s="95"/>
      <c r="D174" s="129" t="s">
        <v>99</v>
      </c>
      <c r="E174" s="90"/>
      <c r="F174" s="46" t="s">
        <v>26</v>
      </c>
      <c r="G174" s="40">
        <f>SUM(G175:G179)</f>
        <v>17344.400000000001</v>
      </c>
      <c r="H174" s="40">
        <f>SUM(H175:H179)</f>
        <v>17344.400000000001</v>
      </c>
      <c r="I174" s="40">
        <f>SUM(I175:I179)</f>
        <v>17344.400000000001</v>
      </c>
      <c r="J174" s="40">
        <f>SUM(J175:J179)</f>
        <v>17344.400000000001</v>
      </c>
      <c r="K174" s="40">
        <f t="shared" ref="K174:P174" si="52">SUM(K175:K179)</f>
        <v>0</v>
      </c>
      <c r="L174" s="40">
        <f t="shared" si="52"/>
        <v>0</v>
      </c>
      <c r="M174" s="40">
        <f t="shared" si="52"/>
        <v>0</v>
      </c>
      <c r="N174" s="40">
        <f t="shared" si="52"/>
        <v>0</v>
      </c>
      <c r="O174" s="40">
        <f t="shared" si="52"/>
        <v>0</v>
      </c>
      <c r="P174" s="41">
        <f t="shared" si="52"/>
        <v>0</v>
      </c>
      <c r="Q174" s="120" t="s">
        <v>27</v>
      </c>
      <c r="R174" s="120"/>
      <c r="S174" s="49"/>
    </row>
    <row r="175" spans="1:20" ht="18" customHeight="1">
      <c r="A175" s="117"/>
      <c r="B175" s="113"/>
      <c r="C175" s="96"/>
      <c r="D175" s="130"/>
      <c r="E175" s="90" t="s">
        <v>30</v>
      </c>
      <c r="F175" s="45" t="s">
        <v>29</v>
      </c>
      <c r="G175" s="38">
        <f t="shared" ref="G175:H179" si="53">I175+K175+M175+O175</f>
        <v>16754.400000000001</v>
      </c>
      <c r="H175" s="38">
        <f t="shared" si="53"/>
        <v>16754.400000000001</v>
      </c>
      <c r="I175" s="38">
        <v>16754.400000000001</v>
      </c>
      <c r="J175" s="38">
        <v>16754.400000000001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9">
        <v>0</v>
      </c>
      <c r="Q175" s="120"/>
      <c r="R175" s="120"/>
      <c r="S175" s="49"/>
    </row>
    <row r="176" spans="1:20" ht="18" customHeight="1">
      <c r="A176" s="117"/>
      <c r="B176" s="113"/>
      <c r="C176" s="96"/>
      <c r="D176" s="130"/>
      <c r="E176" s="90" t="s">
        <v>30</v>
      </c>
      <c r="F176" s="45" t="s">
        <v>32</v>
      </c>
      <c r="G176" s="38">
        <f t="shared" si="53"/>
        <v>590</v>
      </c>
      <c r="H176" s="38">
        <f t="shared" si="53"/>
        <v>590</v>
      </c>
      <c r="I176" s="38">
        <v>590</v>
      </c>
      <c r="J176" s="38">
        <v>590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9">
        <v>0</v>
      </c>
      <c r="Q176" s="120"/>
      <c r="R176" s="120"/>
      <c r="S176" s="49"/>
    </row>
    <row r="177" spans="1:20" ht="18" customHeight="1">
      <c r="A177" s="117"/>
      <c r="B177" s="113"/>
      <c r="C177" s="105" t="s">
        <v>258</v>
      </c>
      <c r="D177" s="130"/>
      <c r="E177" s="90"/>
      <c r="F177" s="45" t="s">
        <v>33</v>
      </c>
      <c r="G177" s="38">
        <f t="shared" si="53"/>
        <v>0</v>
      </c>
      <c r="H177" s="38">
        <f t="shared" si="53"/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9">
        <v>0</v>
      </c>
      <c r="Q177" s="120"/>
      <c r="R177" s="120"/>
      <c r="S177" s="49"/>
    </row>
    <row r="178" spans="1:20" ht="18" customHeight="1">
      <c r="A178" s="117"/>
      <c r="B178" s="113"/>
      <c r="C178" s="96"/>
      <c r="D178" s="130"/>
      <c r="E178" s="90"/>
      <c r="F178" s="45" t="s">
        <v>34</v>
      </c>
      <c r="G178" s="38">
        <f t="shared" si="53"/>
        <v>0</v>
      </c>
      <c r="H178" s="38">
        <f t="shared" si="53"/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9">
        <v>0</v>
      </c>
      <c r="Q178" s="120"/>
      <c r="R178" s="120"/>
      <c r="S178" s="49"/>
    </row>
    <row r="179" spans="1:20" ht="18" customHeight="1">
      <c r="A179" s="118"/>
      <c r="B179" s="114"/>
      <c r="C179" s="97"/>
      <c r="D179" s="131"/>
      <c r="E179" s="90"/>
      <c r="F179" s="45" t="s">
        <v>35</v>
      </c>
      <c r="G179" s="38">
        <f t="shared" si="53"/>
        <v>0</v>
      </c>
      <c r="H179" s="38">
        <f t="shared" si="53"/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9">
        <v>0</v>
      </c>
      <c r="Q179" s="120"/>
      <c r="R179" s="120"/>
      <c r="S179" s="49"/>
    </row>
    <row r="180" spans="1:20" ht="18" customHeight="1">
      <c r="A180" s="116" t="s">
        <v>100</v>
      </c>
      <c r="B180" s="120" t="s">
        <v>101</v>
      </c>
      <c r="C180" s="94"/>
      <c r="D180" s="115" t="s">
        <v>102</v>
      </c>
      <c r="E180" s="90"/>
      <c r="F180" s="46" t="s">
        <v>26</v>
      </c>
      <c r="G180" s="40">
        <f>SUM(G181:G186)</f>
        <v>12242.2</v>
      </c>
      <c r="H180" s="40">
        <f t="shared" ref="H180:P180" si="54">SUM(H181:H186)</f>
        <v>12242.2</v>
      </c>
      <c r="I180" s="40">
        <f>SUM(I181:I186)</f>
        <v>12242.2</v>
      </c>
      <c r="J180" s="40">
        <f t="shared" si="54"/>
        <v>12242.2</v>
      </c>
      <c r="K180" s="40">
        <f t="shared" si="54"/>
        <v>0</v>
      </c>
      <c r="L180" s="40">
        <f t="shared" si="54"/>
        <v>0</v>
      </c>
      <c r="M180" s="40">
        <f t="shared" si="54"/>
        <v>0</v>
      </c>
      <c r="N180" s="40">
        <f t="shared" si="54"/>
        <v>0</v>
      </c>
      <c r="O180" s="40">
        <f t="shared" si="54"/>
        <v>0</v>
      </c>
      <c r="P180" s="41">
        <f t="shared" si="54"/>
        <v>0</v>
      </c>
      <c r="Q180" s="120" t="s">
        <v>27</v>
      </c>
      <c r="R180" s="120"/>
      <c r="S180" s="49"/>
    </row>
    <row r="181" spans="1:20" ht="18" customHeight="1">
      <c r="A181" s="117"/>
      <c r="B181" s="120"/>
      <c r="C181" s="94"/>
      <c r="D181" s="115"/>
      <c r="E181" s="90" t="s">
        <v>30</v>
      </c>
      <c r="F181" s="45" t="s">
        <v>29</v>
      </c>
      <c r="G181" s="38">
        <f t="shared" ref="G181:H186" si="55">I181+K181+M181+O181</f>
        <v>3064.6</v>
      </c>
      <c r="H181" s="38">
        <f t="shared" si="55"/>
        <v>3064.6</v>
      </c>
      <c r="I181" s="38">
        <v>3064.6</v>
      </c>
      <c r="J181" s="38">
        <v>3064.6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9">
        <v>0</v>
      </c>
      <c r="Q181" s="120"/>
      <c r="R181" s="120"/>
      <c r="S181" s="49"/>
    </row>
    <row r="182" spans="1:20" ht="18" customHeight="1">
      <c r="A182" s="117"/>
      <c r="B182" s="120"/>
      <c r="C182" s="107" t="s">
        <v>258</v>
      </c>
      <c r="D182" s="115"/>
      <c r="E182" s="90" t="s">
        <v>30</v>
      </c>
      <c r="F182" s="45" t="s">
        <v>32</v>
      </c>
      <c r="G182" s="38">
        <f t="shared" si="55"/>
        <v>8942.5</v>
      </c>
      <c r="H182" s="38">
        <f t="shared" si="55"/>
        <v>8942.5</v>
      </c>
      <c r="I182" s="38">
        <f>8907.4+35.1</f>
        <v>8942.5</v>
      </c>
      <c r="J182" s="38">
        <f>8907.4+35.1</f>
        <v>8942.5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9">
        <v>0</v>
      </c>
      <c r="Q182" s="120"/>
      <c r="R182" s="120"/>
      <c r="S182" s="49"/>
    </row>
    <row r="183" spans="1:20" ht="87.75" customHeight="1">
      <c r="A183" s="117"/>
      <c r="B183" s="120"/>
      <c r="C183" s="107" t="s">
        <v>258</v>
      </c>
      <c r="D183" s="115"/>
      <c r="E183" s="90" t="s">
        <v>103</v>
      </c>
      <c r="F183" s="45" t="s">
        <v>32</v>
      </c>
      <c r="G183" s="38">
        <f>I183+K183+M183+O183</f>
        <v>235.1</v>
      </c>
      <c r="H183" s="38">
        <f>J183+L183+N183+P183</f>
        <v>235.1</v>
      </c>
      <c r="I183" s="38">
        <v>235.1</v>
      </c>
      <c r="J183" s="38">
        <v>235.1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9">
        <v>0</v>
      </c>
      <c r="Q183" s="120"/>
      <c r="R183" s="120"/>
      <c r="S183" s="49"/>
    </row>
    <row r="184" spans="1:20" ht="18" customHeight="1">
      <c r="A184" s="117"/>
      <c r="B184" s="120"/>
      <c r="C184" s="94"/>
      <c r="D184" s="115"/>
      <c r="E184" s="90"/>
      <c r="F184" s="45" t="s">
        <v>33</v>
      </c>
      <c r="G184" s="38">
        <f t="shared" si="55"/>
        <v>0</v>
      </c>
      <c r="H184" s="38">
        <f t="shared" si="55"/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9">
        <v>0</v>
      </c>
      <c r="Q184" s="120"/>
      <c r="R184" s="120"/>
      <c r="S184" s="49"/>
    </row>
    <row r="185" spans="1:20" ht="18" customHeight="1">
      <c r="A185" s="117"/>
      <c r="B185" s="120"/>
      <c r="C185" s="94"/>
      <c r="D185" s="115"/>
      <c r="E185" s="90"/>
      <c r="F185" s="45" t="s">
        <v>34</v>
      </c>
      <c r="G185" s="38">
        <f t="shared" si="55"/>
        <v>0</v>
      </c>
      <c r="H185" s="38">
        <f t="shared" si="55"/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9">
        <v>0</v>
      </c>
      <c r="Q185" s="120"/>
      <c r="R185" s="120"/>
      <c r="S185" s="49"/>
    </row>
    <row r="186" spans="1:20" ht="18" customHeight="1">
      <c r="A186" s="118"/>
      <c r="B186" s="120"/>
      <c r="C186" s="94"/>
      <c r="D186" s="115"/>
      <c r="E186" s="90"/>
      <c r="F186" s="45" t="s">
        <v>35</v>
      </c>
      <c r="G186" s="38">
        <f t="shared" si="55"/>
        <v>0</v>
      </c>
      <c r="H186" s="38">
        <f t="shared" si="55"/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9">
        <v>0</v>
      </c>
      <c r="Q186" s="120"/>
      <c r="R186" s="120"/>
      <c r="S186" s="49"/>
    </row>
    <row r="187" spans="1:20" ht="18" customHeight="1">
      <c r="A187" s="116" t="s">
        <v>104</v>
      </c>
      <c r="B187" s="112" t="s">
        <v>105</v>
      </c>
      <c r="C187" s="95"/>
      <c r="D187" s="129"/>
      <c r="E187" s="90"/>
      <c r="F187" s="46" t="s">
        <v>26</v>
      </c>
      <c r="G187" s="40">
        <f t="shared" ref="G187:P187" si="56">SUM(G188:G192)</f>
        <v>2750</v>
      </c>
      <c r="H187" s="40">
        <f t="shared" si="56"/>
        <v>0</v>
      </c>
      <c r="I187" s="40">
        <f t="shared" si="56"/>
        <v>2750</v>
      </c>
      <c r="J187" s="40">
        <f t="shared" si="56"/>
        <v>0</v>
      </c>
      <c r="K187" s="40">
        <f t="shared" si="56"/>
        <v>0</v>
      </c>
      <c r="L187" s="40">
        <f t="shared" si="56"/>
        <v>0</v>
      </c>
      <c r="M187" s="40">
        <f t="shared" si="56"/>
        <v>0</v>
      </c>
      <c r="N187" s="40">
        <f t="shared" si="56"/>
        <v>0</v>
      </c>
      <c r="O187" s="40">
        <f t="shared" si="56"/>
        <v>0</v>
      </c>
      <c r="P187" s="41">
        <f t="shared" si="56"/>
        <v>0</v>
      </c>
      <c r="Q187" s="120" t="s">
        <v>27</v>
      </c>
      <c r="R187" s="120"/>
      <c r="S187" s="49"/>
    </row>
    <row r="188" spans="1:20" ht="18" customHeight="1">
      <c r="A188" s="117"/>
      <c r="B188" s="113"/>
      <c r="C188" s="96"/>
      <c r="D188" s="130"/>
      <c r="E188" s="90"/>
      <c r="F188" s="45" t="s">
        <v>29</v>
      </c>
      <c r="G188" s="38">
        <f t="shared" ref="G188:H192" si="57">I188+K188+M188+O188</f>
        <v>0</v>
      </c>
      <c r="H188" s="38">
        <f t="shared" si="57"/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9">
        <v>0</v>
      </c>
      <c r="Q188" s="120"/>
      <c r="R188" s="120"/>
      <c r="S188" s="49"/>
      <c r="T188" s="14"/>
    </row>
    <row r="189" spans="1:20" ht="18" customHeight="1">
      <c r="A189" s="117"/>
      <c r="B189" s="113"/>
      <c r="C189" s="96"/>
      <c r="D189" s="130"/>
      <c r="E189" s="90"/>
      <c r="F189" s="45" t="s">
        <v>32</v>
      </c>
      <c r="G189" s="38">
        <f>I189+K189+M189+O189</f>
        <v>0</v>
      </c>
      <c r="H189" s="38">
        <f>J189+L189+N189+P189</f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9">
        <v>0</v>
      </c>
      <c r="Q189" s="120"/>
      <c r="R189" s="120"/>
      <c r="S189" s="49"/>
    </row>
    <row r="190" spans="1:20" ht="88.5" customHeight="1">
      <c r="A190" s="117"/>
      <c r="B190" s="113"/>
      <c r="C190" s="96"/>
      <c r="D190" s="130"/>
      <c r="E190" s="90" t="s">
        <v>106</v>
      </c>
      <c r="F190" s="45" t="s">
        <v>33</v>
      </c>
      <c r="G190" s="38">
        <f t="shared" si="57"/>
        <v>2750</v>
      </c>
      <c r="H190" s="38">
        <f t="shared" si="57"/>
        <v>0</v>
      </c>
      <c r="I190" s="38">
        <v>2750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9">
        <v>0</v>
      </c>
      <c r="Q190" s="120"/>
      <c r="R190" s="120"/>
      <c r="S190" s="49"/>
    </row>
    <row r="191" spans="1:20" ht="18" customHeight="1">
      <c r="A191" s="117"/>
      <c r="B191" s="113"/>
      <c r="C191" s="96"/>
      <c r="D191" s="130"/>
      <c r="E191" s="90"/>
      <c r="F191" s="45" t="s">
        <v>34</v>
      </c>
      <c r="G191" s="38">
        <f t="shared" si="57"/>
        <v>0</v>
      </c>
      <c r="H191" s="38">
        <f t="shared" si="57"/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9">
        <v>0</v>
      </c>
      <c r="Q191" s="120"/>
      <c r="R191" s="120"/>
      <c r="S191" s="49"/>
    </row>
    <row r="192" spans="1:20" ht="18" customHeight="1">
      <c r="A192" s="118"/>
      <c r="B192" s="114"/>
      <c r="C192" s="97"/>
      <c r="D192" s="131"/>
      <c r="E192" s="90"/>
      <c r="F192" s="45" t="s">
        <v>35</v>
      </c>
      <c r="G192" s="38">
        <f t="shared" si="57"/>
        <v>0</v>
      </c>
      <c r="H192" s="38">
        <f t="shared" si="57"/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9">
        <v>0</v>
      </c>
      <c r="Q192" s="120"/>
      <c r="R192" s="120"/>
      <c r="S192" s="49"/>
    </row>
    <row r="193" spans="1:19" ht="18" customHeight="1">
      <c r="A193" s="116" t="s">
        <v>107</v>
      </c>
      <c r="B193" s="112" t="s">
        <v>108</v>
      </c>
      <c r="C193" s="95"/>
      <c r="D193" s="129" t="s">
        <v>109</v>
      </c>
      <c r="E193" s="90"/>
      <c r="F193" s="46" t="s">
        <v>26</v>
      </c>
      <c r="G193" s="40">
        <f t="shared" ref="G193:P193" si="58">SUM(G194:G199)</f>
        <v>5895.5999999999995</v>
      </c>
      <c r="H193" s="40">
        <f t="shared" si="58"/>
        <v>5895.5999999999995</v>
      </c>
      <c r="I193" s="40">
        <f t="shared" si="58"/>
        <v>5895.5999999999995</v>
      </c>
      <c r="J193" s="40">
        <f t="shared" si="58"/>
        <v>5895.5999999999995</v>
      </c>
      <c r="K193" s="40">
        <f t="shared" si="58"/>
        <v>0</v>
      </c>
      <c r="L193" s="40">
        <f t="shared" si="58"/>
        <v>0</v>
      </c>
      <c r="M193" s="40">
        <f t="shared" si="58"/>
        <v>0</v>
      </c>
      <c r="N193" s="40">
        <f t="shared" si="58"/>
        <v>0</v>
      </c>
      <c r="O193" s="40">
        <f t="shared" si="58"/>
        <v>0</v>
      </c>
      <c r="P193" s="40">
        <f t="shared" si="58"/>
        <v>0</v>
      </c>
      <c r="Q193" s="148" t="s">
        <v>27</v>
      </c>
      <c r="R193" s="149"/>
      <c r="S193" s="49"/>
    </row>
    <row r="194" spans="1:19" ht="18" customHeight="1">
      <c r="A194" s="117"/>
      <c r="B194" s="113"/>
      <c r="C194" s="96"/>
      <c r="D194" s="130"/>
      <c r="E194" s="90"/>
      <c r="F194" s="45" t="s">
        <v>29</v>
      </c>
      <c r="G194" s="38">
        <f t="shared" ref="G194:H199" si="59">I194+K194+M194+O194</f>
        <v>0</v>
      </c>
      <c r="H194" s="38">
        <f t="shared" si="59"/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150"/>
      <c r="R194" s="151"/>
      <c r="S194" s="49"/>
    </row>
    <row r="195" spans="1:19" ht="18" customHeight="1">
      <c r="A195" s="117"/>
      <c r="B195" s="113"/>
      <c r="C195" s="105" t="s">
        <v>258</v>
      </c>
      <c r="D195" s="130"/>
      <c r="E195" s="90" t="s">
        <v>30</v>
      </c>
      <c r="F195" s="45" t="s">
        <v>32</v>
      </c>
      <c r="G195" s="38">
        <f t="shared" si="59"/>
        <v>4964.8999999999996</v>
      </c>
      <c r="H195" s="38">
        <f t="shared" si="59"/>
        <v>4964.8999999999996</v>
      </c>
      <c r="I195" s="38">
        <v>4964.8999999999996</v>
      </c>
      <c r="J195" s="38">
        <v>4964.8999999999996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150"/>
      <c r="R195" s="151"/>
      <c r="S195" s="49"/>
    </row>
    <row r="196" spans="1:19" ht="96.75" customHeight="1">
      <c r="A196" s="117"/>
      <c r="B196" s="113"/>
      <c r="C196" s="105" t="s">
        <v>258</v>
      </c>
      <c r="D196" s="130"/>
      <c r="E196" s="90" t="s">
        <v>106</v>
      </c>
      <c r="F196" s="45" t="s">
        <v>32</v>
      </c>
      <c r="G196" s="38">
        <f t="shared" si="59"/>
        <v>930.7</v>
      </c>
      <c r="H196" s="38">
        <f t="shared" si="59"/>
        <v>930.7</v>
      </c>
      <c r="I196" s="38">
        <v>930.7</v>
      </c>
      <c r="J196" s="38">
        <v>930.7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150"/>
      <c r="R196" s="151"/>
      <c r="S196" s="49"/>
    </row>
    <row r="197" spans="1:19" ht="18" customHeight="1">
      <c r="A197" s="117"/>
      <c r="B197" s="113"/>
      <c r="C197" s="96"/>
      <c r="D197" s="130"/>
      <c r="E197" s="90"/>
      <c r="F197" s="45" t="s">
        <v>33</v>
      </c>
      <c r="G197" s="38">
        <f t="shared" si="59"/>
        <v>0</v>
      </c>
      <c r="H197" s="38">
        <f t="shared" si="59"/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150"/>
      <c r="R197" s="151"/>
      <c r="S197" s="49"/>
    </row>
    <row r="198" spans="1:19" ht="18" customHeight="1">
      <c r="A198" s="117"/>
      <c r="B198" s="113"/>
      <c r="C198" s="96"/>
      <c r="D198" s="130"/>
      <c r="E198" s="90"/>
      <c r="F198" s="45" t="s">
        <v>34</v>
      </c>
      <c r="G198" s="38">
        <f t="shared" si="59"/>
        <v>0</v>
      </c>
      <c r="H198" s="38">
        <f t="shared" si="59"/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150"/>
      <c r="R198" s="151"/>
      <c r="S198" s="49"/>
    </row>
    <row r="199" spans="1:19" ht="18" customHeight="1">
      <c r="A199" s="118"/>
      <c r="B199" s="114"/>
      <c r="C199" s="97"/>
      <c r="D199" s="131"/>
      <c r="E199" s="90"/>
      <c r="F199" s="45" t="s">
        <v>35</v>
      </c>
      <c r="G199" s="38">
        <f t="shared" si="59"/>
        <v>0</v>
      </c>
      <c r="H199" s="38">
        <f t="shared" si="59"/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152"/>
      <c r="R199" s="153"/>
      <c r="S199" s="49"/>
    </row>
    <row r="200" spans="1:19" ht="18" customHeight="1">
      <c r="A200" s="176" t="s">
        <v>110</v>
      </c>
      <c r="B200" s="112" t="s">
        <v>111</v>
      </c>
      <c r="C200" s="95"/>
      <c r="D200" s="129"/>
      <c r="E200" s="90"/>
      <c r="F200" s="46" t="s">
        <v>26</v>
      </c>
      <c r="G200" s="40">
        <f>SUM(G201:G205)</f>
        <v>142163.20000000001</v>
      </c>
      <c r="H200" s="40">
        <f>SUM(H201:H205)</f>
        <v>3386.9</v>
      </c>
      <c r="I200" s="40">
        <f>SUM(I201:I205)</f>
        <v>142163.20000000001</v>
      </c>
      <c r="J200" s="40">
        <f>SUM(J201:J205)</f>
        <v>3386.9</v>
      </c>
      <c r="K200" s="40">
        <f t="shared" ref="K200:P200" si="60">SUM(K201:K205)</f>
        <v>0</v>
      </c>
      <c r="L200" s="40">
        <f t="shared" si="60"/>
        <v>0</v>
      </c>
      <c r="M200" s="40">
        <f t="shared" si="60"/>
        <v>0</v>
      </c>
      <c r="N200" s="40">
        <f t="shared" si="60"/>
        <v>0</v>
      </c>
      <c r="O200" s="40">
        <f t="shared" si="60"/>
        <v>0</v>
      </c>
      <c r="P200" s="41">
        <f t="shared" si="60"/>
        <v>0</v>
      </c>
      <c r="Q200" s="120" t="s">
        <v>27</v>
      </c>
      <c r="R200" s="120"/>
      <c r="S200" s="49"/>
    </row>
    <row r="201" spans="1:19" ht="18" customHeight="1">
      <c r="A201" s="117"/>
      <c r="B201" s="113"/>
      <c r="C201" s="96"/>
      <c r="D201" s="130"/>
      <c r="E201" s="90"/>
      <c r="F201" s="45" t="s">
        <v>29</v>
      </c>
      <c r="G201" s="38">
        <f t="shared" ref="G201:H205" si="61">I201+K201+M201+O201</f>
        <v>0</v>
      </c>
      <c r="H201" s="38">
        <f t="shared" si="61"/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9">
        <v>0</v>
      </c>
      <c r="Q201" s="120"/>
      <c r="R201" s="120"/>
      <c r="S201" s="49"/>
    </row>
    <row r="202" spans="1:19" ht="18" customHeight="1">
      <c r="A202" s="117"/>
      <c r="B202" s="113"/>
      <c r="C202" s="105" t="s">
        <v>258</v>
      </c>
      <c r="D202" s="130"/>
      <c r="E202" s="90" t="s">
        <v>91</v>
      </c>
      <c r="F202" s="90" t="s">
        <v>32</v>
      </c>
      <c r="G202" s="38">
        <f t="shared" si="61"/>
        <v>3386.9</v>
      </c>
      <c r="H202" s="38">
        <f t="shared" si="61"/>
        <v>3386.9</v>
      </c>
      <c r="I202" s="38">
        <v>3386.9</v>
      </c>
      <c r="J202" s="38">
        <v>3386.9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9">
        <v>0</v>
      </c>
      <c r="Q202" s="120"/>
      <c r="R202" s="120"/>
      <c r="S202" s="49"/>
    </row>
    <row r="203" spans="1:19" ht="18" customHeight="1">
      <c r="A203" s="117"/>
      <c r="B203" s="113"/>
      <c r="C203" s="96"/>
      <c r="D203" s="130"/>
      <c r="E203" s="90" t="s">
        <v>30</v>
      </c>
      <c r="F203" s="45" t="s">
        <v>33</v>
      </c>
      <c r="G203" s="38">
        <f t="shared" si="61"/>
        <v>69388.2</v>
      </c>
      <c r="H203" s="38">
        <f t="shared" si="61"/>
        <v>0</v>
      </c>
      <c r="I203" s="38">
        <v>69388.2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9">
        <v>0</v>
      </c>
      <c r="Q203" s="120"/>
      <c r="R203" s="120"/>
      <c r="S203" s="49"/>
    </row>
    <row r="204" spans="1:19" ht="18" customHeight="1">
      <c r="A204" s="117"/>
      <c r="B204" s="113"/>
      <c r="C204" s="96"/>
      <c r="D204" s="130"/>
      <c r="E204" s="90" t="s">
        <v>30</v>
      </c>
      <c r="F204" s="45" t="s">
        <v>34</v>
      </c>
      <c r="G204" s="38">
        <f t="shared" si="61"/>
        <v>69388.100000000006</v>
      </c>
      <c r="H204" s="38">
        <f t="shared" si="61"/>
        <v>0</v>
      </c>
      <c r="I204" s="38">
        <v>69388.100000000006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9">
        <v>0</v>
      </c>
      <c r="Q204" s="120"/>
      <c r="R204" s="120"/>
      <c r="S204" s="49"/>
    </row>
    <row r="205" spans="1:19" ht="18" customHeight="1">
      <c r="A205" s="118"/>
      <c r="B205" s="114"/>
      <c r="C205" s="97"/>
      <c r="D205" s="131"/>
      <c r="E205" s="90"/>
      <c r="F205" s="45" t="s">
        <v>35</v>
      </c>
      <c r="G205" s="38">
        <f t="shared" si="61"/>
        <v>0</v>
      </c>
      <c r="H205" s="38">
        <f t="shared" si="61"/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9">
        <v>0</v>
      </c>
      <c r="Q205" s="120"/>
      <c r="R205" s="120"/>
      <c r="S205" s="49"/>
    </row>
    <row r="206" spans="1:19" ht="18" customHeight="1">
      <c r="A206" s="116" t="s">
        <v>112</v>
      </c>
      <c r="B206" s="112" t="s">
        <v>113</v>
      </c>
      <c r="C206" s="95"/>
      <c r="D206" s="129" t="s">
        <v>114</v>
      </c>
      <c r="E206" s="90"/>
      <c r="F206" s="46" t="s">
        <v>26</v>
      </c>
      <c r="G206" s="40">
        <f t="shared" ref="G206:P206" si="62">SUM(G207:G211)</f>
        <v>16500</v>
      </c>
      <c r="H206" s="40">
        <f t="shared" si="62"/>
        <v>0</v>
      </c>
      <c r="I206" s="40">
        <f t="shared" si="62"/>
        <v>16500</v>
      </c>
      <c r="J206" s="40">
        <f t="shared" si="62"/>
        <v>0</v>
      </c>
      <c r="K206" s="40">
        <f t="shared" si="62"/>
        <v>0</v>
      </c>
      <c r="L206" s="40">
        <f t="shared" si="62"/>
        <v>0</v>
      </c>
      <c r="M206" s="40">
        <f t="shared" si="62"/>
        <v>0</v>
      </c>
      <c r="N206" s="40">
        <f t="shared" si="62"/>
        <v>0</v>
      </c>
      <c r="O206" s="40">
        <f t="shared" si="62"/>
        <v>0</v>
      </c>
      <c r="P206" s="40">
        <f t="shared" si="62"/>
        <v>0</v>
      </c>
      <c r="Q206" s="115" t="s">
        <v>27</v>
      </c>
      <c r="R206" s="115"/>
      <c r="S206" s="49"/>
    </row>
    <row r="207" spans="1:19" ht="18" customHeight="1">
      <c r="A207" s="117"/>
      <c r="B207" s="113"/>
      <c r="C207" s="96"/>
      <c r="D207" s="130"/>
      <c r="E207" s="90"/>
      <c r="F207" s="45" t="s">
        <v>29</v>
      </c>
      <c r="G207" s="38">
        <f>I207+K207+M207+O207</f>
        <v>0</v>
      </c>
      <c r="H207" s="38">
        <f>J207+L207+N207+P207</f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115"/>
      <c r="R207" s="115"/>
      <c r="S207" s="49"/>
    </row>
    <row r="208" spans="1:19" ht="18" customHeight="1">
      <c r="A208" s="117"/>
      <c r="B208" s="113"/>
      <c r="C208" s="96"/>
      <c r="D208" s="130"/>
      <c r="E208" s="90"/>
      <c r="F208" s="45" t="s">
        <v>32</v>
      </c>
      <c r="G208" s="38">
        <v>0</v>
      </c>
      <c r="H208" s="38">
        <f>J208+L208+N208+P208</f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115"/>
      <c r="R208" s="115"/>
      <c r="S208" s="49"/>
    </row>
    <row r="209" spans="1:20" ht="18" customHeight="1">
      <c r="A209" s="117"/>
      <c r="B209" s="113"/>
      <c r="C209" s="96"/>
      <c r="D209" s="130"/>
      <c r="E209" s="90"/>
      <c r="F209" s="45" t="s">
        <v>33</v>
      </c>
      <c r="G209" s="38">
        <f>I209+K209+M209+O209</f>
        <v>0</v>
      </c>
      <c r="H209" s="38">
        <f>J209+L209+N209+P209</f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115"/>
      <c r="R209" s="115"/>
      <c r="S209" s="49"/>
    </row>
    <row r="210" spans="1:20" ht="18" customHeight="1">
      <c r="A210" s="117"/>
      <c r="B210" s="113"/>
      <c r="C210" s="96"/>
      <c r="D210" s="130"/>
      <c r="E210" s="90" t="s">
        <v>28</v>
      </c>
      <c r="F210" s="45" t="s">
        <v>34</v>
      </c>
      <c r="G210" s="38">
        <f>I210+K210+M210+O210</f>
        <v>1500</v>
      </c>
      <c r="H210" s="38">
        <f>J210+L210+N210+P210</f>
        <v>0</v>
      </c>
      <c r="I210" s="38">
        <v>1500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115"/>
      <c r="R210" s="115"/>
      <c r="S210" s="49"/>
    </row>
    <row r="211" spans="1:20" ht="18" customHeight="1">
      <c r="A211" s="118"/>
      <c r="B211" s="114"/>
      <c r="C211" s="97"/>
      <c r="D211" s="131"/>
      <c r="E211" s="90" t="s">
        <v>30</v>
      </c>
      <c r="F211" s="45" t="s">
        <v>35</v>
      </c>
      <c r="G211" s="38">
        <f>I211+K211+M211+O211</f>
        <v>15000</v>
      </c>
      <c r="H211" s="38">
        <f>J211+L211+N211+P211</f>
        <v>0</v>
      </c>
      <c r="I211" s="38">
        <v>15000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115"/>
      <c r="R211" s="115"/>
      <c r="S211" s="49"/>
    </row>
    <row r="212" spans="1:20" ht="18" customHeight="1">
      <c r="A212" s="116" t="s">
        <v>115</v>
      </c>
      <c r="B212" s="112" t="s">
        <v>116</v>
      </c>
      <c r="C212" s="95"/>
      <c r="D212" s="129"/>
      <c r="E212" s="90"/>
      <c r="F212" s="46" t="s">
        <v>26</v>
      </c>
      <c r="G212" s="40">
        <f t="shared" ref="G212:P212" si="63">SUM(G213:G217)</f>
        <v>800.3</v>
      </c>
      <c r="H212" s="40">
        <f t="shared" si="63"/>
        <v>800.3</v>
      </c>
      <c r="I212" s="40">
        <f t="shared" si="63"/>
        <v>800.3</v>
      </c>
      <c r="J212" s="40">
        <f t="shared" si="63"/>
        <v>800.3</v>
      </c>
      <c r="K212" s="40">
        <f t="shared" si="63"/>
        <v>0</v>
      </c>
      <c r="L212" s="40">
        <f t="shared" si="63"/>
        <v>0</v>
      </c>
      <c r="M212" s="40">
        <f t="shared" si="63"/>
        <v>0</v>
      </c>
      <c r="N212" s="40">
        <f t="shared" si="63"/>
        <v>0</v>
      </c>
      <c r="O212" s="40">
        <f t="shared" si="63"/>
        <v>0</v>
      </c>
      <c r="P212" s="40">
        <f t="shared" si="63"/>
        <v>0</v>
      </c>
      <c r="Q212" s="115" t="s">
        <v>27</v>
      </c>
      <c r="R212" s="115"/>
      <c r="S212" s="49"/>
    </row>
    <row r="213" spans="1:20" ht="106.5" customHeight="1">
      <c r="A213" s="117"/>
      <c r="B213" s="113"/>
      <c r="C213" s="96"/>
      <c r="D213" s="130"/>
      <c r="E213" s="90" t="s">
        <v>82</v>
      </c>
      <c r="F213" s="45" t="s">
        <v>29</v>
      </c>
      <c r="G213" s="38">
        <f>I213+K213+M213+O213</f>
        <v>800.3</v>
      </c>
      <c r="H213" s="38">
        <f>J213+L213+N213+P213</f>
        <v>800.3</v>
      </c>
      <c r="I213" s="38">
        <v>800.3</v>
      </c>
      <c r="J213" s="38">
        <v>800.3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115"/>
      <c r="R213" s="115"/>
      <c r="S213" s="49"/>
    </row>
    <row r="214" spans="1:20" ht="18" customHeight="1">
      <c r="A214" s="117"/>
      <c r="B214" s="113"/>
      <c r="C214" s="96"/>
      <c r="D214" s="130"/>
      <c r="E214" s="90"/>
      <c r="F214" s="45" t="s">
        <v>32</v>
      </c>
      <c r="G214" s="38">
        <v>0</v>
      </c>
      <c r="H214" s="38">
        <f>J214+L214+N214+P214</f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115"/>
      <c r="R214" s="115"/>
      <c r="S214" s="49"/>
    </row>
    <row r="215" spans="1:20" ht="18" customHeight="1">
      <c r="A215" s="117"/>
      <c r="B215" s="113"/>
      <c r="C215" s="96"/>
      <c r="D215" s="130"/>
      <c r="E215" s="90"/>
      <c r="F215" s="45" t="s">
        <v>33</v>
      </c>
      <c r="G215" s="38">
        <f>I215+K215+M215+O215</f>
        <v>0</v>
      </c>
      <c r="H215" s="38">
        <f>J215+L215+N215+P215</f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115"/>
      <c r="R215" s="115"/>
      <c r="S215" s="49"/>
    </row>
    <row r="216" spans="1:20" ht="18" customHeight="1">
      <c r="A216" s="117"/>
      <c r="B216" s="113"/>
      <c r="C216" s="96"/>
      <c r="D216" s="130"/>
      <c r="E216" s="90"/>
      <c r="F216" s="45" t="s">
        <v>34</v>
      </c>
      <c r="G216" s="38">
        <f>I216+K216+M216+O216</f>
        <v>0</v>
      </c>
      <c r="H216" s="38">
        <f>J216+L216+N216+P216</f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115"/>
      <c r="R216" s="115"/>
      <c r="S216" s="49"/>
    </row>
    <row r="217" spans="1:20" ht="18" customHeight="1">
      <c r="A217" s="118"/>
      <c r="B217" s="114"/>
      <c r="C217" s="97"/>
      <c r="D217" s="131"/>
      <c r="E217" s="90"/>
      <c r="F217" s="45" t="s">
        <v>35</v>
      </c>
      <c r="G217" s="38">
        <f>I217+K217+M217+O217</f>
        <v>0</v>
      </c>
      <c r="H217" s="38">
        <f>J217+L217+N217+P217</f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115"/>
      <c r="R217" s="115"/>
      <c r="S217" s="49"/>
    </row>
    <row r="218" spans="1:20" ht="18" customHeight="1">
      <c r="A218" s="120" t="s">
        <v>117</v>
      </c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49"/>
    </row>
    <row r="219" spans="1:20" ht="18" customHeight="1">
      <c r="A219" s="147" t="s">
        <v>118</v>
      </c>
      <c r="B219" s="114" t="s">
        <v>119</v>
      </c>
      <c r="C219" s="104"/>
      <c r="D219" s="131" t="s">
        <v>120</v>
      </c>
      <c r="E219" s="108"/>
      <c r="F219" s="109" t="s">
        <v>26</v>
      </c>
      <c r="G219" s="110">
        <f>SUM(G220:G224)</f>
        <v>4000</v>
      </c>
      <c r="H219" s="110">
        <f>SUM(H220:H224)</f>
        <v>0</v>
      </c>
      <c r="I219" s="110">
        <f>SUM(I220:I224)</f>
        <v>4000</v>
      </c>
      <c r="J219" s="110">
        <f>SUM(J220:J224)</f>
        <v>0</v>
      </c>
      <c r="K219" s="110">
        <f t="shared" ref="K219:P219" si="64">SUM(K220:K224)</f>
        <v>0</v>
      </c>
      <c r="L219" s="110">
        <f t="shared" si="64"/>
        <v>0</v>
      </c>
      <c r="M219" s="110">
        <f t="shared" si="64"/>
        <v>0</v>
      </c>
      <c r="N219" s="110">
        <f t="shared" si="64"/>
        <v>0</v>
      </c>
      <c r="O219" s="110">
        <f t="shared" si="64"/>
        <v>0</v>
      </c>
      <c r="P219" s="111">
        <f t="shared" si="64"/>
        <v>0</v>
      </c>
      <c r="Q219" s="114" t="s">
        <v>27</v>
      </c>
      <c r="R219" s="114"/>
      <c r="S219" s="49"/>
    </row>
    <row r="220" spans="1:20" ht="18" customHeight="1">
      <c r="A220" s="117"/>
      <c r="B220" s="120"/>
      <c r="C220" s="105"/>
      <c r="D220" s="115"/>
      <c r="E220" s="90"/>
      <c r="F220" s="45" t="s">
        <v>29</v>
      </c>
      <c r="G220" s="38">
        <f t="shared" ref="G220:H224" si="65">I220+K220+M220+O220</f>
        <v>0</v>
      </c>
      <c r="H220" s="38">
        <f t="shared" si="65"/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9">
        <v>0</v>
      </c>
      <c r="Q220" s="120"/>
      <c r="R220" s="120"/>
      <c r="S220" s="49"/>
    </row>
    <row r="221" spans="1:20" ht="18" customHeight="1">
      <c r="A221" s="117"/>
      <c r="B221" s="120"/>
      <c r="C221" s="105"/>
      <c r="D221" s="115"/>
      <c r="E221" s="90"/>
      <c r="F221" s="45" t="s">
        <v>32</v>
      </c>
      <c r="G221" s="38">
        <f t="shared" si="65"/>
        <v>0</v>
      </c>
      <c r="H221" s="38">
        <f t="shared" si="65"/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9">
        <v>0</v>
      </c>
      <c r="Q221" s="120"/>
      <c r="R221" s="120"/>
      <c r="S221" s="49"/>
    </row>
    <row r="222" spans="1:20" ht="18" customHeight="1">
      <c r="A222" s="117"/>
      <c r="B222" s="120"/>
      <c r="C222" s="105"/>
      <c r="D222" s="115"/>
      <c r="E222" s="90"/>
      <c r="F222" s="45" t="s">
        <v>33</v>
      </c>
      <c r="G222" s="38">
        <f t="shared" si="65"/>
        <v>0</v>
      </c>
      <c r="H222" s="38">
        <f t="shared" si="65"/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9">
        <v>0</v>
      </c>
      <c r="Q222" s="120"/>
      <c r="R222" s="120"/>
      <c r="S222" s="49"/>
      <c r="T222" s="14"/>
    </row>
    <row r="223" spans="1:20" ht="18" customHeight="1">
      <c r="A223" s="117"/>
      <c r="B223" s="120"/>
      <c r="C223" s="105"/>
      <c r="D223" s="115"/>
      <c r="E223" s="90" t="s">
        <v>28</v>
      </c>
      <c r="F223" s="45" t="s">
        <v>34</v>
      </c>
      <c r="G223" s="38">
        <f t="shared" si="65"/>
        <v>400</v>
      </c>
      <c r="H223" s="38">
        <f t="shared" si="65"/>
        <v>0</v>
      </c>
      <c r="I223" s="38">
        <v>400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9">
        <v>0</v>
      </c>
      <c r="Q223" s="120"/>
      <c r="R223" s="120"/>
      <c r="S223" s="49"/>
    </row>
    <row r="224" spans="1:20" ht="18" customHeight="1">
      <c r="A224" s="118"/>
      <c r="B224" s="120"/>
      <c r="C224" s="106"/>
      <c r="D224" s="115"/>
      <c r="E224" s="90" t="s">
        <v>30</v>
      </c>
      <c r="F224" s="45" t="s">
        <v>35</v>
      </c>
      <c r="G224" s="38">
        <f t="shared" si="65"/>
        <v>3600</v>
      </c>
      <c r="H224" s="38">
        <f t="shared" si="65"/>
        <v>0</v>
      </c>
      <c r="I224" s="38">
        <v>3600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9">
        <v>0</v>
      </c>
      <c r="Q224" s="120"/>
      <c r="R224" s="120"/>
      <c r="S224" s="49"/>
    </row>
    <row r="225" spans="1:20" ht="18" customHeight="1">
      <c r="A225" s="128" t="s">
        <v>121</v>
      </c>
      <c r="B225" s="120" t="s">
        <v>122</v>
      </c>
      <c r="C225" s="104"/>
      <c r="D225" s="115" t="s">
        <v>123</v>
      </c>
      <c r="E225" s="90"/>
      <c r="F225" s="46" t="s">
        <v>26</v>
      </c>
      <c r="G225" s="40">
        <f>SUM(G226:G230)</f>
        <v>60000</v>
      </c>
      <c r="H225" s="40">
        <f>SUM(H226:H230)</f>
        <v>0</v>
      </c>
      <c r="I225" s="40">
        <f>SUM(I226:I230)</f>
        <v>60000</v>
      </c>
      <c r="J225" s="40">
        <f>SUM(J226:J230)</f>
        <v>0</v>
      </c>
      <c r="K225" s="40">
        <f t="shared" ref="K225:P225" si="66">SUM(K226:K230)</f>
        <v>0</v>
      </c>
      <c r="L225" s="40">
        <f t="shared" si="66"/>
        <v>0</v>
      </c>
      <c r="M225" s="40">
        <f t="shared" si="66"/>
        <v>0</v>
      </c>
      <c r="N225" s="40">
        <f t="shared" si="66"/>
        <v>0</v>
      </c>
      <c r="O225" s="40">
        <f t="shared" si="66"/>
        <v>0</v>
      </c>
      <c r="P225" s="41">
        <f t="shared" si="66"/>
        <v>0</v>
      </c>
      <c r="Q225" s="120" t="s">
        <v>27</v>
      </c>
      <c r="R225" s="120"/>
      <c r="S225" s="49"/>
    </row>
    <row r="226" spans="1:20" ht="18" customHeight="1">
      <c r="A226" s="117"/>
      <c r="B226" s="120"/>
      <c r="C226" s="105"/>
      <c r="D226" s="115"/>
      <c r="E226" s="90"/>
      <c r="F226" s="45" t="s">
        <v>29</v>
      </c>
      <c r="G226" s="38">
        <f t="shared" ref="G226:H230" si="67">I226+K226+M226+O226</f>
        <v>0</v>
      </c>
      <c r="H226" s="38">
        <f t="shared" si="67"/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9">
        <v>0</v>
      </c>
      <c r="Q226" s="120"/>
      <c r="R226" s="120"/>
      <c r="S226" s="49"/>
    </row>
    <row r="227" spans="1:20" ht="18" customHeight="1">
      <c r="A227" s="117"/>
      <c r="B227" s="120"/>
      <c r="C227" s="105"/>
      <c r="D227" s="115"/>
      <c r="E227" s="90"/>
      <c r="F227" s="45" t="s">
        <v>32</v>
      </c>
      <c r="G227" s="38">
        <f t="shared" si="67"/>
        <v>0</v>
      </c>
      <c r="H227" s="38">
        <f t="shared" si="67"/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9">
        <v>0</v>
      </c>
      <c r="Q227" s="120"/>
      <c r="R227" s="120"/>
      <c r="S227" s="49"/>
    </row>
    <row r="228" spans="1:20" ht="18" customHeight="1">
      <c r="A228" s="117"/>
      <c r="B228" s="120"/>
      <c r="C228" s="105"/>
      <c r="D228" s="115"/>
      <c r="E228" s="90"/>
      <c r="F228" s="45" t="s">
        <v>33</v>
      </c>
      <c r="G228" s="38">
        <f t="shared" si="67"/>
        <v>0</v>
      </c>
      <c r="H228" s="38">
        <f t="shared" si="67"/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9">
        <v>0</v>
      </c>
      <c r="Q228" s="120"/>
      <c r="R228" s="120"/>
      <c r="S228" s="49"/>
    </row>
    <row r="229" spans="1:20" ht="18" customHeight="1">
      <c r="A229" s="117"/>
      <c r="B229" s="120"/>
      <c r="C229" s="105"/>
      <c r="D229" s="115"/>
      <c r="E229" s="90" t="s">
        <v>31</v>
      </c>
      <c r="F229" s="45" t="s">
        <v>34</v>
      </c>
      <c r="G229" s="38">
        <f t="shared" si="67"/>
        <v>6000</v>
      </c>
      <c r="H229" s="38">
        <f t="shared" si="67"/>
        <v>0</v>
      </c>
      <c r="I229" s="38">
        <v>6000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9">
        <v>0</v>
      </c>
      <c r="Q229" s="120"/>
      <c r="R229" s="120"/>
      <c r="S229" s="49"/>
      <c r="T229" s="14"/>
    </row>
    <row r="230" spans="1:20" ht="18" customHeight="1">
      <c r="A230" s="118"/>
      <c r="B230" s="120"/>
      <c r="C230" s="106"/>
      <c r="D230" s="115"/>
      <c r="E230" s="90" t="s">
        <v>30</v>
      </c>
      <c r="F230" s="45" t="s">
        <v>35</v>
      </c>
      <c r="G230" s="38">
        <f t="shared" si="67"/>
        <v>54000</v>
      </c>
      <c r="H230" s="38">
        <f t="shared" si="67"/>
        <v>0</v>
      </c>
      <c r="I230" s="38">
        <v>54000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9">
        <v>0</v>
      </c>
      <c r="Q230" s="120"/>
      <c r="R230" s="120"/>
      <c r="S230" s="49"/>
    </row>
    <row r="231" spans="1:20" ht="18" customHeight="1">
      <c r="A231" s="128" t="s">
        <v>124</v>
      </c>
      <c r="B231" s="126" t="s">
        <v>125</v>
      </c>
      <c r="C231" s="104"/>
      <c r="D231" s="166" t="s">
        <v>126</v>
      </c>
      <c r="E231" s="90"/>
      <c r="F231" s="46" t="s">
        <v>26</v>
      </c>
      <c r="G231" s="40">
        <f t="shared" ref="G231:P231" si="68">SUM(G232:G236)</f>
        <v>55000</v>
      </c>
      <c r="H231" s="40">
        <f t="shared" si="68"/>
        <v>0</v>
      </c>
      <c r="I231" s="40">
        <f t="shared" si="68"/>
        <v>55000</v>
      </c>
      <c r="J231" s="40">
        <f t="shared" si="68"/>
        <v>0</v>
      </c>
      <c r="K231" s="40">
        <f t="shared" si="68"/>
        <v>0</v>
      </c>
      <c r="L231" s="40">
        <f t="shared" si="68"/>
        <v>0</v>
      </c>
      <c r="M231" s="40">
        <f t="shared" si="68"/>
        <v>0</v>
      </c>
      <c r="N231" s="40">
        <f t="shared" si="68"/>
        <v>0</v>
      </c>
      <c r="O231" s="40">
        <f t="shared" si="68"/>
        <v>0</v>
      </c>
      <c r="P231" s="41">
        <f t="shared" si="68"/>
        <v>0</v>
      </c>
      <c r="Q231" s="120" t="s">
        <v>27</v>
      </c>
      <c r="R231" s="120"/>
      <c r="S231" s="49"/>
    </row>
    <row r="232" spans="1:20" ht="18" customHeight="1">
      <c r="A232" s="117"/>
      <c r="B232" s="126"/>
      <c r="C232" s="105"/>
      <c r="D232" s="166"/>
      <c r="E232" s="90"/>
      <c r="F232" s="45" t="s">
        <v>29</v>
      </c>
      <c r="G232" s="38">
        <f t="shared" ref="G232:H236" si="69">I232+K232+M232+O232</f>
        <v>0</v>
      </c>
      <c r="H232" s="38">
        <f t="shared" si="69"/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9">
        <v>0</v>
      </c>
      <c r="Q232" s="120"/>
      <c r="R232" s="120"/>
      <c r="S232" s="49"/>
    </row>
    <row r="233" spans="1:20" ht="18" customHeight="1">
      <c r="A233" s="117"/>
      <c r="B233" s="126"/>
      <c r="C233" s="105"/>
      <c r="D233" s="166"/>
      <c r="E233" s="90"/>
      <c r="F233" s="45" t="s">
        <v>32</v>
      </c>
      <c r="G233" s="38">
        <f t="shared" si="69"/>
        <v>0</v>
      </c>
      <c r="H233" s="38">
        <f t="shared" si="69"/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9">
        <v>0</v>
      </c>
      <c r="Q233" s="120"/>
      <c r="R233" s="120"/>
      <c r="S233" s="49"/>
      <c r="T233" s="14"/>
    </row>
    <row r="234" spans="1:20" ht="18" customHeight="1">
      <c r="A234" s="117"/>
      <c r="B234" s="126"/>
      <c r="C234" s="105"/>
      <c r="D234" s="166"/>
      <c r="E234" s="90"/>
      <c r="F234" s="45" t="s">
        <v>33</v>
      </c>
      <c r="G234" s="38">
        <f t="shared" si="69"/>
        <v>0</v>
      </c>
      <c r="H234" s="38">
        <f t="shared" si="69"/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9">
        <v>0</v>
      </c>
      <c r="Q234" s="120"/>
      <c r="R234" s="120"/>
      <c r="S234" s="49"/>
    </row>
    <row r="235" spans="1:20" ht="18" customHeight="1">
      <c r="A235" s="117"/>
      <c r="B235" s="126"/>
      <c r="C235" s="105"/>
      <c r="D235" s="166"/>
      <c r="E235" s="90" t="s">
        <v>31</v>
      </c>
      <c r="F235" s="45" t="s">
        <v>34</v>
      </c>
      <c r="G235" s="38">
        <f t="shared" si="69"/>
        <v>6000</v>
      </c>
      <c r="H235" s="38">
        <f t="shared" si="69"/>
        <v>0</v>
      </c>
      <c r="I235" s="38">
        <v>6000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9">
        <v>0</v>
      </c>
      <c r="Q235" s="120"/>
      <c r="R235" s="120"/>
      <c r="S235" s="49"/>
    </row>
    <row r="236" spans="1:20" ht="18" customHeight="1">
      <c r="A236" s="118"/>
      <c r="B236" s="126"/>
      <c r="C236" s="106"/>
      <c r="D236" s="166"/>
      <c r="E236" s="90" t="s">
        <v>30</v>
      </c>
      <c r="F236" s="45" t="s">
        <v>35</v>
      </c>
      <c r="G236" s="38">
        <f t="shared" si="69"/>
        <v>49000</v>
      </c>
      <c r="H236" s="38">
        <f t="shared" si="69"/>
        <v>0</v>
      </c>
      <c r="I236" s="38">
        <v>49000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9">
        <v>0</v>
      </c>
      <c r="Q236" s="120"/>
      <c r="R236" s="120"/>
      <c r="S236" s="49"/>
    </row>
    <row r="237" spans="1:20" ht="18" customHeight="1">
      <c r="A237" s="128" t="s">
        <v>127</v>
      </c>
      <c r="B237" s="126" t="s">
        <v>128</v>
      </c>
      <c r="C237" s="104"/>
      <c r="D237" s="166" t="s">
        <v>129</v>
      </c>
      <c r="E237" s="90"/>
      <c r="F237" s="46" t="s">
        <v>26</v>
      </c>
      <c r="G237" s="40">
        <f>SUM(G238:G242)</f>
        <v>87819.3</v>
      </c>
      <c r="H237" s="40">
        <f>SUM(H238:H242)</f>
        <v>0</v>
      </c>
      <c r="I237" s="40">
        <f>SUM(I238:I242)</f>
        <v>87819.3</v>
      </c>
      <c r="J237" s="40">
        <f>SUM(J238:J242)</f>
        <v>0</v>
      </c>
      <c r="K237" s="40">
        <f t="shared" ref="K237:P237" si="70">SUM(K238:K242)</f>
        <v>0</v>
      </c>
      <c r="L237" s="40">
        <f t="shared" si="70"/>
        <v>0</v>
      </c>
      <c r="M237" s="40">
        <f t="shared" si="70"/>
        <v>0</v>
      </c>
      <c r="N237" s="40">
        <f t="shared" si="70"/>
        <v>0</v>
      </c>
      <c r="O237" s="40">
        <f t="shared" si="70"/>
        <v>0</v>
      </c>
      <c r="P237" s="41">
        <f t="shared" si="70"/>
        <v>0</v>
      </c>
      <c r="Q237" s="120" t="s">
        <v>27</v>
      </c>
      <c r="R237" s="120"/>
      <c r="S237" s="49"/>
    </row>
    <row r="238" spans="1:20" ht="18" customHeight="1">
      <c r="A238" s="117"/>
      <c r="B238" s="126"/>
      <c r="C238" s="105"/>
      <c r="D238" s="166"/>
      <c r="E238" s="53"/>
      <c r="F238" s="45" t="s">
        <v>29</v>
      </c>
      <c r="G238" s="38">
        <f t="shared" ref="G238:H242" si="71">I238+K238+M238+O238</f>
        <v>0</v>
      </c>
      <c r="H238" s="38">
        <f t="shared" si="71"/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9">
        <v>0</v>
      </c>
      <c r="Q238" s="120"/>
      <c r="R238" s="120"/>
      <c r="S238" s="49"/>
    </row>
    <row r="239" spans="1:20" ht="18" customHeight="1">
      <c r="A239" s="117"/>
      <c r="B239" s="126"/>
      <c r="C239" s="105"/>
      <c r="D239" s="166"/>
      <c r="E239" s="90"/>
      <c r="F239" s="45" t="s">
        <v>32</v>
      </c>
      <c r="G239" s="38">
        <f t="shared" si="71"/>
        <v>0</v>
      </c>
      <c r="H239" s="38">
        <f t="shared" si="71"/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9">
        <v>0</v>
      </c>
      <c r="Q239" s="120"/>
      <c r="R239" s="120"/>
      <c r="S239" s="49"/>
      <c r="T239" s="14"/>
    </row>
    <row r="240" spans="1:20" ht="18" customHeight="1">
      <c r="A240" s="117"/>
      <c r="B240" s="126"/>
      <c r="C240" s="105"/>
      <c r="D240" s="166"/>
      <c r="E240" s="90"/>
      <c r="F240" s="45" t="s">
        <v>33</v>
      </c>
      <c r="G240" s="38">
        <f t="shared" si="71"/>
        <v>0</v>
      </c>
      <c r="H240" s="38">
        <f t="shared" si="71"/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9">
        <v>0</v>
      </c>
      <c r="Q240" s="120"/>
      <c r="R240" s="120"/>
      <c r="S240" s="49"/>
    </row>
    <row r="241" spans="1:20" ht="18" customHeight="1">
      <c r="A241" s="117"/>
      <c r="B241" s="126"/>
      <c r="C241" s="105"/>
      <c r="D241" s="166"/>
      <c r="E241" s="90" t="s">
        <v>31</v>
      </c>
      <c r="F241" s="45" t="s">
        <v>34</v>
      </c>
      <c r="G241" s="38">
        <f t="shared" si="71"/>
        <v>7819.3</v>
      </c>
      <c r="H241" s="38">
        <f t="shared" si="71"/>
        <v>0</v>
      </c>
      <c r="I241" s="38">
        <v>7819.3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9">
        <v>0</v>
      </c>
      <c r="Q241" s="120"/>
      <c r="R241" s="120"/>
      <c r="S241" s="49"/>
    </row>
    <row r="242" spans="1:20" ht="18" customHeight="1">
      <c r="A242" s="118"/>
      <c r="B242" s="126"/>
      <c r="C242" s="106"/>
      <c r="D242" s="166"/>
      <c r="E242" s="90" t="s">
        <v>30</v>
      </c>
      <c r="F242" s="45" t="s">
        <v>35</v>
      </c>
      <c r="G242" s="38">
        <f t="shared" si="71"/>
        <v>80000</v>
      </c>
      <c r="H242" s="38">
        <f t="shared" si="71"/>
        <v>0</v>
      </c>
      <c r="I242" s="38">
        <v>80000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9">
        <v>0</v>
      </c>
      <c r="Q242" s="120"/>
      <c r="R242" s="120"/>
      <c r="S242" s="49"/>
    </row>
    <row r="243" spans="1:20" ht="18" customHeight="1">
      <c r="A243" s="128" t="s">
        <v>130</v>
      </c>
      <c r="B243" s="126" t="s">
        <v>131</v>
      </c>
      <c r="C243" s="104"/>
      <c r="D243" s="166" t="s">
        <v>132</v>
      </c>
      <c r="E243" s="90"/>
      <c r="F243" s="46" t="s">
        <v>26</v>
      </c>
      <c r="G243" s="40">
        <f>SUM(G244:G248)</f>
        <v>2000</v>
      </c>
      <c r="H243" s="40">
        <f>SUM(H244:H248)</f>
        <v>0</v>
      </c>
      <c r="I243" s="40">
        <f>SUM(I244:I248)</f>
        <v>2000</v>
      </c>
      <c r="J243" s="40">
        <f>SUM(J244:J248)</f>
        <v>0</v>
      </c>
      <c r="K243" s="40">
        <f t="shared" ref="K243:P243" si="72">SUM(K244:K248)</f>
        <v>0</v>
      </c>
      <c r="L243" s="40">
        <f t="shared" si="72"/>
        <v>0</v>
      </c>
      <c r="M243" s="40">
        <f t="shared" si="72"/>
        <v>0</v>
      </c>
      <c r="N243" s="40">
        <f t="shared" si="72"/>
        <v>0</v>
      </c>
      <c r="O243" s="40">
        <f t="shared" si="72"/>
        <v>0</v>
      </c>
      <c r="P243" s="41">
        <f t="shared" si="72"/>
        <v>0</v>
      </c>
      <c r="Q243" s="120" t="s">
        <v>27</v>
      </c>
      <c r="R243" s="120"/>
      <c r="S243" s="49"/>
    </row>
    <row r="244" spans="1:20" ht="18" customHeight="1">
      <c r="A244" s="117"/>
      <c r="B244" s="126"/>
      <c r="C244" s="105"/>
      <c r="D244" s="166"/>
      <c r="E244" s="53"/>
      <c r="F244" s="45" t="s">
        <v>29</v>
      </c>
      <c r="G244" s="38">
        <f t="shared" ref="G244:H248" si="73">I244+K244+M244+O244</f>
        <v>0</v>
      </c>
      <c r="H244" s="38">
        <f t="shared" si="73"/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9">
        <v>0</v>
      </c>
      <c r="Q244" s="120"/>
      <c r="R244" s="120"/>
      <c r="S244" s="49"/>
    </row>
    <row r="245" spans="1:20" ht="18" customHeight="1">
      <c r="A245" s="117"/>
      <c r="B245" s="126"/>
      <c r="C245" s="105"/>
      <c r="D245" s="166"/>
      <c r="E245" s="90"/>
      <c r="F245" s="45" t="s">
        <v>32</v>
      </c>
      <c r="G245" s="38">
        <f t="shared" si="73"/>
        <v>0</v>
      </c>
      <c r="H245" s="38">
        <f t="shared" si="73"/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9">
        <v>0</v>
      </c>
      <c r="Q245" s="120"/>
      <c r="R245" s="120"/>
      <c r="S245" s="49"/>
      <c r="T245" s="14"/>
    </row>
    <row r="246" spans="1:20" ht="18" customHeight="1">
      <c r="A246" s="117"/>
      <c r="B246" s="126"/>
      <c r="C246" s="105"/>
      <c r="D246" s="166"/>
      <c r="E246" s="90" t="s">
        <v>31</v>
      </c>
      <c r="F246" s="45" t="s">
        <v>33</v>
      </c>
      <c r="G246" s="38">
        <f t="shared" si="73"/>
        <v>2000</v>
      </c>
      <c r="H246" s="38">
        <f t="shared" si="73"/>
        <v>0</v>
      </c>
      <c r="I246" s="38">
        <v>2000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9">
        <v>0</v>
      </c>
      <c r="Q246" s="120"/>
      <c r="R246" s="120"/>
      <c r="S246" s="49"/>
    </row>
    <row r="247" spans="1:20" ht="18" customHeight="1">
      <c r="A247" s="117"/>
      <c r="B247" s="126"/>
      <c r="C247" s="105"/>
      <c r="D247" s="166"/>
      <c r="E247" s="90"/>
      <c r="F247" s="45" t="s">
        <v>34</v>
      </c>
      <c r="G247" s="38">
        <f t="shared" si="73"/>
        <v>0</v>
      </c>
      <c r="H247" s="38">
        <f t="shared" si="73"/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9">
        <v>0</v>
      </c>
      <c r="Q247" s="120"/>
      <c r="R247" s="120"/>
      <c r="S247" s="49"/>
    </row>
    <row r="248" spans="1:20" ht="18" customHeight="1">
      <c r="A248" s="118"/>
      <c r="B248" s="126"/>
      <c r="C248" s="106"/>
      <c r="D248" s="166"/>
      <c r="E248" s="90"/>
      <c r="F248" s="45" t="s">
        <v>35</v>
      </c>
      <c r="G248" s="38">
        <f t="shared" si="73"/>
        <v>0</v>
      </c>
      <c r="H248" s="38">
        <f t="shared" si="73"/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9">
        <v>0</v>
      </c>
      <c r="Q248" s="120"/>
      <c r="R248" s="120"/>
      <c r="S248" s="49"/>
    </row>
    <row r="249" spans="1:20" ht="18" customHeight="1">
      <c r="A249" s="128" t="s">
        <v>133</v>
      </c>
      <c r="B249" s="126" t="s">
        <v>134</v>
      </c>
      <c r="C249" s="104"/>
      <c r="D249" s="166" t="s">
        <v>135</v>
      </c>
      <c r="E249" s="90"/>
      <c r="F249" s="46" t="s">
        <v>26</v>
      </c>
      <c r="G249" s="40">
        <f>SUM(G250:G254)</f>
        <v>8500</v>
      </c>
      <c r="H249" s="40">
        <f>SUM(H250:H254)</f>
        <v>0</v>
      </c>
      <c r="I249" s="40">
        <f>SUM(I250:I254)</f>
        <v>8500</v>
      </c>
      <c r="J249" s="40">
        <f>SUM(J250:J254)</f>
        <v>0</v>
      </c>
      <c r="K249" s="40">
        <f t="shared" ref="K249:P249" si="74">SUM(K250:K254)</f>
        <v>0</v>
      </c>
      <c r="L249" s="40">
        <f t="shared" si="74"/>
        <v>0</v>
      </c>
      <c r="M249" s="40">
        <f t="shared" si="74"/>
        <v>0</v>
      </c>
      <c r="N249" s="40">
        <f t="shared" si="74"/>
        <v>0</v>
      </c>
      <c r="O249" s="40">
        <f t="shared" si="74"/>
        <v>0</v>
      </c>
      <c r="P249" s="41">
        <f t="shared" si="74"/>
        <v>0</v>
      </c>
      <c r="Q249" s="120" t="s">
        <v>27</v>
      </c>
      <c r="R249" s="120"/>
      <c r="S249" s="49"/>
    </row>
    <row r="250" spans="1:20" ht="18" customHeight="1">
      <c r="A250" s="117"/>
      <c r="B250" s="126"/>
      <c r="C250" s="105"/>
      <c r="D250" s="166"/>
      <c r="E250" s="90"/>
      <c r="F250" s="45" t="s">
        <v>29</v>
      </c>
      <c r="G250" s="38">
        <f t="shared" ref="G250:H254" si="75">I250+K250+M250+O250</f>
        <v>0</v>
      </c>
      <c r="H250" s="38">
        <f t="shared" si="75"/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9">
        <v>0</v>
      </c>
      <c r="Q250" s="120"/>
      <c r="R250" s="120"/>
      <c r="S250" s="49"/>
    </row>
    <row r="251" spans="1:20" ht="18" customHeight="1">
      <c r="A251" s="117"/>
      <c r="B251" s="126"/>
      <c r="C251" s="105"/>
      <c r="D251" s="166"/>
      <c r="E251" s="90"/>
      <c r="F251" s="45" t="s">
        <v>32</v>
      </c>
      <c r="G251" s="38">
        <f t="shared" si="75"/>
        <v>0</v>
      </c>
      <c r="H251" s="38">
        <f t="shared" si="75"/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9">
        <v>0</v>
      </c>
      <c r="Q251" s="120"/>
      <c r="R251" s="120"/>
      <c r="S251" s="49"/>
      <c r="T251" s="14"/>
    </row>
    <row r="252" spans="1:20" ht="18" customHeight="1">
      <c r="A252" s="117"/>
      <c r="B252" s="126"/>
      <c r="C252" s="105"/>
      <c r="D252" s="166"/>
      <c r="E252" s="90"/>
      <c r="F252" s="45" t="s">
        <v>33</v>
      </c>
      <c r="G252" s="38">
        <f t="shared" si="75"/>
        <v>0</v>
      </c>
      <c r="H252" s="38">
        <f t="shared" si="75"/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9">
        <v>0</v>
      </c>
      <c r="Q252" s="120"/>
      <c r="R252" s="120"/>
      <c r="S252" s="49"/>
    </row>
    <row r="253" spans="1:20" ht="18" customHeight="1">
      <c r="A253" s="117"/>
      <c r="B253" s="126"/>
      <c r="C253" s="105"/>
      <c r="D253" s="166"/>
      <c r="E253" s="90" t="s">
        <v>28</v>
      </c>
      <c r="F253" s="45" t="s">
        <v>34</v>
      </c>
      <c r="G253" s="38">
        <f t="shared" si="75"/>
        <v>850</v>
      </c>
      <c r="H253" s="38">
        <f t="shared" si="75"/>
        <v>0</v>
      </c>
      <c r="I253" s="38">
        <v>850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9">
        <v>0</v>
      </c>
      <c r="Q253" s="120"/>
      <c r="R253" s="120"/>
      <c r="S253" s="49"/>
    </row>
    <row r="254" spans="1:20" ht="18" customHeight="1">
      <c r="A254" s="118"/>
      <c r="B254" s="126"/>
      <c r="C254" s="106"/>
      <c r="D254" s="166"/>
      <c r="E254" s="90" t="s">
        <v>30</v>
      </c>
      <c r="F254" s="45" t="s">
        <v>35</v>
      </c>
      <c r="G254" s="38">
        <f t="shared" si="75"/>
        <v>7650</v>
      </c>
      <c r="H254" s="38">
        <f t="shared" si="75"/>
        <v>0</v>
      </c>
      <c r="I254" s="38">
        <v>7650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9">
        <v>0</v>
      </c>
      <c r="Q254" s="120"/>
      <c r="R254" s="120"/>
      <c r="S254" s="49"/>
    </row>
    <row r="255" spans="1:20" ht="18" customHeight="1">
      <c r="A255" s="128" t="s">
        <v>136</v>
      </c>
      <c r="B255" s="126" t="s">
        <v>137</v>
      </c>
      <c r="C255" s="104"/>
      <c r="D255" s="166" t="s">
        <v>123</v>
      </c>
      <c r="E255" s="90"/>
      <c r="F255" s="46" t="s">
        <v>26</v>
      </c>
      <c r="G255" s="40">
        <f t="shared" ref="G255:P255" si="76">SUM(G256:G260)</f>
        <v>60000</v>
      </c>
      <c r="H255" s="40">
        <f t="shared" si="76"/>
        <v>0</v>
      </c>
      <c r="I255" s="40">
        <f t="shared" si="76"/>
        <v>60000</v>
      </c>
      <c r="J255" s="40">
        <f t="shared" si="76"/>
        <v>0</v>
      </c>
      <c r="K255" s="40">
        <f t="shared" si="76"/>
        <v>0</v>
      </c>
      <c r="L255" s="40">
        <f t="shared" si="76"/>
        <v>0</v>
      </c>
      <c r="M255" s="40">
        <f t="shared" si="76"/>
        <v>0</v>
      </c>
      <c r="N255" s="40">
        <f t="shared" si="76"/>
        <v>0</v>
      </c>
      <c r="O255" s="40">
        <f t="shared" si="76"/>
        <v>0</v>
      </c>
      <c r="P255" s="41">
        <f t="shared" si="76"/>
        <v>0</v>
      </c>
      <c r="Q255" s="120" t="s">
        <v>27</v>
      </c>
      <c r="R255" s="120"/>
      <c r="S255" s="49"/>
    </row>
    <row r="256" spans="1:20" ht="18" customHeight="1">
      <c r="A256" s="117"/>
      <c r="B256" s="126"/>
      <c r="C256" s="105"/>
      <c r="D256" s="166"/>
      <c r="E256" s="90"/>
      <c r="F256" s="45" t="s">
        <v>29</v>
      </c>
      <c r="G256" s="38">
        <f t="shared" ref="G256:H260" si="77">I256+K256+M256+O256</f>
        <v>0</v>
      </c>
      <c r="H256" s="38">
        <f t="shared" si="77"/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9">
        <v>0</v>
      </c>
      <c r="Q256" s="120"/>
      <c r="R256" s="120"/>
      <c r="S256" s="49"/>
    </row>
    <row r="257" spans="1:20" ht="18" customHeight="1">
      <c r="A257" s="117"/>
      <c r="B257" s="126"/>
      <c r="C257" s="105"/>
      <c r="D257" s="166"/>
      <c r="E257" s="90"/>
      <c r="F257" s="45" t="s">
        <v>32</v>
      </c>
      <c r="G257" s="38">
        <f t="shared" si="77"/>
        <v>0</v>
      </c>
      <c r="H257" s="38">
        <f t="shared" si="77"/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9">
        <v>0</v>
      </c>
      <c r="Q257" s="120"/>
      <c r="R257" s="120"/>
      <c r="S257" s="49"/>
      <c r="T257" s="14"/>
    </row>
    <row r="258" spans="1:20" ht="18" customHeight="1">
      <c r="A258" s="117"/>
      <c r="B258" s="126"/>
      <c r="C258" s="105"/>
      <c r="D258" s="166"/>
      <c r="E258" s="90"/>
      <c r="F258" s="45" t="s">
        <v>33</v>
      </c>
      <c r="G258" s="38">
        <f t="shared" si="77"/>
        <v>0</v>
      </c>
      <c r="H258" s="38">
        <f t="shared" si="77"/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9">
        <v>0</v>
      </c>
      <c r="Q258" s="120"/>
      <c r="R258" s="120"/>
      <c r="S258" s="49"/>
    </row>
    <row r="259" spans="1:20" ht="18" customHeight="1">
      <c r="A259" s="117"/>
      <c r="B259" s="126"/>
      <c r="C259" s="105"/>
      <c r="D259" s="166"/>
      <c r="E259" s="90" t="s">
        <v>31</v>
      </c>
      <c r="F259" s="45" t="s">
        <v>34</v>
      </c>
      <c r="G259" s="38">
        <f t="shared" si="77"/>
        <v>6000</v>
      </c>
      <c r="H259" s="38">
        <f t="shared" si="77"/>
        <v>0</v>
      </c>
      <c r="I259" s="38">
        <v>6000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9">
        <v>0</v>
      </c>
      <c r="Q259" s="120"/>
      <c r="R259" s="120"/>
      <c r="S259" s="49"/>
    </row>
    <row r="260" spans="1:20" ht="18" customHeight="1">
      <c r="A260" s="118"/>
      <c r="B260" s="126"/>
      <c r="C260" s="106"/>
      <c r="D260" s="166"/>
      <c r="E260" s="90" t="s">
        <v>30</v>
      </c>
      <c r="F260" s="45" t="s">
        <v>35</v>
      </c>
      <c r="G260" s="38">
        <f t="shared" si="77"/>
        <v>54000</v>
      </c>
      <c r="H260" s="38">
        <f t="shared" si="77"/>
        <v>0</v>
      </c>
      <c r="I260" s="38">
        <v>54000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9">
        <v>0</v>
      </c>
      <c r="Q260" s="120"/>
      <c r="R260" s="120"/>
      <c r="S260" s="49"/>
    </row>
    <row r="261" spans="1:20" ht="18" customHeight="1">
      <c r="A261" s="128" t="s">
        <v>138</v>
      </c>
      <c r="B261" s="126" t="s">
        <v>139</v>
      </c>
      <c r="C261" s="104"/>
      <c r="D261" s="166" t="s">
        <v>140</v>
      </c>
      <c r="E261" s="90"/>
      <c r="F261" s="46" t="s">
        <v>26</v>
      </c>
      <c r="G261" s="40">
        <f>SUM(G262:G266)</f>
        <v>52000</v>
      </c>
      <c r="H261" s="40">
        <f>SUM(H262:H266)</f>
        <v>0</v>
      </c>
      <c r="I261" s="40">
        <f>SUM(I262:I266)</f>
        <v>52000</v>
      </c>
      <c r="J261" s="40">
        <f>SUM(J262:J266)</f>
        <v>0</v>
      </c>
      <c r="K261" s="40">
        <f t="shared" ref="K261:P261" si="78">SUM(K262:K266)</f>
        <v>0</v>
      </c>
      <c r="L261" s="40">
        <f t="shared" si="78"/>
        <v>0</v>
      </c>
      <c r="M261" s="40">
        <f t="shared" si="78"/>
        <v>0</v>
      </c>
      <c r="N261" s="40">
        <f t="shared" si="78"/>
        <v>0</v>
      </c>
      <c r="O261" s="40">
        <f t="shared" si="78"/>
        <v>0</v>
      </c>
      <c r="P261" s="41">
        <f t="shared" si="78"/>
        <v>0</v>
      </c>
      <c r="Q261" s="120" t="s">
        <v>27</v>
      </c>
      <c r="R261" s="120"/>
      <c r="S261" s="49"/>
    </row>
    <row r="262" spans="1:20" ht="18" customHeight="1">
      <c r="A262" s="117"/>
      <c r="B262" s="126"/>
      <c r="C262" s="105"/>
      <c r="D262" s="166"/>
      <c r="E262" s="90"/>
      <c r="F262" s="45" t="s">
        <v>29</v>
      </c>
      <c r="G262" s="38">
        <f t="shared" ref="G262:H266" si="79">I262+K262+M262+O262</f>
        <v>0</v>
      </c>
      <c r="H262" s="38">
        <f t="shared" si="79"/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9">
        <v>0</v>
      </c>
      <c r="Q262" s="120"/>
      <c r="R262" s="120"/>
      <c r="S262" s="49"/>
    </row>
    <row r="263" spans="1:20" ht="18" customHeight="1">
      <c r="A263" s="117"/>
      <c r="B263" s="126"/>
      <c r="C263" s="105"/>
      <c r="D263" s="166"/>
      <c r="E263" s="90"/>
      <c r="F263" s="45" t="s">
        <v>32</v>
      </c>
      <c r="G263" s="38">
        <f t="shared" si="79"/>
        <v>0</v>
      </c>
      <c r="H263" s="38">
        <f t="shared" si="79"/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9">
        <v>0</v>
      </c>
      <c r="Q263" s="120"/>
      <c r="R263" s="120"/>
      <c r="S263" s="49"/>
    </row>
    <row r="264" spans="1:20" ht="18" customHeight="1">
      <c r="A264" s="117"/>
      <c r="B264" s="126"/>
      <c r="C264" s="105"/>
      <c r="D264" s="166"/>
      <c r="E264" s="90"/>
      <c r="F264" s="45" t="s">
        <v>33</v>
      </c>
      <c r="G264" s="38">
        <f t="shared" si="79"/>
        <v>0</v>
      </c>
      <c r="H264" s="38">
        <f t="shared" si="79"/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9">
        <v>0</v>
      </c>
      <c r="Q264" s="120"/>
      <c r="R264" s="120"/>
      <c r="S264" s="49"/>
      <c r="T264" s="14"/>
    </row>
    <row r="265" spans="1:20" ht="18" customHeight="1">
      <c r="A265" s="117"/>
      <c r="B265" s="126"/>
      <c r="C265" s="105"/>
      <c r="D265" s="166"/>
      <c r="E265" s="90" t="s">
        <v>31</v>
      </c>
      <c r="F265" s="45" t="s">
        <v>34</v>
      </c>
      <c r="G265" s="38">
        <f t="shared" si="79"/>
        <v>5200</v>
      </c>
      <c r="H265" s="38">
        <f t="shared" si="79"/>
        <v>0</v>
      </c>
      <c r="I265" s="38">
        <v>5200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9">
        <v>0</v>
      </c>
      <c r="Q265" s="120"/>
      <c r="R265" s="120"/>
      <c r="S265" s="49"/>
    </row>
    <row r="266" spans="1:20" ht="18" customHeight="1">
      <c r="A266" s="118"/>
      <c r="B266" s="126"/>
      <c r="C266" s="106"/>
      <c r="D266" s="166"/>
      <c r="E266" s="90" t="s">
        <v>30</v>
      </c>
      <c r="F266" s="45" t="s">
        <v>35</v>
      </c>
      <c r="G266" s="38">
        <f t="shared" si="79"/>
        <v>46800</v>
      </c>
      <c r="H266" s="38">
        <f t="shared" si="79"/>
        <v>0</v>
      </c>
      <c r="I266" s="38">
        <v>46800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9">
        <v>0</v>
      </c>
      <c r="Q266" s="120"/>
      <c r="R266" s="120"/>
      <c r="S266" s="49"/>
    </row>
    <row r="267" spans="1:20" ht="18" customHeight="1">
      <c r="A267" s="128" t="s">
        <v>141</v>
      </c>
      <c r="B267" s="126" t="s">
        <v>142</v>
      </c>
      <c r="C267" s="104"/>
      <c r="D267" s="166" t="s">
        <v>143</v>
      </c>
      <c r="E267" s="90"/>
      <c r="F267" s="46" t="s">
        <v>26</v>
      </c>
      <c r="G267" s="40">
        <f>SUM(G268:G272)</f>
        <v>209000</v>
      </c>
      <c r="H267" s="40">
        <f>SUM(H268:H272)</f>
        <v>0</v>
      </c>
      <c r="I267" s="40">
        <f>SUM(I268:I272)</f>
        <v>209000</v>
      </c>
      <c r="J267" s="40">
        <f>SUM(J268:J272)</f>
        <v>0</v>
      </c>
      <c r="K267" s="40">
        <f t="shared" ref="K267:P267" si="80">SUM(K268:K272)</f>
        <v>0</v>
      </c>
      <c r="L267" s="40">
        <f t="shared" si="80"/>
        <v>0</v>
      </c>
      <c r="M267" s="40">
        <f t="shared" si="80"/>
        <v>0</v>
      </c>
      <c r="N267" s="40">
        <f t="shared" si="80"/>
        <v>0</v>
      </c>
      <c r="O267" s="40">
        <f t="shared" si="80"/>
        <v>0</v>
      </c>
      <c r="P267" s="41">
        <f t="shared" si="80"/>
        <v>0</v>
      </c>
      <c r="Q267" s="120" t="s">
        <v>27</v>
      </c>
      <c r="R267" s="120"/>
      <c r="S267" s="49"/>
    </row>
    <row r="268" spans="1:20" ht="18" customHeight="1">
      <c r="A268" s="117"/>
      <c r="B268" s="126"/>
      <c r="C268" s="105"/>
      <c r="D268" s="166"/>
      <c r="E268" s="90"/>
      <c r="F268" s="45" t="s">
        <v>29</v>
      </c>
      <c r="G268" s="38">
        <f t="shared" ref="G268:H272" si="81">I268+K268+M268+O268</f>
        <v>0</v>
      </c>
      <c r="H268" s="38">
        <f t="shared" si="81"/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9">
        <v>0</v>
      </c>
      <c r="Q268" s="120"/>
      <c r="R268" s="120"/>
      <c r="S268" s="49"/>
    </row>
    <row r="269" spans="1:20" ht="18" customHeight="1">
      <c r="A269" s="117"/>
      <c r="B269" s="126"/>
      <c r="C269" s="105"/>
      <c r="D269" s="166"/>
      <c r="E269" s="90"/>
      <c r="F269" s="45" t="s">
        <v>32</v>
      </c>
      <c r="G269" s="38">
        <f t="shared" si="81"/>
        <v>0</v>
      </c>
      <c r="H269" s="38">
        <f t="shared" si="81"/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9">
        <v>0</v>
      </c>
      <c r="Q269" s="120"/>
      <c r="R269" s="120"/>
      <c r="S269" s="49"/>
      <c r="T269" s="14"/>
    </row>
    <row r="270" spans="1:20" ht="18" customHeight="1">
      <c r="A270" s="117"/>
      <c r="B270" s="126"/>
      <c r="C270" s="105"/>
      <c r="D270" s="166"/>
      <c r="E270" s="90"/>
      <c r="F270" s="45" t="s">
        <v>33</v>
      </c>
      <c r="G270" s="38">
        <f t="shared" si="81"/>
        <v>0</v>
      </c>
      <c r="H270" s="38">
        <f t="shared" si="81"/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9">
        <v>0</v>
      </c>
      <c r="Q270" s="120"/>
      <c r="R270" s="120"/>
      <c r="S270" s="49"/>
    </row>
    <row r="271" spans="1:20" ht="18" customHeight="1">
      <c r="A271" s="117"/>
      <c r="B271" s="126"/>
      <c r="C271" s="105"/>
      <c r="D271" s="166"/>
      <c r="E271" s="90" t="s">
        <v>31</v>
      </c>
      <c r="F271" s="45" t="s">
        <v>34</v>
      </c>
      <c r="G271" s="38">
        <f t="shared" si="81"/>
        <v>19000</v>
      </c>
      <c r="H271" s="38">
        <f t="shared" si="81"/>
        <v>0</v>
      </c>
      <c r="I271" s="38">
        <v>19000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9">
        <v>0</v>
      </c>
      <c r="Q271" s="120"/>
      <c r="R271" s="120"/>
      <c r="S271" s="49"/>
    </row>
    <row r="272" spans="1:20" ht="18" customHeight="1">
      <c r="A272" s="118"/>
      <c r="B272" s="126"/>
      <c r="C272" s="106"/>
      <c r="D272" s="166"/>
      <c r="E272" s="90" t="s">
        <v>30</v>
      </c>
      <c r="F272" s="45" t="s">
        <v>35</v>
      </c>
      <c r="G272" s="38">
        <f t="shared" si="81"/>
        <v>190000</v>
      </c>
      <c r="H272" s="38">
        <f t="shared" si="81"/>
        <v>0</v>
      </c>
      <c r="I272" s="38">
        <v>190000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9">
        <v>0</v>
      </c>
      <c r="Q272" s="120"/>
      <c r="R272" s="120"/>
      <c r="S272" s="49"/>
    </row>
    <row r="273" spans="1:20" ht="18" customHeight="1">
      <c r="A273" s="128" t="s">
        <v>144</v>
      </c>
      <c r="B273" s="112" t="s">
        <v>145</v>
      </c>
      <c r="C273" s="104"/>
      <c r="D273" s="129" t="s">
        <v>41</v>
      </c>
      <c r="E273" s="90"/>
      <c r="F273" s="46" t="s">
        <v>26</v>
      </c>
      <c r="G273" s="40">
        <f t="shared" ref="G273:P273" si="82">SUM(G274:G279)</f>
        <v>13950</v>
      </c>
      <c r="H273" s="40">
        <f t="shared" si="82"/>
        <v>950</v>
      </c>
      <c r="I273" s="40">
        <f t="shared" si="82"/>
        <v>13950</v>
      </c>
      <c r="J273" s="40">
        <f t="shared" si="82"/>
        <v>950</v>
      </c>
      <c r="K273" s="40">
        <f t="shared" si="82"/>
        <v>0</v>
      </c>
      <c r="L273" s="40">
        <f t="shared" si="82"/>
        <v>0</v>
      </c>
      <c r="M273" s="40">
        <f t="shared" si="82"/>
        <v>0</v>
      </c>
      <c r="N273" s="40">
        <f t="shared" si="82"/>
        <v>0</v>
      </c>
      <c r="O273" s="40">
        <f t="shared" si="82"/>
        <v>0</v>
      </c>
      <c r="P273" s="41">
        <f t="shared" si="82"/>
        <v>0</v>
      </c>
      <c r="Q273" s="120" t="s">
        <v>27</v>
      </c>
      <c r="R273" s="120"/>
      <c r="S273" s="49"/>
    </row>
    <row r="274" spans="1:20" ht="18" customHeight="1">
      <c r="A274" s="117"/>
      <c r="B274" s="113"/>
      <c r="C274" s="105"/>
      <c r="D274" s="130"/>
      <c r="E274" s="90"/>
      <c r="F274" s="45" t="s">
        <v>29</v>
      </c>
      <c r="G274" s="38">
        <f t="shared" ref="G274:H279" si="83">I274+K274+M274+O274</f>
        <v>0</v>
      </c>
      <c r="H274" s="38">
        <f t="shared" si="83"/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9">
        <v>0</v>
      </c>
      <c r="Q274" s="120"/>
      <c r="R274" s="120"/>
      <c r="S274" s="49"/>
    </row>
    <row r="275" spans="1:20" ht="48.75" customHeight="1">
      <c r="A275" s="117"/>
      <c r="B275" s="113"/>
      <c r="C275" s="105" t="s">
        <v>258</v>
      </c>
      <c r="D275" s="130"/>
      <c r="E275" s="90" t="s">
        <v>38</v>
      </c>
      <c r="F275" s="45" t="s">
        <v>32</v>
      </c>
      <c r="G275" s="38">
        <f t="shared" si="83"/>
        <v>950</v>
      </c>
      <c r="H275" s="38">
        <f t="shared" si="83"/>
        <v>950</v>
      </c>
      <c r="I275" s="38">
        <v>950</v>
      </c>
      <c r="J275" s="38">
        <v>950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9">
        <v>0</v>
      </c>
      <c r="Q275" s="120"/>
      <c r="R275" s="120"/>
      <c r="S275" s="49"/>
    </row>
    <row r="276" spans="1:20" ht="18" customHeight="1">
      <c r="A276" s="117"/>
      <c r="B276" s="113"/>
      <c r="C276" s="105"/>
      <c r="D276" s="130"/>
      <c r="E276" s="90"/>
      <c r="F276" s="45" t="s">
        <v>32</v>
      </c>
      <c r="G276" s="38">
        <f t="shared" si="83"/>
        <v>0</v>
      </c>
      <c r="H276" s="38">
        <f t="shared" si="83"/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9">
        <v>0</v>
      </c>
      <c r="Q276" s="120"/>
      <c r="R276" s="120"/>
      <c r="S276" s="49"/>
    </row>
    <row r="277" spans="1:20" ht="18" customHeight="1">
      <c r="A277" s="117"/>
      <c r="B277" s="113"/>
      <c r="C277" s="105"/>
      <c r="D277" s="130"/>
      <c r="E277" s="90"/>
      <c r="F277" s="45" t="s">
        <v>33</v>
      </c>
      <c r="G277" s="38">
        <f t="shared" si="83"/>
        <v>0</v>
      </c>
      <c r="H277" s="38">
        <f t="shared" si="83"/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9">
        <v>0</v>
      </c>
      <c r="Q277" s="120"/>
      <c r="R277" s="120"/>
      <c r="S277" s="49"/>
    </row>
    <row r="278" spans="1:20" ht="18" customHeight="1">
      <c r="A278" s="117"/>
      <c r="B278" s="113"/>
      <c r="C278" s="105"/>
      <c r="D278" s="130"/>
      <c r="E278" s="90" t="s">
        <v>30</v>
      </c>
      <c r="F278" s="45" t="s">
        <v>34</v>
      </c>
      <c r="G278" s="38">
        <f t="shared" si="83"/>
        <v>13000</v>
      </c>
      <c r="H278" s="38">
        <f t="shared" si="83"/>
        <v>0</v>
      </c>
      <c r="I278" s="38">
        <v>13000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9">
        <v>0</v>
      </c>
      <c r="Q278" s="120"/>
      <c r="R278" s="120"/>
      <c r="S278" s="49"/>
    </row>
    <row r="279" spans="1:20" ht="18" customHeight="1">
      <c r="A279" s="118"/>
      <c r="B279" s="114"/>
      <c r="C279" s="106"/>
      <c r="D279" s="131"/>
      <c r="E279" s="90"/>
      <c r="F279" s="45" t="s">
        <v>35</v>
      </c>
      <c r="G279" s="38">
        <f t="shared" si="83"/>
        <v>0</v>
      </c>
      <c r="H279" s="38">
        <f t="shared" si="83"/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9">
        <v>0</v>
      </c>
      <c r="Q279" s="120"/>
      <c r="R279" s="120"/>
      <c r="S279" s="49"/>
    </row>
    <row r="280" spans="1:20" ht="18" customHeight="1">
      <c r="A280" s="128" t="s">
        <v>146</v>
      </c>
      <c r="B280" s="112" t="s">
        <v>147</v>
      </c>
      <c r="C280" s="95"/>
      <c r="D280" s="129" t="s">
        <v>148</v>
      </c>
      <c r="E280" s="90"/>
      <c r="F280" s="46" t="s">
        <v>26</v>
      </c>
      <c r="G280" s="40">
        <f t="shared" ref="G280:P280" si="84">SUM(G281:G285)</f>
        <v>69300</v>
      </c>
      <c r="H280" s="40">
        <f t="shared" si="84"/>
        <v>0</v>
      </c>
      <c r="I280" s="40">
        <f t="shared" si="84"/>
        <v>69300</v>
      </c>
      <c r="J280" s="40">
        <f t="shared" si="84"/>
        <v>0</v>
      </c>
      <c r="K280" s="40">
        <f t="shared" si="84"/>
        <v>0</v>
      </c>
      <c r="L280" s="40">
        <f t="shared" si="84"/>
        <v>0</v>
      </c>
      <c r="M280" s="40">
        <f t="shared" si="84"/>
        <v>0</v>
      </c>
      <c r="N280" s="40">
        <f t="shared" si="84"/>
        <v>0</v>
      </c>
      <c r="O280" s="40">
        <f t="shared" si="84"/>
        <v>0</v>
      </c>
      <c r="P280" s="41">
        <f t="shared" si="84"/>
        <v>0</v>
      </c>
      <c r="Q280" s="120" t="s">
        <v>27</v>
      </c>
      <c r="R280" s="120"/>
      <c r="S280" s="49"/>
    </row>
    <row r="281" spans="1:20" ht="18" customHeight="1">
      <c r="A281" s="117"/>
      <c r="B281" s="113"/>
      <c r="C281" s="96"/>
      <c r="D281" s="130"/>
      <c r="E281" s="90"/>
      <c r="F281" s="45" t="s">
        <v>29</v>
      </c>
      <c r="G281" s="38">
        <f t="shared" ref="G281:H285" si="85">I281+K281+M281+O281</f>
        <v>0</v>
      </c>
      <c r="H281" s="38">
        <f t="shared" si="85"/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9">
        <v>0</v>
      </c>
      <c r="Q281" s="120"/>
      <c r="R281" s="120"/>
      <c r="S281" s="49"/>
      <c r="T281" s="14"/>
    </row>
    <row r="282" spans="1:20" ht="18" customHeight="1">
      <c r="A282" s="117"/>
      <c r="B282" s="113"/>
      <c r="C282" s="96"/>
      <c r="D282" s="130"/>
      <c r="E282" s="90"/>
      <c r="F282" s="45" t="s">
        <v>32</v>
      </c>
      <c r="G282" s="38">
        <f t="shared" si="85"/>
        <v>0</v>
      </c>
      <c r="H282" s="38">
        <f t="shared" si="85"/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9">
        <v>0</v>
      </c>
      <c r="Q282" s="120"/>
      <c r="R282" s="120"/>
      <c r="S282" s="49"/>
      <c r="T282" s="14"/>
    </row>
    <row r="283" spans="1:20" ht="18" customHeight="1">
      <c r="A283" s="117"/>
      <c r="B283" s="113"/>
      <c r="C283" s="96"/>
      <c r="D283" s="130"/>
      <c r="E283" s="90"/>
      <c r="F283" s="45" t="s">
        <v>33</v>
      </c>
      <c r="G283" s="38">
        <f t="shared" si="85"/>
        <v>0</v>
      </c>
      <c r="H283" s="38">
        <f t="shared" si="85"/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9">
        <v>0</v>
      </c>
      <c r="Q283" s="120"/>
      <c r="R283" s="120"/>
      <c r="S283" s="49"/>
    </row>
    <row r="284" spans="1:20" ht="18" customHeight="1">
      <c r="A284" s="117"/>
      <c r="B284" s="113"/>
      <c r="C284" s="96"/>
      <c r="D284" s="130"/>
      <c r="E284" s="90" t="s">
        <v>31</v>
      </c>
      <c r="F284" s="45" t="s">
        <v>34</v>
      </c>
      <c r="G284" s="38">
        <f t="shared" si="85"/>
        <v>6930</v>
      </c>
      <c r="H284" s="38">
        <f t="shared" si="85"/>
        <v>0</v>
      </c>
      <c r="I284" s="38">
        <v>6930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9">
        <v>0</v>
      </c>
      <c r="Q284" s="120"/>
      <c r="R284" s="120"/>
      <c r="S284" s="49"/>
    </row>
    <row r="285" spans="1:20" ht="18" customHeight="1">
      <c r="A285" s="118"/>
      <c r="B285" s="114"/>
      <c r="C285" s="97"/>
      <c r="D285" s="131"/>
      <c r="E285" s="90" t="s">
        <v>30</v>
      </c>
      <c r="F285" s="45" t="s">
        <v>35</v>
      </c>
      <c r="G285" s="38">
        <f t="shared" si="85"/>
        <v>62370</v>
      </c>
      <c r="H285" s="38">
        <f t="shared" si="85"/>
        <v>0</v>
      </c>
      <c r="I285" s="38">
        <v>62370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9">
        <v>0</v>
      </c>
      <c r="Q285" s="120"/>
      <c r="R285" s="120"/>
      <c r="S285" s="49"/>
    </row>
    <row r="286" spans="1:20" ht="18" customHeight="1">
      <c r="A286" s="128" t="s">
        <v>149</v>
      </c>
      <c r="B286" s="112" t="s">
        <v>150</v>
      </c>
      <c r="C286" s="95"/>
      <c r="D286" s="129" t="s">
        <v>123</v>
      </c>
      <c r="E286" s="90"/>
      <c r="F286" s="46" t="s">
        <v>26</v>
      </c>
      <c r="G286" s="40">
        <f t="shared" ref="G286:L286" si="86">SUM(G287:G291)</f>
        <v>60000</v>
      </c>
      <c r="H286" s="40">
        <f t="shared" si="86"/>
        <v>0</v>
      </c>
      <c r="I286" s="40">
        <f t="shared" si="86"/>
        <v>60000</v>
      </c>
      <c r="J286" s="40">
        <f t="shared" si="86"/>
        <v>0</v>
      </c>
      <c r="K286" s="40">
        <f t="shared" si="86"/>
        <v>0</v>
      </c>
      <c r="L286" s="40">
        <f t="shared" si="86"/>
        <v>0</v>
      </c>
      <c r="M286" s="40">
        <f>SUM(M287:M291)</f>
        <v>0</v>
      </c>
      <c r="N286" s="40">
        <f>SUM(N287:N291)</f>
        <v>0</v>
      </c>
      <c r="O286" s="40">
        <f>SUM(O287:O291)</f>
        <v>0</v>
      </c>
      <c r="P286" s="41">
        <f>SUM(P287:P291)</f>
        <v>0</v>
      </c>
      <c r="Q286" s="120" t="s">
        <v>27</v>
      </c>
      <c r="R286" s="120"/>
      <c r="S286" s="49"/>
    </row>
    <row r="287" spans="1:20" ht="18" customHeight="1">
      <c r="A287" s="117"/>
      <c r="B287" s="113"/>
      <c r="C287" s="96"/>
      <c r="D287" s="130"/>
      <c r="E287" s="90"/>
      <c r="F287" s="45" t="s">
        <v>29</v>
      </c>
      <c r="G287" s="38">
        <f t="shared" ref="G287:H291" si="87">I287+K287+M287+O287</f>
        <v>0</v>
      </c>
      <c r="H287" s="38">
        <f t="shared" si="87"/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9">
        <v>0</v>
      </c>
      <c r="Q287" s="120"/>
      <c r="R287" s="120"/>
      <c r="S287" s="49"/>
    </row>
    <row r="288" spans="1:20" ht="18" customHeight="1">
      <c r="A288" s="117"/>
      <c r="B288" s="113"/>
      <c r="C288" s="96"/>
      <c r="D288" s="130"/>
      <c r="E288" s="90"/>
      <c r="F288" s="45" t="s">
        <v>32</v>
      </c>
      <c r="G288" s="38">
        <f t="shared" si="87"/>
        <v>0</v>
      </c>
      <c r="H288" s="38">
        <f t="shared" si="87"/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9">
        <v>0</v>
      </c>
      <c r="Q288" s="120"/>
      <c r="R288" s="120"/>
      <c r="S288" s="49"/>
    </row>
    <row r="289" spans="1:20" ht="18" customHeight="1">
      <c r="A289" s="117"/>
      <c r="B289" s="113"/>
      <c r="C289" s="96"/>
      <c r="D289" s="130"/>
      <c r="E289" s="90"/>
      <c r="F289" s="45" t="s">
        <v>33</v>
      </c>
      <c r="G289" s="38">
        <f t="shared" si="87"/>
        <v>0</v>
      </c>
      <c r="H289" s="38">
        <f t="shared" si="87"/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9">
        <v>0</v>
      </c>
      <c r="Q289" s="120"/>
      <c r="R289" s="120"/>
      <c r="S289" s="49"/>
      <c r="T289" s="14"/>
    </row>
    <row r="290" spans="1:20" ht="18" customHeight="1">
      <c r="A290" s="117"/>
      <c r="B290" s="113"/>
      <c r="C290" s="96"/>
      <c r="D290" s="130"/>
      <c r="E290" s="90" t="s">
        <v>31</v>
      </c>
      <c r="F290" s="45" t="s">
        <v>34</v>
      </c>
      <c r="G290" s="38">
        <f t="shared" si="87"/>
        <v>6000</v>
      </c>
      <c r="H290" s="38">
        <f t="shared" si="87"/>
        <v>0</v>
      </c>
      <c r="I290" s="38">
        <v>6000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9">
        <v>0</v>
      </c>
      <c r="Q290" s="120"/>
      <c r="R290" s="120"/>
      <c r="S290" s="49"/>
    </row>
    <row r="291" spans="1:20" ht="18" customHeight="1">
      <c r="A291" s="118"/>
      <c r="B291" s="114"/>
      <c r="C291" s="97"/>
      <c r="D291" s="131"/>
      <c r="E291" s="90" t="s">
        <v>30</v>
      </c>
      <c r="F291" s="45" t="s">
        <v>35</v>
      </c>
      <c r="G291" s="38">
        <f t="shared" si="87"/>
        <v>54000</v>
      </c>
      <c r="H291" s="38">
        <f t="shared" si="87"/>
        <v>0</v>
      </c>
      <c r="I291" s="38">
        <v>54000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9">
        <v>0</v>
      </c>
      <c r="Q291" s="120"/>
      <c r="R291" s="120"/>
      <c r="S291" s="49"/>
    </row>
    <row r="292" spans="1:20" ht="18" customHeight="1">
      <c r="A292" s="128" t="s">
        <v>151</v>
      </c>
      <c r="B292" s="112" t="s">
        <v>152</v>
      </c>
      <c r="C292" s="95"/>
      <c r="D292" s="129" t="s">
        <v>123</v>
      </c>
      <c r="E292" s="90"/>
      <c r="F292" s="46" t="s">
        <v>26</v>
      </c>
      <c r="G292" s="40">
        <f t="shared" ref="G292:P292" si="88">SUM(G293:G297)</f>
        <v>15213.8</v>
      </c>
      <c r="H292" s="40">
        <f t="shared" si="88"/>
        <v>550</v>
      </c>
      <c r="I292" s="40">
        <f t="shared" si="88"/>
        <v>15213.8</v>
      </c>
      <c r="J292" s="40">
        <f t="shared" si="88"/>
        <v>550</v>
      </c>
      <c r="K292" s="40">
        <f t="shared" si="88"/>
        <v>0</v>
      </c>
      <c r="L292" s="40">
        <f t="shared" si="88"/>
        <v>0</v>
      </c>
      <c r="M292" s="40">
        <f t="shared" si="88"/>
        <v>0</v>
      </c>
      <c r="N292" s="40">
        <f t="shared" si="88"/>
        <v>0</v>
      </c>
      <c r="O292" s="40">
        <f t="shared" si="88"/>
        <v>0</v>
      </c>
      <c r="P292" s="41">
        <f t="shared" si="88"/>
        <v>0</v>
      </c>
      <c r="Q292" s="120" t="s">
        <v>27</v>
      </c>
      <c r="R292" s="120"/>
      <c r="S292" s="49"/>
    </row>
    <row r="293" spans="1:20" ht="18" customHeight="1">
      <c r="A293" s="117"/>
      <c r="B293" s="113"/>
      <c r="C293" s="96"/>
      <c r="D293" s="130"/>
      <c r="E293" s="90" t="s">
        <v>28</v>
      </c>
      <c r="F293" s="45" t="s">
        <v>29</v>
      </c>
      <c r="G293" s="38">
        <f t="shared" ref="G293:H297" si="89">I293+K293+M293+O293</f>
        <v>550</v>
      </c>
      <c r="H293" s="38">
        <f t="shared" si="89"/>
        <v>550</v>
      </c>
      <c r="I293" s="38">
        <v>550</v>
      </c>
      <c r="J293" s="38">
        <v>550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9">
        <v>0</v>
      </c>
      <c r="Q293" s="120"/>
      <c r="R293" s="120"/>
      <c r="S293" s="49"/>
    </row>
    <row r="294" spans="1:20" ht="18" customHeight="1">
      <c r="A294" s="117"/>
      <c r="B294" s="113"/>
      <c r="C294" s="96"/>
      <c r="D294" s="130"/>
      <c r="E294" s="52"/>
      <c r="F294" s="45" t="s">
        <v>32</v>
      </c>
      <c r="G294" s="38">
        <f t="shared" si="89"/>
        <v>0</v>
      </c>
      <c r="H294" s="38">
        <f t="shared" si="89"/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9">
        <v>0</v>
      </c>
      <c r="Q294" s="120"/>
      <c r="R294" s="120"/>
      <c r="S294" s="49"/>
    </row>
    <row r="295" spans="1:20" ht="18" customHeight="1">
      <c r="A295" s="117"/>
      <c r="B295" s="113"/>
      <c r="C295" s="96"/>
      <c r="D295" s="130"/>
      <c r="E295" s="90"/>
      <c r="F295" s="45" t="s">
        <v>33</v>
      </c>
      <c r="G295" s="38">
        <f t="shared" si="89"/>
        <v>0</v>
      </c>
      <c r="H295" s="38">
        <f t="shared" si="89"/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9">
        <v>0</v>
      </c>
      <c r="Q295" s="120"/>
      <c r="R295" s="120"/>
      <c r="S295" s="49"/>
    </row>
    <row r="296" spans="1:20" ht="18" customHeight="1">
      <c r="A296" s="117"/>
      <c r="B296" s="113"/>
      <c r="C296" s="96"/>
      <c r="D296" s="130"/>
      <c r="E296" s="90" t="s">
        <v>30</v>
      </c>
      <c r="F296" s="45" t="s">
        <v>34</v>
      </c>
      <c r="G296" s="38">
        <f t="shared" si="89"/>
        <v>14663.8</v>
      </c>
      <c r="H296" s="38">
        <f t="shared" si="89"/>
        <v>0</v>
      </c>
      <c r="I296" s="38">
        <v>14663.8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9">
        <v>0</v>
      </c>
      <c r="Q296" s="120"/>
      <c r="R296" s="120"/>
      <c r="S296" s="49"/>
    </row>
    <row r="297" spans="1:20" ht="24.75" customHeight="1">
      <c r="A297" s="118"/>
      <c r="B297" s="114"/>
      <c r="C297" s="97"/>
      <c r="D297" s="131"/>
      <c r="E297" s="90"/>
      <c r="F297" s="45" t="s">
        <v>35</v>
      </c>
      <c r="G297" s="38">
        <f t="shared" si="89"/>
        <v>0</v>
      </c>
      <c r="H297" s="38">
        <f t="shared" si="89"/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9">
        <v>0</v>
      </c>
      <c r="Q297" s="120"/>
      <c r="R297" s="120"/>
      <c r="S297" s="49"/>
    </row>
    <row r="298" spans="1:20" ht="18" customHeight="1">
      <c r="A298" s="175" t="s">
        <v>153</v>
      </c>
      <c r="B298" s="112" t="s">
        <v>154</v>
      </c>
      <c r="C298" s="95"/>
      <c r="D298" s="129" t="s">
        <v>155</v>
      </c>
      <c r="E298" s="90"/>
      <c r="F298" s="46" t="s">
        <v>26</v>
      </c>
      <c r="G298" s="40">
        <f t="shared" ref="G298:P298" si="90">SUM(G299:G303)</f>
        <v>5445.3</v>
      </c>
      <c r="H298" s="40">
        <f t="shared" si="90"/>
        <v>0</v>
      </c>
      <c r="I298" s="40">
        <f t="shared" si="90"/>
        <v>5445.3</v>
      </c>
      <c r="J298" s="40">
        <f t="shared" si="90"/>
        <v>0</v>
      </c>
      <c r="K298" s="40">
        <f t="shared" si="90"/>
        <v>0</v>
      </c>
      <c r="L298" s="40">
        <f t="shared" si="90"/>
        <v>0</v>
      </c>
      <c r="M298" s="40">
        <f t="shared" si="90"/>
        <v>0</v>
      </c>
      <c r="N298" s="40">
        <f t="shared" si="90"/>
        <v>0</v>
      </c>
      <c r="O298" s="40">
        <f t="shared" si="90"/>
        <v>0</v>
      </c>
      <c r="P298" s="41">
        <f t="shared" si="90"/>
        <v>0</v>
      </c>
      <c r="Q298" s="120" t="s">
        <v>27</v>
      </c>
      <c r="R298" s="120"/>
      <c r="S298" s="49"/>
    </row>
    <row r="299" spans="1:20" ht="18" customHeight="1">
      <c r="A299" s="117"/>
      <c r="B299" s="113"/>
      <c r="C299" s="96"/>
      <c r="D299" s="130"/>
      <c r="E299" s="90"/>
      <c r="F299" s="45" t="s">
        <v>29</v>
      </c>
      <c r="G299" s="38">
        <f t="shared" ref="G299:H303" si="91">I299+K299+M299+O299</f>
        <v>0</v>
      </c>
      <c r="H299" s="38">
        <f t="shared" si="91"/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9">
        <v>0</v>
      </c>
      <c r="Q299" s="120"/>
      <c r="R299" s="120"/>
      <c r="S299" s="49"/>
    </row>
    <row r="300" spans="1:20" ht="18" customHeight="1">
      <c r="A300" s="117"/>
      <c r="B300" s="113"/>
      <c r="C300" s="96"/>
      <c r="D300" s="130"/>
      <c r="E300" s="90"/>
      <c r="F300" s="45" t="s">
        <v>32</v>
      </c>
      <c r="G300" s="38">
        <f t="shared" si="91"/>
        <v>0</v>
      </c>
      <c r="H300" s="38">
        <f t="shared" si="91"/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9">
        <v>0</v>
      </c>
      <c r="Q300" s="120"/>
      <c r="R300" s="120"/>
      <c r="S300" s="49"/>
      <c r="T300" s="14"/>
    </row>
    <row r="301" spans="1:20" ht="18" customHeight="1">
      <c r="A301" s="117"/>
      <c r="B301" s="113"/>
      <c r="C301" s="96"/>
      <c r="D301" s="130"/>
      <c r="E301" s="90"/>
      <c r="F301" s="45" t="s">
        <v>33</v>
      </c>
      <c r="G301" s="38">
        <f t="shared" si="91"/>
        <v>0</v>
      </c>
      <c r="H301" s="38">
        <f t="shared" si="91"/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9">
        <v>0</v>
      </c>
      <c r="Q301" s="120"/>
      <c r="R301" s="120"/>
      <c r="S301" s="49"/>
    </row>
    <row r="302" spans="1:20" ht="18" customHeight="1">
      <c r="A302" s="117"/>
      <c r="B302" s="113"/>
      <c r="C302" s="96"/>
      <c r="D302" s="130"/>
      <c r="E302" s="90" t="s">
        <v>28</v>
      </c>
      <c r="F302" s="45" t="s">
        <v>34</v>
      </c>
      <c r="G302" s="38">
        <f t="shared" si="91"/>
        <v>500</v>
      </c>
      <c r="H302" s="38">
        <f t="shared" si="91"/>
        <v>0</v>
      </c>
      <c r="I302" s="38">
        <v>500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9">
        <v>0</v>
      </c>
      <c r="Q302" s="120"/>
      <c r="R302" s="120"/>
      <c r="S302" s="49"/>
    </row>
    <row r="303" spans="1:20" ht="18" customHeight="1">
      <c r="A303" s="118"/>
      <c r="B303" s="114"/>
      <c r="C303" s="97"/>
      <c r="D303" s="131"/>
      <c r="E303" s="90" t="s">
        <v>30</v>
      </c>
      <c r="F303" s="45" t="s">
        <v>35</v>
      </c>
      <c r="G303" s="38">
        <f t="shared" si="91"/>
        <v>4945.3</v>
      </c>
      <c r="H303" s="38">
        <f t="shared" si="91"/>
        <v>0</v>
      </c>
      <c r="I303" s="38">
        <v>4945.3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9">
        <v>0</v>
      </c>
      <c r="Q303" s="120"/>
      <c r="R303" s="120"/>
      <c r="S303" s="49"/>
    </row>
    <row r="304" spans="1:20" ht="18" customHeight="1">
      <c r="A304" s="128" t="s">
        <v>156</v>
      </c>
      <c r="B304" s="112" t="s">
        <v>157</v>
      </c>
      <c r="C304" s="95"/>
      <c r="D304" s="129" t="s">
        <v>158</v>
      </c>
      <c r="E304" s="90"/>
      <c r="F304" s="46" t="s">
        <v>26</v>
      </c>
      <c r="G304" s="40">
        <f>SUM(G305:G309)</f>
        <v>12600</v>
      </c>
      <c r="H304" s="40">
        <f>SUM(H305:H309)</f>
        <v>0</v>
      </c>
      <c r="I304" s="40">
        <f>SUM(I305:I309)</f>
        <v>12600</v>
      </c>
      <c r="J304" s="40">
        <f>SUM(J305:J309)</f>
        <v>0</v>
      </c>
      <c r="K304" s="40">
        <f t="shared" ref="K304:P304" si="92">SUM(K305:K309)</f>
        <v>0</v>
      </c>
      <c r="L304" s="40">
        <f t="shared" si="92"/>
        <v>0</v>
      </c>
      <c r="M304" s="40">
        <f t="shared" si="92"/>
        <v>0</v>
      </c>
      <c r="N304" s="40">
        <f t="shared" si="92"/>
        <v>0</v>
      </c>
      <c r="O304" s="40">
        <f t="shared" si="92"/>
        <v>0</v>
      </c>
      <c r="P304" s="41">
        <f t="shared" si="92"/>
        <v>0</v>
      </c>
      <c r="Q304" s="120" t="s">
        <v>27</v>
      </c>
      <c r="R304" s="120"/>
      <c r="S304" s="49"/>
    </row>
    <row r="305" spans="1:20" ht="18" customHeight="1">
      <c r="A305" s="117"/>
      <c r="B305" s="113"/>
      <c r="C305" s="96"/>
      <c r="D305" s="130"/>
      <c r="E305" s="90"/>
      <c r="F305" s="45" t="s">
        <v>29</v>
      </c>
      <c r="G305" s="38">
        <f t="shared" ref="G305:H309" si="93">I305+K305+M305+O305</f>
        <v>0</v>
      </c>
      <c r="H305" s="38">
        <f t="shared" si="93"/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9">
        <v>0</v>
      </c>
      <c r="Q305" s="120"/>
      <c r="R305" s="120"/>
      <c r="S305" s="49"/>
    </row>
    <row r="306" spans="1:20" ht="18" customHeight="1">
      <c r="A306" s="117"/>
      <c r="B306" s="113"/>
      <c r="C306" s="96"/>
      <c r="D306" s="130"/>
      <c r="E306" s="90"/>
      <c r="F306" s="45" t="s">
        <v>32</v>
      </c>
      <c r="G306" s="38">
        <f t="shared" si="93"/>
        <v>0</v>
      </c>
      <c r="H306" s="38">
        <f t="shared" si="93"/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9">
        <v>0</v>
      </c>
      <c r="Q306" s="120"/>
      <c r="R306" s="120"/>
      <c r="S306" s="49"/>
    </row>
    <row r="307" spans="1:20" ht="18" customHeight="1">
      <c r="A307" s="117"/>
      <c r="B307" s="113"/>
      <c r="C307" s="96"/>
      <c r="D307" s="130"/>
      <c r="E307" s="90"/>
      <c r="F307" s="45" t="s">
        <v>33</v>
      </c>
      <c r="G307" s="38">
        <f t="shared" si="93"/>
        <v>0</v>
      </c>
      <c r="H307" s="38">
        <f t="shared" si="93"/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9">
        <v>0</v>
      </c>
      <c r="Q307" s="120"/>
      <c r="R307" s="120"/>
      <c r="S307" s="49"/>
      <c r="T307" s="14"/>
    </row>
    <row r="308" spans="1:20" ht="18" customHeight="1">
      <c r="A308" s="117"/>
      <c r="B308" s="113"/>
      <c r="C308" s="96"/>
      <c r="D308" s="130"/>
      <c r="E308" s="90" t="s">
        <v>31</v>
      </c>
      <c r="F308" s="45" t="s">
        <v>34</v>
      </c>
      <c r="G308" s="38">
        <f t="shared" si="93"/>
        <v>600</v>
      </c>
      <c r="H308" s="38">
        <f t="shared" si="93"/>
        <v>0</v>
      </c>
      <c r="I308" s="38">
        <v>600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9">
        <v>0</v>
      </c>
      <c r="Q308" s="120"/>
      <c r="R308" s="120"/>
      <c r="S308" s="49"/>
    </row>
    <row r="309" spans="1:20" ht="18" customHeight="1">
      <c r="A309" s="118"/>
      <c r="B309" s="114"/>
      <c r="C309" s="105"/>
      <c r="D309" s="131"/>
      <c r="E309" s="90" t="s">
        <v>30</v>
      </c>
      <c r="F309" s="45" t="s">
        <v>35</v>
      </c>
      <c r="G309" s="38">
        <f t="shared" si="93"/>
        <v>12000</v>
      </c>
      <c r="H309" s="38">
        <f t="shared" si="93"/>
        <v>0</v>
      </c>
      <c r="I309" s="38">
        <v>12000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9">
        <v>0</v>
      </c>
      <c r="Q309" s="120"/>
      <c r="R309" s="120"/>
      <c r="S309" s="49"/>
    </row>
    <row r="310" spans="1:20" ht="18" customHeight="1">
      <c r="A310" s="128" t="s">
        <v>159</v>
      </c>
      <c r="B310" s="126" t="s">
        <v>160</v>
      </c>
      <c r="C310" s="104"/>
      <c r="D310" s="166" t="s">
        <v>161</v>
      </c>
      <c r="E310" s="90"/>
      <c r="F310" s="46" t="s">
        <v>26</v>
      </c>
      <c r="G310" s="40">
        <f t="shared" ref="G310:L310" si="94">SUM(G311:G316)</f>
        <v>9668</v>
      </c>
      <c r="H310" s="40">
        <f t="shared" si="94"/>
        <v>0</v>
      </c>
      <c r="I310" s="40">
        <f t="shared" si="94"/>
        <v>9668</v>
      </c>
      <c r="J310" s="40">
        <f t="shared" si="94"/>
        <v>0</v>
      </c>
      <c r="K310" s="40">
        <f t="shared" si="94"/>
        <v>0</v>
      </c>
      <c r="L310" s="40">
        <f t="shared" si="94"/>
        <v>0</v>
      </c>
      <c r="M310" s="40">
        <f>SUM(M311:M316)</f>
        <v>0</v>
      </c>
      <c r="N310" s="40">
        <f>SUM(N311:N316)</f>
        <v>0</v>
      </c>
      <c r="O310" s="40">
        <f>SUM(O311:O316)</f>
        <v>0</v>
      </c>
      <c r="P310" s="41">
        <f>SUM(P311:P316)</f>
        <v>0</v>
      </c>
      <c r="Q310" s="120" t="s">
        <v>27</v>
      </c>
      <c r="R310" s="120"/>
      <c r="S310" s="49"/>
    </row>
    <row r="311" spans="1:20" ht="18" customHeight="1">
      <c r="A311" s="117"/>
      <c r="B311" s="126"/>
      <c r="C311" s="105"/>
      <c r="D311" s="166"/>
      <c r="E311" s="90"/>
      <c r="F311" s="45" t="s">
        <v>29</v>
      </c>
      <c r="G311" s="38">
        <f t="shared" ref="G311:H316" si="95">I311+K311+M311+O311</f>
        <v>0</v>
      </c>
      <c r="H311" s="38">
        <f t="shared" si="95"/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9">
        <v>0</v>
      </c>
      <c r="Q311" s="120"/>
      <c r="R311" s="120"/>
      <c r="S311" s="49"/>
    </row>
    <row r="312" spans="1:20" ht="18" customHeight="1">
      <c r="A312" s="117"/>
      <c r="B312" s="126"/>
      <c r="C312" s="105"/>
      <c r="D312" s="166"/>
      <c r="E312" s="90"/>
      <c r="F312" s="45" t="s">
        <v>32</v>
      </c>
      <c r="G312" s="38">
        <f t="shared" si="95"/>
        <v>0</v>
      </c>
      <c r="H312" s="38">
        <f t="shared" si="95"/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9">
        <v>0</v>
      </c>
      <c r="Q312" s="120"/>
      <c r="R312" s="120"/>
      <c r="S312" s="49"/>
    </row>
    <row r="313" spans="1:20" ht="18" customHeight="1">
      <c r="A313" s="117"/>
      <c r="B313" s="126"/>
      <c r="C313" s="105"/>
      <c r="D313" s="166"/>
      <c r="E313" s="90"/>
      <c r="F313" s="45" t="s">
        <v>33</v>
      </c>
      <c r="G313" s="38">
        <f t="shared" si="95"/>
        <v>0</v>
      </c>
      <c r="H313" s="38">
        <f t="shared" si="95"/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9">
        <v>0</v>
      </c>
      <c r="Q313" s="120"/>
      <c r="R313" s="120"/>
      <c r="S313" s="49"/>
    </row>
    <row r="314" spans="1:20" ht="18" customHeight="1">
      <c r="A314" s="117"/>
      <c r="B314" s="126"/>
      <c r="C314" s="105"/>
      <c r="D314" s="166"/>
      <c r="E314" s="90"/>
      <c r="F314" s="45" t="s">
        <v>34</v>
      </c>
      <c r="G314" s="38">
        <f t="shared" si="95"/>
        <v>0</v>
      </c>
      <c r="H314" s="38">
        <f t="shared" si="95"/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9">
        <v>0</v>
      </c>
      <c r="Q314" s="120"/>
      <c r="R314" s="120"/>
      <c r="S314" s="49"/>
    </row>
    <row r="315" spans="1:20" ht="18" customHeight="1">
      <c r="A315" s="117"/>
      <c r="B315" s="126"/>
      <c r="C315" s="105"/>
      <c r="D315" s="166"/>
      <c r="E315" s="90" t="s">
        <v>31</v>
      </c>
      <c r="F315" s="45" t="s">
        <v>35</v>
      </c>
      <c r="G315" s="38">
        <f>I315+K315+M315+O315</f>
        <v>970</v>
      </c>
      <c r="H315" s="38">
        <f>J315+L315+N315+P315</f>
        <v>0</v>
      </c>
      <c r="I315" s="38">
        <v>970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9">
        <v>0</v>
      </c>
      <c r="Q315" s="120"/>
      <c r="R315" s="120"/>
      <c r="S315" s="49"/>
    </row>
    <row r="316" spans="1:20" ht="18" customHeight="1">
      <c r="A316" s="118"/>
      <c r="B316" s="126"/>
      <c r="C316" s="106"/>
      <c r="D316" s="166"/>
      <c r="E316" s="90" t="s">
        <v>30</v>
      </c>
      <c r="F316" s="45" t="s">
        <v>35</v>
      </c>
      <c r="G316" s="38">
        <f t="shared" si="95"/>
        <v>8698</v>
      </c>
      <c r="H316" s="38">
        <f t="shared" si="95"/>
        <v>0</v>
      </c>
      <c r="I316" s="38">
        <v>8698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9">
        <v>0</v>
      </c>
      <c r="Q316" s="120"/>
      <c r="R316" s="120"/>
      <c r="S316" s="49"/>
      <c r="T316" s="14"/>
    </row>
    <row r="317" spans="1:20" ht="18" customHeight="1">
      <c r="A317" s="116" t="s">
        <v>162</v>
      </c>
      <c r="B317" s="112" t="s">
        <v>163</v>
      </c>
      <c r="C317" s="105"/>
      <c r="D317" s="129" t="s">
        <v>123</v>
      </c>
      <c r="E317" s="90"/>
      <c r="F317" s="46" t="s">
        <v>26</v>
      </c>
      <c r="G317" s="40">
        <f t="shared" ref="G317:L317" si="96">SUM(G318:G322)</f>
        <v>49293.8</v>
      </c>
      <c r="H317" s="40">
        <f t="shared" si="96"/>
        <v>0</v>
      </c>
      <c r="I317" s="40">
        <f t="shared" si="96"/>
        <v>49293.8</v>
      </c>
      <c r="J317" s="40">
        <f t="shared" si="96"/>
        <v>0</v>
      </c>
      <c r="K317" s="40">
        <f t="shared" si="96"/>
        <v>0</v>
      </c>
      <c r="L317" s="40">
        <f t="shared" si="96"/>
        <v>0</v>
      </c>
      <c r="M317" s="40">
        <f>SUM(M318:M322)</f>
        <v>0</v>
      </c>
      <c r="N317" s="40">
        <f>SUM(N318:N322)</f>
        <v>0</v>
      </c>
      <c r="O317" s="40">
        <f>SUM(O318:O322)</f>
        <v>0</v>
      </c>
      <c r="P317" s="41">
        <f>SUM(P318:P322)</f>
        <v>0</v>
      </c>
      <c r="Q317" s="120" t="s">
        <v>27</v>
      </c>
      <c r="R317" s="120"/>
      <c r="S317" s="49"/>
    </row>
    <row r="318" spans="1:20" ht="18" customHeight="1">
      <c r="A318" s="117"/>
      <c r="B318" s="113"/>
      <c r="C318" s="96"/>
      <c r="D318" s="130"/>
      <c r="E318" s="90"/>
      <c r="F318" s="45" t="s">
        <v>29</v>
      </c>
      <c r="G318" s="38">
        <f t="shared" ref="G318:H328" si="97">I318+K318+M318+O318</f>
        <v>0</v>
      </c>
      <c r="H318" s="38">
        <f t="shared" si="97"/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9">
        <v>0</v>
      </c>
      <c r="Q318" s="120"/>
      <c r="R318" s="120"/>
      <c r="S318" s="49"/>
      <c r="T318" s="14"/>
    </row>
    <row r="319" spans="1:20" ht="18" customHeight="1">
      <c r="A319" s="117"/>
      <c r="B319" s="113"/>
      <c r="C319" s="96"/>
      <c r="D319" s="130"/>
      <c r="E319" s="90"/>
      <c r="F319" s="45" t="s">
        <v>32</v>
      </c>
      <c r="G319" s="38">
        <f t="shared" si="97"/>
        <v>0</v>
      </c>
      <c r="H319" s="38">
        <f t="shared" si="97"/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9">
        <v>0</v>
      </c>
      <c r="Q319" s="120"/>
      <c r="R319" s="120"/>
      <c r="S319" s="49"/>
    </row>
    <row r="320" spans="1:20" ht="18" customHeight="1">
      <c r="A320" s="117"/>
      <c r="B320" s="113"/>
      <c r="C320" s="96"/>
      <c r="D320" s="130"/>
      <c r="E320" s="90" t="s">
        <v>31</v>
      </c>
      <c r="F320" s="45" t="s">
        <v>33</v>
      </c>
      <c r="G320" s="38">
        <f t="shared" si="97"/>
        <v>2000</v>
      </c>
      <c r="H320" s="38">
        <f t="shared" si="97"/>
        <v>0</v>
      </c>
      <c r="I320" s="38">
        <v>2000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9">
        <v>0</v>
      </c>
      <c r="Q320" s="120"/>
      <c r="R320" s="120"/>
      <c r="S320" s="49"/>
    </row>
    <row r="321" spans="1:19" ht="18" customHeight="1">
      <c r="A321" s="117"/>
      <c r="B321" s="113"/>
      <c r="C321" s="96"/>
      <c r="D321" s="130"/>
      <c r="E321" s="90" t="s">
        <v>31</v>
      </c>
      <c r="F321" s="45" t="s">
        <v>34</v>
      </c>
      <c r="G321" s="38">
        <f t="shared" si="97"/>
        <v>2293.8000000000002</v>
      </c>
      <c r="H321" s="38">
        <f t="shared" si="97"/>
        <v>0</v>
      </c>
      <c r="I321" s="38">
        <v>2293.8000000000002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9">
        <v>0</v>
      </c>
      <c r="Q321" s="120"/>
      <c r="R321" s="120"/>
      <c r="S321" s="49"/>
    </row>
    <row r="322" spans="1:19" ht="18" customHeight="1">
      <c r="A322" s="118"/>
      <c r="B322" s="114"/>
      <c r="C322" s="105"/>
      <c r="D322" s="131"/>
      <c r="E322" s="90" t="s">
        <v>30</v>
      </c>
      <c r="F322" s="45" t="s">
        <v>35</v>
      </c>
      <c r="G322" s="38">
        <f t="shared" si="97"/>
        <v>45000</v>
      </c>
      <c r="H322" s="38">
        <f t="shared" si="97"/>
        <v>0</v>
      </c>
      <c r="I322" s="38">
        <v>45000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9">
        <v>0</v>
      </c>
      <c r="Q322" s="120"/>
      <c r="R322" s="120"/>
      <c r="S322" s="49"/>
    </row>
    <row r="323" spans="1:19" ht="18" customHeight="1">
      <c r="A323" s="128" t="s">
        <v>164</v>
      </c>
      <c r="B323" s="126" t="s">
        <v>165</v>
      </c>
      <c r="C323" s="104"/>
      <c r="D323" s="166" t="s">
        <v>166</v>
      </c>
      <c r="E323" s="90"/>
      <c r="F323" s="46" t="s">
        <v>26</v>
      </c>
      <c r="G323" s="40">
        <f t="shared" ref="G323:P323" si="98">SUM(G324:G328)</f>
        <v>24880</v>
      </c>
      <c r="H323" s="40">
        <f t="shared" si="98"/>
        <v>0</v>
      </c>
      <c r="I323" s="40">
        <f t="shared" si="98"/>
        <v>24880</v>
      </c>
      <c r="J323" s="40">
        <f t="shared" si="98"/>
        <v>0</v>
      </c>
      <c r="K323" s="40">
        <f t="shared" si="98"/>
        <v>0</v>
      </c>
      <c r="L323" s="40">
        <f t="shared" si="98"/>
        <v>0</v>
      </c>
      <c r="M323" s="40">
        <f t="shared" si="98"/>
        <v>0</v>
      </c>
      <c r="N323" s="40">
        <f t="shared" si="98"/>
        <v>0</v>
      </c>
      <c r="O323" s="40">
        <f t="shared" si="98"/>
        <v>0</v>
      </c>
      <c r="P323" s="40">
        <f t="shared" si="98"/>
        <v>0</v>
      </c>
      <c r="Q323" s="120" t="s">
        <v>27</v>
      </c>
      <c r="R323" s="120"/>
      <c r="S323" s="49"/>
    </row>
    <row r="324" spans="1:19" ht="18" customHeight="1">
      <c r="A324" s="117"/>
      <c r="B324" s="126"/>
      <c r="C324" s="105"/>
      <c r="D324" s="166"/>
      <c r="E324" s="90"/>
      <c r="F324" s="45" t="s">
        <v>29</v>
      </c>
      <c r="G324" s="38">
        <f t="shared" si="97"/>
        <v>0</v>
      </c>
      <c r="H324" s="38">
        <f t="shared" si="97"/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120"/>
      <c r="R324" s="120"/>
      <c r="S324" s="49"/>
    </row>
    <row r="325" spans="1:19" ht="18" customHeight="1">
      <c r="A325" s="117"/>
      <c r="B325" s="126"/>
      <c r="C325" s="105"/>
      <c r="D325" s="166"/>
      <c r="E325" s="90"/>
      <c r="F325" s="45" t="s">
        <v>32</v>
      </c>
      <c r="G325" s="38">
        <f t="shared" si="97"/>
        <v>0</v>
      </c>
      <c r="H325" s="38">
        <f t="shared" si="97"/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120"/>
      <c r="R325" s="120"/>
      <c r="S325" s="49"/>
    </row>
    <row r="326" spans="1:19" ht="18" customHeight="1">
      <c r="A326" s="117"/>
      <c r="B326" s="126"/>
      <c r="C326" s="105"/>
      <c r="D326" s="166"/>
      <c r="E326" s="90" t="s">
        <v>28</v>
      </c>
      <c r="F326" s="45" t="s">
        <v>33</v>
      </c>
      <c r="G326" s="38">
        <f>I326+K326+M326+O326</f>
        <v>2000</v>
      </c>
      <c r="H326" s="38">
        <f>J326+L326+N326+P326</f>
        <v>0</v>
      </c>
      <c r="I326" s="38">
        <v>2000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120"/>
      <c r="R326" s="120"/>
      <c r="S326" s="49"/>
    </row>
    <row r="327" spans="1:19" ht="18" customHeight="1">
      <c r="A327" s="117"/>
      <c r="B327" s="126"/>
      <c r="C327" s="105"/>
      <c r="D327" s="166"/>
      <c r="E327" s="92" t="s">
        <v>28</v>
      </c>
      <c r="F327" s="45" t="s">
        <v>34</v>
      </c>
      <c r="G327" s="38">
        <f t="shared" si="97"/>
        <v>2880</v>
      </c>
      <c r="H327" s="38">
        <f t="shared" si="97"/>
        <v>0</v>
      </c>
      <c r="I327" s="38">
        <v>2880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120"/>
      <c r="R327" s="120"/>
      <c r="S327" s="49"/>
    </row>
    <row r="328" spans="1:19" ht="18" customHeight="1">
      <c r="A328" s="118"/>
      <c r="B328" s="126"/>
      <c r="C328" s="106"/>
      <c r="D328" s="166"/>
      <c r="E328" s="92" t="s">
        <v>30</v>
      </c>
      <c r="F328" s="45" t="s">
        <v>35</v>
      </c>
      <c r="G328" s="38">
        <f t="shared" si="97"/>
        <v>20000</v>
      </c>
      <c r="H328" s="38">
        <f t="shared" si="97"/>
        <v>0</v>
      </c>
      <c r="I328" s="38">
        <v>20000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120"/>
      <c r="R328" s="120"/>
      <c r="S328" s="49"/>
    </row>
    <row r="329" spans="1:19" ht="18" customHeight="1">
      <c r="A329" s="128" t="s">
        <v>167</v>
      </c>
      <c r="B329" s="126" t="s">
        <v>168</v>
      </c>
      <c r="C329" s="104"/>
      <c r="D329" s="166" t="s">
        <v>169</v>
      </c>
      <c r="E329" s="90"/>
      <c r="F329" s="46" t="s">
        <v>26</v>
      </c>
      <c r="G329" s="40">
        <f t="shared" ref="G329:P329" si="99">SUM(G330:G335)</f>
        <v>1900</v>
      </c>
      <c r="H329" s="40">
        <f t="shared" si="99"/>
        <v>0</v>
      </c>
      <c r="I329" s="40">
        <f t="shared" si="99"/>
        <v>1900</v>
      </c>
      <c r="J329" s="40">
        <f t="shared" si="99"/>
        <v>0</v>
      </c>
      <c r="K329" s="40">
        <f t="shared" si="99"/>
        <v>0</v>
      </c>
      <c r="L329" s="40">
        <f t="shared" si="99"/>
        <v>0</v>
      </c>
      <c r="M329" s="40">
        <f t="shared" si="99"/>
        <v>0</v>
      </c>
      <c r="N329" s="40">
        <f t="shared" si="99"/>
        <v>0</v>
      </c>
      <c r="O329" s="40">
        <f t="shared" si="99"/>
        <v>0</v>
      </c>
      <c r="P329" s="40">
        <f t="shared" si="99"/>
        <v>0</v>
      </c>
      <c r="Q329" s="115" t="s">
        <v>27</v>
      </c>
      <c r="R329" s="115"/>
      <c r="S329" s="49"/>
    </row>
    <row r="330" spans="1:19" ht="18" customHeight="1">
      <c r="A330" s="117"/>
      <c r="B330" s="126"/>
      <c r="C330" s="105"/>
      <c r="D330" s="166"/>
      <c r="E330" s="90"/>
      <c r="F330" s="45" t="s">
        <v>29</v>
      </c>
      <c r="G330" s="38">
        <f t="shared" ref="G330:H335" si="100">I330+K330+M330+O330</f>
        <v>0</v>
      </c>
      <c r="H330" s="38">
        <f t="shared" si="100"/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115"/>
      <c r="R330" s="115"/>
      <c r="S330" s="49"/>
    </row>
    <row r="331" spans="1:19" ht="18" customHeight="1">
      <c r="A331" s="117"/>
      <c r="B331" s="126"/>
      <c r="C331" s="105"/>
      <c r="D331" s="166"/>
      <c r="E331" s="90"/>
      <c r="F331" s="45" t="s">
        <v>32</v>
      </c>
      <c r="G331" s="38">
        <f t="shared" si="100"/>
        <v>0</v>
      </c>
      <c r="H331" s="38">
        <f t="shared" si="100"/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115"/>
      <c r="R331" s="115"/>
      <c r="S331" s="49"/>
    </row>
    <row r="332" spans="1:19" ht="18" customHeight="1">
      <c r="A332" s="117"/>
      <c r="B332" s="126"/>
      <c r="C332" s="105"/>
      <c r="D332" s="166"/>
      <c r="E332" s="90" t="s">
        <v>28</v>
      </c>
      <c r="F332" s="45" t="s">
        <v>33</v>
      </c>
      <c r="G332" s="38">
        <f>I332+K332+M332+O332</f>
        <v>200</v>
      </c>
      <c r="H332" s="38">
        <f>J332+L332+N332+P332</f>
        <v>0</v>
      </c>
      <c r="I332" s="38">
        <v>200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115"/>
      <c r="R332" s="115"/>
      <c r="S332" s="49"/>
    </row>
    <row r="333" spans="1:19" ht="18" customHeight="1">
      <c r="A333" s="117"/>
      <c r="B333" s="126"/>
      <c r="C333" s="105"/>
      <c r="D333" s="166"/>
      <c r="E333" s="90" t="s">
        <v>30</v>
      </c>
      <c r="F333" s="45" t="s">
        <v>33</v>
      </c>
      <c r="G333" s="38">
        <f t="shared" si="100"/>
        <v>1700</v>
      </c>
      <c r="H333" s="38">
        <f t="shared" si="100"/>
        <v>0</v>
      </c>
      <c r="I333" s="38">
        <v>1700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115"/>
      <c r="R333" s="115"/>
      <c r="S333" s="49"/>
    </row>
    <row r="334" spans="1:19" ht="18" customHeight="1">
      <c r="A334" s="117"/>
      <c r="B334" s="126"/>
      <c r="C334" s="105"/>
      <c r="D334" s="166"/>
      <c r="E334" s="90"/>
      <c r="F334" s="45" t="s">
        <v>34</v>
      </c>
      <c r="G334" s="38">
        <f t="shared" si="100"/>
        <v>0</v>
      </c>
      <c r="H334" s="38">
        <f t="shared" si="100"/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115"/>
      <c r="R334" s="115"/>
      <c r="S334" s="49"/>
    </row>
    <row r="335" spans="1:19" ht="18" customHeight="1">
      <c r="A335" s="118"/>
      <c r="B335" s="126"/>
      <c r="C335" s="106"/>
      <c r="D335" s="166"/>
      <c r="E335" s="90"/>
      <c r="F335" s="45" t="s">
        <v>35</v>
      </c>
      <c r="G335" s="38">
        <f t="shared" si="100"/>
        <v>0</v>
      </c>
      <c r="H335" s="38">
        <f t="shared" si="100"/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115"/>
      <c r="R335" s="115"/>
      <c r="S335" s="49"/>
    </row>
    <row r="336" spans="1:19" ht="18" customHeight="1">
      <c r="A336" s="116" t="s">
        <v>170</v>
      </c>
      <c r="B336" s="112" t="s">
        <v>171</v>
      </c>
      <c r="C336" s="105"/>
      <c r="D336" s="129" t="s">
        <v>169</v>
      </c>
      <c r="E336" s="90"/>
      <c r="F336" s="46" t="s">
        <v>26</v>
      </c>
      <c r="G336" s="40">
        <f t="shared" ref="G336:P336" si="101">SUM(G337:G341)</f>
        <v>14250</v>
      </c>
      <c r="H336" s="40">
        <f t="shared" si="101"/>
        <v>0</v>
      </c>
      <c r="I336" s="40">
        <f t="shared" si="101"/>
        <v>14250</v>
      </c>
      <c r="J336" s="40">
        <f t="shared" si="101"/>
        <v>0</v>
      </c>
      <c r="K336" s="40">
        <f t="shared" si="101"/>
        <v>0</v>
      </c>
      <c r="L336" s="40">
        <f t="shared" si="101"/>
        <v>0</v>
      </c>
      <c r="M336" s="40">
        <f t="shared" si="101"/>
        <v>0</v>
      </c>
      <c r="N336" s="40">
        <f t="shared" si="101"/>
        <v>0</v>
      </c>
      <c r="O336" s="40">
        <f t="shared" si="101"/>
        <v>0</v>
      </c>
      <c r="P336" s="40">
        <f t="shared" si="101"/>
        <v>0</v>
      </c>
      <c r="Q336" s="115" t="s">
        <v>27</v>
      </c>
      <c r="R336" s="115"/>
      <c r="S336" s="49"/>
    </row>
    <row r="337" spans="1:19" ht="18" customHeight="1">
      <c r="A337" s="117"/>
      <c r="B337" s="113"/>
      <c r="C337" s="96"/>
      <c r="D337" s="130"/>
      <c r="E337" s="90"/>
      <c r="F337" s="45" t="s">
        <v>29</v>
      </c>
      <c r="G337" s="38">
        <f>I337+K337+M337+O337</f>
        <v>0</v>
      </c>
      <c r="H337" s="38">
        <f>J337+L337+N337+P337</f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115"/>
      <c r="R337" s="115"/>
      <c r="S337" s="49"/>
    </row>
    <row r="338" spans="1:19" ht="18" customHeight="1">
      <c r="A338" s="117"/>
      <c r="B338" s="113"/>
      <c r="C338" s="96"/>
      <c r="D338" s="130"/>
      <c r="E338" s="90"/>
      <c r="F338" s="45" t="s">
        <v>32</v>
      </c>
      <c r="G338" s="38">
        <v>0</v>
      </c>
      <c r="H338" s="38">
        <f>J338+L338+N338+P338</f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115"/>
      <c r="R338" s="115"/>
      <c r="S338" s="49"/>
    </row>
    <row r="339" spans="1:19" ht="18" customHeight="1">
      <c r="A339" s="117"/>
      <c r="B339" s="113"/>
      <c r="C339" s="96"/>
      <c r="D339" s="130"/>
      <c r="E339" s="90"/>
      <c r="F339" s="45" t="s">
        <v>33</v>
      </c>
      <c r="G339" s="38">
        <f>I339+K339+M339+O339</f>
        <v>0</v>
      </c>
      <c r="H339" s="38">
        <f>J339+L339+N339+P339</f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115"/>
      <c r="R339" s="115"/>
      <c r="S339" s="49"/>
    </row>
    <row r="340" spans="1:19" ht="18" customHeight="1">
      <c r="A340" s="117"/>
      <c r="B340" s="113"/>
      <c r="C340" s="96"/>
      <c r="D340" s="130"/>
      <c r="E340" s="90" t="s">
        <v>28</v>
      </c>
      <c r="F340" s="45" t="s">
        <v>34</v>
      </c>
      <c r="G340" s="38">
        <f>I340+K340+M340+O340</f>
        <v>1250</v>
      </c>
      <c r="H340" s="38">
        <f>J340+L340+N340+P340</f>
        <v>0</v>
      </c>
      <c r="I340" s="38">
        <v>1250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115"/>
      <c r="R340" s="115"/>
      <c r="S340" s="49"/>
    </row>
    <row r="341" spans="1:19" ht="18" customHeight="1">
      <c r="A341" s="118"/>
      <c r="B341" s="114"/>
      <c r="C341" s="97"/>
      <c r="D341" s="131"/>
      <c r="E341" s="90" t="s">
        <v>30</v>
      </c>
      <c r="F341" s="45" t="s">
        <v>35</v>
      </c>
      <c r="G341" s="38">
        <f>I341+K341+M341+O341</f>
        <v>13000</v>
      </c>
      <c r="H341" s="38">
        <f>J341+L341+N341+P341</f>
        <v>0</v>
      </c>
      <c r="I341" s="38">
        <v>13000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115"/>
      <c r="R341" s="115"/>
      <c r="S341" s="49"/>
    </row>
    <row r="342" spans="1:19" ht="18" customHeight="1">
      <c r="A342" s="116" t="s">
        <v>172</v>
      </c>
      <c r="B342" s="112" t="s">
        <v>173</v>
      </c>
      <c r="C342" s="95"/>
      <c r="D342" s="129"/>
      <c r="E342" s="90"/>
      <c r="F342" s="46" t="s">
        <v>26</v>
      </c>
      <c r="G342" s="40">
        <f t="shared" ref="G342:P342" si="102">SUM(G343:G347)</f>
        <v>1337.7</v>
      </c>
      <c r="H342" s="40">
        <f t="shared" si="102"/>
        <v>1337.7</v>
      </c>
      <c r="I342" s="40">
        <f t="shared" si="102"/>
        <v>1337.7</v>
      </c>
      <c r="J342" s="40">
        <f t="shared" si="102"/>
        <v>1337.7</v>
      </c>
      <c r="K342" s="40">
        <f t="shared" si="102"/>
        <v>0</v>
      </c>
      <c r="L342" s="40">
        <f t="shared" si="102"/>
        <v>0</v>
      </c>
      <c r="M342" s="40">
        <f t="shared" si="102"/>
        <v>0</v>
      </c>
      <c r="N342" s="40">
        <f t="shared" si="102"/>
        <v>0</v>
      </c>
      <c r="O342" s="40">
        <f t="shared" si="102"/>
        <v>0</v>
      </c>
      <c r="P342" s="40">
        <f t="shared" si="102"/>
        <v>0</v>
      </c>
      <c r="Q342" s="115" t="s">
        <v>27</v>
      </c>
      <c r="R342" s="115"/>
      <c r="S342" s="49"/>
    </row>
    <row r="343" spans="1:19" ht="18" customHeight="1">
      <c r="A343" s="117"/>
      <c r="B343" s="113"/>
      <c r="C343" s="96"/>
      <c r="D343" s="130"/>
      <c r="E343" s="90"/>
      <c r="F343" s="45" t="s">
        <v>29</v>
      </c>
      <c r="G343" s="38">
        <f t="shared" ref="G343:H347" si="103">I343+K343+M343+O343</f>
        <v>0</v>
      </c>
      <c r="H343" s="38">
        <f t="shared" si="103"/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115"/>
      <c r="R343" s="115"/>
      <c r="S343" s="49"/>
    </row>
    <row r="344" spans="1:19" ht="18" customHeight="1">
      <c r="A344" s="117"/>
      <c r="B344" s="113"/>
      <c r="C344" s="105" t="s">
        <v>260</v>
      </c>
      <c r="D344" s="130"/>
      <c r="E344" s="90"/>
      <c r="F344" s="45" t="s">
        <v>32</v>
      </c>
      <c r="G344" s="38">
        <f t="shared" si="103"/>
        <v>1337.7</v>
      </c>
      <c r="H344" s="38">
        <f t="shared" si="103"/>
        <v>1337.7</v>
      </c>
      <c r="I344" s="38">
        <v>1337.7</v>
      </c>
      <c r="J344" s="38">
        <v>1337.7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115"/>
      <c r="R344" s="115"/>
      <c r="S344" s="49"/>
    </row>
    <row r="345" spans="1:19" ht="18" customHeight="1">
      <c r="A345" s="117"/>
      <c r="B345" s="113"/>
      <c r="C345" s="96"/>
      <c r="D345" s="130"/>
      <c r="E345" s="90"/>
      <c r="F345" s="45" t="s">
        <v>33</v>
      </c>
      <c r="G345" s="38">
        <f t="shared" si="103"/>
        <v>0</v>
      </c>
      <c r="H345" s="38">
        <f t="shared" si="103"/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115"/>
      <c r="R345" s="115"/>
      <c r="S345" s="49"/>
    </row>
    <row r="346" spans="1:19" ht="18" customHeight="1">
      <c r="A346" s="117"/>
      <c r="B346" s="113"/>
      <c r="C346" s="96"/>
      <c r="D346" s="130"/>
      <c r="E346" s="90"/>
      <c r="F346" s="45" t="s">
        <v>34</v>
      </c>
      <c r="G346" s="38">
        <f t="shared" si="103"/>
        <v>0</v>
      </c>
      <c r="H346" s="38">
        <f t="shared" si="103"/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115"/>
      <c r="R346" s="115"/>
      <c r="S346" s="49"/>
    </row>
    <row r="347" spans="1:19" ht="18" customHeight="1">
      <c r="A347" s="118"/>
      <c r="B347" s="114"/>
      <c r="C347" s="97"/>
      <c r="D347" s="131"/>
      <c r="E347" s="90"/>
      <c r="F347" s="45" t="s">
        <v>35</v>
      </c>
      <c r="G347" s="38">
        <f t="shared" si="103"/>
        <v>0</v>
      </c>
      <c r="H347" s="38">
        <f t="shared" si="103"/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115"/>
      <c r="R347" s="115"/>
      <c r="S347" s="49"/>
    </row>
    <row r="348" spans="1:19" ht="18" customHeight="1">
      <c r="A348" s="124" t="s">
        <v>174</v>
      </c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49"/>
    </row>
    <row r="349" spans="1:19" ht="18" customHeight="1">
      <c r="A349" s="121" t="s">
        <v>175</v>
      </c>
      <c r="B349" s="112" t="s">
        <v>176</v>
      </c>
      <c r="C349" s="95"/>
      <c r="D349" s="115"/>
      <c r="E349" s="90"/>
      <c r="F349" s="46" t="s">
        <v>26</v>
      </c>
      <c r="G349" s="40">
        <f>SUM(G350:G354)</f>
        <v>15000</v>
      </c>
      <c r="H349" s="40">
        <f>SUM(H350:H354)</f>
        <v>15000</v>
      </c>
      <c r="I349" s="40">
        <f t="shared" ref="I349:P349" si="104">SUM(I350:I354)</f>
        <v>15000</v>
      </c>
      <c r="J349" s="40">
        <f t="shared" si="104"/>
        <v>15000</v>
      </c>
      <c r="K349" s="40">
        <f t="shared" si="104"/>
        <v>0</v>
      </c>
      <c r="L349" s="40">
        <f t="shared" si="104"/>
        <v>0</v>
      </c>
      <c r="M349" s="40">
        <f t="shared" si="104"/>
        <v>0</v>
      </c>
      <c r="N349" s="40">
        <f t="shared" si="104"/>
        <v>0</v>
      </c>
      <c r="O349" s="40">
        <f t="shared" si="104"/>
        <v>0</v>
      </c>
      <c r="P349" s="41">
        <f t="shared" si="104"/>
        <v>0</v>
      </c>
      <c r="Q349" s="120" t="s">
        <v>27</v>
      </c>
      <c r="R349" s="120"/>
      <c r="S349" s="49"/>
    </row>
    <row r="350" spans="1:19" ht="18" customHeight="1">
      <c r="A350" s="122"/>
      <c r="B350" s="113"/>
      <c r="C350" s="96"/>
      <c r="D350" s="115"/>
      <c r="E350" s="90" t="s">
        <v>31</v>
      </c>
      <c r="F350" s="45" t="s">
        <v>29</v>
      </c>
      <c r="G350" s="38">
        <f t="shared" ref="G350:H354" si="105">I350+K350+M350+O350</f>
        <v>15000</v>
      </c>
      <c r="H350" s="38">
        <f t="shared" si="105"/>
        <v>15000</v>
      </c>
      <c r="I350" s="38">
        <v>15000</v>
      </c>
      <c r="J350" s="38">
        <v>15000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9">
        <v>0</v>
      </c>
      <c r="Q350" s="120"/>
      <c r="R350" s="120"/>
      <c r="S350" s="49"/>
    </row>
    <row r="351" spans="1:19" ht="18" customHeight="1">
      <c r="A351" s="122"/>
      <c r="B351" s="113"/>
      <c r="C351" s="96"/>
      <c r="D351" s="115"/>
      <c r="E351" s="90"/>
      <c r="F351" s="45" t="s">
        <v>32</v>
      </c>
      <c r="G351" s="38">
        <f t="shared" si="105"/>
        <v>0</v>
      </c>
      <c r="H351" s="38">
        <f t="shared" si="105"/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9">
        <v>0</v>
      </c>
      <c r="Q351" s="120"/>
      <c r="R351" s="120"/>
      <c r="S351" s="49"/>
    </row>
    <row r="352" spans="1:19" ht="18" customHeight="1">
      <c r="A352" s="122"/>
      <c r="B352" s="113"/>
      <c r="C352" s="96"/>
      <c r="D352" s="115"/>
      <c r="E352" s="90"/>
      <c r="F352" s="45" t="s">
        <v>33</v>
      </c>
      <c r="G352" s="38">
        <f t="shared" si="105"/>
        <v>0</v>
      </c>
      <c r="H352" s="38">
        <f t="shared" si="105"/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9">
        <v>0</v>
      </c>
      <c r="Q352" s="120"/>
      <c r="R352" s="120"/>
      <c r="S352" s="49"/>
    </row>
    <row r="353" spans="1:25" ht="18" customHeight="1">
      <c r="A353" s="122"/>
      <c r="B353" s="113"/>
      <c r="C353" s="96"/>
      <c r="D353" s="115"/>
      <c r="E353" s="90"/>
      <c r="F353" s="45" t="s">
        <v>34</v>
      </c>
      <c r="G353" s="38">
        <f t="shared" si="105"/>
        <v>0</v>
      </c>
      <c r="H353" s="38">
        <f t="shared" si="105"/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9">
        <v>0</v>
      </c>
      <c r="Q353" s="120"/>
      <c r="R353" s="120"/>
      <c r="S353" s="49"/>
    </row>
    <row r="354" spans="1:25" ht="18" customHeight="1">
      <c r="A354" s="123"/>
      <c r="B354" s="114"/>
      <c r="C354" s="97"/>
      <c r="D354" s="115"/>
      <c r="E354" s="90"/>
      <c r="F354" s="45" t="s">
        <v>35</v>
      </c>
      <c r="G354" s="38">
        <f t="shared" si="105"/>
        <v>0</v>
      </c>
      <c r="H354" s="38">
        <f t="shared" si="105"/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9">
        <v>0</v>
      </c>
      <c r="Q354" s="120"/>
      <c r="R354" s="120"/>
      <c r="S354" s="49"/>
    </row>
    <row r="355" spans="1:25" ht="18" customHeight="1">
      <c r="A355" s="126" t="s">
        <v>177</v>
      </c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49"/>
    </row>
    <row r="356" spans="1:25" ht="18" customHeight="1">
      <c r="A356" s="128" t="s">
        <v>178</v>
      </c>
      <c r="B356" s="112" t="s">
        <v>179</v>
      </c>
      <c r="C356" s="95"/>
      <c r="D356" s="115"/>
      <c r="E356" s="90"/>
      <c r="F356" s="46" t="s">
        <v>26</v>
      </c>
      <c r="G356" s="40">
        <f>SUM(G357:G361)</f>
        <v>21500</v>
      </c>
      <c r="H356" s="40">
        <f>SUM(H357:H361)</f>
        <v>3000</v>
      </c>
      <c r="I356" s="40">
        <f>SUM(I357:I361)</f>
        <v>21500</v>
      </c>
      <c r="J356" s="40">
        <f>SUM(J357:J361)</f>
        <v>3000</v>
      </c>
      <c r="K356" s="40">
        <f t="shared" ref="K356:P356" si="106">SUM(K357:K361)</f>
        <v>0</v>
      </c>
      <c r="L356" s="40">
        <f t="shared" si="106"/>
        <v>0</v>
      </c>
      <c r="M356" s="40">
        <f t="shared" si="106"/>
        <v>0</v>
      </c>
      <c r="N356" s="40">
        <f t="shared" si="106"/>
        <v>0</v>
      </c>
      <c r="O356" s="40">
        <f t="shared" si="106"/>
        <v>0</v>
      </c>
      <c r="P356" s="41">
        <f t="shared" si="106"/>
        <v>0</v>
      </c>
      <c r="Q356" s="120" t="s">
        <v>180</v>
      </c>
      <c r="R356" s="120"/>
      <c r="S356" s="49"/>
    </row>
    <row r="357" spans="1:25" ht="18" customHeight="1">
      <c r="A357" s="117"/>
      <c r="B357" s="113"/>
      <c r="C357" s="96"/>
      <c r="D357" s="115"/>
      <c r="E357" s="90" t="s">
        <v>31</v>
      </c>
      <c r="F357" s="45" t="s">
        <v>29</v>
      </c>
      <c r="G357" s="38">
        <f t="shared" ref="G357:H361" si="107">I357+K357+M357+O357</f>
        <v>0</v>
      </c>
      <c r="H357" s="38">
        <f t="shared" si="107"/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9">
        <v>0</v>
      </c>
      <c r="Q357" s="120"/>
      <c r="R357" s="120"/>
      <c r="S357" s="49"/>
    </row>
    <row r="358" spans="1:25" ht="18" customHeight="1">
      <c r="A358" s="117"/>
      <c r="B358" s="113"/>
      <c r="C358" s="105" t="s">
        <v>258</v>
      </c>
      <c r="D358" s="115"/>
      <c r="E358" s="90" t="s">
        <v>31</v>
      </c>
      <c r="F358" s="45" t="s">
        <v>32</v>
      </c>
      <c r="G358" s="38">
        <f t="shared" si="107"/>
        <v>3000</v>
      </c>
      <c r="H358" s="38">
        <f t="shared" si="107"/>
        <v>3000</v>
      </c>
      <c r="I358" s="38">
        <v>3000</v>
      </c>
      <c r="J358" s="38">
        <v>3000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9">
        <v>0</v>
      </c>
      <c r="Q358" s="120"/>
      <c r="R358" s="120"/>
      <c r="S358" s="49"/>
    </row>
    <row r="359" spans="1:25" ht="18" customHeight="1">
      <c r="A359" s="117"/>
      <c r="B359" s="113"/>
      <c r="C359" s="96"/>
      <c r="D359" s="115"/>
      <c r="E359" s="90"/>
      <c r="F359" s="45" t="s">
        <v>33</v>
      </c>
      <c r="G359" s="38">
        <f t="shared" si="107"/>
        <v>0</v>
      </c>
      <c r="H359" s="38">
        <f t="shared" si="107"/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9">
        <v>0</v>
      </c>
      <c r="Q359" s="120"/>
      <c r="R359" s="120"/>
      <c r="S359" s="49"/>
    </row>
    <row r="360" spans="1:25" ht="18" customHeight="1">
      <c r="A360" s="117"/>
      <c r="B360" s="113"/>
      <c r="C360" s="96"/>
      <c r="D360" s="115"/>
      <c r="E360" s="90" t="s">
        <v>31</v>
      </c>
      <c r="F360" s="45" t="s">
        <v>34</v>
      </c>
      <c r="G360" s="38">
        <f t="shared" si="107"/>
        <v>18500</v>
      </c>
      <c r="H360" s="38">
        <f t="shared" si="107"/>
        <v>0</v>
      </c>
      <c r="I360" s="38">
        <v>18500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9">
        <v>0</v>
      </c>
      <c r="Q360" s="120"/>
      <c r="R360" s="120"/>
      <c r="S360" s="49"/>
    </row>
    <row r="361" spans="1:25" ht="18" customHeight="1">
      <c r="A361" s="118"/>
      <c r="B361" s="114"/>
      <c r="C361" s="97"/>
      <c r="D361" s="115"/>
      <c r="E361" s="90"/>
      <c r="F361" s="45" t="s">
        <v>35</v>
      </c>
      <c r="G361" s="38">
        <f t="shared" si="107"/>
        <v>0</v>
      </c>
      <c r="H361" s="38">
        <f t="shared" si="107"/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9">
        <v>0</v>
      </c>
      <c r="Q361" s="120"/>
      <c r="R361" s="120"/>
      <c r="S361" s="49"/>
    </row>
    <row r="362" spans="1:25" ht="18" customHeight="1">
      <c r="A362" s="133" t="s">
        <v>181</v>
      </c>
      <c r="B362" s="133"/>
      <c r="C362" s="133"/>
      <c r="D362" s="133"/>
      <c r="E362" s="133"/>
      <c r="F362" s="69" t="s">
        <v>26</v>
      </c>
      <c r="G362" s="64">
        <f>SUM(G363:G367)</f>
        <v>2737953.17</v>
      </c>
      <c r="H362" s="64">
        <f t="shared" ref="H362:P362" si="108">SUM(H363:H367)</f>
        <v>304345.90000000002</v>
      </c>
      <c r="I362" s="64">
        <f>SUM(I363:I367)</f>
        <v>2183756.9699999997</v>
      </c>
      <c r="J362" s="64">
        <f t="shared" si="108"/>
        <v>304345.90000000002</v>
      </c>
      <c r="K362" s="64">
        <f t="shared" si="108"/>
        <v>175200</v>
      </c>
      <c r="L362" s="64">
        <f t="shared" si="108"/>
        <v>0</v>
      </c>
      <c r="M362" s="64">
        <f>SUM(M363:M367)</f>
        <v>320596.2</v>
      </c>
      <c r="N362" s="64">
        <f t="shared" si="108"/>
        <v>0</v>
      </c>
      <c r="O362" s="64">
        <f t="shared" si="108"/>
        <v>58400</v>
      </c>
      <c r="P362" s="64">
        <f t="shared" si="108"/>
        <v>0</v>
      </c>
      <c r="Q362" s="179"/>
      <c r="R362" s="180"/>
      <c r="S362" s="49"/>
    </row>
    <row r="363" spans="1:25" ht="18" customHeight="1">
      <c r="A363" s="133"/>
      <c r="B363" s="133"/>
      <c r="C363" s="133"/>
      <c r="D363" s="133"/>
      <c r="E363" s="133"/>
      <c r="F363" s="70" t="s">
        <v>29</v>
      </c>
      <c r="G363" s="67">
        <f t="shared" ref="G363:H367" si="109">I363+K363+M363+O363</f>
        <v>73011.199999999997</v>
      </c>
      <c r="H363" s="67">
        <f>J363+L363+N363+P363</f>
        <v>73011.199999999997</v>
      </c>
      <c r="I363" s="67">
        <f t="shared" ref="I363:P363" si="110">I153+I13+I14+I24+I30+I36+I42+I49+I57+I63+I69+I70+I77+I78+I84+I90+I97+I103+I104+I110+I116+I129+I135+I141+I147+I154+I155+I161+I162+I163+I169+I175+I181+I188+I194+I201+I207+I213+I220+I226+I232+I238+I244+I250+I256+I262+I268+I274+I281+I287+I293+I299+I305+I311+I318+I324+I330+I337+I343+I350+I357</f>
        <v>73011.199999999997</v>
      </c>
      <c r="J363" s="67">
        <f t="shared" si="110"/>
        <v>73011.199999999997</v>
      </c>
      <c r="K363" s="67">
        <f t="shared" si="110"/>
        <v>0</v>
      </c>
      <c r="L363" s="67">
        <f t="shared" si="110"/>
        <v>0</v>
      </c>
      <c r="M363" s="67">
        <f t="shared" si="110"/>
        <v>0</v>
      </c>
      <c r="N363" s="67">
        <f t="shared" si="110"/>
        <v>0</v>
      </c>
      <c r="O363" s="67">
        <f t="shared" si="110"/>
        <v>0</v>
      </c>
      <c r="P363" s="67">
        <f t="shared" si="110"/>
        <v>0</v>
      </c>
      <c r="Q363" s="181"/>
      <c r="R363" s="182"/>
      <c r="S363" s="49"/>
    </row>
    <row r="364" spans="1:25" ht="18" customHeight="1">
      <c r="A364" s="133"/>
      <c r="B364" s="133"/>
      <c r="C364" s="133"/>
      <c r="D364" s="133"/>
      <c r="E364" s="133"/>
      <c r="F364" s="70" t="s">
        <v>32</v>
      </c>
      <c r="G364" s="67">
        <f t="shared" si="109"/>
        <v>134529.5</v>
      </c>
      <c r="H364" s="67">
        <f t="shared" si="109"/>
        <v>134529.5</v>
      </c>
      <c r="I364" s="67">
        <f t="shared" ref="I364:P364" si="111">I15+I16+I25+I31+I37+I43+I44+I50+I58+I64+I71+I72+I79+I85+I91+I105+I111+I117+I130+I136+I142+I148+I156+I164+I170+I176+I182+I183+I189+I195+I196+I202+I208+I214+I221+I227+I233+I239+I245+I251+I257+I263+I269+I275+I276+I282+I288+I294+I300+I306+I312+I319+I325+I331+I338+I344+I351+I358</f>
        <v>134529.5</v>
      </c>
      <c r="J364" s="67">
        <f t="shared" si="111"/>
        <v>134529.5</v>
      </c>
      <c r="K364" s="67">
        <f t="shared" si="111"/>
        <v>0</v>
      </c>
      <c r="L364" s="67">
        <f t="shared" si="111"/>
        <v>0</v>
      </c>
      <c r="M364" s="67">
        <f t="shared" si="111"/>
        <v>0</v>
      </c>
      <c r="N364" s="67">
        <f t="shared" si="111"/>
        <v>0</v>
      </c>
      <c r="O364" s="67">
        <f t="shared" si="111"/>
        <v>0</v>
      </c>
      <c r="P364" s="67">
        <f t="shared" si="111"/>
        <v>0</v>
      </c>
      <c r="Q364" s="181"/>
      <c r="R364" s="182"/>
    </row>
    <row r="365" spans="1:25" ht="18" customHeight="1">
      <c r="A365" s="133"/>
      <c r="B365" s="133"/>
      <c r="C365" s="133"/>
      <c r="D365" s="133"/>
      <c r="E365" s="133"/>
      <c r="F365" s="70" t="s">
        <v>33</v>
      </c>
      <c r="G365" s="67">
        <f t="shared" si="109"/>
        <v>446534.12</v>
      </c>
      <c r="H365" s="67">
        <f t="shared" si="109"/>
        <v>96805.2</v>
      </c>
      <c r="I365" s="67">
        <f t="shared" ref="I365:M365" si="112">I17+I18+I26+I32+I38+I45+I51+I52+I59+I65+I73+I80+I86+I92+I93+I98+I99+I106+I112+I118+I131+I137+I143+I149+I157+I165+I171+I177+I184+I190+I197+I203+I209+I215+I222+I228+I234+I240+I246+I252+I258+I264+I270+I277+I283+I289+I295+I301+I307+I313+I320+I326+I332+I333+I339+I345+I352+I359</f>
        <v>289279.51999999996</v>
      </c>
      <c r="J365" s="67">
        <f t="shared" si="112"/>
        <v>96805.2</v>
      </c>
      <c r="K365" s="67">
        <f t="shared" si="112"/>
        <v>0</v>
      </c>
      <c r="L365" s="67">
        <f t="shared" si="112"/>
        <v>0</v>
      </c>
      <c r="M365" s="67">
        <f t="shared" si="112"/>
        <v>157254.6</v>
      </c>
      <c r="N365" s="67">
        <f>N17+N18+N26+N32+N38+N45+N51+N52+N59+N65+N73+N80+N86+N92+N93+N98+N99+N106+N112+N118+N131+N137+N143+N149+N157+N165+N171+N177+N184+N190+N197+N203+N209+N215+N222+N228+N234+N240+N246+N252+N258+N264+N270+N277+N283+N289+N295+N301+N307+N313+N320+N326+N332+N333+N339+N345+N352+N359</f>
        <v>0</v>
      </c>
      <c r="O365" s="67">
        <f>O17+O18+O26+O32+O38+O45+O51+O52+O59+O65+O73+O80+O86+O92+O93+O98+O99+O106+O112+O118+O131+O137+O143+O149+O157+O165+O171+O177+O184+O190+O197+O203+O209+O215+O222+O228+O234+O240+O246+O252+O258+O264+O270+O277+O283+O289+O295+O301+O307+O313+O320+O326+O332+O333+O339+O345+O352+O359</f>
        <v>0</v>
      </c>
      <c r="P365" s="67">
        <f>P17+P18+P26+P32+P38+P45+P51+P52+P59+P65+P73+P80+P86+P92+P93+P98+P99+P106+P112+P118+P131+P137+P143+P149+P157+P165+P171+P177+P184+P190+P197+P203+P209+P215+P222+P228+P234+P240+P246+P252+P258+P264+P270+P277+P283+P289+P295+P301+P307+P313+P320+P326+P332+P333+P339+P345+P352+P359</f>
        <v>0</v>
      </c>
      <c r="Q365" s="181"/>
      <c r="R365" s="182"/>
    </row>
    <row r="366" spans="1:25" ht="18" customHeight="1">
      <c r="A366" s="133"/>
      <c r="B366" s="133"/>
      <c r="C366" s="133"/>
      <c r="D366" s="133"/>
      <c r="E366" s="133"/>
      <c r="F366" s="70" t="s">
        <v>34</v>
      </c>
      <c r="G366" s="67">
        <f t="shared" si="109"/>
        <v>582379.6</v>
      </c>
      <c r="H366" s="67">
        <f t="shared" si="109"/>
        <v>0</v>
      </c>
      <c r="I366" s="67">
        <f t="shared" ref="I366:P366" si="113">I19+I20+I27+I33+I39+I46+I53+I60+I66+I74+I81+I87+I94+I100+I107+I113+I119+I120+I132+I138+I144+I150+I158+I166+I172+I178+I185+I191+I198+I204+I210+I216+I223+I229+I235+I241+I247+I253+I259+I265+I271+I278+I284+I290+I296+I302+I308+I314+I321+I327+I334+I340+I346+I353+I360</f>
        <v>361408.8</v>
      </c>
      <c r="J366" s="67">
        <f t="shared" si="113"/>
        <v>0</v>
      </c>
      <c r="K366" s="67">
        <f t="shared" si="113"/>
        <v>87600</v>
      </c>
      <c r="L366" s="67">
        <f t="shared" si="113"/>
        <v>0</v>
      </c>
      <c r="M366" s="67">
        <f t="shared" si="113"/>
        <v>104170.8</v>
      </c>
      <c r="N366" s="67">
        <f t="shared" si="113"/>
        <v>0</v>
      </c>
      <c r="O366" s="67">
        <f t="shared" si="113"/>
        <v>29200</v>
      </c>
      <c r="P366" s="67">
        <f t="shared" si="113"/>
        <v>0</v>
      </c>
      <c r="Q366" s="181"/>
      <c r="R366" s="182"/>
    </row>
    <row r="367" spans="1:25" ht="18" customHeight="1">
      <c r="A367" s="133"/>
      <c r="B367" s="133"/>
      <c r="C367" s="133"/>
      <c r="D367" s="133"/>
      <c r="E367" s="133"/>
      <c r="F367" s="70" t="s">
        <v>35</v>
      </c>
      <c r="G367" s="67">
        <f t="shared" si="109"/>
        <v>1501498.75</v>
      </c>
      <c r="H367" s="67">
        <f t="shared" si="109"/>
        <v>0</v>
      </c>
      <c r="I367" s="67">
        <f t="shared" ref="I367:P367" si="114">I21+I22+I28+I34+I40+I47+I54+I61+I67+I75+I82+I88+I95+I101+I108+I114+I121+I133+I139+I145+I151+I159+I167+I173+I179+I186+I192+I199+I205+I211+I217+I224+I230+I236+I242+I248+I254+I260+I266+I272+I279+I285+I291+I297+I303+I309+I315+I316+I322+I328+I335+I341+I347+I354+I361</f>
        <v>1325527.95</v>
      </c>
      <c r="J367" s="67">
        <f t="shared" si="114"/>
        <v>0</v>
      </c>
      <c r="K367" s="67">
        <f t="shared" si="114"/>
        <v>87600</v>
      </c>
      <c r="L367" s="67">
        <f t="shared" si="114"/>
        <v>0</v>
      </c>
      <c r="M367" s="67">
        <f t="shared" si="114"/>
        <v>59170.8</v>
      </c>
      <c r="N367" s="67">
        <f t="shared" si="114"/>
        <v>0</v>
      </c>
      <c r="O367" s="67">
        <f t="shared" si="114"/>
        <v>29200</v>
      </c>
      <c r="P367" s="67">
        <f t="shared" si="114"/>
        <v>0</v>
      </c>
      <c r="Q367" s="183"/>
      <c r="R367" s="184"/>
      <c r="S367" s="71"/>
      <c r="T367" s="71"/>
      <c r="U367" s="71"/>
      <c r="V367" s="71"/>
      <c r="W367" s="71"/>
      <c r="X367" s="71"/>
      <c r="Y367" s="71"/>
    </row>
    <row r="368" spans="1:25" ht="18" customHeight="1">
      <c r="A368" s="167" t="s">
        <v>182</v>
      </c>
      <c r="B368" s="168"/>
      <c r="C368" s="168"/>
      <c r="D368" s="168"/>
      <c r="E368" s="169"/>
      <c r="F368" s="42" t="s">
        <v>26</v>
      </c>
      <c r="G368" s="40">
        <f>G369+G370+G371+G372+G373</f>
        <v>237286.03</v>
      </c>
      <c r="H368" s="40">
        <f>H369+H370+H371+H372+H373</f>
        <v>29777.9</v>
      </c>
      <c r="I368" s="40">
        <f>I369+I370+I371+I372+I373</f>
        <v>223300.03</v>
      </c>
      <c r="J368" s="40">
        <f>J369+J370+J371+J372+J373</f>
        <v>29777.9</v>
      </c>
      <c r="K368" s="40">
        <f t="shared" ref="K368:P368" si="115">K369+K370+K371+K372+K373</f>
        <v>0</v>
      </c>
      <c r="L368" s="40">
        <f t="shared" si="115"/>
        <v>0</v>
      </c>
      <c r="M368" s="40">
        <f t="shared" si="115"/>
        <v>13986</v>
      </c>
      <c r="N368" s="40">
        <f t="shared" si="115"/>
        <v>0</v>
      </c>
      <c r="O368" s="40">
        <f t="shared" si="115"/>
        <v>0</v>
      </c>
      <c r="P368" s="41">
        <f t="shared" si="115"/>
        <v>0</v>
      </c>
      <c r="Q368" s="148"/>
      <c r="R368" s="149"/>
      <c r="S368" s="71"/>
    </row>
    <row r="369" spans="1:18" ht="18" customHeight="1">
      <c r="A369" s="170"/>
      <c r="B369" s="135"/>
      <c r="C369" s="135"/>
      <c r="D369" s="135"/>
      <c r="E369" s="171"/>
      <c r="F369" s="42" t="s">
        <v>29</v>
      </c>
      <c r="G369" s="38">
        <f>I369+K369+M369+O369</f>
        <v>16646.5</v>
      </c>
      <c r="H369" s="38">
        <f t="shared" ref="G369:H373" si="116">J369+L369+N369+P369</f>
        <v>16646.5</v>
      </c>
      <c r="I369" s="38">
        <f t="shared" ref="I369:P369" si="117">I350+I13+I24+I30+I63+I69+I77+I103+I357+I155+I161+I293</f>
        <v>16646.5</v>
      </c>
      <c r="J369" s="38">
        <f t="shared" si="117"/>
        <v>16646.5</v>
      </c>
      <c r="K369" s="38">
        <f t="shared" si="117"/>
        <v>0</v>
      </c>
      <c r="L369" s="38">
        <f t="shared" si="117"/>
        <v>0</v>
      </c>
      <c r="M369" s="38">
        <f t="shared" si="117"/>
        <v>0</v>
      </c>
      <c r="N369" s="38">
        <f t="shared" si="117"/>
        <v>0</v>
      </c>
      <c r="O369" s="38">
        <f t="shared" si="117"/>
        <v>0</v>
      </c>
      <c r="P369" s="38">
        <f t="shared" si="117"/>
        <v>0</v>
      </c>
      <c r="Q369" s="150"/>
      <c r="R369" s="151"/>
    </row>
    <row r="370" spans="1:18" ht="18" customHeight="1">
      <c r="A370" s="170"/>
      <c r="B370" s="135"/>
      <c r="C370" s="135"/>
      <c r="D370" s="135"/>
      <c r="E370" s="171"/>
      <c r="F370" s="42" t="s">
        <v>32</v>
      </c>
      <c r="G370" s="38">
        <f t="shared" si="116"/>
        <v>13131.400000000001</v>
      </c>
      <c r="H370" s="38">
        <f t="shared" si="116"/>
        <v>13131.400000000001</v>
      </c>
      <c r="I370" s="38">
        <f t="shared" ref="I370:P370" si="118">I15+I25+I58+I111+I117+I358+I202+I319+I325+I331+I344+I275+I44+I105</f>
        <v>13131.400000000001</v>
      </c>
      <c r="J370" s="38">
        <f t="shared" si="118"/>
        <v>13131.400000000001</v>
      </c>
      <c r="K370" s="38">
        <f t="shared" si="118"/>
        <v>0</v>
      </c>
      <c r="L370" s="38">
        <f t="shared" si="118"/>
        <v>0</v>
      </c>
      <c r="M370" s="38">
        <f t="shared" si="118"/>
        <v>0</v>
      </c>
      <c r="N370" s="38">
        <f t="shared" si="118"/>
        <v>0</v>
      </c>
      <c r="O370" s="38">
        <f t="shared" si="118"/>
        <v>0</v>
      </c>
      <c r="P370" s="38">
        <f t="shared" si="118"/>
        <v>0</v>
      </c>
      <c r="Q370" s="150"/>
      <c r="R370" s="151"/>
    </row>
    <row r="371" spans="1:18" ht="18" customHeight="1">
      <c r="A371" s="170"/>
      <c r="B371" s="135"/>
      <c r="C371" s="135"/>
      <c r="D371" s="135"/>
      <c r="E371" s="171"/>
      <c r="F371" s="42" t="s">
        <v>33</v>
      </c>
      <c r="G371" s="38">
        <f t="shared" si="116"/>
        <v>54450.78</v>
      </c>
      <c r="H371" s="38">
        <f t="shared" si="116"/>
        <v>0</v>
      </c>
      <c r="I371" s="38">
        <f t="shared" ref="I371:P371" si="119">I17+I32+I38+I51+I59+I65+I86+I92+I98+I112+I118+I246+I320+I326+I332</f>
        <v>40464.78</v>
      </c>
      <c r="J371" s="38">
        <f t="shared" si="119"/>
        <v>0</v>
      </c>
      <c r="K371" s="38">
        <f t="shared" si="119"/>
        <v>0</v>
      </c>
      <c r="L371" s="38">
        <f t="shared" si="119"/>
        <v>0</v>
      </c>
      <c r="M371" s="38">
        <f t="shared" si="119"/>
        <v>13986</v>
      </c>
      <c r="N371" s="38">
        <f t="shared" si="119"/>
        <v>0</v>
      </c>
      <c r="O371" s="38">
        <f t="shared" si="119"/>
        <v>0</v>
      </c>
      <c r="P371" s="38">
        <f t="shared" si="119"/>
        <v>0</v>
      </c>
      <c r="Q371" s="150"/>
      <c r="R371" s="151"/>
    </row>
    <row r="372" spans="1:18" ht="18" customHeight="1">
      <c r="A372" s="170"/>
      <c r="B372" s="135"/>
      <c r="C372" s="135"/>
      <c r="D372" s="135"/>
      <c r="E372" s="171"/>
      <c r="F372" s="42" t="s">
        <v>34</v>
      </c>
      <c r="G372" s="38">
        <f t="shared" si="116"/>
        <v>116496.6</v>
      </c>
      <c r="H372" s="38">
        <f t="shared" si="116"/>
        <v>0</v>
      </c>
      <c r="I372" s="38">
        <f t="shared" ref="I372:P372" si="120">I19+I39+I66+I87+I107+I119+I210+I223+I229+I235+I253+I259+I265+I271+I284+I290+I302+I308+I321+I340+I360</f>
        <v>116496.6</v>
      </c>
      <c r="J372" s="38">
        <f t="shared" si="120"/>
        <v>0</v>
      </c>
      <c r="K372" s="38">
        <f t="shared" si="120"/>
        <v>0</v>
      </c>
      <c r="L372" s="38">
        <f t="shared" si="120"/>
        <v>0</v>
      </c>
      <c r="M372" s="38">
        <f t="shared" si="120"/>
        <v>0</v>
      </c>
      <c r="N372" s="38">
        <f t="shared" si="120"/>
        <v>0</v>
      </c>
      <c r="O372" s="38">
        <f t="shared" si="120"/>
        <v>0</v>
      </c>
      <c r="P372" s="38">
        <f t="shared" si="120"/>
        <v>0</v>
      </c>
      <c r="Q372" s="150"/>
      <c r="R372" s="151"/>
    </row>
    <row r="373" spans="1:18" ht="18" customHeight="1">
      <c r="A373" s="172"/>
      <c r="B373" s="173"/>
      <c r="C373" s="173"/>
      <c r="D373" s="173"/>
      <c r="E373" s="174"/>
      <c r="F373" s="42" t="s">
        <v>35</v>
      </c>
      <c r="G373" s="38">
        <f t="shared" si="116"/>
        <v>36560.75</v>
      </c>
      <c r="H373" s="38">
        <f t="shared" si="116"/>
        <v>0</v>
      </c>
      <c r="I373" s="38">
        <f>I21+I40</f>
        <v>36560.75</v>
      </c>
      <c r="J373" s="38">
        <f t="shared" ref="J373:P373" si="121">J21+J40</f>
        <v>0</v>
      </c>
      <c r="K373" s="38">
        <f t="shared" si="121"/>
        <v>0</v>
      </c>
      <c r="L373" s="38">
        <f t="shared" si="121"/>
        <v>0</v>
      </c>
      <c r="M373" s="38">
        <f t="shared" si="121"/>
        <v>0</v>
      </c>
      <c r="N373" s="38">
        <f t="shared" si="121"/>
        <v>0</v>
      </c>
      <c r="O373" s="38">
        <f t="shared" si="121"/>
        <v>0</v>
      </c>
      <c r="P373" s="38">
        <f t="shared" si="121"/>
        <v>0</v>
      </c>
      <c r="Q373" s="152"/>
      <c r="R373" s="153"/>
    </row>
    <row r="374" spans="1:18" ht="18" customHeight="1">
      <c r="A374" s="167" t="s">
        <v>183</v>
      </c>
      <c r="B374" s="168"/>
      <c r="C374" s="168"/>
      <c r="D374" s="168"/>
      <c r="E374" s="169"/>
      <c r="F374" s="42" t="s">
        <v>26</v>
      </c>
      <c r="G374" s="40">
        <f>G375+G376+G377+G378+G379</f>
        <v>2500667.1399999997</v>
      </c>
      <c r="H374" s="40">
        <f t="shared" ref="H374:P374" si="122">H375+H376+H377+H378+H379</f>
        <v>274568</v>
      </c>
      <c r="I374" s="40">
        <f t="shared" si="122"/>
        <v>1960456.94</v>
      </c>
      <c r="J374" s="40">
        <f t="shared" si="122"/>
        <v>274568</v>
      </c>
      <c r="K374" s="40">
        <f t="shared" si="122"/>
        <v>175200</v>
      </c>
      <c r="L374" s="40">
        <f t="shared" si="122"/>
        <v>0</v>
      </c>
      <c r="M374" s="40">
        <f t="shared" si="122"/>
        <v>306610.2</v>
      </c>
      <c r="N374" s="40">
        <f t="shared" si="122"/>
        <v>0</v>
      </c>
      <c r="O374" s="40">
        <f t="shared" si="122"/>
        <v>58400</v>
      </c>
      <c r="P374" s="41">
        <f t="shared" si="122"/>
        <v>0</v>
      </c>
      <c r="Q374" s="148"/>
      <c r="R374" s="149"/>
    </row>
    <row r="375" spans="1:18" ht="18" customHeight="1">
      <c r="A375" s="170"/>
      <c r="B375" s="135"/>
      <c r="C375" s="135"/>
      <c r="D375" s="135"/>
      <c r="E375" s="171"/>
      <c r="F375" s="42" t="s">
        <v>29</v>
      </c>
      <c r="G375" s="38">
        <f>G363-G369</f>
        <v>56364.7</v>
      </c>
      <c r="H375" s="38">
        <f t="shared" ref="H375:P375" si="123">H363-H369</f>
        <v>56364.7</v>
      </c>
      <c r="I375" s="38">
        <f>I363-I369</f>
        <v>56364.7</v>
      </c>
      <c r="J375" s="38">
        <f>J363-J369</f>
        <v>56364.7</v>
      </c>
      <c r="K375" s="38">
        <f t="shared" si="123"/>
        <v>0</v>
      </c>
      <c r="L375" s="38">
        <f t="shared" si="123"/>
        <v>0</v>
      </c>
      <c r="M375" s="38">
        <f t="shared" si="123"/>
        <v>0</v>
      </c>
      <c r="N375" s="38">
        <f t="shared" si="123"/>
        <v>0</v>
      </c>
      <c r="O375" s="38">
        <f t="shared" si="123"/>
        <v>0</v>
      </c>
      <c r="P375" s="39">
        <f t="shared" si="123"/>
        <v>0</v>
      </c>
      <c r="Q375" s="150"/>
      <c r="R375" s="151"/>
    </row>
    <row r="376" spans="1:18" ht="18" customHeight="1">
      <c r="A376" s="170"/>
      <c r="B376" s="135"/>
      <c r="C376" s="135"/>
      <c r="D376" s="135"/>
      <c r="E376" s="171"/>
      <c r="F376" s="42" t="s">
        <v>32</v>
      </c>
      <c r="G376" s="38">
        <f t="shared" ref="G376:P379" si="124">G364-G370</f>
        <v>121398.1</v>
      </c>
      <c r="H376" s="38">
        <f t="shared" si="124"/>
        <v>121398.1</v>
      </c>
      <c r="I376" s="38">
        <f t="shared" si="124"/>
        <v>121398.1</v>
      </c>
      <c r="J376" s="38">
        <f t="shared" si="124"/>
        <v>121398.1</v>
      </c>
      <c r="K376" s="38">
        <f t="shared" si="124"/>
        <v>0</v>
      </c>
      <c r="L376" s="38">
        <f t="shared" si="124"/>
        <v>0</v>
      </c>
      <c r="M376" s="38">
        <f t="shared" si="124"/>
        <v>0</v>
      </c>
      <c r="N376" s="38">
        <f t="shared" si="124"/>
        <v>0</v>
      </c>
      <c r="O376" s="38">
        <f t="shared" si="124"/>
        <v>0</v>
      </c>
      <c r="P376" s="39">
        <f t="shared" si="124"/>
        <v>0</v>
      </c>
      <c r="Q376" s="150"/>
      <c r="R376" s="151"/>
    </row>
    <row r="377" spans="1:18" ht="18" customHeight="1">
      <c r="A377" s="170"/>
      <c r="B377" s="135"/>
      <c r="C377" s="135"/>
      <c r="D377" s="135"/>
      <c r="E377" s="171"/>
      <c r="F377" s="42" t="s">
        <v>33</v>
      </c>
      <c r="G377" s="38">
        <f t="shared" si="124"/>
        <v>392083.33999999997</v>
      </c>
      <c r="H377" s="38">
        <f t="shared" si="124"/>
        <v>96805.2</v>
      </c>
      <c r="I377" s="38">
        <f t="shared" si="124"/>
        <v>248814.73999999996</v>
      </c>
      <c r="J377" s="38">
        <f t="shared" si="124"/>
        <v>96805.2</v>
      </c>
      <c r="K377" s="38">
        <f t="shared" si="124"/>
        <v>0</v>
      </c>
      <c r="L377" s="38">
        <f>L365-L371</f>
        <v>0</v>
      </c>
      <c r="M377" s="38">
        <f>M365-M371</f>
        <v>143268.6</v>
      </c>
      <c r="N377" s="38">
        <f>N365-N371</f>
        <v>0</v>
      </c>
      <c r="O377" s="38">
        <f t="shared" si="124"/>
        <v>0</v>
      </c>
      <c r="P377" s="39">
        <f t="shared" si="124"/>
        <v>0</v>
      </c>
      <c r="Q377" s="150"/>
      <c r="R377" s="151"/>
    </row>
    <row r="378" spans="1:18" ht="18" customHeight="1">
      <c r="A378" s="170"/>
      <c r="B378" s="135"/>
      <c r="C378" s="135"/>
      <c r="D378" s="135"/>
      <c r="E378" s="171"/>
      <c r="F378" s="42" t="s">
        <v>34</v>
      </c>
      <c r="G378" s="38">
        <f t="shared" si="124"/>
        <v>465883</v>
      </c>
      <c r="H378" s="38">
        <f t="shared" si="124"/>
        <v>0</v>
      </c>
      <c r="I378" s="38">
        <f>I366-I372</f>
        <v>244912.19999999998</v>
      </c>
      <c r="J378" s="38">
        <f t="shared" si="124"/>
        <v>0</v>
      </c>
      <c r="K378" s="38">
        <f t="shared" si="124"/>
        <v>87600</v>
      </c>
      <c r="L378" s="38">
        <f t="shared" si="124"/>
        <v>0</v>
      </c>
      <c r="M378" s="38">
        <f t="shared" si="124"/>
        <v>104170.8</v>
      </c>
      <c r="N378" s="38">
        <f t="shared" si="124"/>
        <v>0</v>
      </c>
      <c r="O378" s="38">
        <f t="shared" si="124"/>
        <v>29200</v>
      </c>
      <c r="P378" s="39">
        <f t="shared" si="124"/>
        <v>0</v>
      </c>
      <c r="Q378" s="150"/>
      <c r="R378" s="151"/>
    </row>
    <row r="379" spans="1:18" ht="18" customHeight="1">
      <c r="A379" s="172"/>
      <c r="B379" s="173"/>
      <c r="C379" s="173"/>
      <c r="D379" s="173"/>
      <c r="E379" s="174"/>
      <c r="F379" s="42" t="s">
        <v>35</v>
      </c>
      <c r="G379" s="38">
        <f t="shared" si="124"/>
        <v>1464938</v>
      </c>
      <c r="H379" s="38">
        <f t="shared" si="124"/>
        <v>0</v>
      </c>
      <c r="I379" s="38">
        <f t="shared" si="124"/>
        <v>1288967.2</v>
      </c>
      <c r="J379" s="38">
        <f t="shared" si="124"/>
        <v>0</v>
      </c>
      <c r="K379" s="38">
        <f t="shared" si="124"/>
        <v>87600</v>
      </c>
      <c r="L379" s="38">
        <f t="shared" si="124"/>
        <v>0</v>
      </c>
      <c r="M379" s="38">
        <f t="shared" si="124"/>
        <v>59170.8</v>
      </c>
      <c r="N379" s="38">
        <f t="shared" si="124"/>
        <v>0</v>
      </c>
      <c r="O379" s="38">
        <f t="shared" si="124"/>
        <v>29200</v>
      </c>
      <c r="P379" s="39">
        <f t="shared" si="124"/>
        <v>0</v>
      </c>
      <c r="Q379" s="152"/>
      <c r="R379" s="153"/>
    </row>
    <row r="380" spans="1:18" ht="18" customHeight="1">
      <c r="A380" s="139" t="s">
        <v>184</v>
      </c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1"/>
    </row>
    <row r="381" spans="1:18" ht="18" customHeight="1">
      <c r="A381" s="139" t="s">
        <v>185</v>
      </c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1"/>
    </row>
    <row r="382" spans="1:18" ht="18" customHeight="1">
      <c r="A382" s="119" t="s">
        <v>186</v>
      </c>
      <c r="B382" s="112" t="s">
        <v>187</v>
      </c>
      <c r="C382" s="95"/>
      <c r="D382" s="129" t="s">
        <v>41</v>
      </c>
      <c r="E382" s="73"/>
      <c r="F382" s="43" t="s">
        <v>26</v>
      </c>
      <c r="G382" s="40">
        <f t="shared" ref="G382:P382" si="125">SUM(G383:G387)</f>
        <v>12649.1</v>
      </c>
      <c r="H382" s="40">
        <f t="shared" si="125"/>
        <v>12649.1</v>
      </c>
      <c r="I382" s="40">
        <f t="shared" si="125"/>
        <v>12649.1</v>
      </c>
      <c r="J382" s="40">
        <f t="shared" si="125"/>
        <v>12649.1</v>
      </c>
      <c r="K382" s="40">
        <f t="shared" si="125"/>
        <v>0</v>
      </c>
      <c r="L382" s="40">
        <f t="shared" si="125"/>
        <v>0</v>
      </c>
      <c r="M382" s="40">
        <f t="shared" si="125"/>
        <v>0</v>
      </c>
      <c r="N382" s="40">
        <f t="shared" si="125"/>
        <v>0</v>
      </c>
      <c r="O382" s="40">
        <f t="shared" si="125"/>
        <v>0</v>
      </c>
      <c r="P382" s="41">
        <f t="shared" si="125"/>
        <v>0</v>
      </c>
      <c r="Q382" s="120" t="s">
        <v>27</v>
      </c>
      <c r="R382" s="120"/>
    </row>
    <row r="383" spans="1:18" ht="18" customHeight="1">
      <c r="A383" s="119"/>
      <c r="B383" s="113"/>
      <c r="C383" s="96"/>
      <c r="D383" s="130"/>
      <c r="E383" s="73" t="s">
        <v>30</v>
      </c>
      <c r="F383" s="73" t="s">
        <v>29</v>
      </c>
      <c r="G383" s="38">
        <f t="shared" ref="G383:H387" si="126">I383+K383+M383+O383</f>
        <v>12649.1</v>
      </c>
      <c r="H383" s="38">
        <f t="shared" si="126"/>
        <v>12649.1</v>
      </c>
      <c r="I383" s="38">
        <v>12649.1</v>
      </c>
      <c r="J383" s="38">
        <v>12649.1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9">
        <v>0</v>
      </c>
      <c r="Q383" s="120"/>
      <c r="R383" s="120"/>
    </row>
    <row r="384" spans="1:18" ht="18" customHeight="1">
      <c r="A384" s="119"/>
      <c r="B384" s="113"/>
      <c r="C384" s="96"/>
      <c r="D384" s="130"/>
      <c r="E384" s="73"/>
      <c r="F384" s="73" t="s">
        <v>32</v>
      </c>
      <c r="G384" s="38">
        <f t="shared" si="126"/>
        <v>0</v>
      </c>
      <c r="H384" s="38">
        <f t="shared" si="126"/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9">
        <v>0</v>
      </c>
      <c r="Q384" s="120"/>
      <c r="R384" s="120"/>
    </row>
    <row r="385" spans="1:20" ht="18" customHeight="1">
      <c r="A385" s="119"/>
      <c r="B385" s="113"/>
      <c r="C385" s="96"/>
      <c r="D385" s="130"/>
      <c r="E385" s="73"/>
      <c r="F385" s="73" t="s">
        <v>33</v>
      </c>
      <c r="G385" s="38">
        <f t="shared" si="126"/>
        <v>0</v>
      </c>
      <c r="H385" s="38">
        <f t="shared" si="126"/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9">
        <v>0</v>
      </c>
      <c r="Q385" s="120"/>
      <c r="R385" s="120"/>
    </row>
    <row r="386" spans="1:20" ht="18" customHeight="1">
      <c r="A386" s="119"/>
      <c r="B386" s="113"/>
      <c r="C386" s="96"/>
      <c r="D386" s="130"/>
      <c r="E386" s="73"/>
      <c r="F386" s="73" t="s">
        <v>34</v>
      </c>
      <c r="G386" s="38">
        <f t="shared" si="126"/>
        <v>0</v>
      </c>
      <c r="H386" s="38">
        <f t="shared" si="126"/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9">
        <v>0</v>
      </c>
      <c r="Q386" s="120"/>
      <c r="R386" s="120"/>
    </row>
    <row r="387" spans="1:20" ht="18" customHeight="1">
      <c r="A387" s="119"/>
      <c r="B387" s="114"/>
      <c r="C387" s="97"/>
      <c r="D387" s="131"/>
      <c r="E387" s="73"/>
      <c r="F387" s="73" t="s">
        <v>35</v>
      </c>
      <c r="G387" s="38">
        <f t="shared" si="126"/>
        <v>0</v>
      </c>
      <c r="H387" s="38">
        <f t="shared" si="126"/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9">
        <v>0</v>
      </c>
      <c r="Q387" s="120"/>
      <c r="R387" s="120"/>
    </row>
    <row r="388" spans="1:20" ht="18" customHeight="1">
      <c r="A388" s="119" t="s">
        <v>188</v>
      </c>
      <c r="B388" s="112" t="s">
        <v>189</v>
      </c>
      <c r="C388" s="95"/>
      <c r="D388" s="129"/>
      <c r="E388" s="73"/>
      <c r="F388" s="43" t="s">
        <v>26</v>
      </c>
      <c r="G388" s="40">
        <f t="shared" ref="G388:P388" si="127">SUM(G389:G393)</f>
        <v>22471.9</v>
      </c>
      <c r="H388" s="40">
        <f t="shared" si="127"/>
        <v>1335</v>
      </c>
      <c r="I388" s="40">
        <f t="shared" si="127"/>
        <v>22471.9</v>
      </c>
      <c r="J388" s="40">
        <f t="shared" si="127"/>
        <v>1335</v>
      </c>
      <c r="K388" s="40">
        <f t="shared" si="127"/>
        <v>0</v>
      </c>
      <c r="L388" s="40">
        <f t="shared" si="127"/>
        <v>0</v>
      </c>
      <c r="M388" s="40">
        <f t="shared" si="127"/>
        <v>0</v>
      </c>
      <c r="N388" s="40">
        <f t="shared" si="127"/>
        <v>0</v>
      </c>
      <c r="O388" s="40">
        <f t="shared" si="127"/>
        <v>0</v>
      </c>
      <c r="P388" s="41">
        <f t="shared" si="127"/>
        <v>0</v>
      </c>
      <c r="Q388" s="120" t="s">
        <v>27</v>
      </c>
      <c r="R388" s="120"/>
    </row>
    <row r="389" spans="1:20" ht="18" customHeight="1">
      <c r="A389" s="119"/>
      <c r="B389" s="113"/>
      <c r="C389" s="96"/>
      <c r="D389" s="130"/>
      <c r="E389" s="73" t="s">
        <v>31</v>
      </c>
      <c r="F389" s="73" t="s">
        <v>29</v>
      </c>
      <c r="G389" s="38">
        <f t="shared" ref="G389:H393" si="128">I389+K389+M389+O389</f>
        <v>1335</v>
      </c>
      <c r="H389" s="38">
        <f t="shared" si="128"/>
        <v>1335</v>
      </c>
      <c r="I389" s="38">
        <v>1335</v>
      </c>
      <c r="J389" s="38">
        <v>1335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9">
        <v>0</v>
      </c>
      <c r="Q389" s="120"/>
      <c r="R389" s="120"/>
    </row>
    <row r="390" spans="1:20" ht="18" customHeight="1">
      <c r="A390" s="119"/>
      <c r="B390" s="113"/>
      <c r="C390" s="96"/>
      <c r="D390" s="130"/>
      <c r="E390" s="73"/>
      <c r="F390" s="73" t="s">
        <v>32</v>
      </c>
      <c r="G390" s="38">
        <f t="shared" si="128"/>
        <v>0</v>
      </c>
      <c r="H390" s="38">
        <f t="shared" si="128"/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9">
        <v>0</v>
      </c>
      <c r="Q390" s="120"/>
      <c r="R390" s="120"/>
    </row>
    <row r="391" spans="1:20" ht="18" customHeight="1">
      <c r="A391" s="119"/>
      <c r="B391" s="113"/>
      <c r="C391" s="96"/>
      <c r="D391" s="130"/>
      <c r="E391" s="73"/>
      <c r="F391" s="73" t="s">
        <v>33</v>
      </c>
      <c r="G391" s="38">
        <f t="shared" si="128"/>
        <v>0</v>
      </c>
      <c r="H391" s="38">
        <f t="shared" si="128"/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9">
        <v>0</v>
      </c>
      <c r="Q391" s="120"/>
      <c r="R391" s="120"/>
    </row>
    <row r="392" spans="1:20" ht="18" customHeight="1">
      <c r="A392" s="119"/>
      <c r="B392" s="113"/>
      <c r="C392" s="96"/>
      <c r="D392" s="130"/>
      <c r="E392" s="73" t="s">
        <v>30</v>
      </c>
      <c r="F392" s="73" t="s">
        <v>34</v>
      </c>
      <c r="G392" s="38">
        <f t="shared" si="128"/>
        <v>21136.9</v>
      </c>
      <c r="H392" s="38">
        <f t="shared" si="128"/>
        <v>0</v>
      </c>
      <c r="I392" s="38">
        <v>21136.9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9">
        <v>0</v>
      </c>
      <c r="Q392" s="120"/>
      <c r="R392" s="120"/>
    </row>
    <row r="393" spans="1:20" ht="18" customHeight="1">
      <c r="A393" s="119"/>
      <c r="B393" s="114"/>
      <c r="C393" s="97"/>
      <c r="D393" s="131"/>
      <c r="E393" s="73"/>
      <c r="F393" s="73" t="s">
        <v>35</v>
      </c>
      <c r="G393" s="38">
        <f t="shared" si="128"/>
        <v>0</v>
      </c>
      <c r="H393" s="38">
        <f t="shared" si="128"/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9">
        <v>0</v>
      </c>
      <c r="Q393" s="120"/>
      <c r="R393" s="120"/>
    </row>
    <row r="394" spans="1:20" ht="18" customHeight="1">
      <c r="A394" s="119" t="s">
        <v>190</v>
      </c>
      <c r="B394" s="112" t="s">
        <v>191</v>
      </c>
      <c r="C394" s="95"/>
      <c r="D394" s="129"/>
      <c r="E394" s="73"/>
      <c r="F394" s="43" t="s">
        <v>26</v>
      </c>
      <c r="G394" s="40">
        <f t="shared" ref="G394:P394" si="129">SUM(G395:G399)</f>
        <v>5293.8</v>
      </c>
      <c r="H394" s="40">
        <f t="shared" si="129"/>
        <v>0</v>
      </c>
      <c r="I394" s="40">
        <f t="shared" si="129"/>
        <v>5293.8</v>
      </c>
      <c r="J394" s="40">
        <f t="shared" si="129"/>
        <v>0</v>
      </c>
      <c r="K394" s="40">
        <f t="shared" si="129"/>
        <v>0</v>
      </c>
      <c r="L394" s="40">
        <f t="shared" si="129"/>
        <v>0</v>
      </c>
      <c r="M394" s="40">
        <f t="shared" si="129"/>
        <v>0</v>
      </c>
      <c r="N394" s="40">
        <f t="shared" si="129"/>
        <v>0</v>
      </c>
      <c r="O394" s="40">
        <f t="shared" si="129"/>
        <v>0</v>
      </c>
      <c r="P394" s="41">
        <f t="shared" si="129"/>
        <v>0</v>
      </c>
      <c r="Q394" s="120" t="s">
        <v>27</v>
      </c>
      <c r="R394" s="120"/>
    </row>
    <row r="395" spans="1:20" ht="18" customHeight="1">
      <c r="A395" s="119"/>
      <c r="B395" s="113"/>
      <c r="C395" s="96"/>
      <c r="D395" s="130"/>
      <c r="E395" s="73"/>
      <c r="F395" s="73" t="s">
        <v>29</v>
      </c>
      <c r="G395" s="38">
        <f t="shared" ref="G395:H399" si="130">I395+K395+M395+O395</f>
        <v>0</v>
      </c>
      <c r="H395" s="38">
        <f t="shared" si="130"/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9">
        <v>0</v>
      </c>
      <c r="Q395" s="120"/>
      <c r="R395" s="120"/>
    </row>
    <row r="396" spans="1:20" ht="18" customHeight="1">
      <c r="A396" s="119"/>
      <c r="B396" s="113"/>
      <c r="C396" s="96"/>
      <c r="D396" s="130"/>
      <c r="E396" s="73"/>
      <c r="F396" s="73" t="s">
        <v>32</v>
      </c>
      <c r="G396" s="38">
        <f t="shared" si="130"/>
        <v>0</v>
      </c>
      <c r="H396" s="38">
        <f t="shared" si="130"/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9">
        <v>0</v>
      </c>
      <c r="Q396" s="120"/>
      <c r="R396" s="120"/>
      <c r="T396" s="14"/>
    </row>
    <row r="397" spans="1:20" ht="18" customHeight="1">
      <c r="A397" s="119"/>
      <c r="B397" s="113"/>
      <c r="C397" s="96"/>
      <c r="D397" s="130"/>
      <c r="E397" s="73"/>
      <c r="F397" s="73" t="s">
        <v>33</v>
      </c>
      <c r="G397" s="38">
        <f t="shared" si="130"/>
        <v>0</v>
      </c>
      <c r="H397" s="38">
        <f t="shared" si="130"/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9">
        <v>0</v>
      </c>
      <c r="Q397" s="120"/>
      <c r="R397" s="120"/>
    </row>
    <row r="398" spans="1:20" ht="18" customHeight="1">
      <c r="A398" s="119"/>
      <c r="B398" s="113"/>
      <c r="C398" s="96"/>
      <c r="D398" s="130"/>
      <c r="E398" s="73" t="s">
        <v>31</v>
      </c>
      <c r="F398" s="73" t="s">
        <v>34</v>
      </c>
      <c r="G398" s="38">
        <f t="shared" si="130"/>
        <v>345</v>
      </c>
      <c r="H398" s="38">
        <f t="shared" si="130"/>
        <v>0</v>
      </c>
      <c r="I398" s="38">
        <v>345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9">
        <v>0</v>
      </c>
      <c r="Q398" s="120"/>
      <c r="R398" s="120"/>
    </row>
    <row r="399" spans="1:20" ht="18" customHeight="1">
      <c r="A399" s="119"/>
      <c r="B399" s="114"/>
      <c r="C399" s="97"/>
      <c r="D399" s="131"/>
      <c r="E399" s="73" t="s">
        <v>30</v>
      </c>
      <c r="F399" s="73" t="s">
        <v>35</v>
      </c>
      <c r="G399" s="38">
        <f t="shared" si="130"/>
        <v>4948.8</v>
      </c>
      <c r="H399" s="38">
        <f t="shared" si="130"/>
        <v>0</v>
      </c>
      <c r="I399" s="38">
        <v>4948.8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9">
        <v>0</v>
      </c>
      <c r="Q399" s="120"/>
      <c r="R399" s="120"/>
    </row>
    <row r="400" spans="1:20" ht="18" customHeight="1">
      <c r="A400" s="119" t="s">
        <v>192</v>
      </c>
      <c r="B400" s="112" t="s">
        <v>193</v>
      </c>
      <c r="C400" s="95"/>
      <c r="D400" s="129" t="s">
        <v>41</v>
      </c>
      <c r="E400" s="73"/>
      <c r="F400" s="43" t="s">
        <v>26</v>
      </c>
      <c r="G400" s="40">
        <f t="shared" ref="G400:P400" si="131">SUM(G401:G405)</f>
        <v>17105.7</v>
      </c>
      <c r="H400" s="40">
        <f t="shared" si="131"/>
        <v>0</v>
      </c>
      <c r="I400" s="40">
        <f>SUM(I401:I405)</f>
        <v>17105.7</v>
      </c>
      <c r="J400" s="40">
        <f t="shared" si="131"/>
        <v>0</v>
      </c>
      <c r="K400" s="40">
        <f t="shared" si="131"/>
        <v>0</v>
      </c>
      <c r="L400" s="40">
        <f t="shared" si="131"/>
        <v>0</v>
      </c>
      <c r="M400" s="40">
        <f t="shared" si="131"/>
        <v>0</v>
      </c>
      <c r="N400" s="40">
        <f t="shared" si="131"/>
        <v>0</v>
      </c>
      <c r="O400" s="40">
        <f t="shared" si="131"/>
        <v>0</v>
      </c>
      <c r="P400" s="41">
        <f t="shared" si="131"/>
        <v>0</v>
      </c>
      <c r="Q400" s="120" t="s">
        <v>27</v>
      </c>
      <c r="R400" s="120"/>
    </row>
    <row r="401" spans="1:20" ht="18" customHeight="1">
      <c r="A401" s="119"/>
      <c r="B401" s="113"/>
      <c r="C401" s="96"/>
      <c r="D401" s="130"/>
      <c r="E401" s="54"/>
      <c r="F401" s="73" t="s">
        <v>29</v>
      </c>
      <c r="G401" s="38">
        <f>I401+K401+M401+O401</f>
        <v>0</v>
      </c>
      <c r="H401" s="38">
        <f t="shared" ref="G401:H405" si="132">J401+L401+N401+P401</f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9">
        <v>0</v>
      </c>
      <c r="Q401" s="120"/>
      <c r="R401" s="120"/>
      <c r="T401" s="14"/>
    </row>
    <row r="402" spans="1:20" ht="18" customHeight="1">
      <c r="A402" s="119"/>
      <c r="B402" s="113"/>
      <c r="C402" s="96"/>
      <c r="D402" s="130"/>
      <c r="E402" s="73"/>
      <c r="F402" s="73" t="s">
        <v>32</v>
      </c>
      <c r="G402" s="38">
        <f>I402+K402+M402+O402</f>
        <v>0</v>
      </c>
      <c r="H402" s="38">
        <f t="shared" si="132"/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9">
        <v>0</v>
      </c>
      <c r="Q402" s="120"/>
      <c r="R402" s="120"/>
    </row>
    <row r="403" spans="1:20" ht="18" customHeight="1">
      <c r="A403" s="119"/>
      <c r="B403" s="113"/>
      <c r="C403" s="96"/>
      <c r="D403" s="130"/>
      <c r="E403" s="73"/>
      <c r="F403" s="73" t="s">
        <v>33</v>
      </c>
      <c r="G403" s="38">
        <f>I403+K403+M403+O403</f>
        <v>0</v>
      </c>
      <c r="H403" s="38">
        <f t="shared" si="132"/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9">
        <v>0</v>
      </c>
      <c r="Q403" s="120"/>
      <c r="R403" s="120"/>
    </row>
    <row r="404" spans="1:20" ht="18" customHeight="1">
      <c r="A404" s="119"/>
      <c r="B404" s="113"/>
      <c r="C404" s="96"/>
      <c r="D404" s="130"/>
      <c r="E404" s="73" t="s">
        <v>31</v>
      </c>
      <c r="F404" s="73" t="s">
        <v>34</v>
      </c>
      <c r="G404" s="38">
        <f t="shared" si="132"/>
        <v>617.5</v>
      </c>
      <c r="H404" s="38">
        <f t="shared" si="132"/>
        <v>0</v>
      </c>
      <c r="I404" s="38">
        <v>617.5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9">
        <v>0</v>
      </c>
      <c r="Q404" s="120"/>
      <c r="R404" s="120"/>
    </row>
    <row r="405" spans="1:20" ht="18" customHeight="1">
      <c r="A405" s="119"/>
      <c r="B405" s="114"/>
      <c r="C405" s="97"/>
      <c r="D405" s="131"/>
      <c r="E405" s="73" t="s">
        <v>30</v>
      </c>
      <c r="F405" s="73" t="s">
        <v>35</v>
      </c>
      <c r="G405" s="38">
        <f t="shared" si="132"/>
        <v>16488.2</v>
      </c>
      <c r="H405" s="38">
        <f t="shared" si="132"/>
        <v>0</v>
      </c>
      <c r="I405" s="38">
        <v>16488.2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9">
        <v>0</v>
      </c>
      <c r="Q405" s="120"/>
      <c r="R405" s="120"/>
    </row>
    <row r="406" spans="1:20" ht="18" customHeight="1">
      <c r="A406" s="119" t="s">
        <v>194</v>
      </c>
      <c r="B406" s="112" t="s">
        <v>195</v>
      </c>
      <c r="C406" s="95"/>
      <c r="D406" s="129" t="s">
        <v>41</v>
      </c>
      <c r="E406" s="73"/>
      <c r="F406" s="43" t="s">
        <v>26</v>
      </c>
      <c r="G406" s="40">
        <f>SUM(G407:G411)</f>
        <v>14707.8</v>
      </c>
      <c r="H406" s="40">
        <f>SUM(H407:H411)</f>
        <v>0</v>
      </c>
      <c r="I406" s="40">
        <f>SUM(I407:I411)</f>
        <v>14707.8</v>
      </c>
      <c r="J406" s="40">
        <f>SUM(J407:J411)</f>
        <v>0</v>
      </c>
      <c r="K406" s="40">
        <f t="shared" ref="K406:P406" si="133">SUM(K407:K411)</f>
        <v>0</v>
      </c>
      <c r="L406" s="40">
        <f t="shared" si="133"/>
        <v>0</v>
      </c>
      <c r="M406" s="40">
        <f t="shared" si="133"/>
        <v>0</v>
      </c>
      <c r="N406" s="40">
        <f t="shared" si="133"/>
        <v>0</v>
      </c>
      <c r="O406" s="40">
        <f t="shared" si="133"/>
        <v>0</v>
      </c>
      <c r="P406" s="41">
        <f t="shared" si="133"/>
        <v>0</v>
      </c>
      <c r="Q406" s="120" t="s">
        <v>27</v>
      </c>
      <c r="R406" s="120"/>
    </row>
    <row r="407" spans="1:20" ht="18" customHeight="1">
      <c r="A407" s="119"/>
      <c r="B407" s="113"/>
      <c r="C407" s="96"/>
      <c r="D407" s="130"/>
      <c r="E407" s="54"/>
      <c r="F407" s="73" t="s">
        <v>29</v>
      </c>
      <c r="G407" s="38">
        <f t="shared" ref="G407:H411" si="134">I407+K407+M407+O407</f>
        <v>0</v>
      </c>
      <c r="H407" s="38">
        <f t="shared" si="134"/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9">
        <v>0</v>
      </c>
      <c r="Q407" s="120"/>
      <c r="R407" s="120"/>
      <c r="T407" s="14"/>
    </row>
    <row r="408" spans="1:20" ht="18" customHeight="1">
      <c r="A408" s="119"/>
      <c r="B408" s="113"/>
      <c r="C408" s="96"/>
      <c r="D408" s="130"/>
      <c r="E408" s="73"/>
      <c r="F408" s="73" t="s">
        <v>32</v>
      </c>
      <c r="G408" s="38">
        <f t="shared" si="134"/>
        <v>0</v>
      </c>
      <c r="H408" s="38">
        <f t="shared" si="134"/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9">
        <v>0</v>
      </c>
      <c r="Q408" s="120"/>
      <c r="R408" s="120"/>
    </row>
    <row r="409" spans="1:20" ht="18" customHeight="1">
      <c r="A409" s="119"/>
      <c r="B409" s="113"/>
      <c r="C409" s="96"/>
      <c r="D409" s="130"/>
      <c r="E409" s="73"/>
      <c r="F409" s="73" t="s">
        <v>33</v>
      </c>
      <c r="G409" s="38">
        <f t="shared" si="134"/>
        <v>0</v>
      </c>
      <c r="H409" s="38">
        <f t="shared" si="134"/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9">
        <v>0</v>
      </c>
      <c r="Q409" s="120"/>
      <c r="R409" s="120"/>
    </row>
    <row r="410" spans="1:20" ht="18" customHeight="1">
      <c r="A410" s="119"/>
      <c r="B410" s="113"/>
      <c r="C410" s="96"/>
      <c r="D410" s="130"/>
      <c r="E410" s="73" t="s">
        <v>31</v>
      </c>
      <c r="F410" s="73" t="s">
        <v>34</v>
      </c>
      <c r="G410" s="38">
        <f t="shared" si="134"/>
        <v>603.79999999999995</v>
      </c>
      <c r="H410" s="38">
        <f t="shared" si="134"/>
        <v>0</v>
      </c>
      <c r="I410" s="38">
        <v>603.79999999999995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9">
        <v>0</v>
      </c>
      <c r="Q410" s="120"/>
      <c r="R410" s="120"/>
    </row>
    <row r="411" spans="1:20" ht="18" customHeight="1">
      <c r="A411" s="119"/>
      <c r="B411" s="114"/>
      <c r="C411" s="97"/>
      <c r="D411" s="131"/>
      <c r="E411" s="73" t="s">
        <v>30</v>
      </c>
      <c r="F411" s="73" t="s">
        <v>35</v>
      </c>
      <c r="G411" s="38">
        <f t="shared" si="134"/>
        <v>14104</v>
      </c>
      <c r="H411" s="38">
        <f t="shared" si="134"/>
        <v>0</v>
      </c>
      <c r="I411" s="38">
        <v>14104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9">
        <v>0</v>
      </c>
      <c r="Q411" s="120"/>
      <c r="R411" s="120"/>
    </row>
    <row r="412" spans="1:20" ht="18" customHeight="1">
      <c r="A412" s="119" t="s">
        <v>196</v>
      </c>
      <c r="B412" s="112" t="s">
        <v>197</v>
      </c>
      <c r="C412" s="95"/>
      <c r="D412" s="129" t="s">
        <v>41</v>
      </c>
      <c r="E412" s="73"/>
      <c r="F412" s="43" t="s">
        <v>26</v>
      </c>
      <c r="G412" s="40">
        <f>SUM(G413:G417)</f>
        <v>5293.8</v>
      </c>
      <c r="H412" s="40">
        <f>SUM(H413:H417)</f>
        <v>0</v>
      </c>
      <c r="I412" s="40">
        <f>SUM(I413:I417)</f>
        <v>5293.8</v>
      </c>
      <c r="J412" s="40">
        <f>SUM(J413:J417)</f>
        <v>0</v>
      </c>
      <c r="K412" s="40">
        <f t="shared" ref="K412:P412" si="135">SUM(K413:K417)</f>
        <v>0</v>
      </c>
      <c r="L412" s="40">
        <f t="shared" si="135"/>
        <v>0</v>
      </c>
      <c r="M412" s="40">
        <f t="shared" si="135"/>
        <v>0</v>
      </c>
      <c r="N412" s="40">
        <f t="shared" si="135"/>
        <v>0</v>
      </c>
      <c r="O412" s="40">
        <f t="shared" si="135"/>
        <v>0</v>
      </c>
      <c r="P412" s="41">
        <f t="shared" si="135"/>
        <v>0</v>
      </c>
      <c r="Q412" s="120" t="s">
        <v>27</v>
      </c>
      <c r="R412" s="120"/>
    </row>
    <row r="413" spans="1:20" ht="18" customHeight="1">
      <c r="A413" s="119"/>
      <c r="B413" s="113"/>
      <c r="C413" s="96"/>
      <c r="D413" s="130"/>
      <c r="E413" s="54"/>
      <c r="F413" s="73" t="s">
        <v>29</v>
      </c>
      <c r="G413" s="38">
        <f t="shared" ref="G413:H417" si="136">I413+K413+M413+O413</f>
        <v>0</v>
      </c>
      <c r="H413" s="38">
        <f t="shared" si="136"/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9">
        <v>0</v>
      </c>
      <c r="Q413" s="120"/>
      <c r="R413" s="120"/>
      <c r="T413" s="14"/>
    </row>
    <row r="414" spans="1:20" ht="18" customHeight="1">
      <c r="A414" s="119"/>
      <c r="B414" s="113"/>
      <c r="C414" s="96"/>
      <c r="D414" s="130"/>
      <c r="E414" s="73"/>
      <c r="F414" s="73" t="s">
        <v>32</v>
      </c>
      <c r="G414" s="38">
        <f t="shared" si="136"/>
        <v>0</v>
      </c>
      <c r="H414" s="38">
        <f t="shared" si="136"/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9">
        <v>0</v>
      </c>
      <c r="Q414" s="120"/>
      <c r="R414" s="120"/>
    </row>
    <row r="415" spans="1:20" ht="18" customHeight="1">
      <c r="A415" s="119"/>
      <c r="B415" s="113"/>
      <c r="C415" s="96"/>
      <c r="D415" s="130"/>
      <c r="E415" s="73"/>
      <c r="F415" s="73" t="s">
        <v>33</v>
      </c>
      <c r="G415" s="38">
        <f t="shared" si="136"/>
        <v>0</v>
      </c>
      <c r="H415" s="38">
        <f t="shared" si="136"/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9">
        <v>0</v>
      </c>
      <c r="Q415" s="120"/>
      <c r="R415" s="120"/>
    </row>
    <row r="416" spans="1:20" ht="18" customHeight="1">
      <c r="A416" s="119"/>
      <c r="B416" s="113"/>
      <c r="C416" s="96"/>
      <c r="D416" s="130"/>
      <c r="E416" s="73" t="s">
        <v>31</v>
      </c>
      <c r="F416" s="73" t="s">
        <v>34</v>
      </c>
      <c r="G416" s="38">
        <f t="shared" si="136"/>
        <v>345</v>
      </c>
      <c r="H416" s="38">
        <f t="shared" si="136"/>
        <v>0</v>
      </c>
      <c r="I416" s="38">
        <v>345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9">
        <v>0</v>
      </c>
      <c r="Q416" s="120"/>
      <c r="R416" s="120"/>
    </row>
    <row r="417" spans="1:20" ht="18" customHeight="1">
      <c r="A417" s="119"/>
      <c r="B417" s="114"/>
      <c r="C417" s="97"/>
      <c r="D417" s="131"/>
      <c r="E417" s="73" t="s">
        <v>30</v>
      </c>
      <c r="F417" s="73" t="s">
        <v>35</v>
      </c>
      <c r="G417" s="38">
        <f t="shared" si="136"/>
        <v>4948.8</v>
      </c>
      <c r="H417" s="38">
        <f t="shared" si="136"/>
        <v>0</v>
      </c>
      <c r="I417" s="38">
        <v>4948.8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9">
        <v>0</v>
      </c>
      <c r="Q417" s="120"/>
      <c r="R417" s="120"/>
    </row>
    <row r="418" spans="1:20" ht="18" customHeight="1">
      <c r="A418" s="119" t="s">
        <v>198</v>
      </c>
      <c r="B418" s="112" t="s">
        <v>199</v>
      </c>
      <c r="C418" s="95"/>
      <c r="D418" s="129" t="s">
        <v>41</v>
      </c>
      <c r="E418" s="73"/>
      <c r="F418" s="43" t="s">
        <v>26</v>
      </c>
      <c r="G418" s="40">
        <f>SUM(G419:G423)</f>
        <v>5636</v>
      </c>
      <c r="H418" s="40">
        <f>SUM(H419:H423)</f>
        <v>0</v>
      </c>
      <c r="I418" s="40">
        <f>SUM(I419:I423)</f>
        <v>5636</v>
      </c>
      <c r="J418" s="40">
        <f>SUM(J419:J423)</f>
        <v>0</v>
      </c>
      <c r="K418" s="40">
        <f t="shared" ref="K418:P418" si="137">SUM(K419:K423)</f>
        <v>0</v>
      </c>
      <c r="L418" s="40">
        <f t="shared" si="137"/>
        <v>0</v>
      </c>
      <c r="M418" s="40">
        <f t="shared" si="137"/>
        <v>0</v>
      </c>
      <c r="N418" s="40">
        <f t="shared" si="137"/>
        <v>0</v>
      </c>
      <c r="O418" s="40">
        <f t="shared" si="137"/>
        <v>0</v>
      </c>
      <c r="P418" s="41">
        <f t="shared" si="137"/>
        <v>0</v>
      </c>
      <c r="Q418" s="120" t="s">
        <v>27</v>
      </c>
      <c r="R418" s="120"/>
    </row>
    <row r="419" spans="1:20" ht="18" customHeight="1">
      <c r="A419" s="119"/>
      <c r="B419" s="113"/>
      <c r="C419" s="96"/>
      <c r="D419" s="130"/>
      <c r="E419" s="54"/>
      <c r="F419" s="73" t="s">
        <v>29</v>
      </c>
      <c r="G419" s="38">
        <f t="shared" ref="G419:H423" si="138">I419+K419+M419+O419</f>
        <v>0</v>
      </c>
      <c r="H419" s="38">
        <f t="shared" si="138"/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9">
        <v>0</v>
      </c>
      <c r="Q419" s="120"/>
      <c r="R419" s="120"/>
      <c r="T419" s="14"/>
    </row>
    <row r="420" spans="1:20" ht="18" customHeight="1">
      <c r="A420" s="119"/>
      <c r="B420" s="113"/>
      <c r="C420" s="96"/>
      <c r="D420" s="130"/>
      <c r="E420" s="73"/>
      <c r="F420" s="73" t="s">
        <v>32</v>
      </c>
      <c r="G420" s="38">
        <f t="shared" si="138"/>
        <v>0</v>
      </c>
      <c r="H420" s="38">
        <f t="shared" si="138"/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9">
        <v>0</v>
      </c>
      <c r="Q420" s="120"/>
      <c r="R420" s="120"/>
    </row>
    <row r="421" spans="1:20" ht="18" customHeight="1">
      <c r="A421" s="119"/>
      <c r="B421" s="113"/>
      <c r="C421" s="96"/>
      <c r="D421" s="130"/>
      <c r="E421" s="73"/>
      <c r="F421" s="73" t="s">
        <v>33</v>
      </c>
      <c r="G421" s="38">
        <f t="shared" si="138"/>
        <v>0</v>
      </c>
      <c r="H421" s="38">
        <f t="shared" si="138"/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9">
        <v>0</v>
      </c>
      <c r="Q421" s="120"/>
      <c r="R421" s="120"/>
    </row>
    <row r="422" spans="1:20" ht="18" customHeight="1">
      <c r="A422" s="119"/>
      <c r="B422" s="113"/>
      <c r="C422" s="96"/>
      <c r="D422" s="130"/>
      <c r="E422" s="73" t="s">
        <v>31</v>
      </c>
      <c r="F422" s="73" t="s">
        <v>34</v>
      </c>
      <c r="G422" s="38">
        <f t="shared" si="138"/>
        <v>350.4</v>
      </c>
      <c r="H422" s="38">
        <f t="shared" si="138"/>
        <v>0</v>
      </c>
      <c r="I422" s="38">
        <v>350.4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9">
        <v>0</v>
      </c>
      <c r="Q422" s="120"/>
      <c r="R422" s="120"/>
    </row>
    <row r="423" spans="1:20" ht="18" customHeight="1">
      <c r="A423" s="119"/>
      <c r="B423" s="114"/>
      <c r="C423" s="97"/>
      <c r="D423" s="131"/>
      <c r="E423" s="73" t="s">
        <v>30</v>
      </c>
      <c r="F423" s="73" t="s">
        <v>35</v>
      </c>
      <c r="G423" s="38">
        <f t="shared" si="138"/>
        <v>5285.6</v>
      </c>
      <c r="H423" s="38">
        <f t="shared" si="138"/>
        <v>0</v>
      </c>
      <c r="I423" s="38">
        <v>5285.6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9">
        <v>0</v>
      </c>
      <c r="Q423" s="120"/>
      <c r="R423" s="120"/>
    </row>
    <row r="424" spans="1:20" ht="18" customHeight="1">
      <c r="A424" s="119" t="s">
        <v>200</v>
      </c>
      <c r="B424" s="158" t="s">
        <v>201</v>
      </c>
      <c r="C424" s="100"/>
      <c r="D424" s="129" t="s">
        <v>41</v>
      </c>
      <c r="E424" s="77"/>
      <c r="F424" s="43" t="s">
        <v>26</v>
      </c>
      <c r="G424" s="40">
        <f>SUM(G425:G429)</f>
        <v>13551</v>
      </c>
      <c r="H424" s="40">
        <f>SUM(H425:H429)</f>
        <v>0</v>
      </c>
      <c r="I424" s="40">
        <f>SUM(I425:I429)</f>
        <v>13551</v>
      </c>
      <c r="J424" s="40">
        <f>SUM(J425:J429)</f>
        <v>0</v>
      </c>
      <c r="K424" s="40">
        <f t="shared" ref="K424:P424" si="139">SUM(K425:K429)</f>
        <v>0</v>
      </c>
      <c r="L424" s="40">
        <f t="shared" si="139"/>
        <v>0</v>
      </c>
      <c r="M424" s="40">
        <f t="shared" si="139"/>
        <v>0</v>
      </c>
      <c r="N424" s="40">
        <f t="shared" si="139"/>
        <v>0</v>
      </c>
      <c r="O424" s="40">
        <f t="shared" si="139"/>
        <v>0</v>
      </c>
      <c r="P424" s="41">
        <f t="shared" si="139"/>
        <v>0</v>
      </c>
      <c r="Q424" s="120" t="s">
        <v>27</v>
      </c>
      <c r="R424" s="120"/>
    </row>
    <row r="425" spans="1:20" ht="18" customHeight="1">
      <c r="A425" s="119"/>
      <c r="B425" s="160"/>
      <c r="C425" s="101"/>
      <c r="D425" s="130"/>
      <c r="E425" s="77"/>
      <c r="F425" s="73" t="s">
        <v>29</v>
      </c>
      <c r="G425" s="38">
        <f t="shared" ref="G425:H429" si="140">I425+K425+M425+O425</f>
        <v>0</v>
      </c>
      <c r="H425" s="38">
        <f t="shared" si="140"/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9">
        <v>0</v>
      </c>
      <c r="Q425" s="120"/>
      <c r="R425" s="120"/>
    </row>
    <row r="426" spans="1:20" ht="18" customHeight="1">
      <c r="A426" s="119"/>
      <c r="B426" s="160"/>
      <c r="C426" s="101"/>
      <c r="D426" s="130"/>
      <c r="E426" s="77"/>
      <c r="F426" s="73" t="s">
        <v>32</v>
      </c>
      <c r="G426" s="38">
        <f t="shared" si="140"/>
        <v>0</v>
      </c>
      <c r="H426" s="38">
        <f t="shared" si="140"/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9">
        <v>0</v>
      </c>
      <c r="Q426" s="120"/>
      <c r="R426" s="120"/>
      <c r="T426" s="14"/>
    </row>
    <row r="427" spans="1:20" ht="18" customHeight="1">
      <c r="A427" s="119"/>
      <c r="B427" s="160"/>
      <c r="C427" s="101"/>
      <c r="D427" s="130"/>
      <c r="E427" s="77"/>
      <c r="F427" s="73" t="s">
        <v>33</v>
      </c>
      <c r="G427" s="38">
        <f t="shared" si="140"/>
        <v>0</v>
      </c>
      <c r="H427" s="38">
        <f t="shared" si="140"/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9">
        <v>0</v>
      </c>
      <c r="Q427" s="120"/>
      <c r="R427" s="120"/>
    </row>
    <row r="428" spans="1:20" ht="18" customHeight="1">
      <c r="A428" s="119"/>
      <c r="B428" s="160"/>
      <c r="C428" s="101"/>
      <c r="D428" s="130"/>
      <c r="E428" s="77" t="s">
        <v>31</v>
      </c>
      <c r="F428" s="73" t="s">
        <v>34</v>
      </c>
      <c r="G428" s="38">
        <f t="shared" si="140"/>
        <v>580.1</v>
      </c>
      <c r="H428" s="38">
        <f t="shared" si="140"/>
        <v>0</v>
      </c>
      <c r="I428" s="38">
        <v>580.1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9">
        <v>0</v>
      </c>
      <c r="Q428" s="120"/>
      <c r="R428" s="120"/>
    </row>
    <row r="429" spans="1:20" ht="18" customHeight="1">
      <c r="A429" s="119"/>
      <c r="B429" s="124"/>
      <c r="C429" s="102"/>
      <c r="D429" s="131"/>
      <c r="E429" s="77" t="s">
        <v>30</v>
      </c>
      <c r="F429" s="73" t="s">
        <v>35</v>
      </c>
      <c r="G429" s="38">
        <f t="shared" si="140"/>
        <v>12970.9</v>
      </c>
      <c r="H429" s="38">
        <f t="shared" si="140"/>
        <v>0</v>
      </c>
      <c r="I429" s="38">
        <v>12970.9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9">
        <v>0</v>
      </c>
      <c r="Q429" s="120"/>
      <c r="R429" s="120"/>
    </row>
    <row r="430" spans="1:20" ht="18" customHeight="1">
      <c r="A430" s="119" t="s">
        <v>202</v>
      </c>
      <c r="B430" s="112" t="s">
        <v>203</v>
      </c>
      <c r="C430" s="95"/>
      <c r="D430" s="129" t="s">
        <v>41</v>
      </c>
      <c r="E430" s="77"/>
      <c r="F430" s="43" t="s">
        <v>26</v>
      </c>
      <c r="G430" s="40">
        <f>SUM(G431:G435)</f>
        <v>5737.5</v>
      </c>
      <c r="H430" s="40">
        <f>SUM(H431:H435)</f>
        <v>0</v>
      </c>
      <c r="I430" s="40">
        <f>SUM(I431:I435)</f>
        <v>5737.5</v>
      </c>
      <c r="J430" s="40">
        <f>SUM(J431:J435)</f>
        <v>0</v>
      </c>
      <c r="K430" s="40">
        <f t="shared" ref="K430:P430" si="141">SUM(K431:K435)</f>
        <v>0</v>
      </c>
      <c r="L430" s="40">
        <f t="shared" si="141"/>
        <v>0</v>
      </c>
      <c r="M430" s="40">
        <f t="shared" si="141"/>
        <v>0</v>
      </c>
      <c r="N430" s="40">
        <f t="shared" si="141"/>
        <v>0</v>
      </c>
      <c r="O430" s="40">
        <f t="shared" si="141"/>
        <v>0</v>
      </c>
      <c r="P430" s="41">
        <f t="shared" si="141"/>
        <v>0</v>
      </c>
      <c r="Q430" s="120" t="s">
        <v>27</v>
      </c>
      <c r="R430" s="120"/>
    </row>
    <row r="431" spans="1:20" ht="18" customHeight="1">
      <c r="A431" s="119"/>
      <c r="B431" s="113"/>
      <c r="C431" s="96"/>
      <c r="D431" s="130"/>
      <c r="E431" s="77"/>
      <c r="F431" s="73" t="s">
        <v>29</v>
      </c>
      <c r="G431" s="38">
        <f t="shared" ref="G431:H435" si="142">I431+K431+M431+O431</f>
        <v>0</v>
      </c>
      <c r="H431" s="38">
        <f t="shared" si="142"/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9">
        <v>0</v>
      </c>
      <c r="Q431" s="120"/>
      <c r="R431" s="120"/>
    </row>
    <row r="432" spans="1:20" ht="18" customHeight="1">
      <c r="A432" s="119"/>
      <c r="B432" s="113"/>
      <c r="C432" s="96"/>
      <c r="D432" s="130"/>
      <c r="E432" s="77"/>
      <c r="F432" s="73" t="s">
        <v>32</v>
      </c>
      <c r="G432" s="38">
        <f t="shared" si="142"/>
        <v>0</v>
      </c>
      <c r="H432" s="38">
        <f t="shared" si="142"/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9">
        <v>0</v>
      </c>
      <c r="Q432" s="120"/>
      <c r="R432" s="120"/>
      <c r="T432" s="14"/>
    </row>
    <row r="433" spans="1:18" ht="18" customHeight="1">
      <c r="A433" s="119"/>
      <c r="B433" s="113"/>
      <c r="C433" s="96"/>
      <c r="D433" s="130"/>
      <c r="E433" s="77"/>
      <c r="F433" s="73" t="s">
        <v>33</v>
      </c>
      <c r="G433" s="38">
        <f t="shared" si="142"/>
        <v>0</v>
      </c>
      <c r="H433" s="38">
        <f t="shared" si="142"/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9">
        <v>0</v>
      </c>
      <c r="Q433" s="120"/>
      <c r="R433" s="120"/>
    </row>
    <row r="434" spans="1:18" ht="18" customHeight="1">
      <c r="A434" s="119"/>
      <c r="B434" s="113"/>
      <c r="C434" s="96"/>
      <c r="D434" s="130"/>
      <c r="E434" s="77" t="s">
        <v>31</v>
      </c>
      <c r="F434" s="73" t="s">
        <v>34</v>
      </c>
      <c r="G434" s="38">
        <f t="shared" si="142"/>
        <v>278.60000000000002</v>
      </c>
      <c r="H434" s="38">
        <f t="shared" si="142"/>
        <v>0</v>
      </c>
      <c r="I434" s="38">
        <v>278.60000000000002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9">
        <v>0</v>
      </c>
      <c r="Q434" s="120"/>
      <c r="R434" s="120"/>
    </row>
    <row r="435" spans="1:18" ht="18" customHeight="1">
      <c r="A435" s="119"/>
      <c r="B435" s="114"/>
      <c r="C435" s="97"/>
      <c r="D435" s="131"/>
      <c r="E435" s="77" t="s">
        <v>30</v>
      </c>
      <c r="F435" s="73" t="s">
        <v>35</v>
      </c>
      <c r="G435" s="38">
        <f t="shared" si="142"/>
        <v>5458.9</v>
      </c>
      <c r="H435" s="38">
        <f t="shared" si="142"/>
        <v>0</v>
      </c>
      <c r="I435" s="38">
        <v>5458.9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9">
        <v>0</v>
      </c>
      <c r="Q435" s="120"/>
      <c r="R435" s="120"/>
    </row>
    <row r="436" spans="1:18" ht="18" customHeight="1">
      <c r="A436" s="119" t="s">
        <v>204</v>
      </c>
      <c r="B436" s="112" t="s">
        <v>205</v>
      </c>
      <c r="C436" s="95"/>
      <c r="D436" s="129" t="s">
        <v>206</v>
      </c>
      <c r="E436" s="55"/>
      <c r="F436" s="43" t="s">
        <v>26</v>
      </c>
      <c r="G436" s="40">
        <f>SUM(G437:G441)</f>
        <v>244838</v>
      </c>
      <c r="H436" s="40">
        <f>SUM(H437:H441)</f>
        <v>0</v>
      </c>
      <c r="I436" s="40">
        <f>SUM(I437:I441)</f>
        <v>244838</v>
      </c>
      <c r="J436" s="40">
        <f>SUM(J437:J441)</f>
        <v>0</v>
      </c>
      <c r="K436" s="40">
        <f t="shared" ref="K436:P436" si="143">SUM(K437:K441)</f>
        <v>0</v>
      </c>
      <c r="L436" s="40">
        <f t="shared" si="143"/>
        <v>0</v>
      </c>
      <c r="M436" s="40">
        <f t="shared" si="143"/>
        <v>0</v>
      </c>
      <c r="N436" s="40">
        <f t="shared" si="143"/>
        <v>0</v>
      </c>
      <c r="O436" s="40">
        <f t="shared" si="143"/>
        <v>0</v>
      </c>
      <c r="P436" s="41">
        <f t="shared" si="143"/>
        <v>0</v>
      </c>
      <c r="Q436" s="120" t="s">
        <v>27</v>
      </c>
      <c r="R436" s="120"/>
    </row>
    <row r="437" spans="1:18" ht="18" customHeight="1">
      <c r="A437" s="119"/>
      <c r="B437" s="113"/>
      <c r="C437" s="96"/>
      <c r="D437" s="130"/>
      <c r="E437" s="77"/>
      <c r="F437" s="73" t="s">
        <v>29</v>
      </c>
      <c r="G437" s="38">
        <f t="shared" ref="G437:H441" si="144">I437+K437+M437+O437</f>
        <v>0</v>
      </c>
      <c r="H437" s="38">
        <f t="shared" si="144"/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9">
        <v>0</v>
      </c>
      <c r="Q437" s="120"/>
      <c r="R437" s="120"/>
    </row>
    <row r="438" spans="1:18" ht="18" customHeight="1">
      <c r="A438" s="119"/>
      <c r="B438" s="113"/>
      <c r="C438" s="96"/>
      <c r="D438" s="130"/>
      <c r="E438" s="77"/>
      <c r="F438" s="78" t="s">
        <v>32</v>
      </c>
      <c r="G438" s="38">
        <f t="shared" si="144"/>
        <v>0</v>
      </c>
      <c r="H438" s="38">
        <f t="shared" si="144"/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120"/>
      <c r="R438" s="120"/>
    </row>
    <row r="439" spans="1:18" ht="18" customHeight="1">
      <c r="A439" s="119"/>
      <c r="B439" s="113"/>
      <c r="C439" s="96"/>
      <c r="D439" s="130"/>
      <c r="E439" s="77"/>
      <c r="F439" s="73" t="s">
        <v>33</v>
      </c>
      <c r="G439" s="38">
        <f t="shared" si="144"/>
        <v>0</v>
      </c>
      <c r="H439" s="38">
        <f t="shared" si="144"/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9">
        <v>0</v>
      </c>
      <c r="Q439" s="120"/>
      <c r="R439" s="120"/>
    </row>
    <row r="440" spans="1:18" ht="18" customHeight="1">
      <c r="A440" s="119"/>
      <c r="B440" s="113"/>
      <c r="C440" s="96"/>
      <c r="D440" s="130"/>
      <c r="E440" s="77" t="s">
        <v>31</v>
      </c>
      <c r="F440" s="73" t="s">
        <v>34</v>
      </c>
      <c r="G440" s="38">
        <f t="shared" si="144"/>
        <v>22878</v>
      </c>
      <c r="H440" s="38">
        <f t="shared" si="144"/>
        <v>0</v>
      </c>
      <c r="I440" s="38">
        <v>22878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9">
        <v>0</v>
      </c>
      <c r="Q440" s="120"/>
      <c r="R440" s="120"/>
    </row>
    <row r="441" spans="1:18" ht="18" customHeight="1">
      <c r="A441" s="119"/>
      <c r="B441" s="114"/>
      <c r="C441" s="97"/>
      <c r="D441" s="131"/>
      <c r="E441" s="77" t="s">
        <v>30</v>
      </c>
      <c r="F441" s="73" t="s">
        <v>35</v>
      </c>
      <c r="G441" s="38">
        <f t="shared" si="144"/>
        <v>221960</v>
      </c>
      <c r="H441" s="38">
        <f t="shared" si="144"/>
        <v>0</v>
      </c>
      <c r="I441" s="38">
        <v>221960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9">
        <v>0</v>
      </c>
      <c r="Q441" s="120"/>
      <c r="R441" s="120"/>
    </row>
    <row r="442" spans="1:18" ht="18" customHeight="1">
      <c r="A442" s="119" t="s">
        <v>207</v>
      </c>
      <c r="B442" s="112" t="s">
        <v>208</v>
      </c>
      <c r="C442" s="95"/>
      <c r="D442" s="129" t="s">
        <v>209</v>
      </c>
      <c r="E442" s="77"/>
      <c r="F442" s="43" t="s">
        <v>26</v>
      </c>
      <c r="G442" s="40">
        <f>SUM(G443:G447)</f>
        <v>15000</v>
      </c>
      <c r="H442" s="40">
        <f>SUM(H443:H447)</f>
        <v>9.2370555648813024E-14</v>
      </c>
      <c r="I442" s="40">
        <f>SUM(I443:I447)</f>
        <v>15000</v>
      </c>
      <c r="J442" s="40">
        <f>SUM(J443:J447)</f>
        <v>9.2370555648813024E-14</v>
      </c>
      <c r="K442" s="40">
        <f t="shared" ref="K442:P442" si="145">SUM(K443:K447)</f>
        <v>0</v>
      </c>
      <c r="L442" s="40">
        <f t="shared" si="145"/>
        <v>0</v>
      </c>
      <c r="M442" s="40">
        <f t="shared" si="145"/>
        <v>0</v>
      </c>
      <c r="N442" s="40">
        <f t="shared" si="145"/>
        <v>0</v>
      </c>
      <c r="O442" s="40">
        <f t="shared" si="145"/>
        <v>0</v>
      </c>
      <c r="P442" s="41">
        <f t="shared" si="145"/>
        <v>0</v>
      </c>
      <c r="Q442" s="120" t="s">
        <v>27</v>
      </c>
      <c r="R442" s="120"/>
    </row>
    <row r="443" spans="1:18" ht="18" customHeight="1">
      <c r="A443" s="119"/>
      <c r="B443" s="113"/>
      <c r="C443" s="96"/>
      <c r="D443" s="130"/>
      <c r="E443" s="77"/>
      <c r="F443" s="78" t="s">
        <v>29</v>
      </c>
      <c r="G443" s="38">
        <f>I443+K443+M443+O443</f>
        <v>0</v>
      </c>
      <c r="H443" s="38">
        <f t="shared" ref="G443:H447" si="146">J443+L443+N443+P443</f>
        <v>9.2370555648813024E-14</v>
      </c>
      <c r="I443" s="38">
        <v>0</v>
      </c>
      <c r="J443" s="38">
        <f>2300-2250.6-49.4</f>
        <v>9.2370555648813024E-14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9">
        <v>0</v>
      </c>
      <c r="Q443" s="120"/>
      <c r="R443" s="120"/>
    </row>
    <row r="444" spans="1:18" ht="18" customHeight="1">
      <c r="A444" s="119"/>
      <c r="B444" s="113"/>
      <c r="C444" s="96"/>
      <c r="D444" s="130"/>
      <c r="E444" s="77"/>
      <c r="F444" s="73" t="s">
        <v>32</v>
      </c>
      <c r="G444" s="38">
        <f t="shared" si="146"/>
        <v>0</v>
      </c>
      <c r="H444" s="38">
        <f t="shared" si="146"/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9">
        <v>0</v>
      </c>
      <c r="Q444" s="120"/>
      <c r="R444" s="120"/>
    </row>
    <row r="445" spans="1:18" ht="18" customHeight="1">
      <c r="A445" s="119"/>
      <c r="B445" s="113"/>
      <c r="C445" s="96"/>
      <c r="D445" s="130"/>
      <c r="E445" s="77"/>
      <c r="F445" s="73" t="s">
        <v>33</v>
      </c>
      <c r="G445" s="38">
        <f t="shared" si="146"/>
        <v>2000</v>
      </c>
      <c r="H445" s="38">
        <f t="shared" si="146"/>
        <v>0</v>
      </c>
      <c r="I445" s="38">
        <v>2000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9">
        <v>0</v>
      </c>
      <c r="Q445" s="120"/>
      <c r="R445" s="120"/>
    </row>
    <row r="446" spans="1:18" ht="56.25" customHeight="1">
      <c r="A446" s="119"/>
      <c r="B446" s="113"/>
      <c r="C446" s="96"/>
      <c r="D446" s="130"/>
      <c r="E446" s="77" t="s">
        <v>210</v>
      </c>
      <c r="F446" s="73" t="s">
        <v>34</v>
      </c>
      <c r="G446" s="38">
        <f t="shared" si="146"/>
        <v>13000</v>
      </c>
      <c r="H446" s="38">
        <f t="shared" si="146"/>
        <v>0</v>
      </c>
      <c r="I446" s="38">
        <v>13000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9">
        <v>0</v>
      </c>
      <c r="Q446" s="120"/>
      <c r="R446" s="120"/>
    </row>
    <row r="447" spans="1:18" ht="18" customHeight="1">
      <c r="A447" s="119"/>
      <c r="B447" s="114"/>
      <c r="C447" s="97"/>
      <c r="D447" s="131"/>
      <c r="E447" s="77"/>
      <c r="F447" s="73" t="s">
        <v>35</v>
      </c>
      <c r="G447" s="38">
        <f t="shared" si="146"/>
        <v>0</v>
      </c>
      <c r="H447" s="38">
        <f t="shared" si="146"/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9">
        <v>0</v>
      </c>
      <c r="Q447" s="120"/>
      <c r="R447" s="120"/>
    </row>
    <row r="448" spans="1:18" ht="18" customHeight="1">
      <c r="A448" s="119" t="s">
        <v>211</v>
      </c>
      <c r="B448" s="112" t="s">
        <v>212</v>
      </c>
      <c r="C448" s="95"/>
      <c r="D448" s="129"/>
      <c r="E448" s="78"/>
      <c r="F448" s="43" t="s">
        <v>26</v>
      </c>
      <c r="G448" s="40">
        <f>SUM(G449:G454)</f>
        <v>29289.8</v>
      </c>
      <c r="H448" s="40">
        <f>SUM(H449:H454)</f>
        <v>0</v>
      </c>
      <c r="I448" s="40">
        <f>SUM(I449:I454)</f>
        <v>29289.8</v>
      </c>
      <c r="J448" s="40">
        <f>SUM(J449:J454)</f>
        <v>0</v>
      </c>
      <c r="K448" s="40">
        <f t="shared" ref="K448:P448" si="147">SUM(K449:K454)</f>
        <v>0</v>
      </c>
      <c r="L448" s="40">
        <f t="shared" si="147"/>
        <v>0</v>
      </c>
      <c r="M448" s="40">
        <f t="shared" si="147"/>
        <v>0</v>
      </c>
      <c r="N448" s="40">
        <f t="shared" si="147"/>
        <v>0</v>
      </c>
      <c r="O448" s="40">
        <f t="shared" si="147"/>
        <v>0</v>
      </c>
      <c r="P448" s="41">
        <f t="shared" si="147"/>
        <v>0</v>
      </c>
      <c r="Q448" s="120" t="s">
        <v>27</v>
      </c>
      <c r="R448" s="120"/>
    </row>
    <row r="449" spans="1:18" ht="18" customHeight="1">
      <c r="A449" s="119"/>
      <c r="B449" s="113"/>
      <c r="C449" s="96"/>
      <c r="D449" s="130"/>
      <c r="E449" s="73"/>
      <c r="F449" s="73" t="s">
        <v>29</v>
      </c>
      <c r="G449" s="38">
        <f t="shared" ref="G449:H454" si="148">I449+K449+M449+O449</f>
        <v>0</v>
      </c>
      <c r="H449" s="38">
        <f t="shared" si="148"/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9">
        <v>0</v>
      </c>
      <c r="Q449" s="120"/>
      <c r="R449" s="120"/>
    </row>
    <row r="450" spans="1:18" ht="18" customHeight="1">
      <c r="A450" s="119"/>
      <c r="B450" s="113"/>
      <c r="C450" s="96"/>
      <c r="D450" s="130"/>
      <c r="E450" s="77"/>
      <c r="F450" s="73" t="s">
        <v>32</v>
      </c>
      <c r="G450" s="38">
        <f t="shared" si="148"/>
        <v>0</v>
      </c>
      <c r="H450" s="38">
        <f t="shared" si="148"/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9">
        <v>0</v>
      </c>
      <c r="Q450" s="120"/>
      <c r="R450" s="120"/>
    </row>
    <row r="451" spans="1:18" ht="32.25" customHeight="1">
      <c r="A451" s="119"/>
      <c r="B451" s="113"/>
      <c r="C451" s="96"/>
      <c r="D451" s="130"/>
      <c r="E451" s="77" t="s">
        <v>213</v>
      </c>
      <c r="F451" s="73" t="s">
        <v>33</v>
      </c>
      <c r="G451" s="38">
        <f>I451+K451+M451+O451</f>
        <v>3000</v>
      </c>
      <c r="H451" s="38">
        <f>J451+L451+N451+P451</f>
        <v>0</v>
      </c>
      <c r="I451" s="38">
        <v>3000</v>
      </c>
      <c r="J451" s="38"/>
      <c r="K451" s="38"/>
      <c r="L451" s="38"/>
      <c r="M451" s="38"/>
      <c r="N451" s="38"/>
      <c r="O451" s="38"/>
      <c r="P451" s="39"/>
      <c r="Q451" s="120"/>
      <c r="R451" s="120"/>
    </row>
    <row r="452" spans="1:18" ht="48.75" customHeight="1">
      <c r="A452" s="119"/>
      <c r="B452" s="113"/>
      <c r="C452" s="96"/>
      <c r="D452" s="130"/>
      <c r="E452" s="77" t="s">
        <v>82</v>
      </c>
      <c r="F452" s="73" t="s">
        <v>33</v>
      </c>
      <c r="G452" s="38">
        <f t="shared" si="148"/>
        <v>26289.8</v>
      </c>
      <c r="H452" s="38">
        <f t="shared" si="148"/>
        <v>0</v>
      </c>
      <c r="I452" s="38">
        <v>26289.8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9">
        <v>0</v>
      </c>
      <c r="Q452" s="120"/>
      <c r="R452" s="120"/>
    </row>
    <row r="453" spans="1:18" ht="18" customHeight="1">
      <c r="A453" s="119"/>
      <c r="B453" s="113"/>
      <c r="C453" s="96"/>
      <c r="D453" s="130"/>
      <c r="E453" s="77"/>
      <c r="F453" s="73" t="s">
        <v>34</v>
      </c>
      <c r="G453" s="38">
        <f t="shared" si="148"/>
        <v>0</v>
      </c>
      <c r="H453" s="38">
        <f t="shared" si="148"/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9">
        <v>0</v>
      </c>
      <c r="Q453" s="120"/>
      <c r="R453" s="120"/>
    </row>
    <row r="454" spans="1:18" ht="18" customHeight="1">
      <c r="A454" s="119"/>
      <c r="B454" s="114"/>
      <c r="C454" s="97"/>
      <c r="D454" s="131"/>
      <c r="E454" s="77"/>
      <c r="F454" s="73" t="s">
        <v>35</v>
      </c>
      <c r="G454" s="38">
        <f t="shared" si="148"/>
        <v>0</v>
      </c>
      <c r="H454" s="38">
        <f t="shared" si="148"/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9">
        <v>0</v>
      </c>
      <c r="Q454" s="120"/>
      <c r="R454" s="120"/>
    </row>
    <row r="455" spans="1:18" ht="18" customHeight="1">
      <c r="A455" s="119" t="s">
        <v>214</v>
      </c>
      <c r="B455" s="112" t="s">
        <v>215</v>
      </c>
      <c r="C455" s="95"/>
      <c r="D455" s="129"/>
      <c r="E455" s="77"/>
      <c r="F455" s="43" t="s">
        <v>26</v>
      </c>
      <c r="G455" s="40">
        <f>SUM(G456:G460)</f>
        <v>10775</v>
      </c>
      <c r="H455" s="40">
        <f>SUM(H456:H460)</f>
        <v>775</v>
      </c>
      <c r="I455" s="40">
        <f>SUM(I456:I460)</f>
        <v>10775</v>
      </c>
      <c r="J455" s="40">
        <f>SUM(J456:J460)</f>
        <v>775</v>
      </c>
      <c r="K455" s="40">
        <f t="shared" ref="K455:P455" si="149">SUM(K456:K460)</f>
        <v>0</v>
      </c>
      <c r="L455" s="40">
        <f t="shared" si="149"/>
        <v>0</v>
      </c>
      <c r="M455" s="40">
        <f t="shared" si="149"/>
        <v>0</v>
      </c>
      <c r="N455" s="40">
        <f t="shared" si="149"/>
        <v>0</v>
      </c>
      <c r="O455" s="40">
        <f t="shared" si="149"/>
        <v>0</v>
      </c>
      <c r="P455" s="41">
        <f t="shared" si="149"/>
        <v>0</v>
      </c>
      <c r="Q455" s="120" t="s">
        <v>27</v>
      </c>
      <c r="R455" s="120"/>
    </row>
    <row r="456" spans="1:18" ht="18" customHeight="1">
      <c r="A456" s="119"/>
      <c r="B456" s="113"/>
      <c r="C456" s="96"/>
      <c r="D456" s="130"/>
      <c r="E456" s="77"/>
      <c r="F456" s="78" t="s">
        <v>29</v>
      </c>
      <c r="G456" s="38">
        <f t="shared" ref="G456:H460" si="150">I456+K456+M456+O456</f>
        <v>0</v>
      </c>
      <c r="H456" s="38">
        <f t="shared" si="150"/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9">
        <v>0</v>
      </c>
      <c r="Q456" s="120"/>
      <c r="R456" s="120"/>
    </row>
    <row r="457" spans="1:18" ht="57" customHeight="1">
      <c r="A457" s="119"/>
      <c r="B457" s="113"/>
      <c r="C457" s="105" t="s">
        <v>258</v>
      </c>
      <c r="D457" s="130"/>
      <c r="E457" s="77" t="s">
        <v>38</v>
      </c>
      <c r="F457" s="73" t="s">
        <v>32</v>
      </c>
      <c r="G457" s="38">
        <f t="shared" si="150"/>
        <v>775</v>
      </c>
      <c r="H457" s="38">
        <f t="shared" si="150"/>
        <v>775</v>
      </c>
      <c r="I457" s="38">
        <f>896-121</f>
        <v>775</v>
      </c>
      <c r="J457" s="38">
        <f>896-121</f>
        <v>775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9">
        <v>0</v>
      </c>
      <c r="Q457" s="120"/>
      <c r="R457" s="120"/>
    </row>
    <row r="458" spans="1:18" ht="18" customHeight="1">
      <c r="A458" s="119"/>
      <c r="B458" s="113"/>
      <c r="C458" s="96"/>
      <c r="D458" s="130"/>
      <c r="E458" s="77"/>
      <c r="F458" s="73" t="s">
        <v>33</v>
      </c>
      <c r="G458" s="38">
        <f t="shared" si="150"/>
        <v>0</v>
      </c>
      <c r="H458" s="38">
        <f t="shared" si="150"/>
        <v>0</v>
      </c>
      <c r="I458" s="38">
        <v>0</v>
      </c>
      <c r="J458" s="38">
        <v>0</v>
      </c>
      <c r="K458" s="38">
        <v>0</v>
      </c>
      <c r="L458" s="38">
        <v>0</v>
      </c>
      <c r="M458" s="38">
        <v>0</v>
      </c>
      <c r="N458" s="38">
        <v>0</v>
      </c>
      <c r="O458" s="38">
        <v>0</v>
      </c>
      <c r="P458" s="39">
        <v>0</v>
      </c>
      <c r="Q458" s="120"/>
      <c r="R458" s="120"/>
    </row>
    <row r="459" spans="1:18" ht="18" customHeight="1">
      <c r="A459" s="119"/>
      <c r="B459" s="113"/>
      <c r="C459" s="96"/>
      <c r="D459" s="130"/>
      <c r="E459" s="77" t="s">
        <v>30</v>
      </c>
      <c r="F459" s="73" t="s">
        <v>34</v>
      </c>
      <c r="G459" s="38">
        <f t="shared" si="150"/>
        <v>10000</v>
      </c>
      <c r="H459" s="38">
        <f t="shared" si="150"/>
        <v>0</v>
      </c>
      <c r="I459" s="38">
        <v>10000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9">
        <v>0</v>
      </c>
      <c r="Q459" s="120"/>
      <c r="R459" s="120"/>
    </row>
    <row r="460" spans="1:18" ht="18" customHeight="1">
      <c r="A460" s="119"/>
      <c r="B460" s="114"/>
      <c r="C460" s="97"/>
      <c r="D460" s="131"/>
      <c r="E460" s="77"/>
      <c r="F460" s="73" t="s">
        <v>35</v>
      </c>
      <c r="G460" s="38">
        <f t="shared" si="150"/>
        <v>0</v>
      </c>
      <c r="H460" s="38">
        <f t="shared" si="150"/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9">
        <v>0</v>
      </c>
      <c r="Q460" s="120"/>
      <c r="R460" s="120"/>
    </row>
    <row r="461" spans="1:18" ht="18" customHeight="1">
      <c r="A461" s="119" t="s">
        <v>216</v>
      </c>
      <c r="B461" s="112" t="s">
        <v>217</v>
      </c>
      <c r="C461" s="95"/>
      <c r="D461" s="129"/>
      <c r="E461" s="77"/>
      <c r="F461" s="43" t="s">
        <v>26</v>
      </c>
      <c r="G461" s="40">
        <f>SUM(G462:G467)</f>
        <v>2800</v>
      </c>
      <c r="H461" s="40">
        <f>SUM(H462:H467)</f>
        <v>2800</v>
      </c>
      <c r="I461" s="40">
        <f>SUM(I462:I467)</f>
        <v>2800</v>
      </c>
      <c r="J461" s="40">
        <f>SUM(J462:J467)</f>
        <v>2800</v>
      </c>
      <c r="K461" s="40">
        <f t="shared" ref="K461:P461" si="151">SUM(K462:K467)</f>
        <v>0</v>
      </c>
      <c r="L461" s="40">
        <f t="shared" si="151"/>
        <v>0</v>
      </c>
      <c r="M461" s="40">
        <f t="shared" si="151"/>
        <v>0</v>
      </c>
      <c r="N461" s="40">
        <f t="shared" si="151"/>
        <v>0</v>
      </c>
      <c r="O461" s="40">
        <f t="shared" si="151"/>
        <v>0</v>
      </c>
      <c r="P461" s="41">
        <f t="shared" si="151"/>
        <v>0</v>
      </c>
      <c r="Q461" s="120" t="s">
        <v>27</v>
      </c>
      <c r="R461" s="120"/>
    </row>
    <row r="462" spans="1:18" ht="18" customHeight="1">
      <c r="A462" s="119"/>
      <c r="B462" s="113"/>
      <c r="C462" s="96"/>
      <c r="D462" s="130"/>
      <c r="E462" s="77"/>
      <c r="F462" s="73" t="s">
        <v>29</v>
      </c>
      <c r="G462" s="38">
        <f t="shared" ref="G462:H467" si="152">I462+K462+M462+O462</f>
        <v>0</v>
      </c>
      <c r="H462" s="38">
        <f t="shared" si="152"/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9">
        <v>0</v>
      </c>
      <c r="Q462" s="120"/>
      <c r="R462" s="120"/>
    </row>
    <row r="463" spans="1:18" ht="18" customHeight="1">
      <c r="A463" s="119"/>
      <c r="B463" s="113"/>
      <c r="C463" s="96"/>
      <c r="D463" s="130"/>
      <c r="E463" s="77"/>
      <c r="F463" s="73" t="s">
        <v>32</v>
      </c>
      <c r="G463" s="38">
        <f t="shared" si="152"/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9">
        <v>0</v>
      </c>
      <c r="Q463" s="120"/>
      <c r="R463" s="120"/>
    </row>
    <row r="464" spans="1:18" ht="46.5" customHeight="1">
      <c r="A464" s="119"/>
      <c r="B464" s="113"/>
      <c r="C464" s="105" t="s">
        <v>258</v>
      </c>
      <c r="D464" s="130"/>
      <c r="E464" s="77" t="s">
        <v>38</v>
      </c>
      <c r="F464" s="73" t="s">
        <v>32</v>
      </c>
      <c r="G464" s="38">
        <f>I464+K464+M464+O464</f>
        <v>2800</v>
      </c>
      <c r="H464" s="38">
        <f>J464+L464+N464+P464</f>
        <v>2800</v>
      </c>
      <c r="I464" s="38">
        <v>2800</v>
      </c>
      <c r="J464" s="38">
        <v>2800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9">
        <v>0</v>
      </c>
      <c r="Q464" s="120"/>
      <c r="R464" s="120"/>
    </row>
    <row r="465" spans="1:18" ht="18" customHeight="1">
      <c r="A465" s="119"/>
      <c r="B465" s="113"/>
      <c r="C465" s="96"/>
      <c r="D465" s="130"/>
      <c r="E465" s="77"/>
      <c r="F465" s="73" t="s">
        <v>33</v>
      </c>
      <c r="G465" s="38">
        <f t="shared" si="152"/>
        <v>0</v>
      </c>
      <c r="H465" s="38">
        <f t="shared" si="152"/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9">
        <v>0</v>
      </c>
      <c r="Q465" s="120"/>
      <c r="R465" s="120"/>
    </row>
    <row r="466" spans="1:18" ht="18" customHeight="1">
      <c r="A466" s="119"/>
      <c r="B466" s="113"/>
      <c r="C466" s="96"/>
      <c r="D466" s="130"/>
      <c r="E466" s="77"/>
      <c r="F466" s="73" t="s">
        <v>34</v>
      </c>
      <c r="G466" s="38">
        <f t="shared" si="152"/>
        <v>0</v>
      </c>
      <c r="H466" s="38">
        <f t="shared" si="152"/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9">
        <v>0</v>
      </c>
      <c r="Q466" s="120"/>
      <c r="R466" s="120"/>
    </row>
    <row r="467" spans="1:18" ht="18" customHeight="1">
      <c r="A467" s="119"/>
      <c r="B467" s="114"/>
      <c r="C467" s="97"/>
      <c r="D467" s="131"/>
      <c r="E467" s="77"/>
      <c r="F467" s="73" t="s">
        <v>35</v>
      </c>
      <c r="G467" s="38">
        <f t="shared" si="152"/>
        <v>0</v>
      </c>
      <c r="H467" s="38">
        <f t="shared" si="152"/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9">
        <v>0</v>
      </c>
      <c r="Q467" s="120"/>
      <c r="R467" s="120"/>
    </row>
    <row r="468" spans="1:18" ht="18" customHeight="1">
      <c r="A468" s="116" t="s">
        <v>218</v>
      </c>
      <c r="B468" s="112" t="s">
        <v>219</v>
      </c>
      <c r="C468" s="95"/>
      <c r="D468" s="129"/>
      <c r="E468" s="77"/>
      <c r="F468" s="43" t="s">
        <v>26</v>
      </c>
      <c r="G468" s="40">
        <f>SUM(G469:G473)</f>
        <v>73275.199999999997</v>
      </c>
      <c r="H468" s="40">
        <f t="shared" ref="H468:P468" si="153">SUM(H469:H473)</f>
        <v>18000</v>
      </c>
      <c r="I468" s="40">
        <f t="shared" si="153"/>
        <v>73275.199999999997</v>
      </c>
      <c r="J468" s="40">
        <f t="shared" si="153"/>
        <v>18000</v>
      </c>
      <c r="K468" s="40">
        <f t="shared" si="153"/>
        <v>0</v>
      </c>
      <c r="L468" s="40">
        <f t="shared" si="153"/>
        <v>0</v>
      </c>
      <c r="M468" s="40">
        <f t="shared" si="153"/>
        <v>0</v>
      </c>
      <c r="N468" s="40">
        <f t="shared" si="153"/>
        <v>0</v>
      </c>
      <c r="O468" s="40">
        <f t="shared" si="153"/>
        <v>0</v>
      </c>
      <c r="P468" s="40">
        <f t="shared" si="153"/>
        <v>0</v>
      </c>
      <c r="Q468" s="148" t="s">
        <v>27</v>
      </c>
      <c r="R468" s="149"/>
    </row>
    <row r="469" spans="1:18" ht="18" customHeight="1">
      <c r="A469" s="117"/>
      <c r="B469" s="113"/>
      <c r="C469" s="96"/>
      <c r="D469" s="130"/>
      <c r="E469" s="77"/>
      <c r="F469" s="78" t="s">
        <v>29</v>
      </c>
      <c r="G469" s="38">
        <f t="shared" ref="G469:H473" si="154">I469+K469+M469+O469</f>
        <v>0</v>
      </c>
      <c r="H469" s="38">
        <f t="shared" si="154"/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9">
        <v>0</v>
      </c>
      <c r="Q469" s="150"/>
      <c r="R469" s="151"/>
    </row>
    <row r="470" spans="1:18" ht="18" customHeight="1">
      <c r="A470" s="117"/>
      <c r="B470" s="113"/>
      <c r="C470" s="105" t="s">
        <v>258</v>
      </c>
      <c r="D470" s="130"/>
      <c r="E470" s="77" t="s">
        <v>220</v>
      </c>
      <c r="F470" s="73" t="s">
        <v>32</v>
      </c>
      <c r="G470" s="38">
        <f t="shared" si="154"/>
        <v>18000</v>
      </c>
      <c r="H470" s="38">
        <f t="shared" si="154"/>
        <v>18000</v>
      </c>
      <c r="I470" s="38">
        <v>18000</v>
      </c>
      <c r="J470" s="38">
        <v>18000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9">
        <v>0</v>
      </c>
      <c r="Q470" s="150"/>
      <c r="R470" s="151"/>
    </row>
    <row r="471" spans="1:18" ht="18" customHeight="1">
      <c r="A471" s="117"/>
      <c r="B471" s="113"/>
      <c r="C471" s="96"/>
      <c r="D471" s="130"/>
      <c r="E471" s="77" t="s">
        <v>220</v>
      </c>
      <c r="F471" s="73" t="s">
        <v>33</v>
      </c>
      <c r="G471" s="38">
        <f t="shared" si="154"/>
        <v>55275.199999999997</v>
      </c>
      <c r="H471" s="38">
        <f t="shared" si="154"/>
        <v>0</v>
      </c>
      <c r="I471" s="38">
        <f>52475.2+2800</f>
        <v>55275.199999999997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9">
        <v>0</v>
      </c>
      <c r="Q471" s="150"/>
      <c r="R471" s="151"/>
    </row>
    <row r="472" spans="1:18" ht="18" customHeight="1">
      <c r="A472" s="117"/>
      <c r="B472" s="113"/>
      <c r="C472" s="96"/>
      <c r="D472" s="130"/>
      <c r="E472" s="77"/>
      <c r="F472" s="73" t="s">
        <v>34</v>
      </c>
      <c r="G472" s="38">
        <f t="shared" si="154"/>
        <v>0</v>
      </c>
      <c r="H472" s="38">
        <f t="shared" si="154"/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9">
        <v>0</v>
      </c>
      <c r="Q472" s="150"/>
      <c r="R472" s="151"/>
    </row>
    <row r="473" spans="1:18" ht="18" customHeight="1">
      <c r="A473" s="118"/>
      <c r="B473" s="114"/>
      <c r="C473" s="97"/>
      <c r="D473" s="131"/>
      <c r="E473" s="77"/>
      <c r="F473" s="73" t="s">
        <v>35</v>
      </c>
      <c r="G473" s="38">
        <f t="shared" si="154"/>
        <v>0</v>
      </c>
      <c r="H473" s="38">
        <f t="shared" si="154"/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9">
        <v>0</v>
      </c>
      <c r="Q473" s="152"/>
      <c r="R473" s="153"/>
    </row>
    <row r="474" spans="1:18" ht="18" customHeight="1">
      <c r="A474" s="133" t="s">
        <v>221</v>
      </c>
      <c r="B474" s="133"/>
      <c r="C474" s="133"/>
      <c r="D474" s="133"/>
      <c r="E474" s="133"/>
      <c r="F474" s="63" t="s">
        <v>26</v>
      </c>
      <c r="G474" s="64">
        <f>I474+K474+M474+O474</f>
        <v>478424.6</v>
      </c>
      <c r="H474" s="64">
        <f>J474+L474+N474+P474</f>
        <v>35559.1</v>
      </c>
      <c r="I474" s="64">
        <f>I455+I448+I442+I436+I430+I424+I418+I412+I406+I400+I394+I388+I382+I461+I468</f>
        <v>478424.6</v>
      </c>
      <c r="J474" s="64">
        <f>J455+J448+J442+J436+J430+J424+J418+J412+J406+J400+J394+J388+J382+J461+J468</f>
        <v>35559.1</v>
      </c>
      <c r="K474" s="64">
        <f t="shared" ref="K474:P474" si="155">K455+K448+K442+K436+K430+K424+K418+K412+K406+K400+K394+K388+K382+K461+K468</f>
        <v>0</v>
      </c>
      <c r="L474" s="64">
        <f t="shared" si="155"/>
        <v>0</v>
      </c>
      <c r="M474" s="64">
        <f t="shared" si="155"/>
        <v>0</v>
      </c>
      <c r="N474" s="64">
        <f t="shared" si="155"/>
        <v>0</v>
      </c>
      <c r="O474" s="64">
        <f t="shared" si="155"/>
        <v>0</v>
      </c>
      <c r="P474" s="64">
        <f t="shared" si="155"/>
        <v>0</v>
      </c>
      <c r="Q474" s="120"/>
      <c r="R474" s="120"/>
    </row>
    <row r="475" spans="1:18" ht="18" customHeight="1">
      <c r="A475" s="133"/>
      <c r="B475" s="133"/>
      <c r="C475" s="133"/>
      <c r="D475" s="133"/>
      <c r="E475" s="133"/>
      <c r="F475" s="65" t="s">
        <v>29</v>
      </c>
      <c r="G475" s="67">
        <f>I475+K475+M475+O475</f>
        <v>13984.1</v>
      </c>
      <c r="H475" s="67">
        <f>J475+L475+N475+P475</f>
        <v>13984.1</v>
      </c>
      <c r="I475" s="67">
        <f>I383+I389+I395+I401+I407+I413+I419+I425+I431+I437+I443+I449+I456+I462+I469</f>
        <v>13984.1</v>
      </c>
      <c r="J475" s="67">
        <f>J383+J389+J395+J401+J407+J413+J419+J425+J431+J437+J443+J449+J456+J462+J469</f>
        <v>13984.1</v>
      </c>
      <c r="K475" s="67">
        <f t="shared" ref="K475:P475" si="156">K383+K389+K395+K401+K407+K413+K419+K425+K431+K437+K443+K449+K456+K462+K469</f>
        <v>0</v>
      </c>
      <c r="L475" s="67">
        <f t="shared" si="156"/>
        <v>0</v>
      </c>
      <c r="M475" s="67">
        <f t="shared" si="156"/>
        <v>0</v>
      </c>
      <c r="N475" s="67">
        <f t="shared" si="156"/>
        <v>0</v>
      </c>
      <c r="O475" s="67">
        <f t="shared" si="156"/>
        <v>0</v>
      </c>
      <c r="P475" s="67">
        <f t="shared" si="156"/>
        <v>0</v>
      </c>
      <c r="Q475" s="120"/>
      <c r="R475" s="120"/>
    </row>
    <row r="476" spans="1:18" ht="18" customHeight="1">
      <c r="A476" s="133"/>
      <c r="B476" s="133"/>
      <c r="C476" s="133"/>
      <c r="D476" s="133"/>
      <c r="E476" s="133"/>
      <c r="F476" s="65" t="s">
        <v>32</v>
      </c>
      <c r="G476" s="67">
        <f t="shared" ref="G476:G479" si="157">I476+K476+M476+O476</f>
        <v>21575</v>
      </c>
      <c r="H476" s="67">
        <f t="shared" ref="H476:H479" si="158">J476+L476+N476+P476</f>
        <v>21575</v>
      </c>
      <c r="I476" s="67">
        <f>I384+I390+I396+I402+I408+I414+I420+I426+I432+I438+I444+I450+I457+I463+I470+I464</f>
        <v>21575</v>
      </c>
      <c r="J476" s="67">
        <f>J384+J390+J396+J402+J408+J414+J420+J426+J432+J438+J444+J450+J457+J463+J470+J464</f>
        <v>21575</v>
      </c>
      <c r="K476" s="67">
        <f t="shared" ref="K476:P476" si="159">K384+K390+K396+K402+K408+K414+K420+K426+K432+K438+K444+K450+K457+K463</f>
        <v>0</v>
      </c>
      <c r="L476" s="67">
        <f t="shared" si="159"/>
        <v>0</v>
      </c>
      <c r="M476" s="67">
        <f t="shared" si="159"/>
        <v>0</v>
      </c>
      <c r="N476" s="67">
        <f t="shared" si="159"/>
        <v>0</v>
      </c>
      <c r="O476" s="67">
        <f t="shared" si="159"/>
        <v>0</v>
      </c>
      <c r="P476" s="67">
        <f t="shared" si="159"/>
        <v>0</v>
      </c>
      <c r="Q476" s="120"/>
      <c r="R476" s="120"/>
    </row>
    <row r="477" spans="1:18" ht="18" customHeight="1">
      <c r="A477" s="133"/>
      <c r="B477" s="133"/>
      <c r="C477" s="133"/>
      <c r="D477" s="133"/>
      <c r="E477" s="133"/>
      <c r="F477" s="65" t="s">
        <v>33</v>
      </c>
      <c r="G477" s="67">
        <f t="shared" si="157"/>
        <v>86565</v>
      </c>
      <c r="H477" s="67">
        <f t="shared" si="158"/>
        <v>0</v>
      </c>
      <c r="I477" s="67">
        <f>I385+I391+I397+I403+I409+I415+I421+I427+I433+I439+I445+I451+I452+I458+I465+I471</f>
        <v>86565</v>
      </c>
      <c r="J477" s="67">
        <f>J385+J391+J397+J403+J409+J415+J421+J427+J433+J439+J445+J451+J452+J458+J465+J471</f>
        <v>0</v>
      </c>
      <c r="K477" s="67">
        <f t="shared" ref="K477:P477" si="160">K385+K391+K397+K403+K409+K415+K421+K427+K433+K439+K445+K451+K452+K458+K465+K471</f>
        <v>0</v>
      </c>
      <c r="L477" s="67">
        <f t="shared" si="160"/>
        <v>0</v>
      </c>
      <c r="M477" s="67">
        <f t="shared" si="160"/>
        <v>0</v>
      </c>
      <c r="N477" s="67">
        <f t="shared" si="160"/>
        <v>0</v>
      </c>
      <c r="O477" s="67">
        <f t="shared" si="160"/>
        <v>0</v>
      </c>
      <c r="P477" s="67">
        <f t="shared" si="160"/>
        <v>0</v>
      </c>
      <c r="Q477" s="120"/>
      <c r="R477" s="120"/>
    </row>
    <row r="478" spans="1:18" ht="18" customHeight="1">
      <c r="A478" s="133"/>
      <c r="B478" s="133"/>
      <c r="C478" s="133"/>
      <c r="D478" s="133"/>
      <c r="E478" s="133"/>
      <c r="F478" s="65" t="s">
        <v>34</v>
      </c>
      <c r="G478" s="67">
        <f t="shared" si="157"/>
        <v>70135.3</v>
      </c>
      <c r="H478" s="67">
        <f t="shared" si="158"/>
        <v>0</v>
      </c>
      <c r="I478" s="67">
        <f>I386+I392+I398+I404+I410+I416+I422+I428+I434+I440+I446+I453+I459+I466+I472</f>
        <v>70135.3</v>
      </c>
      <c r="J478" s="67">
        <f>J386+J392+J398+J404+J410+J416+J422+J428+J434+J440+J446+J453+J459+J466+J472</f>
        <v>0</v>
      </c>
      <c r="K478" s="67">
        <f t="shared" ref="K478:P478" si="161">K386+K392+K398+K404+K410+K416+K422+K428+K434+K440+K446+K453+K459+K466+K472</f>
        <v>0</v>
      </c>
      <c r="L478" s="67">
        <f t="shared" si="161"/>
        <v>0</v>
      </c>
      <c r="M478" s="67">
        <f t="shared" si="161"/>
        <v>0</v>
      </c>
      <c r="N478" s="67">
        <f t="shared" si="161"/>
        <v>0</v>
      </c>
      <c r="O478" s="67">
        <f t="shared" si="161"/>
        <v>0</v>
      </c>
      <c r="P478" s="67">
        <f t="shared" si="161"/>
        <v>0</v>
      </c>
      <c r="Q478" s="120"/>
      <c r="R478" s="120"/>
    </row>
    <row r="479" spans="1:18" ht="18" customHeight="1">
      <c r="A479" s="133"/>
      <c r="B479" s="133"/>
      <c r="C479" s="133"/>
      <c r="D479" s="133"/>
      <c r="E479" s="133"/>
      <c r="F479" s="65" t="s">
        <v>35</v>
      </c>
      <c r="G479" s="67">
        <f t="shared" si="157"/>
        <v>286165.2</v>
      </c>
      <c r="H479" s="67">
        <f t="shared" si="158"/>
        <v>0</v>
      </c>
      <c r="I479" s="67">
        <f>I387+I393+I399+I405+I411+I417+I423+I429+I435+I441+I447+I454+I460+I467+I473</f>
        <v>286165.2</v>
      </c>
      <c r="J479" s="67">
        <f t="shared" ref="J479:P479" si="162">J387+J393+J399+J405+J411+J417+J423+J429+J435+J441+J447+J454+J460+J467+J473</f>
        <v>0</v>
      </c>
      <c r="K479" s="67">
        <f t="shared" si="162"/>
        <v>0</v>
      </c>
      <c r="L479" s="67">
        <f t="shared" si="162"/>
        <v>0</v>
      </c>
      <c r="M479" s="67">
        <f t="shared" si="162"/>
        <v>0</v>
      </c>
      <c r="N479" s="67">
        <f t="shared" si="162"/>
        <v>0</v>
      </c>
      <c r="O479" s="67">
        <f t="shared" si="162"/>
        <v>0</v>
      </c>
      <c r="P479" s="67">
        <f t="shared" si="162"/>
        <v>0</v>
      </c>
      <c r="Q479" s="120"/>
      <c r="R479" s="120"/>
    </row>
    <row r="480" spans="1:18" ht="18" customHeight="1">
      <c r="A480" s="133" t="s">
        <v>182</v>
      </c>
      <c r="B480" s="133"/>
      <c r="C480" s="133"/>
      <c r="D480" s="133"/>
      <c r="E480" s="133"/>
      <c r="F480" s="42" t="s">
        <v>26</v>
      </c>
      <c r="G480" s="40">
        <f>G481+G482+G483+G484+G485</f>
        <v>73511.900000000009</v>
      </c>
      <c r="H480" s="40">
        <f t="shared" ref="H480:P480" si="163">H481+H482+H483+H484+H485</f>
        <v>4910</v>
      </c>
      <c r="I480" s="40">
        <f>I481+I482+I483+I484+I485</f>
        <v>73511.900000000009</v>
      </c>
      <c r="J480" s="40">
        <f>J481+J482+J483+J484+J485</f>
        <v>4910</v>
      </c>
      <c r="K480" s="40">
        <f t="shared" si="163"/>
        <v>0</v>
      </c>
      <c r="L480" s="40">
        <f t="shared" si="163"/>
        <v>0</v>
      </c>
      <c r="M480" s="40">
        <f t="shared" si="163"/>
        <v>0</v>
      </c>
      <c r="N480" s="40">
        <f t="shared" si="163"/>
        <v>0</v>
      </c>
      <c r="O480" s="40">
        <f t="shared" si="163"/>
        <v>0</v>
      </c>
      <c r="P480" s="41">
        <f t="shared" si="163"/>
        <v>0</v>
      </c>
      <c r="Q480" s="148"/>
      <c r="R480" s="149"/>
    </row>
    <row r="481" spans="1:18" ht="18" customHeight="1">
      <c r="A481" s="133"/>
      <c r="B481" s="133"/>
      <c r="C481" s="133"/>
      <c r="D481" s="133"/>
      <c r="E481" s="133"/>
      <c r="F481" s="42" t="s">
        <v>29</v>
      </c>
      <c r="G481" s="38">
        <f t="shared" ref="G481:H485" si="164">I481+K481+M481+O481</f>
        <v>1335</v>
      </c>
      <c r="H481" s="38">
        <f t="shared" si="164"/>
        <v>1335</v>
      </c>
      <c r="I481" s="38">
        <f>I389</f>
        <v>1335</v>
      </c>
      <c r="J481" s="38">
        <f>J389</f>
        <v>1335</v>
      </c>
      <c r="K481" s="38">
        <f t="shared" ref="K481:P481" si="165">K389</f>
        <v>0</v>
      </c>
      <c r="L481" s="38">
        <f t="shared" si="165"/>
        <v>0</v>
      </c>
      <c r="M481" s="38">
        <f t="shared" si="165"/>
        <v>0</v>
      </c>
      <c r="N481" s="38">
        <f t="shared" si="165"/>
        <v>0</v>
      </c>
      <c r="O481" s="38">
        <f t="shared" si="165"/>
        <v>0</v>
      </c>
      <c r="P481" s="38">
        <f t="shared" si="165"/>
        <v>0</v>
      </c>
      <c r="Q481" s="150"/>
      <c r="R481" s="151"/>
    </row>
    <row r="482" spans="1:18" ht="18" customHeight="1">
      <c r="A482" s="133"/>
      <c r="B482" s="133"/>
      <c r="C482" s="133"/>
      <c r="D482" s="133"/>
      <c r="E482" s="133"/>
      <c r="F482" s="42" t="s">
        <v>32</v>
      </c>
      <c r="G482" s="38">
        <f t="shared" si="164"/>
        <v>3575</v>
      </c>
      <c r="H482" s="38">
        <f t="shared" si="164"/>
        <v>3575</v>
      </c>
      <c r="I482" s="38">
        <f>I457+I463+I464</f>
        <v>3575</v>
      </c>
      <c r="J482" s="38">
        <f>J457+J463+J464</f>
        <v>3575</v>
      </c>
      <c r="K482" s="38">
        <f t="shared" ref="K482:P482" si="166">K457+K463</f>
        <v>0</v>
      </c>
      <c r="L482" s="38">
        <f t="shared" si="166"/>
        <v>0</v>
      </c>
      <c r="M482" s="38">
        <f t="shared" si="166"/>
        <v>0</v>
      </c>
      <c r="N482" s="38">
        <f t="shared" si="166"/>
        <v>0</v>
      </c>
      <c r="O482" s="38">
        <f t="shared" si="166"/>
        <v>0</v>
      </c>
      <c r="P482" s="38">
        <f t="shared" si="166"/>
        <v>0</v>
      </c>
      <c r="Q482" s="150"/>
      <c r="R482" s="151"/>
    </row>
    <row r="483" spans="1:18" ht="18" customHeight="1">
      <c r="A483" s="133"/>
      <c r="B483" s="133"/>
      <c r="C483" s="133"/>
      <c r="D483" s="133"/>
      <c r="E483" s="133"/>
      <c r="F483" s="42" t="s">
        <v>33</v>
      </c>
      <c r="G483" s="38">
        <f t="shared" si="164"/>
        <v>987</v>
      </c>
      <c r="H483" s="38">
        <f t="shared" si="164"/>
        <v>0</v>
      </c>
      <c r="I483" s="38">
        <v>987</v>
      </c>
      <c r="J483" s="38">
        <v>0</v>
      </c>
      <c r="K483" s="38">
        <f t="shared" ref="J483:P485" si="167">K477*0.1</f>
        <v>0</v>
      </c>
      <c r="L483" s="38">
        <f t="shared" si="167"/>
        <v>0</v>
      </c>
      <c r="M483" s="38">
        <f t="shared" si="167"/>
        <v>0</v>
      </c>
      <c r="N483" s="38">
        <f t="shared" si="167"/>
        <v>0</v>
      </c>
      <c r="O483" s="38">
        <f t="shared" si="167"/>
        <v>0</v>
      </c>
      <c r="P483" s="38">
        <f t="shared" si="167"/>
        <v>0</v>
      </c>
      <c r="Q483" s="150"/>
      <c r="R483" s="151"/>
    </row>
    <row r="484" spans="1:18" ht="18" customHeight="1">
      <c r="A484" s="133"/>
      <c r="B484" s="133"/>
      <c r="C484" s="133"/>
      <c r="D484" s="133"/>
      <c r="E484" s="133"/>
      <c r="F484" s="42" t="s">
        <v>34</v>
      </c>
      <c r="G484" s="38">
        <f t="shared" si="164"/>
        <v>38998.400000000001</v>
      </c>
      <c r="H484" s="38">
        <f t="shared" si="164"/>
        <v>0</v>
      </c>
      <c r="I484" s="38">
        <f>I398+I404+I410+I416+I422+I428+I434+I440+I446</f>
        <v>38998.400000000001</v>
      </c>
      <c r="J484" s="38">
        <f>J398+J404+J410+J416+J422+J428+J434+J440+J446</f>
        <v>0</v>
      </c>
      <c r="K484" s="38">
        <f t="shared" ref="K484:P484" si="168">K398+K404+K410+K416+K422+K428+K434+K440+K446</f>
        <v>0</v>
      </c>
      <c r="L484" s="38">
        <f t="shared" si="168"/>
        <v>0</v>
      </c>
      <c r="M484" s="38">
        <f t="shared" si="168"/>
        <v>0</v>
      </c>
      <c r="N484" s="38">
        <f t="shared" si="168"/>
        <v>0</v>
      </c>
      <c r="O484" s="38">
        <f t="shared" si="168"/>
        <v>0</v>
      </c>
      <c r="P484" s="38">
        <f t="shared" si="168"/>
        <v>0</v>
      </c>
      <c r="Q484" s="150"/>
      <c r="R484" s="151"/>
    </row>
    <row r="485" spans="1:18" ht="18" customHeight="1">
      <c r="A485" s="133"/>
      <c r="B485" s="133"/>
      <c r="C485" s="133"/>
      <c r="D485" s="133"/>
      <c r="E485" s="133"/>
      <c r="F485" s="42" t="s">
        <v>35</v>
      </c>
      <c r="G485" s="38">
        <f t="shared" si="164"/>
        <v>28616.500000000004</v>
      </c>
      <c r="H485" s="38">
        <f t="shared" si="164"/>
        <v>0</v>
      </c>
      <c r="I485" s="38">
        <f>I479*0.1-0.02</f>
        <v>28616.500000000004</v>
      </c>
      <c r="J485" s="38">
        <f t="shared" si="167"/>
        <v>0</v>
      </c>
      <c r="K485" s="38">
        <f t="shared" si="167"/>
        <v>0</v>
      </c>
      <c r="L485" s="38">
        <f t="shared" si="167"/>
        <v>0</v>
      </c>
      <c r="M485" s="38">
        <f t="shared" si="167"/>
        <v>0</v>
      </c>
      <c r="N485" s="38">
        <f t="shared" si="167"/>
        <v>0</v>
      </c>
      <c r="O485" s="38">
        <f t="shared" si="167"/>
        <v>0</v>
      </c>
      <c r="P485" s="38">
        <f t="shared" si="167"/>
        <v>0</v>
      </c>
      <c r="Q485" s="150"/>
      <c r="R485" s="151"/>
    </row>
    <row r="486" spans="1:18" ht="18" customHeight="1">
      <c r="A486" s="133" t="s">
        <v>183</v>
      </c>
      <c r="B486" s="133"/>
      <c r="C486" s="133"/>
      <c r="D486" s="133"/>
      <c r="E486" s="133"/>
      <c r="F486" s="42" t="s">
        <v>26</v>
      </c>
      <c r="G486" s="40">
        <f>G487+G488+G489+G490+G491</f>
        <v>404912.7</v>
      </c>
      <c r="H486" s="40">
        <f t="shared" ref="H486:P486" si="169">H487+H488+H489+H490+H491</f>
        <v>30649.1</v>
      </c>
      <c r="I486" s="40">
        <f t="shared" si="169"/>
        <v>404912.7</v>
      </c>
      <c r="J486" s="40">
        <f t="shared" si="169"/>
        <v>30649.1</v>
      </c>
      <c r="K486" s="40">
        <f t="shared" si="169"/>
        <v>0</v>
      </c>
      <c r="L486" s="40">
        <f t="shared" si="169"/>
        <v>0</v>
      </c>
      <c r="M486" s="40">
        <f t="shared" si="169"/>
        <v>0</v>
      </c>
      <c r="N486" s="40">
        <f t="shared" si="169"/>
        <v>0</v>
      </c>
      <c r="O486" s="40">
        <f t="shared" si="169"/>
        <v>0</v>
      </c>
      <c r="P486" s="41">
        <f t="shared" si="169"/>
        <v>0</v>
      </c>
      <c r="Q486" s="115"/>
      <c r="R486" s="115"/>
    </row>
    <row r="487" spans="1:18" ht="18" customHeight="1">
      <c r="A487" s="133"/>
      <c r="B487" s="133"/>
      <c r="C487" s="133"/>
      <c r="D487" s="133"/>
      <c r="E487" s="133"/>
      <c r="F487" s="42" t="s">
        <v>29</v>
      </c>
      <c r="G487" s="38">
        <f>G475-G481</f>
        <v>12649.1</v>
      </c>
      <c r="H487" s="38">
        <f t="shared" ref="H487:P487" si="170">H475-H481</f>
        <v>12649.1</v>
      </c>
      <c r="I487" s="38">
        <f>I475-I481</f>
        <v>12649.1</v>
      </c>
      <c r="J487" s="38">
        <f>J475-J481</f>
        <v>12649.1</v>
      </c>
      <c r="K487" s="38">
        <f t="shared" si="170"/>
        <v>0</v>
      </c>
      <c r="L487" s="38">
        <f t="shared" si="170"/>
        <v>0</v>
      </c>
      <c r="M487" s="38">
        <f t="shared" si="170"/>
        <v>0</v>
      </c>
      <c r="N487" s="38">
        <f t="shared" si="170"/>
        <v>0</v>
      </c>
      <c r="O487" s="38">
        <f t="shared" si="170"/>
        <v>0</v>
      </c>
      <c r="P487" s="39">
        <f t="shared" si="170"/>
        <v>0</v>
      </c>
      <c r="Q487" s="115"/>
      <c r="R487" s="115"/>
    </row>
    <row r="488" spans="1:18" ht="18" customHeight="1">
      <c r="A488" s="133"/>
      <c r="B488" s="133"/>
      <c r="C488" s="133"/>
      <c r="D488" s="133"/>
      <c r="E488" s="133"/>
      <c r="F488" s="42" t="s">
        <v>32</v>
      </c>
      <c r="G488" s="38">
        <f t="shared" ref="G488:P491" si="171">G476-G482</f>
        <v>18000</v>
      </c>
      <c r="H488" s="38">
        <f t="shared" si="171"/>
        <v>18000</v>
      </c>
      <c r="I488" s="38">
        <f t="shared" si="171"/>
        <v>18000</v>
      </c>
      <c r="J488" s="38">
        <f t="shared" si="171"/>
        <v>18000</v>
      </c>
      <c r="K488" s="38">
        <f t="shared" si="171"/>
        <v>0</v>
      </c>
      <c r="L488" s="38">
        <f t="shared" si="171"/>
        <v>0</v>
      </c>
      <c r="M488" s="38">
        <f t="shared" si="171"/>
        <v>0</v>
      </c>
      <c r="N488" s="38">
        <f t="shared" si="171"/>
        <v>0</v>
      </c>
      <c r="O488" s="38">
        <f t="shared" si="171"/>
        <v>0</v>
      </c>
      <c r="P488" s="39">
        <f t="shared" si="171"/>
        <v>0</v>
      </c>
      <c r="Q488" s="115"/>
      <c r="R488" s="115"/>
    </row>
    <row r="489" spans="1:18" ht="18" customHeight="1">
      <c r="A489" s="133"/>
      <c r="B489" s="133"/>
      <c r="C489" s="133"/>
      <c r="D489" s="133"/>
      <c r="E489" s="133"/>
      <c r="F489" s="42" t="s">
        <v>33</v>
      </c>
      <c r="G489" s="38">
        <f t="shared" si="171"/>
        <v>85578</v>
      </c>
      <c r="H489" s="38">
        <f t="shared" si="171"/>
        <v>0</v>
      </c>
      <c r="I489" s="38">
        <f>I477-I483</f>
        <v>85578</v>
      </c>
      <c r="J489" s="38">
        <f t="shared" si="171"/>
        <v>0</v>
      </c>
      <c r="K489" s="38">
        <f t="shared" si="171"/>
        <v>0</v>
      </c>
      <c r="L489" s="38">
        <f t="shared" si="171"/>
        <v>0</v>
      </c>
      <c r="M489" s="38">
        <f t="shared" si="171"/>
        <v>0</v>
      </c>
      <c r="N489" s="38">
        <f t="shared" si="171"/>
        <v>0</v>
      </c>
      <c r="O489" s="38">
        <f t="shared" si="171"/>
        <v>0</v>
      </c>
      <c r="P489" s="39">
        <f t="shared" si="171"/>
        <v>0</v>
      </c>
      <c r="Q489" s="115"/>
      <c r="R489" s="115"/>
    </row>
    <row r="490" spans="1:18" ht="18" customHeight="1">
      <c r="A490" s="133"/>
      <c r="B490" s="133"/>
      <c r="C490" s="133"/>
      <c r="D490" s="133"/>
      <c r="E490" s="133"/>
      <c r="F490" s="42" t="s">
        <v>34</v>
      </c>
      <c r="G490" s="38">
        <f t="shared" si="171"/>
        <v>31136.9</v>
      </c>
      <c r="H490" s="38">
        <f t="shared" si="171"/>
        <v>0</v>
      </c>
      <c r="I490" s="38">
        <f t="shared" si="171"/>
        <v>31136.9</v>
      </c>
      <c r="J490" s="38">
        <f t="shared" si="171"/>
        <v>0</v>
      </c>
      <c r="K490" s="38">
        <f t="shared" si="171"/>
        <v>0</v>
      </c>
      <c r="L490" s="38">
        <f t="shared" si="171"/>
        <v>0</v>
      </c>
      <c r="M490" s="38">
        <f t="shared" si="171"/>
        <v>0</v>
      </c>
      <c r="N490" s="38">
        <f t="shared" si="171"/>
        <v>0</v>
      </c>
      <c r="O490" s="38">
        <f t="shared" si="171"/>
        <v>0</v>
      </c>
      <c r="P490" s="39">
        <f t="shared" si="171"/>
        <v>0</v>
      </c>
      <c r="Q490" s="115"/>
      <c r="R490" s="115"/>
    </row>
    <row r="491" spans="1:18" ht="18" customHeight="1">
      <c r="A491" s="133"/>
      <c r="B491" s="133"/>
      <c r="C491" s="133"/>
      <c r="D491" s="133"/>
      <c r="E491" s="133"/>
      <c r="F491" s="42" t="s">
        <v>35</v>
      </c>
      <c r="G491" s="38">
        <f t="shared" si="171"/>
        <v>257548.7</v>
      </c>
      <c r="H491" s="38">
        <f t="shared" si="171"/>
        <v>0</v>
      </c>
      <c r="I491" s="38">
        <f t="shared" si="171"/>
        <v>257548.7</v>
      </c>
      <c r="J491" s="38">
        <f t="shared" si="171"/>
        <v>0</v>
      </c>
      <c r="K491" s="38">
        <f t="shared" si="171"/>
        <v>0</v>
      </c>
      <c r="L491" s="38">
        <f t="shared" si="171"/>
        <v>0</v>
      </c>
      <c r="M491" s="38">
        <f t="shared" si="171"/>
        <v>0</v>
      </c>
      <c r="N491" s="38">
        <f t="shared" si="171"/>
        <v>0</v>
      </c>
      <c r="O491" s="38">
        <f t="shared" si="171"/>
        <v>0</v>
      </c>
      <c r="P491" s="39">
        <f t="shared" si="171"/>
        <v>0</v>
      </c>
      <c r="Q491" s="115"/>
      <c r="R491" s="115"/>
    </row>
    <row r="492" spans="1:18" ht="18" customHeight="1">
      <c r="A492" s="139" t="s">
        <v>222</v>
      </c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1"/>
    </row>
    <row r="493" spans="1:18" ht="18" customHeight="1">
      <c r="A493" s="139" t="s">
        <v>223</v>
      </c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1"/>
    </row>
    <row r="494" spans="1:18" ht="18" customHeight="1">
      <c r="A494" s="119" t="s">
        <v>186</v>
      </c>
      <c r="B494" s="112" t="s">
        <v>224</v>
      </c>
      <c r="C494" s="95"/>
      <c r="D494" s="129" t="s">
        <v>41</v>
      </c>
      <c r="E494" s="73"/>
      <c r="F494" s="43" t="s">
        <v>26</v>
      </c>
      <c r="G494" s="40">
        <f>SUM(G495:G499)</f>
        <v>8264.7999999999993</v>
      </c>
      <c r="H494" s="40">
        <f>SUM(H495:H499)</f>
        <v>0</v>
      </c>
      <c r="I494" s="40">
        <f>SUM(I495:I499)</f>
        <v>8264.7999999999993</v>
      </c>
      <c r="J494" s="40">
        <f>SUM(J495:J499)</f>
        <v>0</v>
      </c>
      <c r="K494" s="40">
        <f t="shared" ref="K494:P494" si="172">SUM(K495:K499)</f>
        <v>0</v>
      </c>
      <c r="L494" s="40">
        <f t="shared" si="172"/>
        <v>0</v>
      </c>
      <c r="M494" s="40">
        <f t="shared" si="172"/>
        <v>0</v>
      </c>
      <c r="N494" s="40">
        <f t="shared" si="172"/>
        <v>0</v>
      </c>
      <c r="O494" s="40">
        <f t="shared" si="172"/>
        <v>0</v>
      </c>
      <c r="P494" s="41">
        <f t="shared" si="172"/>
        <v>0</v>
      </c>
      <c r="Q494" s="120" t="s">
        <v>27</v>
      </c>
      <c r="R494" s="120"/>
    </row>
    <row r="495" spans="1:18" ht="18" customHeight="1">
      <c r="A495" s="119"/>
      <c r="B495" s="113"/>
      <c r="C495" s="96"/>
      <c r="D495" s="130"/>
      <c r="E495" s="54"/>
      <c r="F495" s="73" t="s">
        <v>29</v>
      </c>
      <c r="G495" s="38">
        <f>I495+K495+M495+O495</f>
        <v>0</v>
      </c>
      <c r="H495" s="38">
        <f t="shared" ref="G495:H499" si="173">J495+L495+N495+P495</f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9">
        <v>0</v>
      </c>
      <c r="Q495" s="120"/>
      <c r="R495" s="120"/>
    </row>
    <row r="496" spans="1:18" ht="18" customHeight="1">
      <c r="A496" s="119"/>
      <c r="B496" s="113"/>
      <c r="C496" s="96"/>
      <c r="D496" s="130"/>
      <c r="E496" s="73"/>
      <c r="F496" s="73" t="s">
        <v>32</v>
      </c>
      <c r="G496" s="38">
        <f>I496+K496+M496+O496</f>
        <v>0</v>
      </c>
      <c r="H496" s="38">
        <f t="shared" si="173"/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9">
        <v>0</v>
      </c>
      <c r="Q496" s="120"/>
      <c r="R496" s="120"/>
    </row>
    <row r="497" spans="1:18" ht="18" customHeight="1">
      <c r="A497" s="119"/>
      <c r="B497" s="113"/>
      <c r="C497" s="96"/>
      <c r="D497" s="130"/>
      <c r="E497" s="73"/>
      <c r="F497" s="73" t="s">
        <v>33</v>
      </c>
      <c r="G497" s="38">
        <f t="shared" si="173"/>
        <v>0</v>
      </c>
      <c r="H497" s="38">
        <f t="shared" si="173"/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9">
        <v>0</v>
      </c>
      <c r="Q497" s="120"/>
      <c r="R497" s="120"/>
    </row>
    <row r="498" spans="1:18" ht="18" customHeight="1">
      <c r="A498" s="119"/>
      <c r="B498" s="113"/>
      <c r="C498" s="96"/>
      <c r="D498" s="130"/>
      <c r="E498" s="73" t="s">
        <v>28</v>
      </c>
      <c r="F498" s="73" t="s">
        <v>34</v>
      </c>
      <c r="G498" s="38">
        <f t="shared" si="173"/>
        <v>830</v>
      </c>
      <c r="H498" s="38">
        <f t="shared" si="173"/>
        <v>0</v>
      </c>
      <c r="I498" s="38">
        <v>830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9">
        <v>0</v>
      </c>
      <c r="Q498" s="120"/>
      <c r="R498" s="120"/>
    </row>
    <row r="499" spans="1:18" ht="36" customHeight="1">
      <c r="A499" s="119"/>
      <c r="B499" s="114"/>
      <c r="C499" s="97"/>
      <c r="D499" s="131"/>
      <c r="E499" s="73" t="s">
        <v>30</v>
      </c>
      <c r="F499" s="73" t="s">
        <v>35</v>
      </c>
      <c r="G499" s="38">
        <f t="shared" si="173"/>
        <v>7434.8</v>
      </c>
      <c r="H499" s="38">
        <f t="shared" si="173"/>
        <v>0</v>
      </c>
      <c r="I499" s="38">
        <v>7434.8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9">
        <v>0</v>
      </c>
      <c r="Q499" s="120"/>
      <c r="R499" s="120"/>
    </row>
    <row r="500" spans="1:18" ht="18" customHeight="1">
      <c r="A500" s="119" t="s">
        <v>188</v>
      </c>
      <c r="B500" s="112" t="s">
        <v>225</v>
      </c>
      <c r="C500" s="95"/>
      <c r="D500" s="129"/>
      <c r="E500" s="73"/>
      <c r="F500" s="43" t="s">
        <v>26</v>
      </c>
      <c r="G500" s="40">
        <f>SUM(G501:G505)</f>
        <v>7000</v>
      </c>
      <c r="H500" s="40">
        <f>SUM(H501:H505)</f>
        <v>0</v>
      </c>
      <c r="I500" s="40">
        <f>SUM(I501:I505)</f>
        <v>7000</v>
      </c>
      <c r="J500" s="40">
        <f>SUM(J501:J505)</f>
        <v>0</v>
      </c>
      <c r="K500" s="40">
        <f t="shared" ref="K500:P500" si="174">SUM(K501:K505)</f>
        <v>0</v>
      </c>
      <c r="L500" s="40">
        <f t="shared" si="174"/>
        <v>0</v>
      </c>
      <c r="M500" s="40">
        <f t="shared" si="174"/>
        <v>0</v>
      </c>
      <c r="N500" s="40">
        <f t="shared" si="174"/>
        <v>0</v>
      </c>
      <c r="O500" s="40">
        <f t="shared" si="174"/>
        <v>0</v>
      </c>
      <c r="P500" s="41">
        <f t="shared" si="174"/>
        <v>0</v>
      </c>
      <c r="Q500" s="120" t="s">
        <v>27</v>
      </c>
      <c r="R500" s="120"/>
    </row>
    <row r="501" spans="1:18" ht="18" customHeight="1">
      <c r="A501" s="119"/>
      <c r="B501" s="113"/>
      <c r="C501" s="96"/>
      <c r="D501" s="130"/>
      <c r="E501" s="73"/>
      <c r="F501" s="73" t="s">
        <v>29</v>
      </c>
      <c r="G501" s="38">
        <f t="shared" ref="G501:H505" si="175">I501+K501+M501+O501</f>
        <v>0</v>
      </c>
      <c r="H501" s="38">
        <f t="shared" si="175"/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9">
        <v>0</v>
      </c>
      <c r="Q501" s="120"/>
      <c r="R501" s="120"/>
    </row>
    <row r="502" spans="1:18" ht="18" customHeight="1">
      <c r="A502" s="119"/>
      <c r="B502" s="113"/>
      <c r="C502" s="96"/>
      <c r="D502" s="130"/>
      <c r="E502" s="73"/>
      <c r="F502" s="73" t="s">
        <v>32</v>
      </c>
      <c r="G502" s="38">
        <f t="shared" si="175"/>
        <v>0</v>
      </c>
      <c r="H502" s="38">
        <f t="shared" si="175"/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9">
        <v>0</v>
      </c>
      <c r="Q502" s="120"/>
      <c r="R502" s="120"/>
    </row>
    <row r="503" spans="1:18" ht="18" customHeight="1">
      <c r="A503" s="119"/>
      <c r="B503" s="113"/>
      <c r="C503" s="96"/>
      <c r="D503" s="130"/>
      <c r="E503" s="73"/>
      <c r="F503" s="73" t="s">
        <v>33</v>
      </c>
      <c r="G503" s="38">
        <f t="shared" si="175"/>
        <v>0</v>
      </c>
      <c r="H503" s="38">
        <f t="shared" si="175"/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9">
        <v>0</v>
      </c>
      <c r="Q503" s="120"/>
      <c r="R503" s="120"/>
    </row>
    <row r="504" spans="1:18" ht="18" customHeight="1">
      <c r="A504" s="119"/>
      <c r="B504" s="113"/>
      <c r="C504" s="96"/>
      <c r="D504" s="130"/>
      <c r="E504" s="73" t="s">
        <v>28</v>
      </c>
      <c r="F504" s="73" t="s">
        <v>34</v>
      </c>
      <c r="G504" s="38">
        <f t="shared" si="175"/>
        <v>700</v>
      </c>
      <c r="H504" s="38">
        <f t="shared" si="175"/>
        <v>0</v>
      </c>
      <c r="I504" s="38">
        <v>700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9">
        <v>0</v>
      </c>
      <c r="Q504" s="120"/>
      <c r="R504" s="120"/>
    </row>
    <row r="505" spans="1:18" ht="18" customHeight="1">
      <c r="A505" s="119"/>
      <c r="B505" s="114"/>
      <c r="C505" s="97"/>
      <c r="D505" s="131"/>
      <c r="E505" s="73" t="s">
        <v>30</v>
      </c>
      <c r="F505" s="73" t="s">
        <v>35</v>
      </c>
      <c r="G505" s="38">
        <f t="shared" si="175"/>
        <v>6300</v>
      </c>
      <c r="H505" s="38">
        <f t="shared" si="175"/>
        <v>0</v>
      </c>
      <c r="I505" s="38">
        <v>6300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9">
        <v>0</v>
      </c>
      <c r="Q505" s="120"/>
      <c r="R505" s="120"/>
    </row>
    <row r="506" spans="1:18" ht="18" customHeight="1">
      <c r="A506" s="119" t="s">
        <v>190</v>
      </c>
      <c r="B506" s="112" t="s">
        <v>226</v>
      </c>
      <c r="C506" s="95"/>
      <c r="D506" s="129"/>
      <c r="E506" s="73"/>
      <c r="F506" s="43" t="s">
        <v>26</v>
      </c>
      <c r="G506" s="40">
        <f>SUM(G507:G511)</f>
        <v>10620.2</v>
      </c>
      <c r="H506" s="40">
        <f>SUM(H507:H511)</f>
        <v>10620.2</v>
      </c>
      <c r="I506" s="40">
        <f>SUM(I507:I511)</f>
        <v>10620.2</v>
      </c>
      <c r="J506" s="40">
        <f>SUM(J507:J511)</f>
        <v>10620.2</v>
      </c>
      <c r="K506" s="40">
        <f t="shared" ref="K506:P506" si="176">SUM(K507:K511)</f>
        <v>0</v>
      </c>
      <c r="L506" s="40">
        <f t="shared" si="176"/>
        <v>0</v>
      </c>
      <c r="M506" s="40">
        <f t="shared" si="176"/>
        <v>0</v>
      </c>
      <c r="N506" s="40">
        <f t="shared" si="176"/>
        <v>0</v>
      </c>
      <c r="O506" s="40">
        <f t="shared" si="176"/>
        <v>0</v>
      </c>
      <c r="P506" s="41">
        <f t="shared" si="176"/>
        <v>0</v>
      </c>
      <c r="Q506" s="120" t="s">
        <v>27</v>
      </c>
      <c r="R506" s="120"/>
    </row>
    <row r="507" spans="1:18" ht="64.5" customHeight="1">
      <c r="A507" s="119"/>
      <c r="B507" s="113"/>
      <c r="C507" s="96"/>
      <c r="D507" s="130"/>
      <c r="E507" s="73" t="s">
        <v>227</v>
      </c>
      <c r="F507" s="73" t="s">
        <v>29</v>
      </c>
      <c r="G507" s="38">
        <f t="shared" ref="G507:H511" si="177">I507+K507+M507+O507</f>
        <v>10620.2</v>
      </c>
      <c r="H507" s="38">
        <f t="shared" si="177"/>
        <v>10620.2</v>
      </c>
      <c r="I507" s="38">
        <v>10620.2</v>
      </c>
      <c r="J507" s="38">
        <v>10620.2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9">
        <v>0</v>
      </c>
      <c r="Q507" s="120"/>
      <c r="R507" s="120"/>
    </row>
    <row r="508" spans="1:18" ht="18" customHeight="1">
      <c r="A508" s="119"/>
      <c r="B508" s="113"/>
      <c r="C508" s="96"/>
      <c r="D508" s="130"/>
      <c r="E508" s="73"/>
      <c r="F508" s="73" t="s">
        <v>32</v>
      </c>
      <c r="G508" s="38">
        <f t="shared" si="177"/>
        <v>0</v>
      </c>
      <c r="H508" s="38">
        <f t="shared" si="177"/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9">
        <v>0</v>
      </c>
      <c r="Q508" s="120"/>
      <c r="R508" s="120"/>
    </row>
    <row r="509" spans="1:18" ht="18" customHeight="1">
      <c r="A509" s="119"/>
      <c r="B509" s="113"/>
      <c r="C509" s="96"/>
      <c r="D509" s="130"/>
      <c r="E509" s="73"/>
      <c r="F509" s="73" t="s">
        <v>33</v>
      </c>
      <c r="G509" s="38">
        <f t="shared" si="177"/>
        <v>0</v>
      </c>
      <c r="H509" s="38">
        <f t="shared" si="177"/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9">
        <v>0</v>
      </c>
      <c r="Q509" s="120"/>
      <c r="R509" s="120"/>
    </row>
    <row r="510" spans="1:18" ht="18" customHeight="1">
      <c r="A510" s="119"/>
      <c r="B510" s="113"/>
      <c r="C510" s="96"/>
      <c r="D510" s="130"/>
      <c r="E510" s="73"/>
      <c r="F510" s="73" t="s">
        <v>34</v>
      </c>
      <c r="G510" s="38">
        <f t="shared" si="177"/>
        <v>0</v>
      </c>
      <c r="H510" s="38">
        <f t="shared" si="177"/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9">
        <v>0</v>
      </c>
      <c r="Q510" s="120"/>
      <c r="R510" s="120"/>
    </row>
    <row r="511" spans="1:18" ht="18" customHeight="1">
      <c r="A511" s="119"/>
      <c r="B511" s="114"/>
      <c r="C511" s="97"/>
      <c r="D511" s="131"/>
      <c r="E511" s="73"/>
      <c r="F511" s="73" t="s">
        <v>35</v>
      </c>
      <c r="G511" s="38">
        <f t="shared" si="177"/>
        <v>0</v>
      </c>
      <c r="H511" s="38">
        <f t="shared" si="177"/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9">
        <v>0</v>
      </c>
      <c r="Q511" s="120"/>
      <c r="R511" s="120"/>
    </row>
    <row r="512" spans="1:18" ht="18" customHeight="1">
      <c r="A512" s="119" t="s">
        <v>192</v>
      </c>
      <c r="B512" s="112" t="s">
        <v>228</v>
      </c>
      <c r="C512" s="95"/>
      <c r="D512" s="129" t="s">
        <v>41</v>
      </c>
      <c r="E512" s="73"/>
      <c r="F512" s="43" t="s">
        <v>26</v>
      </c>
      <c r="G512" s="40">
        <f t="shared" ref="G512:P512" si="178">SUM(G513:G517)</f>
        <v>4400</v>
      </c>
      <c r="H512" s="40">
        <f t="shared" si="178"/>
        <v>0</v>
      </c>
      <c r="I512" s="40">
        <f t="shared" si="178"/>
        <v>4400</v>
      </c>
      <c r="J512" s="40">
        <f t="shared" si="178"/>
        <v>0</v>
      </c>
      <c r="K512" s="40">
        <f t="shared" si="178"/>
        <v>0</v>
      </c>
      <c r="L512" s="40">
        <f t="shared" si="178"/>
        <v>0</v>
      </c>
      <c r="M512" s="40">
        <f t="shared" si="178"/>
        <v>0</v>
      </c>
      <c r="N512" s="40">
        <f t="shared" si="178"/>
        <v>0</v>
      </c>
      <c r="O512" s="40">
        <f t="shared" si="178"/>
        <v>0</v>
      </c>
      <c r="P512" s="41">
        <f t="shared" si="178"/>
        <v>0</v>
      </c>
      <c r="Q512" s="120" t="s">
        <v>27</v>
      </c>
      <c r="R512" s="120"/>
    </row>
    <row r="513" spans="1:257" ht="18" customHeight="1">
      <c r="A513" s="119"/>
      <c r="B513" s="113"/>
      <c r="C513" s="96"/>
      <c r="D513" s="130"/>
      <c r="E513" s="73"/>
      <c r="F513" s="73" t="s">
        <v>29</v>
      </c>
      <c r="G513" s="38">
        <f t="shared" ref="G513:H517" si="179">I513+K513+M513+O513</f>
        <v>0</v>
      </c>
      <c r="H513" s="38">
        <f t="shared" si="179"/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9">
        <v>0</v>
      </c>
      <c r="Q513" s="120"/>
      <c r="R513" s="120"/>
    </row>
    <row r="514" spans="1:257" ht="18" customHeight="1">
      <c r="A514" s="119"/>
      <c r="B514" s="113"/>
      <c r="C514" s="96"/>
      <c r="D514" s="130"/>
      <c r="E514" s="73"/>
      <c r="F514" s="73" t="s">
        <v>32</v>
      </c>
      <c r="G514" s="38">
        <f>I514+K514+M514+O514</f>
        <v>0</v>
      </c>
      <c r="H514" s="38">
        <f>J514+L514+N514+P514</f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9">
        <v>0</v>
      </c>
      <c r="Q514" s="120"/>
      <c r="R514" s="120"/>
    </row>
    <row r="515" spans="1:257" ht="18" customHeight="1">
      <c r="A515" s="119"/>
      <c r="B515" s="113"/>
      <c r="C515" s="96"/>
      <c r="D515" s="130"/>
      <c r="E515" s="73"/>
      <c r="F515" s="73" t="s">
        <v>33</v>
      </c>
      <c r="G515" s="38">
        <f t="shared" si="179"/>
        <v>0</v>
      </c>
      <c r="H515" s="38">
        <f t="shared" si="179"/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9">
        <v>0</v>
      </c>
      <c r="Q515" s="120"/>
      <c r="R515" s="120"/>
    </row>
    <row r="516" spans="1:257" ht="18" customHeight="1">
      <c r="A516" s="119"/>
      <c r="B516" s="113"/>
      <c r="C516" s="96"/>
      <c r="D516" s="130"/>
      <c r="E516" s="73" t="s">
        <v>229</v>
      </c>
      <c r="F516" s="73" t="s">
        <v>34</v>
      </c>
      <c r="G516" s="38">
        <f t="shared" si="179"/>
        <v>440</v>
      </c>
      <c r="H516" s="38">
        <f t="shared" si="179"/>
        <v>0</v>
      </c>
      <c r="I516" s="38">
        <v>440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9">
        <v>0</v>
      </c>
      <c r="Q516" s="120"/>
      <c r="R516" s="120"/>
    </row>
    <row r="517" spans="1:257" ht="18" customHeight="1">
      <c r="A517" s="119"/>
      <c r="B517" s="114"/>
      <c r="C517" s="97"/>
      <c r="D517" s="131"/>
      <c r="E517" s="73" t="s">
        <v>30</v>
      </c>
      <c r="F517" s="73" t="s">
        <v>35</v>
      </c>
      <c r="G517" s="38">
        <f t="shared" si="179"/>
        <v>3960</v>
      </c>
      <c r="H517" s="38">
        <f t="shared" si="179"/>
        <v>0</v>
      </c>
      <c r="I517" s="38">
        <v>3960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9">
        <v>0</v>
      </c>
      <c r="Q517" s="120"/>
      <c r="R517" s="120"/>
    </row>
    <row r="518" spans="1:257" ht="18" customHeight="1">
      <c r="A518" s="133" t="s">
        <v>230</v>
      </c>
      <c r="B518" s="133"/>
      <c r="C518" s="133"/>
      <c r="D518" s="133"/>
      <c r="E518" s="133"/>
      <c r="F518" s="63" t="s">
        <v>26</v>
      </c>
      <c r="G518" s="64">
        <f>G519+G520+G521+G522+G523</f>
        <v>30285</v>
      </c>
      <c r="H518" s="64">
        <f>H519+H520+H521+H522+H523</f>
        <v>10620.2</v>
      </c>
      <c r="I518" s="64">
        <f>I519+I520+I521+I522+I523</f>
        <v>30285</v>
      </c>
      <c r="J518" s="64">
        <f t="shared" ref="J518:P518" si="180">J519+J520+J521+J522+J523</f>
        <v>10620.2</v>
      </c>
      <c r="K518" s="64">
        <f t="shared" si="180"/>
        <v>0</v>
      </c>
      <c r="L518" s="64">
        <f t="shared" si="180"/>
        <v>0</v>
      </c>
      <c r="M518" s="64">
        <f t="shared" si="180"/>
        <v>0</v>
      </c>
      <c r="N518" s="64">
        <f t="shared" si="180"/>
        <v>0</v>
      </c>
      <c r="O518" s="64">
        <f t="shared" si="180"/>
        <v>0</v>
      </c>
      <c r="P518" s="64">
        <f t="shared" si="180"/>
        <v>0</v>
      </c>
      <c r="Q518" s="193"/>
      <c r="R518" s="194"/>
    </row>
    <row r="519" spans="1:257" ht="18" customHeight="1">
      <c r="A519" s="133"/>
      <c r="B519" s="133"/>
      <c r="C519" s="133"/>
      <c r="D519" s="133"/>
      <c r="E519" s="133"/>
      <c r="F519" s="65" t="s">
        <v>29</v>
      </c>
      <c r="G519" s="66">
        <f t="shared" ref="G519:H523" si="181">I519+K519+M519+O519</f>
        <v>10620.2</v>
      </c>
      <c r="H519" s="66">
        <f t="shared" si="181"/>
        <v>10620.2</v>
      </c>
      <c r="I519" s="67">
        <f>I495+I501+I507+I513</f>
        <v>10620.2</v>
      </c>
      <c r="J519" s="67">
        <f>J495+J501+J507+J513</f>
        <v>10620.2</v>
      </c>
      <c r="K519" s="67">
        <f t="shared" ref="K519:P519" si="182">K495+K501+K507+K513</f>
        <v>0</v>
      </c>
      <c r="L519" s="67">
        <f t="shared" si="182"/>
        <v>0</v>
      </c>
      <c r="M519" s="67">
        <f t="shared" si="182"/>
        <v>0</v>
      </c>
      <c r="N519" s="67">
        <f t="shared" si="182"/>
        <v>0</v>
      </c>
      <c r="O519" s="67">
        <f t="shared" si="182"/>
        <v>0</v>
      </c>
      <c r="P519" s="67">
        <f t="shared" si="182"/>
        <v>0</v>
      </c>
      <c r="Q519" s="195"/>
      <c r="R519" s="196"/>
    </row>
    <row r="520" spans="1:257" ht="18" customHeight="1">
      <c r="A520" s="133"/>
      <c r="B520" s="133"/>
      <c r="C520" s="133"/>
      <c r="D520" s="133"/>
      <c r="E520" s="133"/>
      <c r="F520" s="65" t="s">
        <v>32</v>
      </c>
      <c r="G520" s="66">
        <f t="shared" si="181"/>
        <v>0</v>
      </c>
      <c r="H520" s="66">
        <f t="shared" si="181"/>
        <v>0</v>
      </c>
      <c r="I520" s="67">
        <f t="shared" ref="I520:J523" si="183">I496+I502+I508+I514</f>
        <v>0</v>
      </c>
      <c r="J520" s="67">
        <f t="shared" si="183"/>
        <v>0</v>
      </c>
      <c r="K520" s="67">
        <f t="shared" ref="K520:P520" si="184">K496+K502+K508+K514</f>
        <v>0</v>
      </c>
      <c r="L520" s="67">
        <f t="shared" si="184"/>
        <v>0</v>
      </c>
      <c r="M520" s="67">
        <f t="shared" si="184"/>
        <v>0</v>
      </c>
      <c r="N520" s="67">
        <f t="shared" si="184"/>
        <v>0</v>
      </c>
      <c r="O520" s="67">
        <f t="shared" si="184"/>
        <v>0</v>
      </c>
      <c r="P520" s="67">
        <f t="shared" si="184"/>
        <v>0</v>
      </c>
      <c r="Q520" s="195"/>
      <c r="R520" s="196"/>
    </row>
    <row r="521" spans="1:257" ht="18" customHeight="1">
      <c r="A521" s="133"/>
      <c r="B521" s="133"/>
      <c r="C521" s="133"/>
      <c r="D521" s="133"/>
      <c r="E521" s="133"/>
      <c r="F521" s="65" t="s">
        <v>33</v>
      </c>
      <c r="G521" s="66">
        <f t="shared" si="181"/>
        <v>0</v>
      </c>
      <c r="H521" s="66">
        <f t="shared" si="181"/>
        <v>0</v>
      </c>
      <c r="I521" s="67">
        <f t="shared" si="183"/>
        <v>0</v>
      </c>
      <c r="J521" s="67">
        <f t="shared" si="183"/>
        <v>0</v>
      </c>
      <c r="K521" s="67">
        <f t="shared" ref="K521:P521" si="185">K497+K503+K509+K515</f>
        <v>0</v>
      </c>
      <c r="L521" s="67">
        <f t="shared" si="185"/>
        <v>0</v>
      </c>
      <c r="M521" s="67">
        <f t="shared" si="185"/>
        <v>0</v>
      </c>
      <c r="N521" s="67">
        <f t="shared" si="185"/>
        <v>0</v>
      </c>
      <c r="O521" s="67">
        <f t="shared" si="185"/>
        <v>0</v>
      </c>
      <c r="P521" s="67">
        <f t="shared" si="185"/>
        <v>0</v>
      </c>
      <c r="Q521" s="195"/>
      <c r="R521" s="196"/>
    </row>
    <row r="522" spans="1:257" ht="18" customHeight="1">
      <c r="A522" s="133"/>
      <c r="B522" s="133"/>
      <c r="C522" s="133"/>
      <c r="D522" s="133"/>
      <c r="E522" s="133"/>
      <c r="F522" s="65" t="s">
        <v>34</v>
      </c>
      <c r="G522" s="66">
        <f t="shared" si="181"/>
        <v>1970</v>
      </c>
      <c r="H522" s="66">
        <f t="shared" si="181"/>
        <v>0</v>
      </c>
      <c r="I522" s="67">
        <f t="shared" si="183"/>
        <v>1970</v>
      </c>
      <c r="J522" s="67">
        <f t="shared" si="183"/>
        <v>0</v>
      </c>
      <c r="K522" s="67">
        <f t="shared" ref="K522:P522" si="186">K498+K504+K510+K516</f>
        <v>0</v>
      </c>
      <c r="L522" s="67">
        <f t="shared" si="186"/>
        <v>0</v>
      </c>
      <c r="M522" s="67">
        <f t="shared" si="186"/>
        <v>0</v>
      </c>
      <c r="N522" s="67">
        <f t="shared" si="186"/>
        <v>0</v>
      </c>
      <c r="O522" s="67">
        <f t="shared" si="186"/>
        <v>0</v>
      </c>
      <c r="P522" s="67">
        <f t="shared" si="186"/>
        <v>0</v>
      </c>
      <c r="Q522" s="195"/>
      <c r="R522" s="196"/>
    </row>
    <row r="523" spans="1:257" ht="18" customHeight="1">
      <c r="A523" s="133"/>
      <c r="B523" s="133"/>
      <c r="C523" s="133"/>
      <c r="D523" s="133"/>
      <c r="E523" s="133"/>
      <c r="F523" s="68" t="s">
        <v>35</v>
      </c>
      <c r="G523" s="66">
        <f t="shared" si="181"/>
        <v>17694.8</v>
      </c>
      <c r="H523" s="66">
        <f t="shared" si="181"/>
        <v>0</v>
      </c>
      <c r="I523" s="67">
        <f t="shared" si="183"/>
        <v>17694.8</v>
      </c>
      <c r="J523" s="67">
        <f t="shared" si="183"/>
        <v>0</v>
      </c>
      <c r="K523" s="67">
        <f t="shared" ref="K523:P523" si="187">K499+K505+K511+K517</f>
        <v>0</v>
      </c>
      <c r="L523" s="67">
        <f t="shared" si="187"/>
        <v>0</v>
      </c>
      <c r="M523" s="67">
        <f t="shared" si="187"/>
        <v>0</v>
      </c>
      <c r="N523" s="67">
        <f t="shared" si="187"/>
        <v>0</v>
      </c>
      <c r="O523" s="67">
        <f t="shared" si="187"/>
        <v>0</v>
      </c>
      <c r="P523" s="67">
        <f t="shared" si="187"/>
        <v>0</v>
      </c>
      <c r="Q523" s="197"/>
      <c r="R523" s="198"/>
    </row>
    <row r="524" spans="1:257" ht="18" customHeight="1">
      <c r="A524" s="133" t="s">
        <v>182</v>
      </c>
      <c r="B524" s="133"/>
      <c r="C524" s="133"/>
      <c r="D524" s="133"/>
      <c r="E524" s="134"/>
      <c r="F524" s="43" t="s">
        <v>26</v>
      </c>
      <c r="G524" s="38">
        <f>G525+G526+G527+G528+G529</f>
        <v>1970</v>
      </c>
      <c r="H524" s="38">
        <f>H525+H526+H527+H528+H529</f>
        <v>0</v>
      </c>
      <c r="I524" s="38">
        <f>I525+I526+I527+I528+I529</f>
        <v>1970</v>
      </c>
      <c r="J524" s="38">
        <f>J525+J526+J527+J528+J529</f>
        <v>0</v>
      </c>
      <c r="K524" s="38">
        <f t="shared" ref="K524:P524" si="188">K525+K526+K527+K528+K529</f>
        <v>0</v>
      </c>
      <c r="L524" s="38">
        <f t="shared" si="188"/>
        <v>0</v>
      </c>
      <c r="M524" s="38">
        <f t="shared" si="188"/>
        <v>0</v>
      </c>
      <c r="N524" s="38">
        <f t="shared" si="188"/>
        <v>0</v>
      </c>
      <c r="O524" s="38">
        <f t="shared" si="188"/>
        <v>0</v>
      </c>
      <c r="P524" s="39">
        <f t="shared" si="188"/>
        <v>0</v>
      </c>
      <c r="Q524" s="167"/>
      <c r="R524" s="169"/>
      <c r="S524" s="51"/>
      <c r="T524" s="51"/>
      <c r="U524" s="51"/>
      <c r="V524" s="51"/>
      <c r="W524" s="51"/>
      <c r="X524" s="51"/>
      <c r="Y524" s="51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5"/>
      <c r="AW524" s="135"/>
      <c r="AX524" s="135"/>
      <c r="AY524" s="135"/>
      <c r="AZ524" s="135"/>
      <c r="BA524" s="135"/>
      <c r="BB524" s="133"/>
      <c r="BC524" s="133"/>
      <c r="BD524" s="133"/>
      <c r="BE524" s="133"/>
      <c r="BF524" s="133"/>
      <c r="BG524" s="133"/>
      <c r="BH524" s="133"/>
      <c r="BI524" s="133"/>
      <c r="BJ524" s="133"/>
      <c r="BK524" s="133"/>
      <c r="BL524" s="133"/>
      <c r="BM524" s="133"/>
      <c r="BN524" s="133"/>
      <c r="BO524" s="133"/>
      <c r="BP524" s="133"/>
      <c r="BQ524" s="133"/>
      <c r="BR524" s="133"/>
      <c r="BS524" s="133"/>
      <c r="BT524" s="133"/>
      <c r="BU524" s="133"/>
      <c r="BV524" s="133"/>
      <c r="BW524" s="133"/>
      <c r="BX524" s="133"/>
      <c r="BY524" s="133"/>
      <c r="BZ524" s="133" t="s">
        <v>182</v>
      </c>
      <c r="CA524" s="133"/>
      <c r="CB524" s="133"/>
      <c r="CC524" s="133"/>
      <c r="CD524" s="133" t="s">
        <v>182</v>
      </c>
      <c r="CE524" s="133"/>
      <c r="CF524" s="133"/>
      <c r="CG524" s="133"/>
      <c r="CH524" s="133" t="s">
        <v>182</v>
      </c>
      <c r="CI524" s="133"/>
      <c r="CJ524" s="133"/>
      <c r="CK524" s="133"/>
      <c r="CL524" s="133" t="s">
        <v>182</v>
      </c>
      <c r="CM524" s="133"/>
      <c r="CN524" s="133"/>
      <c r="CO524" s="133"/>
      <c r="CP524" s="133" t="s">
        <v>182</v>
      </c>
      <c r="CQ524" s="133"/>
      <c r="CR524" s="133"/>
      <c r="CS524" s="133"/>
      <c r="CT524" s="133" t="s">
        <v>182</v>
      </c>
      <c r="CU524" s="133"/>
      <c r="CV524" s="133"/>
      <c r="CW524" s="133"/>
      <c r="CX524" s="133" t="s">
        <v>182</v>
      </c>
      <c r="CY524" s="133"/>
      <c r="CZ524" s="133"/>
      <c r="DA524" s="133"/>
      <c r="DB524" s="133" t="s">
        <v>182</v>
      </c>
      <c r="DC524" s="133"/>
      <c r="DD524" s="133"/>
      <c r="DE524" s="133"/>
      <c r="DF524" s="133" t="s">
        <v>182</v>
      </c>
      <c r="DG524" s="133"/>
      <c r="DH524" s="133"/>
      <c r="DI524" s="133"/>
      <c r="DJ524" s="133" t="s">
        <v>182</v>
      </c>
      <c r="DK524" s="133"/>
      <c r="DL524" s="133"/>
      <c r="DM524" s="133"/>
      <c r="DN524" s="133" t="s">
        <v>182</v>
      </c>
      <c r="DO524" s="133"/>
      <c r="DP524" s="133"/>
      <c r="DQ524" s="133"/>
      <c r="DR524" s="133" t="s">
        <v>182</v>
      </c>
      <c r="DS524" s="133"/>
      <c r="DT524" s="133"/>
      <c r="DU524" s="133"/>
      <c r="DV524" s="133" t="s">
        <v>182</v>
      </c>
      <c r="DW524" s="133"/>
      <c r="DX524" s="133"/>
      <c r="DY524" s="133"/>
      <c r="DZ524" s="133" t="s">
        <v>182</v>
      </c>
      <c r="EA524" s="133"/>
      <c r="EB524" s="133"/>
      <c r="EC524" s="133"/>
      <c r="ED524" s="133" t="s">
        <v>182</v>
      </c>
      <c r="EE524" s="133"/>
      <c r="EF524" s="133"/>
      <c r="EG524" s="133"/>
      <c r="EH524" s="133" t="s">
        <v>182</v>
      </c>
      <c r="EI524" s="133"/>
      <c r="EJ524" s="133"/>
      <c r="EK524" s="133"/>
      <c r="EL524" s="133" t="s">
        <v>182</v>
      </c>
      <c r="EM524" s="133"/>
      <c r="EN524" s="133"/>
      <c r="EO524" s="133"/>
      <c r="EP524" s="133" t="s">
        <v>182</v>
      </c>
      <c r="EQ524" s="133"/>
      <c r="ER524" s="133"/>
      <c r="ES524" s="133"/>
      <c r="ET524" s="133" t="s">
        <v>182</v>
      </c>
      <c r="EU524" s="133"/>
      <c r="EV524" s="133"/>
      <c r="EW524" s="133"/>
      <c r="EX524" s="133" t="s">
        <v>182</v>
      </c>
      <c r="EY524" s="133"/>
      <c r="EZ524" s="133"/>
      <c r="FA524" s="133"/>
      <c r="FB524" s="133" t="s">
        <v>182</v>
      </c>
      <c r="FC524" s="133"/>
      <c r="FD524" s="133"/>
      <c r="FE524" s="133"/>
      <c r="FF524" s="133" t="s">
        <v>182</v>
      </c>
      <c r="FG524" s="133"/>
      <c r="FH524" s="133"/>
      <c r="FI524" s="133"/>
      <c r="FJ524" s="133" t="s">
        <v>182</v>
      </c>
      <c r="FK524" s="133"/>
      <c r="FL524" s="133"/>
      <c r="FM524" s="133"/>
      <c r="FN524" s="133" t="s">
        <v>182</v>
      </c>
      <c r="FO524" s="133"/>
      <c r="FP524" s="133"/>
      <c r="FQ524" s="133"/>
      <c r="FR524" s="133" t="s">
        <v>182</v>
      </c>
      <c r="FS524" s="133"/>
      <c r="FT524" s="133"/>
      <c r="FU524" s="133"/>
      <c r="FV524" s="133" t="s">
        <v>182</v>
      </c>
      <c r="FW524" s="133"/>
      <c r="FX524" s="133"/>
      <c r="FY524" s="133"/>
      <c r="FZ524" s="133" t="s">
        <v>182</v>
      </c>
      <c r="GA524" s="133"/>
      <c r="GB524" s="133"/>
      <c r="GC524" s="133"/>
      <c r="GD524" s="133" t="s">
        <v>182</v>
      </c>
      <c r="GE524" s="133"/>
      <c r="GF524" s="133"/>
      <c r="GG524" s="133"/>
      <c r="GH524" s="133" t="s">
        <v>182</v>
      </c>
      <c r="GI524" s="133"/>
      <c r="GJ524" s="133"/>
      <c r="GK524" s="133"/>
      <c r="GL524" s="133" t="s">
        <v>182</v>
      </c>
      <c r="GM524" s="133"/>
      <c r="GN524" s="133"/>
      <c r="GO524" s="133"/>
      <c r="GP524" s="133" t="s">
        <v>182</v>
      </c>
      <c r="GQ524" s="133"/>
      <c r="GR524" s="133"/>
      <c r="GS524" s="133"/>
      <c r="GT524" s="133" t="s">
        <v>182</v>
      </c>
      <c r="GU524" s="133"/>
      <c r="GV524" s="133"/>
      <c r="GW524" s="133"/>
      <c r="GX524" s="133" t="s">
        <v>182</v>
      </c>
      <c r="GY524" s="133"/>
      <c r="GZ524" s="133"/>
      <c r="HA524" s="133"/>
      <c r="HB524" s="133" t="s">
        <v>182</v>
      </c>
      <c r="HC524" s="133"/>
      <c r="HD524" s="133"/>
      <c r="HE524" s="133"/>
      <c r="HF524" s="133" t="s">
        <v>182</v>
      </c>
      <c r="HG524" s="133"/>
      <c r="HH524" s="133"/>
      <c r="HI524" s="133"/>
      <c r="HJ524" s="133" t="s">
        <v>182</v>
      </c>
      <c r="HK524" s="133"/>
      <c r="HL524" s="133"/>
      <c r="HM524" s="133"/>
      <c r="HN524" s="133" t="s">
        <v>182</v>
      </c>
      <c r="HO524" s="133"/>
      <c r="HP524" s="133"/>
      <c r="HQ524" s="133"/>
      <c r="HR524" s="133" t="s">
        <v>182</v>
      </c>
      <c r="HS524" s="133"/>
      <c r="HT524" s="133"/>
      <c r="HU524" s="133"/>
      <c r="HV524" s="133" t="s">
        <v>182</v>
      </c>
      <c r="HW524" s="133"/>
      <c r="HX524" s="133"/>
      <c r="HY524" s="133"/>
      <c r="HZ524" s="133" t="s">
        <v>182</v>
      </c>
      <c r="IA524" s="133"/>
      <c r="IB524" s="133"/>
      <c r="IC524" s="133"/>
      <c r="ID524" s="133" t="s">
        <v>182</v>
      </c>
      <c r="IE524" s="133"/>
      <c r="IF524" s="133"/>
      <c r="IG524" s="133"/>
      <c r="IH524" s="133" t="s">
        <v>182</v>
      </c>
      <c r="II524" s="133"/>
      <c r="IJ524" s="133"/>
      <c r="IK524" s="133"/>
      <c r="IL524" s="133" t="s">
        <v>182</v>
      </c>
      <c r="IM524" s="133"/>
      <c r="IN524" s="133"/>
      <c r="IO524" s="133"/>
      <c r="IP524" s="133" t="s">
        <v>182</v>
      </c>
      <c r="IQ524" s="133"/>
      <c r="IR524" s="133"/>
      <c r="IS524" s="133"/>
      <c r="IT524" s="133" t="s">
        <v>182</v>
      </c>
      <c r="IU524" s="133"/>
      <c r="IV524" s="133"/>
      <c r="IW524" s="133"/>
    </row>
    <row r="525" spans="1:257" ht="18" customHeight="1">
      <c r="A525" s="133"/>
      <c r="B525" s="133"/>
      <c r="C525" s="133"/>
      <c r="D525" s="133"/>
      <c r="E525" s="134"/>
      <c r="F525" s="73" t="s">
        <v>29</v>
      </c>
      <c r="G525" s="38">
        <f t="shared" ref="G525:H529" si="189">I525+K525+M525+O525</f>
        <v>0</v>
      </c>
      <c r="H525" s="38">
        <f t="shared" si="189"/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9">
        <v>0</v>
      </c>
      <c r="Q525" s="170"/>
      <c r="R525" s="171"/>
      <c r="S525" s="51"/>
      <c r="T525" s="51"/>
      <c r="U525" s="51"/>
      <c r="V525" s="51"/>
      <c r="W525" s="51"/>
      <c r="X525" s="51"/>
      <c r="Y525" s="51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  <c r="AV525" s="135"/>
      <c r="AW525" s="135"/>
      <c r="AX525" s="135"/>
      <c r="AY525" s="135"/>
      <c r="AZ525" s="135"/>
      <c r="BA525" s="135"/>
      <c r="BB525" s="133"/>
      <c r="BC525" s="133"/>
      <c r="BD525" s="133"/>
      <c r="BE525" s="133"/>
      <c r="BF525" s="133"/>
      <c r="BG525" s="133"/>
      <c r="BH525" s="133"/>
      <c r="BI525" s="133"/>
      <c r="BJ525" s="133"/>
      <c r="BK525" s="133"/>
      <c r="BL525" s="133"/>
      <c r="BM525" s="133"/>
      <c r="BN525" s="133"/>
      <c r="BO525" s="133"/>
      <c r="BP525" s="133"/>
      <c r="BQ525" s="133"/>
      <c r="BR525" s="133"/>
      <c r="BS525" s="133"/>
      <c r="BT525" s="133"/>
      <c r="BU525" s="133"/>
      <c r="BV525" s="133"/>
      <c r="BW525" s="133"/>
      <c r="BX525" s="133"/>
      <c r="BY525" s="133"/>
      <c r="BZ525" s="133"/>
      <c r="CA525" s="133"/>
      <c r="CB525" s="133"/>
      <c r="CC525" s="133"/>
      <c r="CD525" s="133"/>
      <c r="CE525" s="133"/>
      <c r="CF525" s="133"/>
      <c r="CG525" s="133"/>
      <c r="CH525" s="133"/>
      <c r="CI525" s="133"/>
      <c r="CJ525" s="133"/>
      <c r="CK525" s="133"/>
      <c r="CL525" s="133"/>
      <c r="CM525" s="133"/>
      <c r="CN525" s="133"/>
      <c r="CO525" s="133"/>
      <c r="CP525" s="133"/>
      <c r="CQ525" s="133"/>
      <c r="CR525" s="133"/>
      <c r="CS525" s="133"/>
      <c r="CT525" s="133"/>
      <c r="CU525" s="133"/>
      <c r="CV525" s="133"/>
      <c r="CW525" s="133"/>
      <c r="CX525" s="133"/>
      <c r="CY525" s="133"/>
      <c r="CZ525" s="133"/>
      <c r="DA525" s="133"/>
      <c r="DB525" s="133"/>
      <c r="DC525" s="133"/>
      <c r="DD525" s="133"/>
      <c r="DE525" s="133"/>
      <c r="DF525" s="133"/>
      <c r="DG525" s="133"/>
      <c r="DH525" s="133"/>
      <c r="DI525" s="133"/>
      <c r="DJ525" s="133"/>
      <c r="DK525" s="133"/>
      <c r="DL525" s="133"/>
      <c r="DM525" s="133"/>
      <c r="DN525" s="133"/>
      <c r="DO525" s="133"/>
      <c r="DP525" s="133"/>
      <c r="DQ525" s="133"/>
      <c r="DR525" s="133"/>
      <c r="DS525" s="133"/>
      <c r="DT525" s="133"/>
      <c r="DU525" s="133"/>
      <c r="DV525" s="133"/>
      <c r="DW525" s="133"/>
      <c r="DX525" s="133"/>
      <c r="DY525" s="133"/>
      <c r="DZ525" s="133"/>
      <c r="EA525" s="133"/>
      <c r="EB525" s="133"/>
      <c r="EC525" s="133"/>
      <c r="ED525" s="133"/>
      <c r="EE525" s="133"/>
      <c r="EF525" s="133"/>
      <c r="EG525" s="133"/>
      <c r="EH525" s="133"/>
      <c r="EI525" s="133"/>
      <c r="EJ525" s="133"/>
      <c r="EK525" s="133"/>
      <c r="EL525" s="133"/>
      <c r="EM525" s="133"/>
      <c r="EN525" s="133"/>
      <c r="EO525" s="133"/>
      <c r="EP525" s="133"/>
      <c r="EQ525" s="133"/>
      <c r="ER525" s="133"/>
      <c r="ES525" s="133"/>
      <c r="ET525" s="133"/>
      <c r="EU525" s="133"/>
      <c r="EV525" s="133"/>
      <c r="EW525" s="133"/>
      <c r="EX525" s="133"/>
      <c r="EY525" s="133"/>
      <c r="EZ525" s="133"/>
      <c r="FA525" s="133"/>
      <c r="FB525" s="133"/>
      <c r="FC525" s="133"/>
      <c r="FD525" s="133"/>
      <c r="FE525" s="133"/>
      <c r="FF525" s="133"/>
      <c r="FG525" s="133"/>
      <c r="FH525" s="133"/>
      <c r="FI525" s="133"/>
      <c r="FJ525" s="133"/>
      <c r="FK525" s="133"/>
      <c r="FL525" s="133"/>
      <c r="FM525" s="133"/>
      <c r="FN525" s="133"/>
      <c r="FO525" s="133"/>
      <c r="FP525" s="133"/>
      <c r="FQ525" s="133"/>
      <c r="FR525" s="133"/>
      <c r="FS525" s="133"/>
      <c r="FT525" s="133"/>
      <c r="FU525" s="133"/>
      <c r="FV525" s="133"/>
      <c r="FW525" s="133"/>
      <c r="FX525" s="133"/>
      <c r="FY525" s="133"/>
      <c r="FZ525" s="133"/>
      <c r="GA525" s="133"/>
      <c r="GB525" s="133"/>
      <c r="GC525" s="133"/>
      <c r="GD525" s="133"/>
      <c r="GE525" s="133"/>
      <c r="GF525" s="133"/>
      <c r="GG525" s="133"/>
      <c r="GH525" s="133"/>
      <c r="GI525" s="133"/>
      <c r="GJ525" s="133"/>
      <c r="GK525" s="133"/>
      <c r="GL525" s="133"/>
      <c r="GM525" s="133"/>
      <c r="GN525" s="133"/>
      <c r="GO525" s="133"/>
      <c r="GP525" s="133"/>
      <c r="GQ525" s="133"/>
      <c r="GR525" s="133"/>
      <c r="GS525" s="133"/>
      <c r="GT525" s="133"/>
      <c r="GU525" s="133"/>
      <c r="GV525" s="133"/>
      <c r="GW525" s="133"/>
      <c r="GX525" s="133"/>
      <c r="GY525" s="133"/>
      <c r="GZ525" s="133"/>
      <c r="HA525" s="133"/>
      <c r="HB525" s="133"/>
      <c r="HC525" s="133"/>
      <c r="HD525" s="133"/>
      <c r="HE525" s="133"/>
      <c r="HF525" s="133"/>
      <c r="HG525" s="133"/>
      <c r="HH525" s="133"/>
      <c r="HI525" s="133"/>
      <c r="HJ525" s="133"/>
      <c r="HK525" s="133"/>
      <c r="HL525" s="133"/>
      <c r="HM525" s="133"/>
      <c r="HN525" s="133"/>
      <c r="HO525" s="133"/>
      <c r="HP525" s="133"/>
      <c r="HQ525" s="133"/>
      <c r="HR525" s="133"/>
      <c r="HS525" s="133"/>
      <c r="HT525" s="133"/>
      <c r="HU525" s="133"/>
      <c r="HV525" s="133"/>
      <c r="HW525" s="133"/>
      <c r="HX525" s="133"/>
      <c r="HY525" s="133"/>
      <c r="HZ525" s="133"/>
      <c r="IA525" s="133"/>
      <c r="IB525" s="133"/>
      <c r="IC525" s="133"/>
      <c r="ID525" s="133"/>
      <c r="IE525" s="133"/>
      <c r="IF525" s="133"/>
      <c r="IG525" s="133"/>
      <c r="IH525" s="133"/>
      <c r="II525" s="133"/>
      <c r="IJ525" s="133"/>
      <c r="IK525" s="133"/>
      <c r="IL525" s="133"/>
      <c r="IM525" s="133"/>
      <c r="IN525" s="133"/>
      <c r="IO525" s="133"/>
      <c r="IP525" s="133"/>
      <c r="IQ525" s="133"/>
      <c r="IR525" s="133"/>
      <c r="IS525" s="133"/>
      <c r="IT525" s="133"/>
      <c r="IU525" s="133"/>
      <c r="IV525" s="133"/>
      <c r="IW525" s="133"/>
    </row>
    <row r="526" spans="1:257" ht="18" customHeight="1">
      <c r="A526" s="133"/>
      <c r="B526" s="133"/>
      <c r="C526" s="133"/>
      <c r="D526" s="133"/>
      <c r="E526" s="134"/>
      <c r="F526" s="73" t="s">
        <v>32</v>
      </c>
      <c r="G526" s="38">
        <f t="shared" si="189"/>
        <v>0</v>
      </c>
      <c r="H526" s="38">
        <f t="shared" si="189"/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9">
        <v>0</v>
      </c>
      <c r="Q526" s="170"/>
      <c r="R526" s="171"/>
      <c r="S526" s="51"/>
      <c r="T526" s="51"/>
      <c r="U526" s="51"/>
      <c r="V526" s="51"/>
      <c r="W526" s="51"/>
      <c r="X526" s="51"/>
      <c r="Y526" s="51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  <c r="AV526" s="135"/>
      <c r="AW526" s="135"/>
      <c r="AX526" s="135"/>
      <c r="AY526" s="135"/>
      <c r="AZ526" s="135"/>
      <c r="BA526" s="135"/>
      <c r="BB526" s="133"/>
      <c r="BC526" s="133"/>
      <c r="BD526" s="133"/>
      <c r="BE526" s="133"/>
      <c r="BF526" s="133"/>
      <c r="BG526" s="133"/>
      <c r="BH526" s="133"/>
      <c r="BI526" s="133"/>
      <c r="BJ526" s="133"/>
      <c r="BK526" s="133"/>
      <c r="BL526" s="133"/>
      <c r="BM526" s="133"/>
      <c r="BN526" s="133"/>
      <c r="BO526" s="133"/>
      <c r="BP526" s="133"/>
      <c r="BQ526" s="133"/>
      <c r="BR526" s="133"/>
      <c r="BS526" s="133"/>
      <c r="BT526" s="133"/>
      <c r="BU526" s="133"/>
      <c r="BV526" s="133"/>
      <c r="BW526" s="133"/>
      <c r="BX526" s="133"/>
      <c r="BY526" s="133"/>
      <c r="BZ526" s="133"/>
      <c r="CA526" s="133"/>
      <c r="CB526" s="133"/>
      <c r="CC526" s="133"/>
      <c r="CD526" s="133"/>
      <c r="CE526" s="133"/>
      <c r="CF526" s="133"/>
      <c r="CG526" s="133"/>
      <c r="CH526" s="133"/>
      <c r="CI526" s="133"/>
      <c r="CJ526" s="133"/>
      <c r="CK526" s="133"/>
      <c r="CL526" s="133"/>
      <c r="CM526" s="133"/>
      <c r="CN526" s="133"/>
      <c r="CO526" s="133"/>
      <c r="CP526" s="133"/>
      <c r="CQ526" s="133"/>
      <c r="CR526" s="133"/>
      <c r="CS526" s="133"/>
      <c r="CT526" s="133"/>
      <c r="CU526" s="133"/>
      <c r="CV526" s="133"/>
      <c r="CW526" s="133"/>
      <c r="CX526" s="133"/>
      <c r="CY526" s="133"/>
      <c r="CZ526" s="133"/>
      <c r="DA526" s="133"/>
      <c r="DB526" s="133"/>
      <c r="DC526" s="133"/>
      <c r="DD526" s="133"/>
      <c r="DE526" s="133"/>
      <c r="DF526" s="133"/>
      <c r="DG526" s="133"/>
      <c r="DH526" s="133"/>
      <c r="DI526" s="133"/>
      <c r="DJ526" s="133"/>
      <c r="DK526" s="133"/>
      <c r="DL526" s="133"/>
      <c r="DM526" s="133"/>
      <c r="DN526" s="133"/>
      <c r="DO526" s="133"/>
      <c r="DP526" s="133"/>
      <c r="DQ526" s="133"/>
      <c r="DR526" s="133"/>
      <c r="DS526" s="133"/>
      <c r="DT526" s="133"/>
      <c r="DU526" s="133"/>
      <c r="DV526" s="133"/>
      <c r="DW526" s="133"/>
      <c r="DX526" s="133"/>
      <c r="DY526" s="133"/>
      <c r="DZ526" s="133"/>
      <c r="EA526" s="133"/>
      <c r="EB526" s="133"/>
      <c r="EC526" s="133"/>
      <c r="ED526" s="133"/>
      <c r="EE526" s="133"/>
      <c r="EF526" s="133"/>
      <c r="EG526" s="133"/>
      <c r="EH526" s="133"/>
      <c r="EI526" s="133"/>
      <c r="EJ526" s="133"/>
      <c r="EK526" s="133"/>
      <c r="EL526" s="133"/>
      <c r="EM526" s="133"/>
      <c r="EN526" s="133"/>
      <c r="EO526" s="133"/>
      <c r="EP526" s="133"/>
      <c r="EQ526" s="133"/>
      <c r="ER526" s="133"/>
      <c r="ES526" s="133"/>
      <c r="ET526" s="133"/>
      <c r="EU526" s="133"/>
      <c r="EV526" s="133"/>
      <c r="EW526" s="133"/>
      <c r="EX526" s="133"/>
      <c r="EY526" s="133"/>
      <c r="EZ526" s="133"/>
      <c r="FA526" s="133"/>
      <c r="FB526" s="133"/>
      <c r="FC526" s="133"/>
      <c r="FD526" s="133"/>
      <c r="FE526" s="133"/>
      <c r="FF526" s="133"/>
      <c r="FG526" s="133"/>
      <c r="FH526" s="133"/>
      <c r="FI526" s="133"/>
      <c r="FJ526" s="133"/>
      <c r="FK526" s="133"/>
      <c r="FL526" s="133"/>
      <c r="FM526" s="133"/>
      <c r="FN526" s="133"/>
      <c r="FO526" s="133"/>
      <c r="FP526" s="133"/>
      <c r="FQ526" s="133"/>
      <c r="FR526" s="133"/>
      <c r="FS526" s="133"/>
      <c r="FT526" s="133"/>
      <c r="FU526" s="133"/>
      <c r="FV526" s="133"/>
      <c r="FW526" s="133"/>
      <c r="FX526" s="133"/>
      <c r="FY526" s="133"/>
      <c r="FZ526" s="133"/>
      <c r="GA526" s="133"/>
      <c r="GB526" s="133"/>
      <c r="GC526" s="133"/>
      <c r="GD526" s="133"/>
      <c r="GE526" s="133"/>
      <c r="GF526" s="133"/>
      <c r="GG526" s="133"/>
      <c r="GH526" s="133"/>
      <c r="GI526" s="133"/>
      <c r="GJ526" s="133"/>
      <c r="GK526" s="133"/>
      <c r="GL526" s="133"/>
      <c r="GM526" s="133"/>
      <c r="GN526" s="133"/>
      <c r="GO526" s="133"/>
      <c r="GP526" s="133"/>
      <c r="GQ526" s="133"/>
      <c r="GR526" s="133"/>
      <c r="GS526" s="133"/>
      <c r="GT526" s="133"/>
      <c r="GU526" s="133"/>
      <c r="GV526" s="133"/>
      <c r="GW526" s="133"/>
      <c r="GX526" s="133"/>
      <c r="GY526" s="133"/>
      <c r="GZ526" s="133"/>
      <c r="HA526" s="133"/>
      <c r="HB526" s="133"/>
      <c r="HC526" s="133"/>
      <c r="HD526" s="133"/>
      <c r="HE526" s="133"/>
      <c r="HF526" s="133"/>
      <c r="HG526" s="133"/>
      <c r="HH526" s="133"/>
      <c r="HI526" s="133"/>
      <c r="HJ526" s="133"/>
      <c r="HK526" s="133"/>
      <c r="HL526" s="133"/>
      <c r="HM526" s="133"/>
      <c r="HN526" s="133"/>
      <c r="HO526" s="133"/>
      <c r="HP526" s="133"/>
      <c r="HQ526" s="133"/>
      <c r="HR526" s="133"/>
      <c r="HS526" s="133"/>
      <c r="HT526" s="133"/>
      <c r="HU526" s="133"/>
      <c r="HV526" s="133"/>
      <c r="HW526" s="133"/>
      <c r="HX526" s="133"/>
      <c r="HY526" s="133"/>
      <c r="HZ526" s="133"/>
      <c r="IA526" s="133"/>
      <c r="IB526" s="133"/>
      <c r="IC526" s="133"/>
      <c r="ID526" s="133"/>
      <c r="IE526" s="133"/>
      <c r="IF526" s="133"/>
      <c r="IG526" s="133"/>
      <c r="IH526" s="133"/>
      <c r="II526" s="133"/>
      <c r="IJ526" s="133"/>
      <c r="IK526" s="133"/>
      <c r="IL526" s="133"/>
      <c r="IM526" s="133"/>
      <c r="IN526" s="133"/>
      <c r="IO526" s="133"/>
      <c r="IP526" s="133"/>
      <c r="IQ526" s="133"/>
      <c r="IR526" s="133"/>
      <c r="IS526" s="133"/>
      <c r="IT526" s="133"/>
      <c r="IU526" s="133"/>
      <c r="IV526" s="133"/>
      <c r="IW526" s="133"/>
    </row>
    <row r="527" spans="1:257" ht="18" customHeight="1">
      <c r="A527" s="133"/>
      <c r="B527" s="133"/>
      <c r="C527" s="133"/>
      <c r="D527" s="133"/>
      <c r="E527" s="134"/>
      <c r="F527" s="73" t="s">
        <v>33</v>
      </c>
      <c r="G527" s="38">
        <f t="shared" si="189"/>
        <v>0</v>
      </c>
      <c r="H527" s="38">
        <f t="shared" si="189"/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9">
        <v>0</v>
      </c>
      <c r="Q527" s="170"/>
      <c r="R527" s="171"/>
      <c r="S527" s="51"/>
      <c r="T527" s="51"/>
      <c r="U527" s="51"/>
      <c r="V527" s="51"/>
      <c r="W527" s="51"/>
      <c r="X527" s="51"/>
      <c r="Y527" s="51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  <c r="AU527" s="135"/>
      <c r="AV527" s="135"/>
      <c r="AW527" s="135"/>
      <c r="AX527" s="135"/>
      <c r="AY527" s="135"/>
      <c r="AZ527" s="135"/>
      <c r="BA527" s="135"/>
      <c r="BB527" s="133"/>
      <c r="BC527" s="133"/>
      <c r="BD527" s="133"/>
      <c r="BE527" s="133"/>
      <c r="BF527" s="133"/>
      <c r="BG527" s="133"/>
      <c r="BH527" s="133"/>
      <c r="BI527" s="133"/>
      <c r="BJ527" s="133"/>
      <c r="BK527" s="133"/>
      <c r="BL527" s="133"/>
      <c r="BM527" s="133"/>
      <c r="BN527" s="133"/>
      <c r="BO527" s="133"/>
      <c r="BP527" s="133"/>
      <c r="BQ527" s="133"/>
      <c r="BR527" s="133"/>
      <c r="BS527" s="133"/>
      <c r="BT527" s="133"/>
      <c r="BU527" s="133"/>
      <c r="BV527" s="133"/>
      <c r="BW527" s="133"/>
      <c r="BX527" s="133"/>
      <c r="BY527" s="133"/>
      <c r="BZ527" s="133"/>
      <c r="CA527" s="133"/>
      <c r="CB527" s="133"/>
      <c r="CC527" s="133"/>
      <c r="CD527" s="133"/>
      <c r="CE527" s="133"/>
      <c r="CF527" s="133"/>
      <c r="CG527" s="133"/>
      <c r="CH527" s="133"/>
      <c r="CI527" s="133"/>
      <c r="CJ527" s="133"/>
      <c r="CK527" s="133"/>
      <c r="CL527" s="133"/>
      <c r="CM527" s="133"/>
      <c r="CN527" s="133"/>
      <c r="CO527" s="133"/>
      <c r="CP527" s="133"/>
      <c r="CQ527" s="133"/>
      <c r="CR527" s="133"/>
      <c r="CS527" s="133"/>
      <c r="CT527" s="133"/>
      <c r="CU527" s="133"/>
      <c r="CV527" s="133"/>
      <c r="CW527" s="133"/>
      <c r="CX527" s="133"/>
      <c r="CY527" s="133"/>
      <c r="CZ527" s="133"/>
      <c r="DA527" s="133"/>
      <c r="DB527" s="133"/>
      <c r="DC527" s="133"/>
      <c r="DD527" s="133"/>
      <c r="DE527" s="133"/>
      <c r="DF527" s="133"/>
      <c r="DG527" s="133"/>
      <c r="DH527" s="133"/>
      <c r="DI527" s="133"/>
      <c r="DJ527" s="133"/>
      <c r="DK527" s="133"/>
      <c r="DL527" s="133"/>
      <c r="DM527" s="133"/>
      <c r="DN527" s="133"/>
      <c r="DO527" s="133"/>
      <c r="DP527" s="133"/>
      <c r="DQ527" s="133"/>
      <c r="DR527" s="133"/>
      <c r="DS527" s="133"/>
      <c r="DT527" s="133"/>
      <c r="DU527" s="133"/>
      <c r="DV527" s="133"/>
      <c r="DW527" s="133"/>
      <c r="DX527" s="133"/>
      <c r="DY527" s="133"/>
      <c r="DZ527" s="133"/>
      <c r="EA527" s="133"/>
      <c r="EB527" s="133"/>
      <c r="EC527" s="133"/>
      <c r="ED527" s="133"/>
      <c r="EE527" s="133"/>
      <c r="EF527" s="133"/>
      <c r="EG527" s="133"/>
      <c r="EH527" s="133"/>
      <c r="EI527" s="133"/>
      <c r="EJ527" s="133"/>
      <c r="EK527" s="133"/>
      <c r="EL527" s="133"/>
      <c r="EM527" s="133"/>
      <c r="EN527" s="133"/>
      <c r="EO527" s="133"/>
      <c r="EP527" s="133"/>
      <c r="EQ527" s="133"/>
      <c r="ER527" s="133"/>
      <c r="ES527" s="133"/>
      <c r="ET527" s="133"/>
      <c r="EU527" s="133"/>
      <c r="EV527" s="133"/>
      <c r="EW527" s="133"/>
      <c r="EX527" s="133"/>
      <c r="EY527" s="133"/>
      <c r="EZ527" s="133"/>
      <c r="FA527" s="133"/>
      <c r="FB527" s="133"/>
      <c r="FC527" s="133"/>
      <c r="FD527" s="133"/>
      <c r="FE527" s="133"/>
      <c r="FF527" s="133"/>
      <c r="FG527" s="133"/>
      <c r="FH527" s="133"/>
      <c r="FI527" s="133"/>
      <c r="FJ527" s="133"/>
      <c r="FK527" s="133"/>
      <c r="FL527" s="133"/>
      <c r="FM527" s="133"/>
      <c r="FN527" s="133"/>
      <c r="FO527" s="133"/>
      <c r="FP527" s="133"/>
      <c r="FQ527" s="133"/>
      <c r="FR527" s="133"/>
      <c r="FS527" s="133"/>
      <c r="FT527" s="133"/>
      <c r="FU527" s="133"/>
      <c r="FV527" s="133"/>
      <c r="FW527" s="133"/>
      <c r="FX527" s="133"/>
      <c r="FY527" s="133"/>
      <c r="FZ527" s="133"/>
      <c r="GA527" s="133"/>
      <c r="GB527" s="133"/>
      <c r="GC527" s="133"/>
      <c r="GD527" s="133"/>
      <c r="GE527" s="133"/>
      <c r="GF527" s="133"/>
      <c r="GG527" s="133"/>
      <c r="GH527" s="133"/>
      <c r="GI527" s="133"/>
      <c r="GJ527" s="133"/>
      <c r="GK527" s="133"/>
      <c r="GL527" s="133"/>
      <c r="GM527" s="133"/>
      <c r="GN527" s="133"/>
      <c r="GO527" s="133"/>
      <c r="GP527" s="133"/>
      <c r="GQ527" s="133"/>
      <c r="GR527" s="133"/>
      <c r="GS527" s="133"/>
      <c r="GT527" s="133"/>
      <c r="GU527" s="133"/>
      <c r="GV527" s="133"/>
      <c r="GW527" s="133"/>
      <c r="GX527" s="133"/>
      <c r="GY527" s="133"/>
      <c r="GZ527" s="133"/>
      <c r="HA527" s="133"/>
      <c r="HB527" s="133"/>
      <c r="HC527" s="133"/>
      <c r="HD527" s="133"/>
      <c r="HE527" s="133"/>
      <c r="HF527" s="133"/>
      <c r="HG527" s="133"/>
      <c r="HH527" s="133"/>
      <c r="HI527" s="133"/>
      <c r="HJ527" s="133"/>
      <c r="HK527" s="133"/>
      <c r="HL527" s="133"/>
      <c r="HM527" s="133"/>
      <c r="HN527" s="133"/>
      <c r="HO527" s="133"/>
      <c r="HP527" s="133"/>
      <c r="HQ527" s="133"/>
      <c r="HR527" s="133"/>
      <c r="HS527" s="133"/>
      <c r="HT527" s="133"/>
      <c r="HU527" s="133"/>
      <c r="HV527" s="133"/>
      <c r="HW527" s="133"/>
      <c r="HX527" s="133"/>
      <c r="HY527" s="133"/>
      <c r="HZ527" s="133"/>
      <c r="IA527" s="133"/>
      <c r="IB527" s="133"/>
      <c r="IC527" s="133"/>
      <c r="ID527" s="133"/>
      <c r="IE527" s="133"/>
      <c r="IF527" s="133"/>
      <c r="IG527" s="133"/>
      <c r="IH527" s="133"/>
      <c r="II527" s="133"/>
      <c r="IJ527" s="133"/>
      <c r="IK527" s="133"/>
      <c r="IL527" s="133"/>
      <c r="IM527" s="133"/>
      <c r="IN527" s="133"/>
      <c r="IO527" s="133"/>
      <c r="IP527" s="133"/>
      <c r="IQ527" s="133"/>
      <c r="IR527" s="133"/>
      <c r="IS527" s="133"/>
      <c r="IT527" s="133"/>
      <c r="IU527" s="133"/>
      <c r="IV527" s="133"/>
      <c r="IW527" s="133"/>
    </row>
    <row r="528" spans="1:257" ht="18" customHeight="1">
      <c r="A528" s="133"/>
      <c r="B528" s="133"/>
      <c r="C528" s="133"/>
      <c r="D528" s="133"/>
      <c r="E528" s="134"/>
      <c r="F528" s="73" t="s">
        <v>34</v>
      </c>
      <c r="G528" s="38">
        <f t="shared" si="189"/>
        <v>1970</v>
      </c>
      <c r="H528" s="38">
        <f t="shared" si="189"/>
        <v>0</v>
      </c>
      <c r="I528" s="38">
        <f t="shared" ref="I528:P528" si="190">I498+I504+I516</f>
        <v>1970</v>
      </c>
      <c r="J528" s="38">
        <f t="shared" si="190"/>
        <v>0</v>
      </c>
      <c r="K528" s="38">
        <f t="shared" si="190"/>
        <v>0</v>
      </c>
      <c r="L528" s="38">
        <f t="shared" si="190"/>
        <v>0</v>
      </c>
      <c r="M528" s="38">
        <f t="shared" si="190"/>
        <v>0</v>
      </c>
      <c r="N528" s="38">
        <f t="shared" si="190"/>
        <v>0</v>
      </c>
      <c r="O528" s="38">
        <f t="shared" si="190"/>
        <v>0</v>
      </c>
      <c r="P528" s="38">
        <f t="shared" si="190"/>
        <v>0</v>
      </c>
      <c r="Q528" s="170"/>
      <c r="R528" s="171"/>
      <c r="S528" s="51"/>
      <c r="T528" s="51"/>
      <c r="U528" s="51"/>
      <c r="V528" s="51"/>
      <c r="W528" s="51"/>
      <c r="X528" s="51"/>
      <c r="Y528" s="51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  <c r="AU528" s="135"/>
      <c r="AV528" s="135"/>
      <c r="AW528" s="135"/>
      <c r="AX528" s="135"/>
      <c r="AY528" s="135"/>
      <c r="AZ528" s="135"/>
      <c r="BA528" s="135"/>
      <c r="BB528" s="133"/>
      <c r="BC528" s="133"/>
      <c r="BD528" s="133"/>
      <c r="BE528" s="133"/>
      <c r="BF528" s="133"/>
      <c r="BG528" s="133"/>
      <c r="BH528" s="133"/>
      <c r="BI528" s="133"/>
      <c r="BJ528" s="133"/>
      <c r="BK528" s="133"/>
      <c r="BL528" s="133"/>
      <c r="BM528" s="133"/>
      <c r="BN528" s="133"/>
      <c r="BO528" s="133"/>
      <c r="BP528" s="133"/>
      <c r="BQ528" s="133"/>
      <c r="BR528" s="133"/>
      <c r="BS528" s="133"/>
      <c r="BT528" s="133"/>
      <c r="BU528" s="133"/>
      <c r="BV528" s="133"/>
      <c r="BW528" s="133"/>
      <c r="BX528" s="133"/>
      <c r="BY528" s="133"/>
      <c r="BZ528" s="133"/>
      <c r="CA528" s="133"/>
      <c r="CB528" s="133"/>
      <c r="CC528" s="133"/>
      <c r="CD528" s="133"/>
      <c r="CE528" s="133"/>
      <c r="CF528" s="133"/>
      <c r="CG528" s="133"/>
      <c r="CH528" s="133"/>
      <c r="CI528" s="133"/>
      <c r="CJ528" s="133"/>
      <c r="CK528" s="133"/>
      <c r="CL528" s="133"/>
      <c r="CM528" s="133"/>
      <c r="CN528" s="133"/>
      <c r="CO528" s="133"/>
      <c r="CP528" s="133"/>
      <c r="CQ528" s="133"/>
      <c r="CR528" s="133"/>
      <c r="CS528" s="133"/>
      <c r="CT528" s="133"/>
      <c r="CU528" s="133"/>
      <c r="CV528" s="133"/>
      <c r="CW528" s="133"/>
      <c r="CX528" s="133"/>
      <c r="CY528" s="133"/>
      <c r="CZ528" s="133"/>
      <c r="DA528" s="133"/>
      <c r="DB528" s="133"/>
      <c r="DC528" s="133"/>
      <c r="DD528" s="133"/>
      <c r="DE528" s="133"/>
      <c r="DF528" s="133"/>
      <c r="DG528" s="133"/>
      <c r="DH528" s="133"/>
      <c r="DI528" s="133"/>
      <c r="DJ528" s="133"/>
      <c r="DK528" s="133"/>
      <c r="DL528" s="133"/>
      <c r="DM528" s="133"/>
      <c r="DN528" s="133"/>
      <c r="DO528" s="133"/>
      <c r="DP528" s="133"/>
      <c r="DQ528" s="133"/>
      <c r="DR528" s="133"/>
      <c r="DS528" s="133"/>
      <c r="DT528" s="133"/>
      <c r="DU528" s="133"/>
      <c r="DV528" s="133"/>
      <c r="DW528" s="133"/>
      <c r="DX528" s="133"/>
      <c r="DY528" s="133"/>
      <c r="DZ528" s="133"/>
      <c r="EA528" s="133"/>
      <c r="EB528" s="133"/>
      <c r="EC528" s="133"/>
      <c r="ED528" s="133"/>
      <c r="EE528" s="133"/>
      <c r="EF528" s="133"/>
      <c r="EG528" s="133"/>
      <c r="EH528" s="133"/>
      <c r="EI528" s="133"/>
      <c r="EJ528" s="133"/>
      <c r="EK528" s="133"/>
      <c r="EL528" s="133"/>
      <c r="EM528" s="133"/>
      <c r="EN528" s="133"/>
      <c r="EO528" s="133"/>
      <c r="EP528" s="133"/>
      <c r="EQ528" s="133"/>
      <c r="ER528" s="133"/>
      <c r="ES528" s="133"/>
      <c r="ET528" s="133"/>
      <c r="EU528" s="133"/>
      <c r="EV528" s="133"/>
      <c r="EW528" s="133"/>
      <c r="EX528" s="133"/>
      <c r="EY528" s="133"/>
      <c r="EZ528" s="133"/>
      <c r="FA528" s="133"/>
      <c r="FB528" s="133"/>
      <c r="FC528" s="133"/>
      <c r="FD528" s="133"/>
      <c r="FE528" s="133"/>
      <c r="FF528" s="133"/>
      <c r="FG528" s="133"/>
      <c r="FH528" s="133"/>
      <c r="FI528" s="133"/>
      <c r="FJ528" s="133"/>
      <c r="FK528" s="133"/>
      <c r="FL528" s="133"/>
      <c r="FM528" s="133"/>
      <c r="FN528" s="133"/>
      <c r="FO528" s="133"/>
      <c r="FP528" s="133"/>
      <c r="FQ528" s="133"/>
      <c r="FR528" s="133"/>
      <c r="FS528" s="133"/>
      <c r="FT528" s="133"/>
      <c r="FU528" s="133"/>
      <c r="FV528" s="133"/>
      <c r="FW528" s="133"/>
      <c r="FX528" s="133"/>
      <c r="FY528" s="133"/>
      <c r="FZ528" s="133"/>
      <c r="GA528" s="133"/>
      <c r="GB528" s="133"/>
      <c r="GC528" s="133"/>
      <c r="GD528" s="133"/>
      <c r="GE528" s="133"/>
      <c r="GF528" s="133"/>
      <c r="GG528" s="133"/>
      <c r="GH528" s="133"/>
      <c r="GI528" s="133"/>
      <c r="GJ528" s="133"/>
      <c r="GK528" s="133"/>
      <c r="GL528" s="133"/>
      <c r="GM528" s="133"/>
      <c r="GN528" s="133"/>
      <c r="GO528" s="133"/>
      <c r="GP528" s="133"/>
      <c r="GQ528" s="133"/>
      <c r="GR528" s="133"/>
      <c r="GS528" s="133"/>
      <c r="GT528" s="133"/>
      <c r="GU528" s="133"/>
      <c r="GV528" s="133"/>
      <c r="GW528" s="133"/>
      <c r="GX528" s="133"/>
      <c r="GY528" s="133"/>
      <c r="GZ528" s="133"/>
      <c r="HA528" s="133"/>
      <c r="HB528" s="133"/>
      <c r="HC528" s="133"/>
      <c r="HD528" s="133"/>
      <c r="HE528" s="133"/>
      <c r="HF528" s="133"/>
      <c r="HG528" s="133"/>
      <c r="HH528" s="133"/>
      <c r="HI528" s="133"/>
      <c r="HJ528" s="133"/>
      <c r="HK528" s="133"/>
      <c r="HL528" s="133"/>
      <c r="HM528" s="133"/>
      <c r="HN528" s="133"/>
      <c r="HO528" s="133"/>
      <c r="HP528" s="133"/>
      <c r="HQ528" s="133"/>
      <c r="HR528" s="133"/>
      <c r="HS528" s="133"/>
      <c r="HT528" s="133"/>
      <c r="HU528" s="133"/>
      <c r="HV528" s="133"/>
      <c r="HW528" s="133"/>
      <c r="HX528" s="133"/>
      <c r="HY528" s="133"/>
      <c r="HZ528" s="133"/>
      <c r="IA528" s="133"/>
      <c r="IB528" s="133"/>
      <c r="IC528" s="133"/>
      <c r="ID528" s="133"/>
      <c r="IE528" s="133"/>
      <c r="IF528" s="133"/>
      <c r="IG528" s="133"/>
      <c r="IH528" s="133"/>
      <c r="II528" s="133"/>
      <c r="IJ528" s="133"/>
      <c r="IK528" s="133"/>
      <c r="IL528" s="133"/>
      <c r="IM528" s="133"/>
      <c r="IN528" s="133"/>
      <c r="IO528" s="133"/>
      <c r="IP528" s="133"/>
      <c r="IQ528" s="133"/>
      <c r="IR528" s="133"/>
      <c r="IS528" s="133"/>
      <c r="IT528" s="133"/>
      <c r="IU528" s="133"/>
      <c r="IV528" s="133"/>
      <c r="IW528" s="133"/>
    </row>
    <row r="529" spans="1:257" ht="18" customHeight="1">
      <c r="A529" s="133"/>
      <c r="B529" s="133"/>
      <c r="C529" s="133"/>
      <c r="D529" s="133"/>
      <c r="E529" s="134"/>
      <c r="F529" s="78" t="s">
        <v>35</v>
      </c>
      <c r="G529" s="38">
        <f t="shared" si="189"/>
        <v>0</v>
      </c>
      <c r="H529" s="38">
        <f t="shared" si="189"/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9">
        <v>0</v>
      </c>
      <c r="Q529" s="170"/>
      <c r="R529" s="171"/>
      <c r="S529" s="51"/>
      <c r="T529" s="51"/>
      <c r="U529" s="51"/>
      <c r="V529" s="51"/>
      <c r="W529" s="51"/>
      <c r="X529" s="51"/>
      <c r="Y529" s="51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  <c r="AU529" s="135"/>
      <c r="AV529" s="135"/>
      <c r="AW529" s="135"/>
      <c r="AX529" s="135"/>
      <c r="AY529" s="135"/>
      <c r="AZ529" s="135"/>
      <c r="BA529" s="135"/>
      <c r="BB529" s="133"/>
      <c r="BC529" s="133"/>
      <c r="BD529" s="133"/>
      <c r="BE529" s="133"/>
      <c r="BF529" s="133"/>
      <c r="BG529" s="133"/>
      <c r="BH529" s="133"/>
      <c r="BI529" s="133"/>
      <c r="BJ529" s="133"/>
      <c r="BK529" s="133"/>
      <c r="BL529" s="133"/>
      <c r="BM529" s="133"/>
      <c r="BN529" s="133"/>
      <c r="BO529" s="133"/>
      <c r="BP529" s="133"/>
      <c r="BQ529" s="133"/>
      <c r="BR529" s="133"/>
      <c r="BS529" s="133"/>
      <c r="BT529" s="133"/>
      <c r="BU529" s="133"/>
      <c r="BV529" s="133"/>
      <c r="BW529" s="133"/>
      <c r="BX529" s="133"/>
      <c r="BY529" s="133"/>
      <c r="BZ529" s="133"/>
      <c r="CA529" s="133"/>
      <c r="CB529" s="133"/>
      <c r="CC529" s="133"/>
      <c r="CD529" s="133"/>
      <c r="CE529" s="133"/>
      <c r="CF529" s="133"/>
      <c r="CG529" s="133"/>
      <c r="CH529" s="133"/>
      <c r="CI529" s="133"/>
      <c r="CJ529" s="133"/>
      <c r="CK529" s="133"/>
      <c r="CL529" s="133"/>
      <c r="CM529" s="133"/>
      <c r="CN529" s="133"/>
      <c r="CO529" s="133"/>
      <c r="CP529" s="133"/>
      <c r="CQ529" s="133"/>
      <c r="CR529" s="133"/>
      <c r="CS529" s="133"/>
      <c r="CT529" s="133"/>
      <c r="CU529" s="133"/>
      <c r="CV529" s="133"/>
      <c r="CW529" s="133"/>
      <c r="CX529" s="133"/>
      <c r="CY529" s="133"/>
      <c r="CZ529" s="133"/>
      <c r="DA529" s="133"/>
      <c r="DB529" s="133"/>
      <c r="DC529" s="133"/>
      <c r="DD529" s="133"/>
      <c r="DE529" s="133"/>
      <c r="DF529" s="133"/>
      <c r="DG529" s="133"/>
      <c r="DH529" s="133"/>
      <c r="DI529" s="133"/>
      <c r="DJ529" s="133"/>
      <c r="DK529" s="133"/>
      <c r="DL529" s="133"/>
      <c r="DM529" s="133"/>
      <c r="DN529" s="133"/>
      <c r="DO529" s="133"/>
      <c r="DP529" s="133"/>
      <c r="DQ529" s="133"/>
      <c r="DR529" s="133"/>
      <c r="DS529" s="133"/>
      <c r="DT529" s="133"/>
      <c r="DU529" s="133"/>
      <c r="DV529" s="133"/>
      <c r="DW529" s="133"/>
      <c r="DX529" s="133"/>
      <c r="DY529" s="133"/>
      <c r="DZ529" s="133"/>
      <c r="EA529" s="133"/>
      <c r="EB529" s="133"/>
      <c r="EC529" s="133"/>
      <c r="ED529" s="133"/>
      <c r="EE529" s="133"/>
      <c r="EF529" s="133"/>
      <c r="EG529" s="133"/>
      <c r="EH529" s="133"/>
      <c r="EI529" s="133"/>
      <c r="EJ529" s="133"/>
      <c r="EK529" s="133"/>
      <c r="EL529" s="133"/>
      <c r="EM529" s="133"/>
      <c r="EN529" s="133"/>
      <c r="EO529" s="133"/>
      <c r="EP529" s="133"/>
      <c r="EQ529" s="133"/>
      <c r="ER529" s="133"/>
      <c r="ES529" s="133"/>
      <c r="ET529" s="133"/>
      <c r="EU529" s="133"/>
      <c r="EV529" s="133"/>
      <c r="EW529" s="133"/>
      <c r="EX529" s="133"/>
      <c r="EY529" s="133"/>
      <c r="EZ529" s="133"/>
      <c r="FA529" s="133"/>
      <c r="FB529" s="133"/>
      <c r="FC529" s="133"/>
      <c r="FD529" s="133"/>
      <c r="FE529" s="133"/>
      <c r="FF529" s="133"/>
      <c r="FG529" s="133"/>
      <c r="FH529" s="133"/>
      <c r="FI529" s="133"/>
      <c r="FJ529" s="133"/>
      <c r="FK529" s="133"/>
      <c r="FL529" s="133"/>
      <c r="FM529" s="133"/>
      <c r="FN529" s="133"/>
      <c r="FO529" s="133"/>
      <c r="FP529" s="133"/>
      <c r="FQ529" s="133"/>
      <c r="FR529" s="133"/>
      <c r="FS529" s="133"/>
      <c r="FT529" s="133"/>
      <c r="FU529" s="133"/>
      <c r="FV529" s="133"/>
      <c r="FW529" s="133"/>
      <c r="FX529" s="133"/>
      <c r="FY529" s="133"/>
      <c r="FZ529" s="133"/>
      <c r="GA529" s="133"/>
      <c r="GB529" s="133"/>
      <c r="GC529" s="133"/>
      <c r="GD529" s="133"/>
      <c r="GE529" s="133"/>
      <c r="GF529" s="133"/>
      <c r="GG529" s="133"/>
      <c r="GH529" s="133"/>
      <c r="GI529" s="133"/>
      <c r="GJ529" s="133"/>
      <c r="GK529" s="133"/>
      <c r="GL529" s="133"/>
      <c r="GM529" s="133"/>
      <c r="GN529" s="133"/>
      <c r="GO529" s="133"/>
      <c r="GP529" s="133"/>
      <c r="GQ529" s="133"/>
      <c r="GR529" s="133"/>
      <c r="GS529" s="133"/>
      <c r="GT529" s="133"/>
      <c r="GU529" s="133"/>
      <c r="GV529" s="133"/>
      <c r="GW529" s="133"/>
      <c r="GX529" s="133"/>
      <c r="GY529" s="133"/>
      <c r="GZ529" s="133"/>
      <c r="HA529" s="133"/>
      <c r="HB529" s="133"/>
      <c r="HC529" s="133"/>
      <c r="HD529" s="133"/>
      <c r="HE529" s="133"/>
      <c r="HF529" s="133"/>
      <c r="HG529" s="133"/>
      <c r="HH529" s="133"/>
      <c r="HI529" s="133"/>
      <c r="HJ529" s="133"/>
      <c r="HK529" s="133"/>
      <c r="HL529" s="133"/>
      <c r="HM529" s="133"/>
      <c r="HN529" s="133"/>
      <c r="HO529" s="133"/>
      <c r="HP529" s="133"/>
      <c r="HQ529" s="133"/>
      <c r="HR529" s="133"/>
      <c r="HS529" s="133"/>
      <c r="HT529" s="133"/>
      <c r="HU529" s="133"/>
      <c r="HV529" s="133"/>
      <c r="HW529" s="133"/>
      <c r="HX529" s="133"/>
      <c r="HY529" s="133"/>
      <c r="HZ529" s="133"/>
      <c r="IA529" s="133"/>
      <c r="IB529" s="133"/>
      <c r="IC529" s="133"/>
      <c r="ID529" s="133"/>
      <c r="IE529" s="133"/>
      <c r="IF529" s="133"/>
      <c r="IG529" s="133"/>
      <c r="IH529" s="133"/>
      <c r="II529" s="133"/>
      <c r="IJ529" s="133"/>
      <c r="IK529" s="133"/>
      <c r="IL529" s="133"/>
      <c r="IM529" s="133"/>
      <c r="IN529" s="133"/>
      <c r="IO529" s="133"/>
      <c r="IP529" s="133"/>
      <c r="IQ529" s="133"/>
      <c r="IR529" s="133"/>
      <c r="IS529" s="133"/>
      <c r="IT529" s="133"/>
      <c r="IU529" s="133"/>
      <c r="IV529" s="133"/>
      <c r="IW529" s="133"/>
    </row>
    <row r="530" spans="1:257" ht="18" customHeight="1">
      <c r="A530" s="133" t="s">
        <v>183</v>
      </c>
      <c r="B530" s="133"/>
      <c r="C530" s="133"/>
      <c r="D530" s="133"/>
      <c r="E530" s="134"/>
      <c r="F530" s="43" t="s">
        <v>26</v>
      </c>
      <c r="G530" s="38">
        <f>G531+G532+G533+G534+G535</f>
        <v>28315</v>
      </c>
      <c r="H530" s="38">
        <f>H531+H532+H533+H534+H535</f>
        <v>10620.2</v>
      </c>
      <c r="I530" s="38">
        <f>I531+I532+I533+I534+I535</f>
        <v>28315</v>
      </c>
      <c r="J530" s="38">
        <f t="shared" ref="J530:P530" si="191">J531+J532+J533+J534+J535</f>
        <v>10620.2</v>
      </c>
      <c r="K530" s="38">
        <f t="shared" si="191"/>
        <v>0</v>
      </c>
      <c r="L530" s="38">
        <f t="shared" si="191"/>
        <v>0</v>
      </c>
      <c r="M530" s="38">
        <f t="shared" si="191"/>
        <v>0</v>
      </c>
      <c r="N530" s="38">
        <f t="shared" si="191"/>
        <v>0</v>
      </c>
      <c r="O530" s="38">
        <f t="shared" si="191"/>
        <v>0</v>
      </c>
      <c r="P530" s="39">
        <f t="shared" si="191"/>
        <v>0</v>
      </c>
      <c r="Q530" s="133"/>
      <c r="R530" s="133"/>
      <c r="S530" s="51"/>
      <c r="T530" s="51"/>
      <c r="U530" s="51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  <c r="AU530" s="135"/>
      <c r="AV530" s="135"/>
      <c r="AW530" s="135"/>
      <c r="AX530" s="135"/>
      <c r="AY530" s="135"/>
      <c r="AZ530" s="135"/>
      <c r="BA530" s="135"/>
      <c r="BB530" s="133"/>
      <c r="BC530" s="133"/>
      <c r="BD530" s="133"/>
      <c r="BE530" s="133"/>
      <c r="BF530" s="133"/>
      <c r="BG530" s="133"/>
      <c r="BH530" s="133"/>
      <c r="BI530" s="133"/>
      <c r="BJ530" s="133"/>
      <c r="BK530" s="133"/>
      <c r="BL530" s="133"/>
      <c r="BM530" s="133"/>
      <c r="BN530" s="133"/>
      <c r="BO530" s="133"/>
      <c r="BP530" s="133"/>
      <c r="BQ530" s="133"/>
      <c r="BR530" s="133"/>
      <c r="BS530" s="133"/>
      <c r="BT530" s="133"/>
      <c r="BU530" s="133"/>
      <c r="BV530" s="133"/>
      <c r="BW530" s="133"/>
      <c r="BX530" s="133"/>
      <c r="BY530" s="133"/>
      <c r="BZ530" s="133" t="s">
        <v>183</v>
      </c>
      <c r="CA530" s="133"/>
      <c r="CB530" s="133"/>
      <c r="CC530" s="133"/>
      <c r="CD530" s="133" t="s">
        <v>183</v>
      </c>
      <c r="CE530" s="133"/>
      <c r="CF530" s="133"/>
      <c r="CG530" s="133"/>
      <c r="CH530" s="133" t="s">
        <v>183</v>
      </c>
      <c r="CI530" s="133"/>
      <c r="CJ530" s="133"/>
      <c r="CK530" s="133"/>
      <c r="CL530" s="133" t="s">
        <v>183</v>
      </c>
      <c r="CM530" s="133"/>
      <c r="CN530" s="133"/>
      <c r="CO530" s="133"/>
      <c r="CP530" s="133" t="s">
        <v>183</v>
      </c>
      <c r="CQ530" s="133"/>
      <c r="CR530" s="133"/>
      <c r="CS530" s="133"/>
      <c r="CT530" s="133" t="s">
        <v>183</v>
      </c>
      <c r="CU530" s="133"/>
      <c r="CV530" s="133"/>
      <c r="CW530" s="133"/>
      <c r="CX530" s="133" t="s">
        <v>183</v>
      </c>
      <c r="CY530" s="133"/>
      <c r="CZ530" s="133"/>
      <c r="DA530" s="133"/>
      <c r="DB530" s="133" t="s">
        <v>183</v>
      </c>
      <c r="DC530" s="133"/>
      <c r="DD530" s="133"/>
      <c r="DE530" s="133"/>
      <c r="DF530" s="133" t="s">
        <v>183</v>
      </c>
      <c r="DG530" s="133"/>
      <c r="DH530" s="133"/>
      <c r="DI530" s="133"/>
      <c r="DJ530" s="133" t="s">
        <v>183</v>
      </c>
      <c r="DK530" s="133"/>
      <c r="DL530" s="133"/>
      <c r="DM530" s="133"/>
      <c r="DN530" s="133" t="s">
        <v>183</v>
      </c>
      <c r="DO530" s="133"/>
      <c r="DP530" s="133"/>
      <c r="DQ530" s="133"/>
      <c r="DR530" s="133" t="s">
        <v>183</v>
      </c>
      <c r="DS530" s="133"/>
      <c r="DT530" s="133"/>
      <c r="DU530" s="133"/>
      <c r="DV530" s="133" t="s">
        <v>183</v>
      </c>
      <c r="DW530" s="133"/>
      <c r="DX530" s="133"/>
      <c r="DY530" s="133"/>
      <c r="DZ530" s="133" t="s">
        <v>183</v>
      </c>
      <c r="EA530" s="133"/>
      <c r="EB530" s="133"/>
      <c r="EC530" s="133"/>
      <c r="ED530" s="133" t="s">
        <v>183</v>
      </c>
      <c r="EE530" s="133"/>
      <c r="EF530" s="133"/>
      <c r="EG530" s="133"/>
      <c r="EH530" s="133" t="s">
        <v>183</v>
      </c>
      <c r="EI530" s="133"/>
      <c r="EJ530" s="133"/>
      <c r="EK530" s="133"/>
      <c r="EL530" s="133" t="s">
        <v>183</v>
      </c>
      <c r="EM530" s="133"/>
      <c r="EN530" s="133"/>
      <c r="EO530" s="133"/>
      <c r="EP530" s="133" t="s">
        <v>183</v>
      </c>
      <c r="EQ530" s="133"/>
      <c r="ER530" s="133"/>
      <c r="ES530" s="133"/>
      <c r="ET530" s="133" t="s">
        <v>183</v>
      </c>
      <c r="EU530" s="133"/>
      <c r="EV530" s="133"/>
      <c r="EW530" s="133"/>
      <c r="EX530" s="133" t="s">
        <v>183</v>
      </c>
      <c r="EY530" s="133"/>
      <c r="EZ530" s="133"/>
      <c r="FA530" s="133"/>
      <c r="FB530" s="133" t="s">
        <v>183</v>
      </c>
      <c r="FC530" s="133"/>
      <c r="FD530" s="133"/>
      <c r="FE530" s="133"/>
      <c r="FF530" s="133" t="s">
        <v>183</v>
      </c>
      <c r="FG530" s="133"/>
      <c r="FH530" s="133"/>
      <c r="FI530" s="133"/>
      <c r="FJ530" s="133" t="s">
        <v>183</v>
      </c>
      <c r="FK530" s="133"/>
      <c r="FL530" s="133"/>
      <c r="FM530" s="133"/>
      <c r="FN530" s="133" t="s">
        <v>183</v>
      </c>
      <c r="FO530" s="133"/>
      <c r="FP530" s="133"/>
      <c r="FQ530" s="133"/>
      <c r="FR530" s="133" t="s">
        <v>183</v>
      </c>
      <c r="FS530" s="133"/>
      <c r="FT530" s="133"/>
      <c r="FU530" s="133"/>
      <c r="FV530" s="133" t="s">
        <v>183</v>
      </c>
      <c r="FW530" s="133"/>
      <c r="FX530" s="133"/>
      <c r="FY530" s="133"/>
      <c r="FZ530" s="133" t="s">
        <v>183</v>
      </c>
      <c r="GA530" s="133"/>
      <c r="GB530" s="133"/>
      <c r="GC530" s="133"/>
      <c r="GD530" s="133" t="s">
        <v>183</v>
      </c>
      <c r="GE530" s="133"/>
      <c r="GF530" s="133"/>
      <c r="GG530" s="133"/>
      <c r="GH530" s="133" t="s">
        <v>183</v>
      </c>
      <c r="GI530" s="133"/>
      <c r="GJ530" s="133"/>
      <c r="GK530" s="133"/>
      <c r="GL530" s="133" t="s">
        <v>183</v>
      </c>
      <c r="GM530" s="133"/>
      <c r="GN530" s="133"/>
      <c r="GO530" s="133"/>
      <c r="GP530" s="133" t="s">
        <v>183</v>
      </c>
      <c r="GQ530" s="133"/>
      <c r="GR530" s="133"/>
      <c r="GS530" s="133"/>
      <c r="GT530" s="133" t="s">
        <v>183</v>
      </c>
      <c r="GU530" s="133"/>
      <c r="GV530" s="133"/>
      <c r="GW530" s="133"/>
      <c r="GX530" s="133" t="s">
        <v>183</v>
      </c>
      <c r="GY530" s="133"/>
      <c r="GZ530" s="133"/>
      <c r="HA530" s="133"/>
      <c r="HB530" s="133" t="s">
        <v>183</v>
      </c>
      <c r="HC530" s="133"/>
      <c r="HD530" s="133"/>
      <c r="HE530" s="133"/>
      <c r="HF530" s="133" t="s">
        <v>183</v>
      </c>
      <c r="HG530" s="133"/>
      <c r="HH530" s="133"/>
      <c r="HI530" s="133"/>
      <c r="HJ530" s="133" t="s">
        <v>183</v>
      </c>
      <c r="HK530" s="133"/>
      <c r="HL530" s="133"/>
      <c r="HM530" s="133"/>
      <c r="HN530" s="133" t="s">
        <v>183</v>
      </c>
      <c r="HO530" s="133"/>
      <c r="HP530" s="133"/>
      <c r="HQ530" s="133"/>
      <c r="HR530" s="133" t="s">
        <v>183</v>
      </c>
      <c r="HS530" s="133"/>
      <c r="HT530" s="133"/>
      <c r="HU530" s="133"/>
      <c r="HV530" s="133" t="s">
        <v>183</v>
      </c>
      <c r="HW530" s="133"/>
      <c r="HX530" s="133"/>
      <c r="HY530" s="133"/>
      <c r="HZ530" s="133" t="s">
        <v>183</v>
      </c>
      <c r="IA530" s="133"/>
      <c r="IB530" s="133"/>
      <c r="IC530" s="133"/>
      <c r="ID530" s="133" t="s">
        <v>183</v>
      </c>
      <c r="IE530" s="133"/>
      <c r="IF530" s="133"/>
      <c r="IG530" s="133"/>
      <c r="IH530" s="133" t="s">
        <v>183</v>
      </c>
      <c r="II530" s="133"/>
      <c r="IJ530" s="133"/>
      <c r="IK530" s="133"/>
      <c r="IL530" s="133" t="s">
        <v>183</v>
      </c>
      <c r="IM530" s="133"/>
      <c r="IN530" s="133"/>
      <c r="IO530" s="133"/>
      <c r="IP530" s="133" t="s">
        <v>183</v>
      </c>
      <c r="IQ530" s="133"/>
      <c r="IR530" s="133"/>
      <c r="IS530" s="133"/>
      <c r="IT530" s="133" t="s">
        <v>183</v>
      </c>
      <c r="IU530" s="133"/>
      <c r="IV530" s="133"/>
      <c r="IW530" s="133"/>
    </row>
    <row r="531" spans="1:257" ht="18" customHeight="1">
      <c r="A531" s="133"/>
      <c r="B531" s="133"/>
      <c r="C531" s="133"/>
      <c r="D531" s="133"/>
      <c r="E531" s="134"/>
      <c r="F531" s="73" t="s">
        <v>29</v>
      </c>
      <c r="G531" s="38">
        <f t="shared" ref="G531:H535" si="192">I531+K531+M531+O531</f>
        <v>10620.2</v>
      </c>
      <c r="H531" s="38">
        <f t="shared" si="192"/>
        <v>10620.2</v>
      </c>
      <c r="I531" s="38">
        <f>I519-I525</f>
        <v>10620.2</v>
      </c>
      <c r="J531" s="38">
        <f>J519-J525</f>
        <v>10620.2</v>
      </c>
      <c r="K531" s="38">
        <f t="shared" ref="K531:P531" si="193">K519-K525</f>
        <v>0</v>
      </c>
      <c r="L531" s="38">
        <f t="shared" si="193"/>
        <v>0</v>
      </c>
      <c r="M531" s="38">
        <f t="shared" si="193"/>
        <v>0</v>
      </c>
      <c r="N531" s="38">
        <f t="shared" si="193"/>
        <v>0</v>
      </c>
      <c r="O531" s="38">
        <f t="shared" si="193"/>
        <v>0</v>
      </c>
      <c r="P531" s="39">
        <f t="shared" si="193"/>
        <v>0</v>
      </c>
      <c r="Q531" s="133"/>
      <c r="R531" s="133"/>
      <c r="S531" s="51"/>
      <c r="T531" s="51"/>
      <c r="U531" s="51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  <c r="AU531" s="135"/>
      <c r="AV531" s="135"/>
      <c r="AW531" s="135"/>
      <c r="AX531" s="135"/>
      <c r="AY531" s="135"/>
      <c r="AZ531" s="135"/>
      <c r="BA531" s="135"/>
      <c r="BB531" s="133"/>
      <c r="BC531" s="133"/>
      <c r="BD531" s="133"/>
      <c r="BE531" s="133"/>
      <c r="BF531" s="133"/>
      <c r="BG531" s="133"/>
      <c r="BH531" s="133"/>
      <c r="BI531" s="133"/>
      <c r="BJ531" s="133"/>
      <c r="BK531" s="133"/>
      <c r="BL531" s="133"/>
      <c r="BM531" s="133"/>
      <c r="BN531" s="133"/>
      <c r="BO531" s="133"/>
      <c r="BP531" s="133"/>
      <c r="BQ531" s="133"/>
      <c r="BR531" s="133"/>
      <c r="BS531" s="133"/>
      <c r="BT531" s="133"/>
      <c r="BU531" s="133"/>
      <c r="BV531" s="133"/>
      <c r="BW531" s="133"/>
      <c r="BX531" s="133"/>
      <c r="BY531" s="133"/>
      <c r="BZ531" s="133"/>
      <c r="CA531" s="133"/>
      <c r="CB531" s="133"/>
      <c r="CC531" s="133"/>
      <c r="CD531" s="133"/>
      <c r="CE531" s="133"/>
      <c r="CF531" s="133"/>
      <c r="CG531" s="133"/>
      <c r="CH531" s="133"/>
      <c r="CI531" s="133"/>
      <c r="CJ531" s="133"/>
      <c r="CK531" s="133"/>
      <c r="CL531" s="133"/>
      <c r="CM531" s="133"/>
      <c r="CN531" s="133"/>
      <c r="CO531" s="133"/>
      <c r="CP531" s="133"/>
      <c r="CQ531" s="133"/>
      <c r="CR531" s="133"/>
      <c r="CS531" s="133"/>
      <c r="CT531" s="133"/>
      <c r="CU531" s="133"/>
      <c r="CV531" s="133"/>
      <c r="CW531" s="133"/>
      <c r="CX531" s="133"/>
      <c r="CY531" s="133"/>
      <c r="CZ531" s="133"/>
      <c r="DA531" s="133"/>
      <c r="DB531" s="133"/>
      <c r="DC531" s="133"/>
      <c r="DD531" s="133"/>
      <c r="DE531" s="133"/>
      <c r="DF531" s="133"/>
      <c r="DG531" s="133"/>
      <c r="DH531" s="133"/>
      <c r="DI531" s="133"/>
      <c r="DJ531" s="133"/>
      <c r="DK531" s="133"/>
      <c r="DL531" s="133"/>
      <c r="DM531" s="133"/>
      <c r="DN531" s="133"/>
      <c r="DO531" s="133"/>
      <c r="DP531" s="133"/>
      <c r="DQ531" s="133"/>
      <c r="DR531" s="133"/>
      <c r="DS531" s="133"/>
      <c r="DT531" s="133"/>
      <c r="DU531" s="133"/>
      <c r="DV531" s="133"/>
      <c r="DW531" s="133"/>
      <c r="DX531" s="133"/>
      <c r="DY531" s="133"/>
      <c r="DZ531" s="133"/>
      <c r="EA531" s="133"/>
      <c r="EB531" s="133"/>
      <c r="EC531" s="133"/>
      <c r="ED531" s="133"/>
      <c r="EE531" s="133"/>
      <c r="EF531" s="133"/>
      <c r="EG531" s="133"/>
      <c r="EH531" s="133"/>
      <c r="EI531" s="133"/>
      <c r="EJ531" s="133"/>
      <c r="EK531" s="133"/>
      <c r="EL531" s="133"/>
      <c r="EM531" s="133"/>
      <c r="EN531" s="133"/>
      <c r="EO531" s="133"/>
      <c r="EP531" s="133"/>
      <c r="EQ531" s="133"/>
      <c r="ER531" s="133"/>
      <c r="ES531" s="133"/>
      <c r="ET531" s="133"/>
      <c r="EU531" s="133"/>
      <c r="EV531" s="133"/>
      <c r="EW531" s="133"/>
      <c r="EX531" s="133"/>
      <c r="EY531" s="133"/>
      <c r="EZ531" s="133"/>
      <c r="FA531" s="133"/>
      <c r="FB531" s="133"/>
      <c r="FC531" s="133"/>
      <c r="FD531" s="133"/>
      <c r="FE531" s="133"/>
      <c r="FF531" s="133"/>
      <c r="FG531" s="133"/>
      <c r="FH531" s="133"/>
      <c r="FI531" s="133"/>
      <c r="FJ531" s="133"/>
      <c r="FK531" s="133"/>
      <c r="FL531" s="133"/>
      <c r="FM531" s="133"/>
      <c r="FN531" s="133"/>
      <c r="FO531" s="133"/>
      <c r="FP531" s="133"/>
      <c r="FQ531" s="133"/>
      <c r="FR531" s="133"/>
      <c r="FS531" s="133"/>
      <c r="FT531" s="133"/>
      <c r="FU531" s="133"/>
      <c r="FV531" s="133"/>
      <c r="FW531" s="133"/>
      <c r="FX531" s="133"/>
      <c r="FY531" s="133"/>
      <c r="FZ531" s="133"/>
      <c r="GA531" s="133"/>
      <c r="GB531" s="133"/>
      <c r="GC531" s="133"/>
      <c r="GD531" s="133"/>
      <c r="GE531" s="133"/>
      <c r="GF531" s="133"/>
      <c r="GG531" s="133"/>
      <c r="GH531" s="133"/>
      <c r="GI531" s="133"/>
      <c r="GJ531" s="133"/>
      <c r="GK531" s="133"/>
      <c r="GL531" s="133"/>
      <c r="GM531" s="133"/>
      <c r="GN531" s="133"/>
      <c r="GO531" s="133"/>
      <c r="GP531" s="133"/>
      <c r="GQ531" s="133"/>
      <c r="GR531" s="133"/>
      <c r="GS531" s="133"/>
      <c r="GT531" s="133"/>
      <c r="GU531" s="133"/>
      <c r="GV531" s="133"/>
      <c r="GW531" s="133"/>
      <c r="GX531" s="133"/>
      <c r="GY531" s="133"/>
      <c r="GZ531" s="133"/>
      <c r="HA531" s="133"/>
      <c r="HB531" s="133"/>
      <c r="HC531" s="133"/>
      <c r="HD531" s="133"/>
      <c r="HE531" s="133"/>
      <c r="HF531" s="133"/>
      <c r="HG531" s="133"/>
      <c r="HH531" s="133"/>
      <c r="HI531" s="133"/>
      <c r="HJ531" s="133"/>
      <c r="HK531" s="133"/>
      <c r="HL531" s="133"/>
      <c r="HM531" s="133"/>
      <c r="HN531" s="133"/>
      <c r="HO531" s="133"/>
      <c r="HP531" s="133"/>
      <c r="HQ531" s="133"/>
      <c r="HR531" s="133"/>
      <c r="HS531" s="133"/>
      <c r="HT531" s="133"/>
      <c r="HU531" s="133"/>
      <c r="HV531" s="133"/>
      <c r="HW531" s="133"/>
      <c r="HX531" s="133"/>
      <c r="HY531" s="133"/>
      <c r="HZ531" s="133"/>
      <c r="IA531" s="133"/>
      <c r="IB531" s="133"/>
      <c r="IC531" s="133"/>
      <c r="ID531" s="133"/>
      <c r="IE531" s="133"/>
      <c r="IF531" s="133"/>
      <c r="IG531" s="133"/>
      <c r="IH531" s="133"/>
      <c r="II531" s="133"/>
      <c r="IJ531" s="133"/>
      <c r="IK531" s="133"/>
      <c r="IL531" s="133"/>
      <c r="IM531" s="133"/>
      <c r="IN531" s="133"/>
      <c r="IO531" s="133"/>
      <c r="IP531" s="133"/>
      <c r="IQ531" s="133"/>
      <c r="IR531" s="133"/>
      <c r="IS531" s="133"/>
      <c r="IT531" s="133"/>
      <c r="IU531" s="133"/>
      <c r="IV531" s="133"/>
      <c r="IW531" s="133"/>
    </row>
    <row r="532" spans="1:257" ht="18" customHeight="1">
      <c r="A532" s="133"/>
      <c r="B532" s="133"/>
      <c r="C532" s="133"/>
      <c r="D532" s="133"/>
      <c r="E532" s="134"/>
      <c r="F532" s="73" t="s">
        <v>32</v>
      </c>
      <c r="G532" s="38">
        <f t="shared" si="192"/>
        <v>0</v>
      </c>
      <c r="H532" s="38">
        <f t="shared" si="192"/>
        <v>0</v>
      </c>
      <c r="I532" s="38">
        <f t="shared" ref="I532:P535" si="194">I520-I526</f>
        <v>0</v>
      </c>
      <c r="J532" s="38">
        <f t="shared" si="194"/>
        <v>0</v>
      </c>
      <c r="K532" s="38">
        <f t="shared" si="194"/>
        <v>0</v>
      </c>
      <c r="L532" s="38">
        <f t="shared" si="194"/>
        <v>0</v>
      </c>
      <c r="M532" s="38">
        <f t="shared" si="194"/>
        <v>0</v>
      </c>
      <c r="N532" s="38">
        <f t="shared" si="194"/>
        <v>0</v>
      </c>
      <c r="O532" s="38">
        <f t="shared" si="194"/>
        <v>0</v>
      </c>
      <c r="P532" s="39">
        <f t="shared" si="194"/>
        <v>0</v>
      </c>
      <c r="Q532" s="133"/>
      <c r="R532" s="133"/>
      <c r="S532" s="51"/>
      <c r="T532" s="51"/>
      <c r="U532" s="51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  <c r="AQ532" s="135"/>
      <c r="AR532" s="135"/>
      <c r="AS532" s="135"/>
      <c r="AT532" s="135"/>
      <c r="AU532" s="135"/>
      <c r="AV532" s="135"/>
      <c r="AW532" s="135"/>
      <c r="AX532" s="135"/>
      <c r="AY532" s="135"/>
      <c r="AZ532" s="135"/>
      <c r="BA532" s="135"/>
      <c r="BB532" s="133"/>
      <c r="BC532" s="133"/>
      <c r="BD532" s="133"/>
      <c r="BE532" s="133"/>
      <c r="BF532" s="133"/>
      <c r="BG532" s="133"/>
      <c r="BH532" s="133"/>
      <c r="BI532" s="133"/>
      <c r="BJ532" s="133"/>
      <c r="BK532" s="133"/>
      <c r="BL532" s="133"/>
      <c r="BM532" s="133"/>
      <c r="BN532" s="133"/>
      <c r="BO532" s="133"/>
      <c r="BP532" s="133"/>
      <c r="BQ532" s="133"/>
      <c r="BR532" s="133"/>
      <c r="BS532" s="133"/>
      <c r="BT532" s="133"/>
      <c r="BU532" s="133"/>
      <c r="BV532" s="133"/>
      <c r="BW532" s="133"/>
      <c r="BX532" s="133"/>
      <c r="BY532" s="133"/>
      <c r="BZ532" s="133"/>
      <c r="CA532" s="133"/>
      <c r="CB532" s="133"/>
      <c r="CC532" s="133"/>
      <c r="CD532" s="133"/>
      <c r="CE532" s="133"/>
      <c r="CF532" s="133"/>
      <c r="CG532" s="133"/>
      <c r="CH532" s="133"/>
      <c r="CI532" s="133"/>
      <c r="CJ532" s="133"/>
      <c r="CK532" s="133"/>
      <c r="CL532" s="133"/>
      <c r="CM532" s="133"/>
      <c r="CN532" s="133"/>
      <c r="CO532" s="133"/>
      <c r="CP532" s="133"/>
      <c r="CQ532" s="133"/>
      <c r="CR532" s="133"/>
      <c r="CS532" s="133"/>
      <c r="CT532" s="133"/>
      <c r="CU532" s="133"/>
      <c r="CV532" s="133"/>
      <c r="CW532" s="133"/>
      <c r="CX532" s="133"/>
      <c r="CY532" s="133"/>
      <c r="CZ532" s="133"/>
      <c r="DA532" s="133"/>
      <c r="DB532" s="133"/>
      <c r="DC532" s="133"/>
      <c r="DD532" s="133"/>
      <c r="DE532" s="133"/>
      <c r="DF532" s="133"/>
      <c r="DG532" s="133"/>
      <c r="DH532" s="133"/>
      <c r="DI532" s="133"/>
      <c r="DJ532" s="133"/>
      <c r="DK532" s="133"/>
      <c r="DL532" s="133"/>
      <c r="DM532" s="133"/>
      <c r="DN532" s="133"/>
      <c r="DO532" s="133"/>
      <c r="DP532" s="133"/>
      <c r="DQ532" s="133"/>
      <c r="DR532" s="133"/>
      <c r="DS532" s="133"/>
      <c r="DT532" s="133"/>
      <c r="DU532" s="133"/>
      <c r="DV532" s="133"/>
      <c r="DW532" s="133"/>
      <c r="DX532" s="133"/>
      <c r="DY532" s="133"/>
      <c r="DZ532" s="133"/>
      <c r="EA532" s="133"/>
      <c r="EB532" s="133"/>
      <c r="EC532" s="133"/>
      <c r="ED532" s="133"/>
      <c r="EE532" s="133"/>
      <c r="EF532" s="133"/>
      <c r="EG532" s="133"/>
      <c r="EH532" s="133"/>
      <c r="EI532" s="133"/>
      <c r="EJ532" s="133"/>
      <c r="EK532" s="133"/>
      <c r="EL532" s="133"/>
      <c r="EM532" s="133"/>
      <c r="EN532" s="133"/>
      <c r="EO532" s="133"/>
      <c r="EP532" s="133"/>
      <c r="EQ532" s="133"/>
      <c r="ER532" s="133"/>
      <c r="ES532" s="133"/>
      <c r="ET532" s="133"/>
      <c r="EU532" s="133"/>
      <c r="EV532" s="133"/>
      <c r="EW532" s="133"/>
      <c r="EX532" s="133"/>
      <c r="EY532" s="133"/>
      <c r="EZ532" s="133"/>
      <c r="FA532" s="133"/>
      <c r="FB532" s="133"/>
      <c r="FC532" s="133"/>
      <c r="FD532" s="133"/>
      <c r="FE532" s="133"/>
      <c r="FF532" s="133"/>
      <c r="FG532" s="133"/>
      <c r="FH532" s="133"/>
      <c r="FI532" s="133"/>
      <c r="FJ532" s="133"/>
      <c r="FK532" s="133"/>
      <c r="FL532" s="133"/>
      <c r="FM532" s="133"/>
      <c r="FN532" s="133"/>
      <c r="FO532" s="133"/>
      <c r="FP532" s="133"/>
      <c r="FQ532" s="133"/>
      <c r="FR532" s="133"/>
      <c r="FS532" s="133"/>
      <c r="FT532" s="133"/>
      <c r="FU532" s="133"/>
      <c r="FV532" s="133"/>
      <c r="FW532" s="133"/>
      <c r="FX532" s="133"/>
      <c r="FY532" s="133"/>
      <c r="FZ532" s="133"/>
      <c r="GA532" s="133"/>
      <c r="GB532" s="133"/>
      <c r="GC532" s="133"/>
      <c r="GD532" s="133"/>
      <c r="GE532" s="133"/>
      <c r="GF532" s="133"/>
      <c r="GG532" s="133"/>
      <c r="GH532" s="133"/>
      <c r="GI532" s="133"/>
      <c r="GJ532" s="133"/>
      <c r="GK532" s="133"/>
      <c r="GL532" s="133"/>
      <c r="GM532" s="133"/>
      <c r="GN532" s="133"/>
      <c r="GO532" s="133"/>
      <c r="GP532" s="133"/>
      <c r="GQ532" s="133"/>
      <c r="GR532" s="133"/>
      <c r="GS532" s="133"/>
      <c r="GT532" s="133"/>
      <c r="GU532" s="133"/>
      <c r="GV532" s="133"/>
      <c r="GW532" s="133"/>
      <c r="GX532" s="133"/>
      <c r="GY532" s="133"/>
      <c r="GZ532" s="133"/>
      <c r="HA532" s="133"/>
      <c r="HB532" s="133"/>
      <c r="HC532" s="133"/>
      <c r="HD532" s="133"/>
      <c r="HE532" s="133"/>
      <c r="HF532" s="133"/>
      <c r="HG532" s="133"/>
      <c r="HH532" s="133"/>
      <c r="HI532" s="133"/>
      <c r="HJ532" s="133"/>
      <c r="HK532" s="133"/>
      <c r="HL532" s="133"/>
      <c r="HM532" s="133"/>
      <c r="HN532" s="133"/>
      <c r="HO532" s="133"/>
      <c r="HP532" s="133"/>
      <c r="HQ532" s="133"/>
      <c r="HR532" s="133"/>
      <c r="HS532" s="133"/>
      <c r="HT532" s="133"/>
      <c r="HU532" s="133"/>
      <c r="HV532" s="133"/>
      <c r="HW532" s="133"/>
      <c r="HX532" s="133"/>
      <c r="HY532" s="133"/>
      <c r="HZ532" s="133"/>
      <c r="IA532" s="133"/>
      <c r="IB532" s="133"/>
      <c r="IC532" s="133"/>
      <c r="ID532" s="133"/>
      <c r="IE532" s="133"/>
      <c r="IF532" s="133"/>
      <c r="IG532" s="133"/>
      <c r="IH532" s="133"/>
      <c r="II532" s="133"/>
      <c r="IJ532" s="133"/>
      <c r="IK532" s="133"/>
      <c r="IL532" s="133"/>
      <c r="IM532" s="133"/>
      <c r="IN532" s="133"/>
      <c r="IO532" s="133"/>
      <c r="IP532" s="133"/>
      <c r="IQ532" s="133"/>
      <c r="IR532" s="133"/>
      <c r="IS532" s="133"/>
      <c r="IT532" s="133"/>
      <c r="IU532" s="133"/>
      <c r="IV532" s="133"/>
      <c r="IW532" s="133"/>
    </row>
    <row r="533" spans="1:257" ht="18" customHeight="1">
      <c r="A533" s="133"/>
      <c r="B533" s="133"/>
      <c r="C533" s="133"/>
      <c r="D533" s="133"/>
      <c r="E533" s="134"/>
      <c r="F533" s="73" t="s">
        <v>33</v>
      </c>
      <c r="G533" s="38">
        <f t="shared" si="192"/>
        <v>0</v>
      </c>
      <c r="H533" s="38">
        <f t="shared" si="192"/>
        <v>0</v>
      </c>
      <c r="I533" s="38">
        <f t="shared" si="194"/>
        <v>0</v>
      </c>
      <c r="J533" s="38">
        <f t="shared" si="194"/>
        <v>0</v>
      </c>
      <c r="K533" s="38">
        <f t="shared" si="194"/>
        <v>0</v>
      </c>
      <c r="L533" s="38">
        <f t="shared" si="194"/>
        <v>0</v>
      </c>
      <c r="M533" s="38">
        <f t="shared" si="194"/>
        <v>0</v>
      </c>
      <c r="N533" s="38">
        <f t="shared" si="194"/>
        <v>0</v>
      </c>
      <c r="O533" s="38">
        <f t="shared" si="194"/>
        <v>0</v>
      </c>
      <c r="P533" s="39">
        <f t="shared" si="194"/>
        <v>0</v>
      </c>
      <c r="Q533" s="133"/>
      <c r="R533" s="133"/>
      <c r="S533" s="51"/>
      <c r="T533" s="51"/>
      <c r="U533" s="51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  <c r="AV533" s="135"/>
      <c r="AW533" s="135"/>
      <c r="AX533" s="135"/>
      <c r="AY533" s="135"/>
      <c r="AZ533" s="135"/>
      <c r="BA533" s="135"/>
      <c r="BB533" s="133"/>
      <c r="BC533" s="133"/>
      <c r="BD533" s="133"/>
      <c r="BE533" s="133"/>
      <c r="BF533" s="133"/>
      <c r="BG533" s="133"/>
      <c r="BH533" s="133"/>
      <c r="BI533" s="133"/>
      <c r="BJ533" s="133"/>
      <c r="BK533" s="133"/>
      <c r="BL533" s="133"/>
      <c r="BM533" s="133"/>
      <c r="BN533" s="133"/>
      <c r="BO533" s="133"/>
      <c r="BP533" s="133"/>
      <c r="BQ533" s="133"/>
      <c r="BR533" s="133"/>
      <c r="BS533" s="133"/>
      <c r="BT533" s="133"/>
      <c r="BU533" s="133"/>
      <c r="BV533" s="133"/>
      <c r="BW533" s="133"/>
      <c r="BX533" s="133"/>
      <c r="BY533" s="133"/>
      <c r="BZ533" s="133"/>
      <c r="CA533" s="133"/>
      <c r="CB533" s="133"/>
      <c r="CC533" s="133"/>
      <c r="CD533" s="133"/>
      <c r="CE533" s="133"/>
      <c r="CF533" s="133"/>
      <c r="CG533" s="133"/>
      <c r="CH533" s="133"/>
      <c r="CI533" s="133"/>
      <c r="CJ533" s="133"/>
      <c r="CK533" s="133"/>
      <c r="CL533" s="133"/>
      <c r="CM533" s="133"/>
      <c r="CN533" s="133"/>
      <c r="CO533" s="133"/>
      <c r="CP533" s="133"/>
      <c r="CQ533" s="133"/>
      <c r="CR533" s="133"/>
      <c r="CS533" s="133"/>
      <c r="CT533" s="133"/>
      <c r="CU533" s="133"/>
      <c r="CV533" s="133"/>
      <c r="CW533" s="133"/>
      <c r="CX533" s="133"/>
      <c r="CY533" s="133"/>
      <c r="CZ533" s="133"/>
      <c r="DA533" s="133"/>
      <c r="DB533" s="133"/>
      <c r="DC533" s="133"/>
      <c r="DD533" s="133"/>
      <c r="DE533" s="133"/>
      <c r="DF533" s="133"/>
      <c r="DG533" s="133"/>
      <c r="DH533" s="133"/>
      <c r="DI533" s="133"/>
      <c r="DJ533" s="133"/>
      <c r="DK533" s="133"/>
      <c r="DL533" s="133"/>
      <c r="DM533" s="133"/>
      <c r="DN533" s="133"/>
      <c r="DO533" s="133"/>
      <c r="DP533" s="133"/>
      <c r="DQ533" s="133"/>
      <c r="DR533" s="133"/>
      <c r="DS533" s="133"/>
      <c r="DT533" s="133"/>
      <c r="DU533" s="133"/>
      <c r="DV533" s="133"/>
      <c r="DW533" s="133"/>
      <c r="DX533" s="133"/>
      <c r="DY533" s="133"/>
      <c r="DZ533" s="133"/>
      <c r="EA533" s="133"/>
      <c r="EB533" s="133"/>
      <c r="EC533" s="133"/>
      <c r="ED533" s="133"/>
      <c r="EE533" s="133"/>
      <c r="EF533" s="133"/>
      <c r="EG533" s="133"/>
      <c r="EH533" s="133"/>
      <c r="EI533" s="133"/>
      <c r="EJ533" s="133"/>
      <c r="EK533" s="133"/>
      <c r="EL533" s="133"/>
      <c r="EM533" s="133"/>
      <c r="EN533" s="133"/>
      <c r="EO533" s="133"/>
      <c r="EP533" s="133"/>
      <c r="EQ533" s="133"/>
      <c r="ER533" s="133"/>
      <c r="ES533" s="133"/>
      <c r="ET533" s="133"/>
      <c r="EU533" s="133"/>
      <c r="EV533" s="133"/>
      <c r="EW533" s="133"/>
      <c r="EX533" s="133"/>
      <c r="EY533" s="133"/>
      <c r="EZ533" s="133"/>
      <c r="FA533" s="133"/>
      <c r="FB533" s="133"/>
      <c r="FC533" s="133"/>
      <c r="FD533" s="133"/>
      <c r="FE533" s="133"/>
      <c r="FF533" s="133"/>
      <c r="FG533" s="133"/>
      <c r="FH533" s="133"/>
      <c r="FI533" s="133"/>
      <c r="FJ533" s="133"/>
      <c r="FK533" s="133"/>
      <c r="FL533" s="133"/>
      <c r="FM533" s="133"/>
      <c r="FN533" s="133"/>
      <c r="FO533" s="133"/>
      <c r="FP533" s="133"/>
      <c r="FQ533" s="133"/>
      <c r="FR533" s="133"/>
      <c r="FS533" s="133"/>
      <c r="FT533" s="133"/>
      <c r="FU533" s="133"/>
      <c r="FV533" s="133"/>
      <c r="FW533" s="133"/>
      <c r="FX533" s="133"/>
      <c r="FY533" s="133"/>
      <c r="FZ533" s="133"/>
      <c r="GA533" s="133"/>
      <c r="GB533" s="133"/>
      <c r="GC533" s="133"/>
      <c r="GD533" s="133"/>
      <c r="GE533" s="133"/>
      <c r="GF533" s="133"/>
      <c r="GG533" s="133"/>
      <c r="GH533" s="133"/>
      <c r="GI533" s="133"/>
      <c r="GJ533" s="133"/>
      <c r="GK533" s="133"/>
      <c r="GL533" s="133"/>
      <c r="GM533" s="133"/>
      <c r="GN533" s="133"/>
      <c r="GO533" s="133"/>
      <c r="GP533" s="133"/>
      <c r="GQ533" s="133"/>
      <c r="GR533" s="133"/>
      <c r="GS533" s="133"/>
      <c r="GT533" s="133"/>
      <c r="GU533" s="133"/>
      <c r="GV533" s="133"/>
      <c r="GW533" s="133"/>
      <c r="GX533" s="133"/>
      <c r="GY533" s="133"/>
      <c r="GZ533" s="133"/>
      <c r="HA533" s="133"/>
      <c r="HB533" s="133"/>
      <c r="HC533" s="133"/>
      <c r="HD533" s="133"/>
      <c r="HE533" s="133"/>
      <c r="HF533" s="133"/>
      <c r="HG533" s="133"/>
      <c r="HH533" s="133"/>
      <c r="HI533" s="133"/>
      <c r="HJ533" s="133"/>
      <c r="HK533" s="133"/>
      <c r="HL533" s="133"/>
      <c r="HM533" s="133"/>
      <c r="HN533" s="133"/>
      <c r="HO533" s="133"/>
      <c r="HP533" s="133"/>
      <c r="HQ533" s="133"/>
      <c r="HR533" s="133"/>
      <c r="HS533" s="133"/>
      <c r="HT533" s="133"/>
      <c r="HU533" s="133"/>
      <c r="HV533" s="133"/>
      <c r="HW533" s="133"/>
      <c r="HX533" s="133"/>
      <c r="HY533" s="133"/>
      <c r="HZ533" s="133"/>
      <c r="IA533" s="133"/>
      <c r="IB533" s="133"/>
      <c r="IC533" s="133"/>
      <c r="ID533" s="133"/>
      <c r="IE533" s="133"/>
      <c r="IF533" s="133"/>
      <c r="IG533" s="133"/>
      <c r="IH533" s="133"/>
      <c r="II533" s="133"/>
      <c r="IJ533" s="133"/>
      <c r="IK533" s="133"/>
      <c r="IL533" s="133"/>
      <c r="IM533" s="133"/>
      <c r="IN533" s="133"/>
      <c r="IO533" s="133"/>
      <c r="IP533" s="133"/>
      <c r="IQ533" s="133"/>
      <c r="IR533" s="133"/>
      <c r="IS533" s="133"/>
      <c r="IT533" s="133"/>
      <c r="IU533" s="133"/>
      <c r="IV533" s="133"/>
      <c r="IW533" s="133"/>
    </row>
    <row r="534" spans="1:257" ht="18" customHeight="1">
      <c r="A534" s="133"/>
      <c r="B534" s="133"/>
      <c r="C534" s="133"/>
      <c r="D534" s="133"/>
      <c r="E534" s="134"/>
      <c r="F534" s="73" t="s">
        <v>34</v>
      </c>
      <c r="G534" s="38">
        <f t="shared" si="192"/>
        <v>0</v>
      </c>
      <c r="H534" s="38">
        <f t="shared" si="192"/>
        <v>0</v>
      </c>
      <c r="I534" s="38">
        <f>I522-I528</f>
        <v>0</v>
      </c>
      <c r="J534" s="38">
        <f t="shared" si="194"/>
        <v>0</v>
      </c>
      <c r="K534" s="38">
        <f t="shared" si="194"/>
        <v>0</v>
      </c>
      <c r="L534" s="38">
        <f t="shared" si="194"/>
        <v>0</v>
      </c>
      <c r="M534" s="38">
        <f t="shared" si="194"/>
        <v>0</v>
      </c>
      <c r="N534" s="38">
        <f t="shared" si="194"/>
        <v>0</v>
      </c>
      <c r="O534" s="38">
        <f t="shared" si="194"/>
        <v>0</v>
      </c>
      <c r="P534" s="39">
        <f t="shared" si="194"/>
        <v>0</v>
      </c>
      <c r="Q534" s="133"/>
      <c r="R534" s="133"/>
      <c r="S534" s="51"/>
      <c r="T534" s="51"/>
      <c r="U534" s="51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  <c r="AQ534" s="135"/>
      <c r="AR534" s="135"/>
      <c r="AS534" s="135"/>
      <c r="AT534" s="135"/>
      <c r="AU534" s="135"/>
      <c r="AV534" s="135"/>
      <c r="AW534" s="135"/>
      <c r="AX534" s="135"/>
      <c r="AY534" s="135"/>
      <c r="AZ534" s="135"/>
      <c r="BA534" s="135"/>
      <c r="BB534" s="133"/>
      <c r="BC534" s="133"/>
      <c r="BD534" s="133"/>
      <c r="BE534" s="133"/>
      <c r="BF534" s="133"/>
      <c r="BG534" s="133"/>
      <c r="BH534" s="133"/>
      <c r="BI534" s="133"/>
      <c r="BJ534" s="133"/>
      <c r="BK534" s="133"/>
      <c r="BL534" s="133"/>
      <c r="BM534" s="133"/>
      <c r="BN534" s="133"/>
      <c r="BO534" s="133"/>
      <c r="BP534" s="133"/>
      <c r="BQ534" s="133"/>
      <c r="BR534" s="133"/>
      <c r="BS534" s="133"/>
      <c r="BT534" s="133"/>
      <c r="BU534" s="133"/>
      <c r="BV534" s="133"/>
      <c r="BW534" s="133"/>
      <c r="BX534" s="133"/>
      <c r="BY534" s="133"/>
      <c r="BZ534" s="133"/>
      <c r="CA534" s="133"/>
      <c r="CB534" s="133"/>
      <c r="CC534" s="133"/>
      <c r="CD534" s="133"/>
      <c r="CE534" s="133"/>
      <c r="CF534" s="133"/>
      <c r="CG534" s="133"/>
      <c r="CH534" s="133"/>
      <c r="CI534" s="133"/>
      <c r="CJ534" s="133"/>
      <c r="CK534" s="133"/>
      <c r="CL534" s="133"/>
      <c r="CM534" s="133"/>
      <c r="CN534" s="133"/>
      <c r="CO534" s="133"/>
      <c r="CP534" s="133"/>
      <c r="CQ534" s="133"/>
      <c r="CR534" s="133"/>
      <c r="CS534" s="133"/>
      <c r="CT534" s="133"/>
      <c r="CU534" s="133"/>
      <c r="CV534" s="133"/>
      <c r="CW534" s="133"/>
      <c r="CX534" s="133"/>
      <c r="CY534" s="133"/>
      <c r="CZ534" s="133"/>
      <c r="DA534" s="133"/>
      <c r="DB534" s="133"/>
      <c r="DC534" s="133"/>
      <c r="DD534" s="133"/>
      <c r="DE534" s="133"/>
      <c r="DF534" s="133"/>
      <c r="DG534" s="133"/>
      <c r="DH534" s="133"/>
      <c r="DI534" s="133"/>
      <c r="DJ534" s="133"/>
      <c r="DK534" s="133"/>
      <c r="DL534" s="133"/>
      <c r="DM534" s="133"/>
      <c r="DN534" s="133"/>
      <c r="DO534" s="133"/>
      <c r="DP534" s="133"/>
      <c r="DQ534" s="133"/>
      <c r="DR534" s="133"/>
      <c r="DS534" s="133"/>
      <c r="DT534" s="133"/>
      <c r="DU534" s="133"/>
      <c r="DV534" s="133"/>
      <c r="DW534" s="133"/>
      <c r="DX534" s="133"/>
      <c r="DY534" s="133"/>
      <c r="DZ534" s="133"/>
      <c r="EA534" s="133"/>
      <c r="EB534" s="133"/>
      <c r="EC534" s="133"/>
      <c r="ED534" s="133"/>
      <c r="EE534" s="133"/>
      <c r="EF534" s="133"/>
      <c r="EG534" s="133"/>
      <c r="EH534" s="133"/>
      <c r="EI534" s="133"/>
      <c r="EJ534" s="133"/>
      <c r="EK534" s="133"/>
      <c r="EL534" s="133"/>
      <c r="EM534" s="133"/>
      <c r="EN534" s="133"/>
      <c r="EO534" s="133"/>
      <c r="EP534" s="133"/>
      <c r="EQ534" s="133"/>
      <c r="ER534" s="133"/>
      <c r="ES534" s="133"/>
      <c r="ET534" s="133"/>
      <c r="EU534" s="133"/>
      <c r="EV534" s="133"/>
      <c r="EW534" s="133"/>
      <c r="EX534" s="133"/>
      <c r="EY534" s="133"/>
      <c r="EZ534" s="133"/>
      <c r="FA534" s="133"/>
      <c r="FB534" s="133"/>
      <c r="FC534" s="133"/>
      <c r="FD534" s="133"/>
      <c r="FE534" s="133"/>
      <c r="FF534" s="133"/>
      <c r="FG534" s="133"/>
      <c r="FH534" s="133"/>
      <c r="FI534" s="133"/>
      <c r="FJ534" s="133"/>
      <c r="FK534" s="133"/>
      <c r="FL534" s="133"/>
      <c r="FM534" s="133"/>
      <c r="FN534" s="133"/>
      <c r="FO534" s="133"/>
      <c r="FP534" s="133"/>
      <c r="FQ534" s="133"/>
      <c r="FR534" s="133"/>
      <c r="FS534" s="133"/>
      <c r="FT534" s="133"/>
      <c r="FU534" s="133"/>
      <c r="FV534" s="133"/>
      <c r="FW534" s="133"/>
      <c r="FX534" s="133"/>
      <c r="FY534" s="133"/>
      <c r="FZ534" s="133"/>
      <c r="GA534" s="133"/>
      <c r="GB534" s="133"/>
      <c r="GC534" s="133"/>
      <c r="GD534" s="133"/>
      <c r="GE534" s="133"/>
      <c r="GF534" s="133"/>
      <c r="GG534" s="133"/>
      <c r="GH534" s="133"/>
      <c r="GI534" s="133"/>
      <c r="GJ534" s="133"/>
      <c r="GK534" s="133"/>
      <c r="GL534" s="133"/>
      <c r="GM534" s="133"/>
      <c r="GN534" s="133"/>
      <c r="GO534" s="133"/>
      <c r="GP534" s="133"/>
      <c r="GQ534" s="133"/>
      <c r="GR534" s="133"/>
      <c r="GS534" s="133"/>
      <c r="GT534" s="133"/>
      <c r="GU534" s="133"/>
      <c r="GV534" s="133"/>
      <c r="GW534" s="133"/>
      <c r="GX534" s="133"/>
      <c r="GY534" s="133"/>
      <c r="GZ534" s="133"/>
      <c r="HA534" s="133"/>
      <c r="HB534" s="133"/>
      <c r="HC534" s="133"/>
      <c r="HD534" s="133"/>
      <c r="HE534" s="133"/>
      <c r="HF534" s="133"/>
      <c r="HG534" s="133"/>
      <c r="HH534" s="133"/>
      <c r="HI534" s="133"/>
      <c r="HJ534" s="133"/>
      <c r="HK534" s="133"/>
      <c r="HL534" s="133"/>
      <c r="HM534" s="133"/>
      <c r="HN534" s="133"/>
      <c r="HO534" s="133"/>
      <c r="HP534" s="133"/>
      <c r="HQ534" s="133"/>
      <c r="HR534" s="133"/>
      <c r="HS534" s="133"/>
      <c r="HT534" s="133"/>
      <c r="HU534" s="133"/>
      <c r="HV534" s="133"/>
      <c r="HW534" s="133"/>
      <c r="HX534" s="133"/>
      <c r="HY534" s="133"/>
      <c r="HZ534" s="133"/>
      <c r="IA534" s="133"/>
      <c r="IB534" s="133"/>
      <c r="IC534" s="133"/>
      <c r="ID534" s="133"/>
      <c r="IE534" s="133"/>
      <c r="IF534" s="133"/>
      <c r="IG534" s="133"/>
      <c r="IH534" s="133"/>
      <c r="II534" s="133"/>
      <c r="IJ534" s="133"/>
      <c r="IK534" s="133"/>
      <c r="IL534" s="133"/>
      <c r="IM534" s="133"/>
      <c r="IN534" s="133"/>
      <c r="IO534" s="133"/>
      <c r="IP534" s="133"/>
      <c r="IQ534" s="133"/>
      <c r="IR534" s="133"/>
      <c r="IS534" s="133"/>
      <c r="IT534" s="133"/>
      <c r="IU534" s="133"/>
      <c r="IV534" s="133"/>
      <c r="IW534" s="133"/>
    </row>
    <row r="535" spans="1:257" ht="18" customHeight="1">
      <c r="A535" s="133"/>
      <c r="B535" s="133"/>
      <c r="C535" s="133"/>
      <c r="D535" s="133"/>
      <c r="E535" s="134"/>
      <c r="F535" s="78" t="s">
        <v>35</v>
      </c>
      <c r="G535" s="38">
        <f t="shared" si="192"/>
        <v>17694.8</v>
      </c>
      <c r="H535" s="38">
        <f t="shared" si="192"/>
        <v>0</v>
      </c>
      <c r="I535" s="38">
        <f t="shared" si="194"/>
        <v>17694.8</v>
      </c>
      <c r="J535" s="38">
        <f t="shared" si="194"/>
        <v>0</v>
      </c>
      <c r="K535" s="38">
        <f t="shared" si="194"/>
        <v>0</v>
      </c>
      <c r="L535" s="38">
        <f t="shared" si="194"/>
        <v>0</v>
      </c>
      <c r="M535" s="38">
        <f t="shared" si="194"/>
        <v>0</v>
      </c>
      <c r="N535" s="38">
        <f t="shared" si="194"/>
        <v>0</v>
      </c>
      <c r="O535" s="38">
        <f t="shared" si="194"/>
        <v>0</v>
      </c>
      <c r="P535" s="39">
        <f t="shared" si="194"/>
        <v>0</v>
      </c>
      <c r="Q535" s="133"/>
      <c r="R535" s="133"/>
      <c r="S535" s="51"/>
      <c r="T535" s="51"/>
      <c r="U535" s="51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5"/>
      <c r="AR535" s="135"/>
      <c r="AS535" s="135"/>
      <c r="AT535" s="135"/>
      <c r="AU535" s="135"/>
      <c r="AV535" s="135"/>
      <c r="AW535" s="135"/>
      <c r="AX535" s="135"/>
      <c r="AY535" s="135"/>
      <c r="AZ535" s="135"/>
      <c r="BA535" s="135"/>
      <c r="BB535" s="133"/>
      <c r="BC535" s="133"/>
      <c r="BD535" s="133"/>
      <c r="BE535" s="133"/>
      <c r="BF535" s="133"/>
      <c r="BG535" s="133"/>
      <c r="BH535" s="133"/>
      <c r="BI535" s="133"/>
      <c r="BJ535" s="133"/>
      <c r="BK535" s="133"/>
      <c r="BL535" s="133"/>
      <c r="BM535" s="133"/>
      <c r="BN535" s="133"/>
      <c r="BO535" s="133"/>
      <c r="BP535" s="133"/>
      <c r="BQ535" s="133"/>
      <c r="BR535" s="133"/>
      <c r="BS535" s="133"/>
      <c r="BT535" s="133"/>
      <c r="BU535" s="133"/>
      <c r="BV535" s="133"/>
      <c r="BW535" s="133"/>
      <c r="BX535" s="133"/>
      <c r="BY535" s="133"/>
      <c r="BZ535" s="133"/>
      <c r="CA535" s="133"/>
      <c r="CB535" s="133"/>
      <c r="CC535" s="133"/>
      <c r="CD535" s="133"/>
      <c r="CE535" s="133"/>
      <c r="CF535" s="133"/>
      <c r="CG535" s="133"/>
      <c r="CH535" s="133"/>
      <c r="CI535" s="133"/>
      <c r="CJ535" s="133"/>
      <c r="CK535" s="133"/>
      <c r="CL535" s="133"/>
      <c r="CM535" s="133"/>
      <c r="CN535" s="133"/>
      <c r="CO535" s="133"/>
      <c r="CP535" s="133"/>
      <c r="CQ535" s="133"/>
      <c r="CR535" s="133"/>
      <c r="CS535" s="133"/>
      <c r="CT535" s="133"/>
      <c r="CU535" s="133"/>
      <c r="CV535" s="133"/>
      <c r="CW535" s="133"/>
      <c r="CX535" s="133"/>
      <c r="CY535" s="133"/>
      <c r="CZ535" s="133"/>
      <c r="DA535" s="133"/>
      <c r="DB535" s="133"/>
      <c r="DC535" s="133"/>
      <c r="DD535" s="133"/>
      <c r="DE535" s="133"/>
      <c r="DF535" s="133"/>
      <c r="DG535" s="133"/>
      <c r="DH535" s="133"/>
      <c r="DI535" s="133"/>
      <c r="DJ535" s="133"/>
      <c r="DK535" s="133"/>
      <c r="DL535" s="133"/>
      <c r="DM535" s="133"/>
      <c r="DN535" s="133"/>
      <c r="DO535" s="133"/>
      <c r="DP535" s="133"/>
      <c r="DQ535" s="133"/>
      <c r="DR535" s="133"/>
      <c r="DS535" s="133"/>
      <c r="DT535" s="133"/>
      <c r="DU535" s="133"/>
      <c r="DV535" s="133"/>
      <c r="DW535" s="133"/>
      <c r="DX535" s="133"/>
      <c r="DY535" s="133"/>
      <c r="DZ535" s="133"/>
      <c r="EA535" s="133"/>
      <c r="EB535" s="133"/>
      <c r="EC535" s="133"/>
      <c r="ED535" s="133"/>
      <c r="EE535" s="133"/>
      <c r="EF535" s="133"/>
      <c r="EG535" s="133"/>
      <c r="EH535" s="133"/>
      <c r="EI535" s="133"/>
      <c r="EJ535" s="133"/>
      <c r="EK535" s="133"/>
      <c r="EL535" s="133"/>
      <c r="EM535" s="133"/>
      <c r="EN535" s="133"/>
      <c r="EO535" s="133"/>
      <c r="EP535" s="133"/>
      <c r="EQ535" s="133"/>
      <c r="ER535" s="133"/>
      <c r="ES535" s="133"/>
      <c r="ET535" s="133"/>
      <c r="EU535" s="133"/>
      <c r="EV535" s="133"/>
      <c r="EW535" s="133"/>
      <c r="EX535" s="133"/>
      <c r="EY535" s="133"/>
      <c r="EZ535" s="133"/>
      <c r="FA535" s="133"/>
      <c r="FB535" s="133"/>
      <c r="FC535" s="133"/>
      <c r="FD535" s="133"/>
      <c r="FE535" s="133"/>
      <c r="FF535" s="133"/>
      <c r="FG535" s="133"/>
      <c r="FH535" s="133"/>
      <c r="FI535" s="133"/>
      <c r="FJ535" s="133"/>
      <c r="FK535" s="133"/>
      <c r="FL535" s="133"/>
      <c r="FM535" s="133"/>
      <c r="FN535" s="133"/>
      <c r="FO535" s="133"/>
      <c r="FP535" s="133"/>
      <c r="FQ535" s="133"/>
      <c r="FR535" s="133"/>
      <c r="FS535" s="133"/>
      <c r="FT535" s="133"/>
      <c r="FU535" s="133"/>
      <c r="FV535" s="133"/>
      <c r="FW535" s="133"/>
      <c r="FX535" s="133"/>
      <c r="FY535" s="133"/>
      <c r="FZ535" s="133"/>
      <c r="GA535" s="133"/>
      <c r="GB535" s="133"/>
      <c r="GC535" s="133"/>
      <c r="GD535" s="133"/>
      <c r="GE535" s="133"/>
      <c r="GF535" s="133"/>
      <c r="GG535" s="133"/>
      <c r="GH535" s="133"/>
      <c r="GI535" s="133"/>
      <c r="GJ535" s="133"/>
      <c r="GK535" s="133"/>
      <c r="GL535" s="133"/>
      <c r="GM535" s="133"/>
      <c r="GN535" s="133"/>
      <c r="GO535" s="133"/>
      <c r="GP535" s="133"/>
      <c r="GQ535" s="133"/>
      <c r="GR535" s="133"/>
      <c r="GS535" s="133"/>
      <c r="GT535" s="133"/>
      <c r="GU535" s="133"/>
      <c r="GV535" s="133"/>
      <c r="GW535" s="133"/>
      <c r="GX535" s="133"/>
      <c r="GY535" s="133"/>
      <c r="GZ535" s="133"/>
      <c r="HA535" s="133"/>
      <c r="HB535" s="133"/>
      <c r="HC535" s="133"/>
      <c r="HD535" s="133"/>
      <c r="HE535" s="133"/>
      <c r="HF535" s="133"/>
      <c r="HG535" s="133"/>
      <c r="HH535" s="133"/>
      <c r="HI535" s="133"/>
      <c r="HJ535" s="133"/>
      <c r="HK535" s="133"/>
      <c r="HL535" s="133"/>
      <c r="HM535" s="133"/>
      <c r="HN535" s="133"/>
      <c r="HO535" s="133"/>
      <c r="HP535" s="133"/>
      <c r="HQ535" s="133"/>
      <c r="HR535" s="133"/>
      <c r="HS535" s="133"/>
      <c r="HT535" s="133"/>
      <c r="HU535" s="133"/>
      <c r="HV535" s="133"/>
      <c r="HW535" s="133"/>
      <c r="HX535" s="133"/>
      <c r="HY535" s="133"/>
      <c r="HZ535" s="133"/>
      <c r="IA535" s="133"/>
      <c r="IB535" s="133"/>
      <c r="IC535" s="133"/>
      <c r="ID535" s="133"/>
      <c r="IE535" s="133"/>
      <c r="IF535" s="133"/>
      <c r="IG535" s="133"/>
      <c r="IH535" s="133"/>
      <c r="II535" s="133"/>
      <c r="IJ535" s="133"/>
      <c r="IK535" s="133"/>
      <c r="IL535" s="133"/>
      <c r="IM535" s="133"/>
      <c r="IN535" s="133"/>
      <c r="IO535" s="133"/>
      <c r="IP535" s="133"/>
      <c r="IQ535" s="133"/>
      <c r="IR535" s="133"/>
      <c r="IS535" s="133"/>
      <c r="IT535" s="133"/>
      <c r="IU535" s="133"/>
      <c r="IV535" s="133"/>
      <c r="IW535" s="133"/>
    </row>
    <row r="536" spans="1:257" ht="18" customHeight="1">
      <c r="A536" s="137" t="s">
        <v>231</v>
      </c>
      <c r="B536" s="137"/>
      <c r="C536" s="137"/>
      <c r="D536" s="137"/>
      <c r="E536" s="137"/>
      <c r="F536" s="56" t="s">
        <v>26</v>
      </c>
      <c r="G536" s="57">
        <f>G537+G538+G539+G540+G541</f>
        <v>3246662.77</v>
      </c>
      <c r="H536" s="57">
        <f>H537+H538+H539+H540+H541</f>
        <v>350525.2</v>
      </c>
      <c r="I536" s="57">
        <f>I537+I538+I539+I540+I541</f>
        <v>2692466.5700000003</v>
      </c>
      <c r="J536" s="57">
        <f t="shared" ref="J536:P536" si="195">J537+J538+J539+J540+J541</f>
        <v>350525.2</v>
      </c>
      <c r="K536" s="57">
        <f t="shared" si="195"/>
        <v>175200</v>
      </c>
      <c r="L536" s="57">
        <f t="shared" si="195"/>
        <v>0</v>
      </c>
      <c r="M536" s="57">
        <f t="shared" si="195"/>
        <v>320596.2</v>
      </c>
      <c r="N536" s="57">
        <f t="shared" si="195"/>
        <v>0</v>
      </c>
      <c r="O536" s="57">
        <f t="shared" si="195"/>
        <v>58400</v>
      </c>
      <c r="P536" s="58">
        <f t="shared" si="195"/>
        <v>0</v>
      </c>
      <c r="Q536" s="138"/>
      <c r="R536" s="138"/>
    </row>
    <row r="537" spans="1:257" ht="18" customHeight="1">
      <c r="A537" s="137"/>
      <c r="B537" s="137"/>
      <c r="C537" s="137"/>
      <c r="D537" s="137"/>
      <c r="E537" s="137"/>
      <c r="F537" s="59" t="s">
        <v>29</v>
      </c>
      <c r="G537" s="60">
        <f>I537+K537+M537+O537</f>
        <v>97615.5</v>
      </c>
      <c r="H537" s="60">
        <f>J537+L537+N537+P537</f>
        <v>97615.5</v>
      </c>
      <c r="I537" s="60">
        <f t="shared" ref="I537:P541" si="196">I363+I475+I519</f>
        <v>97615.5</v>
      </c>
      <c r="J537" s="60">
        <f t="shared" si="196"/>
        <v>97615.5</v>
      </c>
      <c r="K537" s="60">
        <f t="shared" si="196"/>
        <v>0</v>
      </c>
      <c r="L537" s="60">
        <f t="shared" si="196"/>
        <v>0</v>
      </c>
      <c r="M537" s="60">
        <f t="shared" si="196"/>
        <v>0</v>
      </c>
      <c r="N537" s="60">
        <f t="shared" si="196"/>
        <v>0</v>
      </c>
      <c r="O537" s="60">
        <f t="shared" si="196"/>
        <v>0</v>
      </c>
      <c r="P537" s="61">
        <f t="shared" si="196"/>
        <v>0</v>
      </c>
      <c r="Q537" s="138"/>
      <c r="R537" s="138"/>
    </row>
    <row r="538" spans="1:257" ht="18" customHeight="1">
      <c r="A538" s="137"/>
      <c r="B538" s="137"/>
      <c r="C538" s="137"/>
      <c r="D538" s="137"/>
      <c r="E538" s="137"/>
      <c r="F538" s="59" t="s">
        <v>32</v>
      </c>
      <c r="G538" s="60">
        <f t="shared" ref="G538:G553" si="197">I538+K538+M538+O538</f>
        <v>156104.5</v>
      </c>
      <c r="H538" s="60">
        <f t="shared" ref="H538:H553" si="198">J538+L538+N538+P538</f>
        <v>156104.5</v>
      </c>
      <c r="I538" s="60">
        <f t="shared" si="196"/>
        <v>156104.5</v>
      </c>
      <c r="J538" s="60">
        <f t="shared" si="196"/>
        <v>156104.5</v>
      </c>
      <c r="K538" s="60">
        <f t="shared" si="196"/>
        <v>0</v>
      </c>
      <c r="L538" s="60">
        <f t="shared" si="196"/>
        <v>0</v>
      </c>
      <c r="M538" s="60">
        <f t="shared" si="196"/>
        <v>0</v>
      </c>
      <c r="N538" s="60">
        <f t="shared" si="196"/>
        <v>0</v>
      </c>
      <c r="O538" s="60">
        <f t="shared" si="196"/>
        <v>0</v>
      </c>
      <c r="P538" s="61">
        <f t="shared" si="196"/>
        <v>0</v>
      </c>
      <c r="Q538" s="138"/>
      <c r="R538" s="138"/>
    </row>
    <row r="539" spans="1:257" ht="18" customHeight="1">
      <c r="A539" s="137"/>
      <c r="B539" s="137"/>
      <c r="C539" s="137"/>
      <c r="D539" s="137"/>
      <c r="E539" s="137"/>
      <c r="F539" s="59" t="s">
        <v>33</v>
      </c>
      <c r="G539" s="60">
        <f t="shared" si="197"/>
        <v>533099.12</v>
      </c>
      <c r="H539" s="60">
        <f t="shared" si="198"/>
        <v>96805.2</v>
      </c>
      <c r="I539" s="60">
        <f t="shared" si="196"/>
        <v>375844.51999999996</v>
      </c>
      <c r="J539" s="60">
        <f t="shared" si="196"/>
        <v>96805.2</v>
      </c>
      <c r="K539" s="60">
        <f t="shared" si="196"/>
        <v>0</v>
      </c>
      <c r="L539" s="60">
        <f t="shared" si="196"/>
        <v>0</v>
      </c>
      <c r="M539" s="60">
        <f t="shared" si="196"/>
        <v>157254.6</v>
      </c>
      <c r="N539" s="60">
        <f t="shared" si="196"/>
        <v>0</v>
      </c>
      <c r="O539" s="60">
        <f t="shared" si="196"/>
        <v>0</v>
      </c>
      <c r="P539" s="61">
        <f t="shared" si="196"/>
        <v>0</v>
      </c>
      <c r="Q539" s="138"/>
      <c r="R539" s="138"/>
    </row>
    <row r="540" spans="1:257" ht="18" customHeight="1">
      <c r="A540" s="137"/>
      <c r="B540" s="137"/>
      <c r="C540" s="137"/>
      <c r="D540" s="137"/>
      <c r="E540" s="137"/>
      <c r="F540" s="59" t="s">
        <v>34</v>
      </c>
      <c r="G540" s="60">
        <f t="shared" si="197"/>
        <v>654484.9</v>
      </c>
      <c r="H540" s="60">
        <f t="shared" si="198"/>
        <v>0</v>
      </c>
      <c r="I540" s="60">
        <f t="shared" si="196"/>
        <v>433514.1</v>
      </c>
      <c r="J540" s="60">
        <f t="shared" si="196"/>
        <v>0</v>
      </c>
      <c r="K540" s="60">
        <f t="shared" si="196"/>
        <v>87600</v>
      </c>
      <c r="L540" s="60">
        <f t="shared" si="196"/>
        <v>0</v>
      </c>
      <c r="M540" s="60">
        <f t="shared" si="196"/>
        <v>104170.8</v>
      </c>
      <c r="N540" s="60">
        <f t="shared" si="196"/>
        <v>0</v>
      </c>
      <c r="O540" s="60">
        <f t="shared" si="196"/>
        <v>29200</v>
      </c>
      <c r="P540" s="61">
        <f t="shared" si="196"/>
        <v>0</v>
      </c>
      <c r="Q540" s="138"/>
      <c r="R540" s="138"/>
    </row>
    <row r="541" spans="1:257" ht="18" customHeight="1">
      <c r="A541" s="137"/>
      <c r="B541" s="137"/>
      <c r="C541" s="137"/>
      <c r="D541" s="137"/>
      <c r="E541" s="137"/>
      <c r="F541" s="62" t="s">
        <v>35</v>
      </c>
      <c r="G541" s="60">
        <f t="shared" si="197"/>
        <v>1805358.75</v>
      </c>
      <c r="H541" s="60">
        <f t="shared" si="198"/>
        <v>0</v>
      </c>
      <c r="I541" s="60">
        <f t="shared" si="196"/>
        <v>1629387.95</v>
      </c>
      <c r="J541" s="60">
        <f t="shared" si="196"/>
        <v>0</v>
      </c>
      <c r="K541" s="60">
        <f t="shared" si="196"/>
        <v>87600</v>
      </c>
      <c r="L541" s="60">
        <f t="shared" si="196"/>
        <v>0</v>
      </c>
      <c r="M541" s="60">
        <f t="shared" si="196"/>
        <v>59170.8</v>
      </c>
      <c r="N541" s="60">
        <f t="shared" si="196"/>
        <v>0</v>
      </c>
      <c r="O541" s="60">
        <f t="shared" si="196"/>
        <v>29200</v>
      </c>
      <c r="P541" s="61">
        <f t="shared" si="196"/>
        <v>0</v>
      </c>
      <c r="Q541" s="138"/>
      <c r="R541" s="138"/>
    </row>
    <row r="542" spans="1:257" ht="18" customHeight="1">
      <c r="A542" s="133" t="s">
        <v>182</v>
      </c>
      <c r="B542" s="133"/>
      <c r="C542" s="133"/>
      <c r="D542" s="133"/>
      <c r="E542" s="134"/>
      <c r="F542" s="43" t="s">
        <v>26</v>
      </c>
      <c r="G542" s="40">
        <f>G543+G544+G545+G546+G547</f>
        <v>312767.93</v>
      </c>
      <c r="H542" s="40">
        <f>H543+H544+H545+H546+H547</f>
        <v>34687.9</v>
      </c>
      <c r="I542" s="40">
        <f>I543+I544+I545+I546+I547</f>
        <v>298781.93</v>
      </c>
      <c r="J542" s="40">
        <f t="shared" ref="J542:P542" si="199">J543+J544+J545+J546+J547</f>
        <v>34687.9</v>
      </c>
      <c r="K542" s="40">
        <f t="shared" si="199"/>
        <v>0</v>
      </c>
      <c r="L542" s="40">
        <f t="shared" si="199"/>
        <v>0</v>
      </c>
      <c r="M542" s="40">
        <f t="shared" si="199"/>
        <v>13986</v>
      </c>
      <c r="N542" s="40">
        <f t="shared" si="199"/>
        <v>0</v>
      </c>
      <c r="O542" s="40">
        <f t="shared" si="199"/>
        <v>0</v>
      </c>
      <c r="P542" s="41">
        <f t="shared" si="199"/>
        <v>0</v>
      </c>
      <c r="Q542" s="133"/>
      <c r="R542" s="133"/>
      <c r="S542" s="51"/>
      <c r="T542" s="51"/>
      <c r="U542" s="51"/>
      <c r="V542" s="51"/>
      <c r="W542" s="51"/>
      <c r="X542" s="51"/>
      <c r="Y542" s="51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  <c r="AU542" s="135"/>
      <c r="AV542" s="135"/>
      <c r="AW542" s="135"/>
      <c r="AX542" s="135"/>
      <c r="AY542" s="135"/>
      <c r="AZ542" s="135"/>
      <c r="BA542" s="135"/>
      <c r="BB542" s="133"/>
      <c r="BC542" s="133"/>
      <c r="BD542" s="133"/>
      <c r="BE542" s="133"/>
      <c r="BF542" s="133"/>
      <c r="BG542" s="133"/>
      <c r="BH542" s="133"/>
      <c r="BI542" s="133"/>
      <c r="BJ542" s="133"/>
      <c r="BK542" s="133"/>
      <c r="BL542" s="133"/>
      <c r="BM542" s="133"/>
      <c r="BN542" s="133"/>
      <c r="BO542" s="133"/>
      <c r="BP542" s="133"/>
      <c r="BQ542" s="133"/>
      <c r="BR542" s="133"/>
      <c r="BS542" s="133"/>
      <c r="BT542" s="133"/>
      <c r="BU542" s="133"/>
      <c r="BV542" s="133"/>
      <c r="BW542" s="133"/>
      <c r="BX542" s="133"/>
      <c r="BY542" s="133"/>
      <c r="BZ542" s="133" t="s">
        <v>182</v>
      </c>
      <c r="CA542" s="133"/>
      <c r="CB542" s="133"/>
      <c r="CC542" s="133"/>
      <c r="CD542" s="133" t="s">
        <v>182</v>
      </c>
      <c r="CE542" s="133"/>
      <c r="CF542" s="133"/>
      <c r="CG542" s="133"/>
      <c r="CH542" s="133" t="s">
        <v>182</v>
      </c>
      <c r="CI542" s="133"/>
      <c r="CJ542" s="133"/>
      <c r="CK542" s="133"/>
      <c r="CL542" s="133" t="s">
        <v>182</v>
      </c>
      <c r="CM542" s="133"/>
      <c r="CN542" s="133"/>
      <c r="CO542" s="133"/>
      <c r="CP542" s="133" t="s">
        <v>182</v>
      </c>
      <c r="CQ542" s="133"/>
      <c r="CR542" s="133"/>
      <c r="CS542" s="133"/>
      <c r="CT542" s="133" t="s">
        <v>182</v>
      </c>
      <c r="CU542" s="133"/>
      <c r="CV542" s="133"/>
      <c r="CW542" s="133"/>
      <c r="CX542" s="133" t="s">
        <v>182</v>
      </c>
      <c r="CY542" s="133"/>
      <c r="CZ542" s="133"/>
      <c r="DA542" s="133"/>
      <c r="DB542" s="133" t="s">
        <v>182</v>
      </c>
      <c r="DC542" s="133"/>
      <c r="DD542" s="133"/>
      <c r="DE542" s="133"/>
      <c r="DF542" s="133" t="s">
        <v>182</v>
      </c>
      <c r="DG542" s="133"/>
      <c r="DH542" s="133"/>
      <c r="DI542" s="133"/>
      <c r="DJ542" s="133" t="s">
        <v>182</v>
      </c>
      <c r="DK542" s="133"/>
      <c r="DL542" s="133"/>
      <c r="DM542" s="133"/>
      <c r="DN542" s="133" t="s">
        <v>182</v>
      </c>
      <c r="DO542" s="133"/>
      <c r="DP542" s="133"/>
      <c r="DQ542" s="133"/>
      <c r="DR542" s="133" t="s">
        <v>182</v>
      </c>
      <c r="DS542" s="133"/>
      <c r="DT542" s="133"/>
      <c r="DU542" s="133"/>
      <c r="DV542" s="133" t="s">
        <v>182</v>
      </c>
      <c r="DW542" s="133"/>
      <c r="DX542" s="133"/>
      <c r="DY542" s="133"/>
      <c r="DZ542" s="133" t="s">
        <v>182</v>
      </c>
      <c r="EA542" s="133"/>
      <c r="EB542" s="133"/>
      <c r="EC542" s="133"/>
      <c r="ED542" s="133" t="s">
        <v>182</v>
      </c>
      <c r="EE542" s="133"/>
      <c r="EF542" s="133"/>
      <c r="EG542" s="133"/>
      <c r="EH542" s="133" t="s">
        <v>182</v>
      </c>
      <c r="EI542" s="133"/>
      <c r="EJ542" s="133"/>
      <c r="EK542" s="133"/>
      <c r="EL542" s="133" t="s">
        <v>182</v>
      </c>
      <c r="EM542" s="133"/>
      <c r="EN542" s="133"/>
      <c r="EO542" s="133"/>
      <c r="EP542" s="133" t="s">
        <v>182</v>
      </c>
      <c r="EQ542" s="133"/>
      <c r="ER542" s="133"/>
      <c r="ES542" s="133"/>
      <c r="ET542" s="133" t="s">
        <v>182</v>
      </c>
      <c r="EU542" s="133"/>
      <c r="EV542" s="133"/>
      <c r="EW542" s="133"/>
      <c r="EX542" s="133" t="s">
        <v>182</v>
      </c>
      <c r="EY542" s="133"/>
      <c r="EZ542" s="133"/>
      <c r="FA542" s="133"/>
      <c r="FB542" s="133" t="s">
        <v>182</v>
      </c>
      <c r="FC542" s="133"/>
      <c r="FD542" s="133"/>
      <c r="FE542" s="133"/>
      <c r="FF542" s="133" t="s">
        <v>182</v>
      </c>
      <c r="FG542" s="133"/>
      <c r="FH542" s="133"/>
      <c r="FI542" s="133"/>
      <c r="FJ542" s="133" t="s">
        <v>182</v>
      </c>
      <c r="FK542" s="133"/>
      <c r="FL542" s="133"/>
      <c r="FM542" s="133"/>
      <c r="FN542" s="133" t="s">
        <v>182</v>
      </c>
      <c r="FO542" s="133"/>
      <c r="FP542" s="133"/>
      <c r="FQ542" s="133"/>
      <c r="FR542" s="133" t="s">
        <v>182</v>
      </c>
      <c r="FS542" s="133"/>
      <c r="FT542" s="133"/>
      <c r="FU542" s="133"/>
      <c r="FV542" s="133" t="s">
        <v>182</v>
      </c>
      <c r="FW542" s="133"/>
      <c r="FX542" s="133"/>
      <c r="FY542" s="133"/>
      <c r="FZ542" s="133" t="s">
        <v>182</v>
      </c>
      <c r="GA542" s="133"/>
      <c r="GB542" s="133"/>
      <c r="GC542" s="133"/>
      <c r="GD542" s="133" t="s">
        <v>182</v>
      </c>
      <c r="GE542" s="133"/>
      <c r="GF542" s="133"/>
      <c r="GG542" s="133"/>
      <c r="GH542" s="133" t="s">
        <v>182</v>
      </c>
      <c r="GI542" s="133"/>
      <c r="GJ542" s="133"/>
      <c r="GK542" s="133"/>
      <c r="GL542" s="133" t="s">
        <v>182</v>
      </c>
      <c r="GM542" s="133"/>
      <c r="GN542" s="133"/>
      <c r="GO542" s="133"/>
      <c r="GP542" s="133" t="s">
        <v>182</v>
      </c>
      <c r="GQ542" s="133"/>
      <c r="GR542" s="133"/>
      <c r="GS542" s="133"/>
      <c r="GT542" s="133" t="s">
        <v>182</v>
      </c>
      <c r="GU542" s="133"/>
      <c r="GV542" s="133"/>
      <c r="GW542" s="133"/>
      <c r="GX542" s="133" t="s">
        <v>182</v>
      </c>
      <c r="GY542" s="133"/>
      <c r="GZ542" s="133"/>
      <c r="HA542" s="133"/>
      <c r="HB542" s="133" t="s">
        <v>182</v>
      </c>
      <c r="HC542" s="133"/>
      <c r="HD542" s="133"/>
      <c r="HE542" s="133"/>
      <c r="HF542" s="133" t="s">
        <v>182</v>
      </c>
      <c r="HG542" s="133"/>
      <c r="HH542" s="133"/>
      <c r="HI542" s="133"/>
      <c r="HJ542" s="133" t="s">
        <v>182</v>
      </c>
      <c r="HK542" s="133"/>
      <c r="HL542" s="133"/>
      <c r="HM542" s="133"/>
      <c r="HN542" s="133" t="s">
        <v>182</v>
      </c>
      <c r="HO542" s="133"/>
      <c r="HP542" s="133"/>
      <c r="HQ542" s="133"/>
      <c r="HR542" s="133" t="s">
        <v>182</v>
      </c>
      <c r="HS542" s="133"/>
      <c r="HT542" s="133"/>
      <c r="HU542" s="133"/>
      <c r="HV542" s="133" t="s">
        <v>182</v>
      </c>
      <c r="HW542" s="133"/>
      <c r="HX542" s="133"/>
      <c r="HY542" s="133"/>
      <c r="HZ542" s="133" t="s">
        <v>182</v>
      </c>
      <c r="IA542" s="133"/>
      <c r="IB542" s="133"/>
      <c r="IC542" s="133"/>
      <c r="ID542" s="133" t="s">
        <v>182</v>
      </c>
      <c r="IE542" s="133"/>
      <c r="IF542" s="133"/>
      <c r="IG542" s="133"/>
      <c r="IH542" s="133" t="s">
        <v>182</v>
      </c>
      <c r="II542" s="133"/>
      <c r="IJ542" s="133"/>
      <c r="IK542" s="133"/>
      <c r="IL542" s="133" t="s">
        <v>182</v>
      </c>
      <c r="IM542" s="133"/>
      <c r="IN542" s="133"/>
      <c r="IO542" s="133"/>
      <c r="IP542" s="133" t="s">
        <v>182</v>
      </c>
      <c r="IQ542" s="133"/>
      <c r="IR542" s="133"/>
      <c r="IS542" s="133"/>
      <c r="IT542" s="133" t="s">
        <v>182</v>
      </c>
      <c r="IU542" s="133"/>
      <c r="IV542" s="133"/>
      <c r="IW542" s="133"/>
    </row>
    <row r="543" spans="1:257" ht="18" customHeight="1">
      <c r="A543" s="133"/>
      <c r="B543" s="133"/>
      <c r="C543" s="133"/>
      <c r="D543" s="133"/>
      <c r="E543" s="134"/>
      <c r="F543" s="73" t="s">
        <v>29</v>
      </c>
      <c r="G543" s="38">
        <f t="shared" si="197"/>
        <v>17981.5</v>
      </c>
      <c r="H543" s="38">
        <f t="shared" si="198"/>
        <v>17981.5</v>
      </c>
      <c r="I543" s="38">
        <f t="shared" ref="I543:P547" si="200">I369+I481+I525</f>
        <v>17981.5</v>
      </c>
      <c r="J543" s="38">
        <f t="shared" si="200"/>
        <v>17981.5</v>
      </c>
      <c r="K543" s="38">
        <f t="shared" si="200"/>
        <v>0</v>
      </c>
      <c r="L543" s="38">
        <f t="shared" si="200"/>
        <v>0</v>
      </c>
      <c r="M543" s="38">
        <f t="shared" si="200"/>
        <v>0</v>
      </c>
      <c r="N543" s="38">
        <f t="shared" si="200"/>
        <v>0</v>
      </c>
      <c r="O543" s="38">
        <f t="shared" si="200"/>
        <v>0</v>
      </c>
      <c r="P543" s="39">
        <f t="shared" si="200"/>
        <v>0</v>
      </c>
      <c r="Q543" s="133"/>
      <c r="R543" s="133"/>
      <c r="S543" s="51"/>
      <c r="T543" s="51"/>
      <c r="U543" s="51"/>
      <c r="V543" s="51"/>
      <c r="W543" s="51"/>
      <c r="X543" s="51"/>
      <c r="Y543" s="51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  <c r="AQ543" s="135"/>
      <c r="AR543" s="135"/>
      <c r="AS543" s="135"/>
      <c r="AT543" s="135"/>
      <c r="AU543" s="135"/>
      <c r="AV543" s="135"/>
      <c r="AW543" s="135"/>
      <c r="AX543" s="135"/>
      <c r="AY543" s="135"/>
      <c r="AZ543" s="135"/>
      <c r="BA543" s="135"/>
      <c r="BB543" s="133"/>
      <c r="BC543" s="133"/>
      <c r="BD543" s="133"/>
      <c r="BE543" s="133"/>
      <c r="BF543" s="133"/>
      <c r="BG543" s="133"/>
      <c r="BH543" s="133"/>
      <c r="BI543" s="133"/>
      <c r="BJ543" s="133"/>
      <c r="BK543" s="133"/>
      <c r="BL543" s="133"/>
      <c r="BM543" s="133"/>
      <c r="BN543" s="133"/>
      <c r="BO543" s="133"/>
      <c r="BP543" s="133"/>
      <c r="BQ543" s="133"/>
      <c r="BR543" s="133"/>
      <c r="BS543" s="133"/>
      <c r="BT543" s="133"/>
      <c r="BU543" s="133"/>
      <c r="BV543" s="133"/>
      <c r="BW543" s="133"/>
      <c r="BX543" s="133"/>
      <c r="BY543" s="133"/>
      <c r="BZ543" s="133"/>
      <c r="CA543" s="133"/>
      <c r="CB543" s="133"/>
      <c r="CC543" s="133"/>
      <c r="CD543" s="133"/>
      <c r="CE543" s="133"/>
      <c r="CF543" s="133"/>
      <c r="CG543" s="133"/>
      <c r="CH543" s="133"/>
      <c r="CI543" s="133"/>
      <c r="CJ543" s="133"/>
      <c r="CK543" s="133"/>
      <c r="CL543" s="133"/>
      <c r="CM543" s="133"/>
      <c r="CN543" s="133"/>
      <c r="CO543" s="133"/>
      <c r="CP543" s="133"/>
      <c r="CQ543" s="133"/>
      <c r="CR543" s="133"/>
      <c r="CS543" s="133"/>
      <c r="CT543" s="133"/>
      <c r="CU543" s="133"/>
      <c r="CV543" s="133"/>
      <c r="CW543" s="133"/>
      <c r="CX543" s="133"/>
      <c r="CY543" s="133"/>
      <c r="CZ543" s="133"/>
      <c r="DA543" s="133"/>
      <c r="DB543" s="133"/>
      <c r="DC543" s="133"/>
      <c r="DD543" s="133"/>
      <c r="DE543" s="133"/>
      <c r="DF543" s="133"/>
      <c r="DG543" s="133"/>
      <c r="DH543" s="133"/>
      <c r="DI543" s="133"/>
      <c r="DJ543" s="133"/>
      <c r="DK543" s="133"/>
      <c r="DL543" s="133"/>
      <c r="DM543" s="133"/>
      <c r="DN543" s="133"/>
      <c r="DO543" s="133"/>
      <c r="DP543" s="133"/>
      <c r="DQ543" s="133"/>
      <c r="DR543" s="133"/>
      <c r="DS543" s="133"/>
      <c r="DT543" s="133"/>
      <c r="DU543" s="133"/>
      <c r="DV543" s="133"/>
      <c r="DW543" s="133"/>
      <c r="DX543" s="133"/>
      <c r="DY543" s="133"/>
      <c r="DZ543" s="133"/>
      <c r="EA543" s="133"/>
      <c r="EB543" s="133"/>
      <c r="EC543" s="133"/>
      <c r="ED543" s="133"/>
      <c r="EE543" s="133"/>
      <c r="EF543" s="133"/>
      <c r="EG543" s="133"/>
      <c r="EH543" s="133"/>
      <c r="EI543" s="133"/>
      <c r="EJ543" s="133"/>
      <c r="EK543" s="133"/>
      <c r="EL543" s="133"/>
      <c r="EM543" s="133"/>
      <c r="EN543" s="133"/>
      <c r="EO543" s="133"/>
      <c r="EP543" s="133"/>
      <c r="EQ543" s="133"/>
      <c r="ER543" s="133"/>
      <c r="ES543" s="133"/>
      <c r="ET543" s="133"/>
      <c r="EU543" s="133"/>
      <c r="EV543" s="133"/>
      <c r="EW543" s="133"/>
      <c r="EX543" s="133"/>
      <c r="EY543" s="133"/>
      <c r="EZ543" s="133"/>
      <c r="FA543" s="133"/>
      <c r="FB543" s="133"/>
      <c r="FC543" s="133"/>
      <c r="FD543" s="133"/>
      <c r="FE543" s="133"/>
      <c r="FF543" s="133"/>
      <c r="FG543" s="133"/>
      <c r="FH543" s="133"/>
      <c r="FI543" s="133"/>
      <c r="FJ543" s="133"/>
      <c r="FK543" s="133"/>
      <c r="FL543" s="133"/>
      <c r="FM543" s="133"/>
      <c r="FN543" s="133"/>
      <c r="FO543" s="133"/>
      <c r="FP543" s="133"/>
      <c r="FQ543" s="133"/>
      <c r="FR543" s="133"/>
      <c r="FS543" s="133"/>
      <c r="FT543" s="133"/>
      <c r="FU543" s="133"/>
      <c r="FV543" s="133"/>
      <c r="FW543" s="133"/>
      <c r="FX543" s="133"/>
      <c r="FY543" s="133"/>
      <c r="FZ543" s="133"/>
      <c r="GA543" s="133"/>
      <c r="GB543" s="133"/>
      <c r="GC543" s="133"/>
      <c r="GD543" s="133"/>
      <c r="GE543" s="133"/>
      <c r="GF543" s="133"/>
      <c r="GG543" s="133"/>
      <c r="GH543" s="133"/>
      <c r="GI543" s="133"/>
      <c r="GJ543" s="133"/>
      <c r="GK543" s="133"/>
      <c r="GL543" s="133"/>
      <c r="GM543" s="133"/>
      <c r="GN543" s="133"/>
      <c r="GO543" s="133"/>
      <c r="GP543" s="133"/>
      <c r="GQ543" s="133"/>
      <c r="GR543" s="133"/>
      <c r="GS543" s="133"/>
      <c r="GT543" s="133"/>
      <c r="GU543" s="133"/>
      <c r="GV543" s="133"/>
      <c r="GW543" s="133"/>
      <c r="GX543" s="133"/>
      <c r="GY543" s="133"/>
      <c r="GZ543" s="133"/>
      <c r="HA543" s="133"/>
      <c r="HB543" s="133"/>
      <c r="HC543" s="133"/>
      <c r="HD543" s="133"/>
      <c r="HE543" s="133"/>
      <c r="HF543" s="133"/>
      <c r="HG543" s="133"/>
      <c r="HH543" s="133"/>
      <c r="HI543" s="133"/>
      <c r="HJ543" s="133"/>
      <c r="HK543" s="133"/>
      <c r="HL543" s="133"/>
      <c r="HM543" s="133"/>
      <c r="HN543" s="133"/>
      <c r="HO543" s="133"/>
      <c r="HP543" s="133"/>
      <c r="HQ543" s="133"/>
      <c r="HR543" s="133"/>
      <c r="HS543" s="133"/>
      <c r="HT543" s="133"/>
      <c r="HU543" s="133"/>
      <c r="HV543" s="133"/>
      <c r="HW543" s="133"/>
      <c r="HX543" s="133"/>
      <c r="HY543" s="133"/>
      <c r="HZ543" s="133"/>
      <c r="IA543" s="133"/>
      <c r="IB543" s="133"/>
      <c r="IC543" s="133"/>
      <c r="ID543" s="133"/>
      <c r="IE543" s="133"/>
      <c r="IF543" s="133"/>
      <c r="IG543" s="133"/>
      <c r="IH543" s="133"/>
      <c r="II543" s="133"/>
      <c r="IJ543" s="133"/>
      <c r="IK543" s="133"/>
      <c r="IL543" s="133"/>
      <c r="IM543" s="133"/>
      <c r="IN543" s="133"/>
      <c r="IO543" s="133"/>
      <c r="IP543" s="133"/>
      <c r="IQ543" s="133"/>
      <c r="IR543" s="133"/>
      <c r="IS543" s="133"/>
      <c r="IT543" s="133"/>
      <c r="IU543" s="133"/>
      <c r="IV543" s="133"/>
      <c r="IW543" s="133"/>
    </row>
    <row r="544" spans="1:257" ht="18" customHeight="1">
      <c r="A544" s="133"/>
      <c r="B544" s="133"/>
      <c r="C544" s="133"/>
      <c r="D544" s="133"/>
      <c r="E544" s="134"/>
      <c r="F544" s="73" t="s">
        <v>32</v>
      </c>
      <c r="G544" s="38">
        <f t="shared" si="197"/>
        <v>16706.400000000001</v>
      </c>
      <c r="H544" s="38">
        <f t="shared" si="198"/>
        <v>16706.400000000001</v>
      </c>
      <c r="I544" s="38">
        <f t="shared" si="200"/>
        <v>16706.400000000001</v>
      </c>
      <c r="J544" s="38">
        <f t="shared" si="200"/>
        <v>16706.400000000001</v>
      </c>
      <c r="K544" s="38">
        <f t="shared" si="200"/>
        <v>0</v>
      </c>
      <c r="L544" s="38">
        <f t="shared" si="200"/>
        <v>0</v>
      </c>
      <c r="M544" s="38">
        <f t="shared" si="200"/>
        <v>0</v>
      </c>
      <c r="N544" s="38">
        <f t="shared" si="200"/>
        <v>0</v>
      </c>
      <c r="O544" s="38">
        <f t="shared" si="200"/>
        <v>0</v>
      </c>
      <c r="P544" s="39">
        <f t="shared" si="200"/>
        <v>0</v>
      </c>
      <c r="Q544" s="133"/>
      <c r="R544" s="133"/>
      <c r="S544" s="51"/>
      <c r="T544" s="51"/>
      <c r="U544" s="51"/>
      <c r="V544" s="51"/>
      <c r="W544" s="51"/>
      <c r="X544" s="51"/>
      <c r="Y544" s="51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  <c r="AU544" s="135"/>
      <c r="AV544" s="135"/>
      <c r="AW544" s="135"/>
      <c r="AX544" s="135"/>
      <c r="AY544" s="135"/>
      <c r="AZ544" s="135"/>
      <c r="BA544" s="135"/>
      <c r="BB544" s="133"/>
      <c r="BC544" s="133"/>
      <c r="BD544" s="133"/>
      <c r="BE544" s="133"/>
      <c r="BF544" s="133"/>
      <c r="BG544" s="133"/>
      <c r="BH544" s="133"/>
      <c r="BI544" s="133"/>
      <c r="BJ544" s="133"/>
      <c r="BK544" s="133"/>
      <c r="BL544" s="133"/>
      <c r="BM544" s="133"/>
      <c r="BN544" s="133"/>
      <c r="BO544" s="133"/>
      <c r="BP544" s="133"/>
      <c r="BQ544" s="133"/>
      <c r="BR544" s="133"/>
      <c r="BS544" s="133"/>
      <c r="BT544" s="133"/>
      <c r="BU544" s="133"/>
      <c r="BV544" s="133"/>
      <c r="BW544" s="133"/>
      <c r="BX544" s="133"/>
      <c r="BY544" s="133"/>
      <c r="BZ544" s="133"/>
      <c r="CA544" s="133"/>
      <c r="CB544" s="133"/>
      <c r="CC544" s="133"/>
      <c r="CD544" s="133"/>
      <c r="CE544" s="133"/>
      <c r="CF544" s="133"/>
      <c r="CG544" s="133"/>
      <c r="CH544" s="133"/>
      <c r="CI544" s="133"/>
      <c r="CJ544" s="133"/>
      <c r="CK544" s="133"/>
      <c r="CL544" s="133"/>
      <c r="CM544" s="133"/>
      <c r="CN544" s="133"/>
      <c r="CO544" s="133"/>
      <c r="CP544" s="133"/>
      <c r="CQ544" s="133"/>
      <c r="CR544" s="133"/>
      <c r="CS544" s="133"/>
      <c r="CT544" s="133"/>
      <c r="CU544" s="133"/>
      <c r="CV544" s="133"/>
      <c r="CW544" s="133"/>
      <c r="CX544" s="133"/>
      <c r="CY544" s="133"/>
      <c r="CZ544" s="133"/>
      <c r="DA544" s="133"/>
      <c r="DB544" s="133"/>
      <c r="DC544" s="133"/>
      <c r="DD544" s="133"/>
      <c r="DE544" s="133"/>
      <c r="DF544" s="133"/>
      <c r="DG544" s="133"/>
      <c r="DH544" s="133"/>
      <c r="DI544" s="133"/>
      <c r="DJ544" s="133"/>
      <c r="DK544" s="133"/>
      <c r="DL544" s="133"/>
      <c r="DM544" s="133"/>
      <c r="DN544" s="133"/>
      <c r="DO544" s="133"/>
      <c r="DP544" s="133"/>
      <c r="DQ544" s="133"/>
      <c r="DR544" s="133"/>
      <c r="DS544" s="133"/>
      <c r="DT544" s="133"/>
      <c r="DU544" s="133"/>
      <c r="DV544" s="133"/>
      <c r="DW544" s="133"/>
      <c r="DX544" s="133"/>
      <c r="DY544" s="133"/>
      <c r="DZ544" s="133"/>
      <c r="EA544" s="133"/>
      <c r="EB544" s="133"/>
      <c r="EC544" s="133"/>
      <c r="ED544" s="133"/>
      <c r="EE544" s="133"/>
      <c r="EF544" s="133"/>
      <c r="EG544" s="133"/>
      <c r="EH544" s="133"/>
      <c r="EI544" s="133"/>
      <c r="EJ544" s="133"/>
      <c r="EK544" s="133"/>
      <c r="EL544" s="133"/>
      <c r="EM544" s="133"/>
      <c r="EN544" s="133"/>
      <c r="EO544" s="133"/>
      <c r="EP544" s="133"/>
      <c r="EQ544" s="133"/>
      <c r="ER544" s="133"/>
      <c r="ES544" s="133"/>
      <c r="ET544" s="133"/>
      <c r="EU544" s="133"/>
      <c r="EV544" s="133"/>
      <c r="EW544" s="133"/>
      <c r="EX544" s="133"/>
      <c r="EY544" s="133"/>
      <c r="EZ544" s="133"/>
      <c r="FA544" s="133"/>
      <c r="FB544" s="133"/>
      <c r="FC544" s="133"/>
      <c r="FD544" s="133"/>
      <c r="FE544" s="133"/>
      <c r="FF544" s="133"/>
      <c r="FG544" s="133"/>
      <c r="FH544" s="133"/>
      <c r="FI544" s="133"/>
      <c r="FJ544" s="133"/>
      <c r="FK544" s="133"/>
      <c r="FL544" s="133"/>
      <c r="FM544" s="133"/>
      <c r="FN544" s="133"/>
      <c r="FO544" s="133"/>
      <c r="FP544" s="133"/>
      <c r="FQ544" s="133"/>
      <c r="FR544" s="133"/>
      <c r="FS544" s="133"/>
      <c r="FT544" s="133"/>
      <c r="FU544" s="133"/>
      <c r="FV544" s="133"/>
      <c r="FW544" s="133"/>
      <c r="FX544" s="133"/>
      <c r="FY544" s="133"/>
      <c r="FZ544" s="133"/>
      <c r="GA544" s="133"/>
      <c r="GB544" s="133"/>
      <c r="GC544" s="133"/>
      <c r="GD544" s="133"/>
      <c r="GE544" s="133"/>
      <c r="GF544" s="133"/>
      <c r="GG544" s="133"/>
      <c r="GH544" s="133"/>
      <c r="GI544" s="133"/>
      <c r="GJ544" s="133"/>
      <c r="GK544" s="133"/>
      <c r="GL544" s="133"/>
      <c r="GM544" s="133"/>
      <c r="GN544" s="133"/>
      <c r="GO544" s="133"/>
      <c r="GP544" s="133"/>
      <c r="GQ544" s="133"/>
      <c r="GR544" s="133"/>
      <c r="GS544" s="133"/>
      <c r="GT544" s="133"/>
      <c r="GU544" s="133"/>
      <c r="GV544" s="133"/>
      <c r="GW544" s="133"/>
      <c r="GX544" s="133"/>
      <c r="GY544" s="133"/>
      <c r="GZ544" s="133"/>
      <c r="HA544" s="133"/>
      <c r="HB544" s="133"/>
      <c r="HC544" s="133"/>
      <c r="HD544" s="133"/>
      <c r="HE544" s="133"/>
      <c r="HF544" s="133"/>
      <c r="HG544" s="133"/>
      <c r="HH544" s="133"/>
      <c r="HI544" s="133"/>
      <c r="HJ544" s="133"/>
      <c r="HK544" s="133"/>
      <c r="HL544" s="133"/>
      <c r="HM544" s="133"/>
      <c r="HN544" s="133"/>
      <c r="HO544" s="133"/>
      <c r="HP544" s="133"/>
      <c r="HQ544" s="133"/>
      <c r="HR544" s="133"/>
      <c r="HS544" s="133"/>
      <c r="HT544" s="133"/>
      <c r="HU544" s="133"/>
      <c r="HV544" s="133"/>
      <c r="HW544" s="133"/>
      <c r="HX544" s="133"/>
      <c r="HY544" s="133"/>
      <c r="HZ544" s="133"/>
      <c r="IA544" s="133"/>
      <c r="IB544" s="133"/>
      <c r="IC544" s="133"/>
      <c r="ID544" s="133"/>
      <c r="IE544" s="133"/>
      <c r="IF544" s="133"/>
      <c r="IG544" s="133"/>
      <c r="IH544" s="133"/>
      <c r="II544" s="133"/>
      <c r="IJ544" s="133"/>
      <c r="IK544" s="133"/>
      <c r="IL544" s="133"/>
      <c r="IM544" s="133"/>
      <c r="IN544" s="133"/>
      <c r="IO544" s="133"/>
      <c r="IP544" s="133"/>
      <c r="IQ544" s="133"/>
      <c r="IR544" s="133"/>
      <c r="IS544" s="133"/>
      <c r="IT544" s="133"/>
      <c r="IU544" s="133"/>
      <c r="IV544" s="133"/>
      <c r="IW544" s="133"/>
    </row>
    <row r="545" spans="1:257" ht="18" customHeight="1">
      <c r="A545" s="133"/>
      <c r="B545" s="133"/>
      <c r="C545" s="133"/>
      <c r="D545" s="133"/>
      <c r="E545" s="134"/>
      <c r="F545" s="73" t="s">
        <v>33</v>
      </c>
      <c r="G545" s="38">
        <f t="shared" si="197"/>
        <v>55437.78</v>
      </c>
      <c r="H545" s="38">
        <f t="shared" si="198"/>
        <v>0</v>
      </c>
      <c r="I545" s="38">
        <f t="shared" si="200"/>
        <v>41451.78</v>
      </c>
      <c r="J545" s="38">
        <f t="shared" si="200"/>
        <v>0</v>
      </c>
      <c r="K545" s="38">
        <f t="shared" si="200"/>
        <v>0</v>
      </c>
      <c r="L545" s="38">
        <f t="shared" si="200"/>
        <v>0</v>
      </c>
      <c r="M545" s="38">
        <f t="shared" si="200"/>
        <v>13986</v>
      </c>
      <c r="N545" s="38">
        <f t="shared" si="200"/>
        <v>0</v>
      </c>
      <c r="O545" s="38">
        <f t="shared" si="200"/>
        <v>0</v>
      </c>
      <c r="P545" s="39">
        <f t="shared" si="200"/>
        <v>0</v>
      </c>
      <c r="Q545" s="133"/>
      <c r="R545" s="133"/>
      <c r="S545" s="51"/>
      <c r="T545" s="51"/>
      <c r="U545" s="51"/>
      <c r="V545" s="51"/>
      <c r="W545" s="51"/>
      <c r="X545" s="51"/>
      <c r="Y545" s="51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  <c r="AQ545" s="135"/>
      <c r="AR545" s="135"/>
      <c r="AS545" s="135"/>
      <c r="AT545" s="135"/>
      <c r="AU545" s="135"/>
      <c r="AV545" s="135"/>
      <c r="AW545" s="135"/>
      <c r="AX545" s="135"/>
      <c r="AY545" s="135"/>
      <c r="AZ545" s="135"/>
      <c r="BA545" s="135"/>
      <c r="BB545" s="133"/>
      <c r="BC545" s="133"/>
      <c r="BD545" s="133"/>
      <c r="BE545" s="133"/>
      <c r="BF545" s="133"/>
      <c r="BG545" s="133"/>
      <c r="BH545" s="133"/>
      <c r="BI545" s="133"/>
      <c r="BJ545" s="133"/>
      <c r="BK545" s="133"/>
      <c r="BL545" s="133"/>
      <c r="BM545" s="133"/>
      <c r="BN545" s="133"/>
      <c r="BO545" s="133"/>
      <c r="BP545" s="133"/>
      <c r="BQ545" s="133"/>
      <c r="BR545" s="133"/>
      <c r="BS545" s="133"/>
      <c r="BT545" s="133"/>
      <c r="BU545" s="133"/>
      <c r="BV545" s="133"/>
      <c r="BW545" s="133"/>
      <c r="BX545" s="133"/>
      <c r="BY545" s="133"/>
      <c r="BZ545" s="133"/>
      <c r="CA545" s="133"/>
      <c r="CB545" s="133"/>
      <c r="CC545" s="133"/>
      <c r="CD545" s="133"/>
      <c r="CE545" s="133"/>
      <c r="CF545" s="133"/>
      <c r="CG545" s="133"/>
      <c r="CH545" s="133"/>
      <c r="CI545" s="133"/>
      <c r="CJ545" s="133"/>
      <c r="CK545" s="133"/>
      <c r="CL545" s="133"/>
      <c r="CM545" s="133"/>
      <c r="CN545" s="133"/>
      <c r="CO545" s="133"/>
      <c r="CP545" s="133"/>
      <c r="CQ545" s="133"/>
      <c r="CR545" s="133"/>
      <c r="CS545" s="133"/>
      <c r="CT545" s="133"/>
      <c r="CU545" s="133"/>
      <c r="CV545" s="133"/>
      <c r="CW545" s="133"/>
      <c r="CX545" s="133"/>
      <c r="CY545" s="133"/>
      <c r="CZ545" s="133"/>
      <c r="DA545" s="133"/>
      <c r="DB545" s="133"/>
      <c r="DC545" s="133"/>
      <c r="DD545" s="133"/>
      <c r="DE545" s="133"/>
      <c r="DF545" s="133"/>
      <c r="DG545" s="133"/>
      <c r="DH545" s="133"/>
      <c r="DI545" s="133"/>
      <c r="DJ545" s="133"/>
      <c r="DK545" s="133"/>
      <c r="DL545" s="133"/>
      <c r="DM545" s="133"/>
      <c r="DN545" s="133"/>
      <c r="DO545" s="133"/>
      <c r="DP545" s="133"/>
      <c r="DQ545" s="133"/>
      <c r="DR545" s="133"/>
      <c r="DS545" s="133"/>
      <c r="DT545" s="133"/>
      <c r="DU545" s="133"/>
      <c r="DV545" s="133"/>
      <c r="DW545" s="133"/>
      <c r="DX545" s="133"/>
      <c r="DY545" s="133"/>
      <c r="DZ545" s="133"/>
      <c r="EA545" s="133"/>
      <c r="EB545" s="133"/>
      <c r="EC545" s="133"/>
      <c r="ED545" s="133"/>
      <c r="EE545" s="133"/>
      <c r="EF545" s="133"/>
      <c r="EG545" s="133"/>
      <c r="EH545" s="133"/>
      <c r="EI545" s="133"/>
      <c r="EJ545" s="133"/>
      <c r="EK545" s="133"/>
      <c r="EL545" s="133"/>
      <c r="EM545" s="133"/>
      <c r="EN545" s="133"/>
      <c r="EO545" s="133"/>
      <c r="EP545" s="133"/>
      <c r="EQ545" s="133"/>
      <c r="ER545" s="133"/>
      <c r="ES545" s="133"/>
      <c r="ET545" s="133"/>
      <c r="EU545" s="133"/>
      <c r="EV545" s="133"/>
      <c r="EW545" s="133"/>
      <c r="EX545" s="133"/>
      <c r="EY545" s="133"/>
      <c r="EZ545" s="133"/>
      <c r="FA545" s="133"/>
      <c r="FB545" s="133"/>
      <c r="FC545" s="133"/>
      <c r="FD545" s="133"/>
      <c r="FE545" s="133"/>
      <c r="FF545" s="133"/>
      <c r="FG545" s="133"/>
      <c r="FH545" s="133"/>
      <c r="FI545" s="133"/>
      <c r="FJ545" s="133"/>
      <c r="FK545" s="133"/>
      <c r="FL545" s="133"/>
      <c r="FM545" s="133"/>
      <c r="FN545" s="133"/>
      <c r="FO545" s="133"/>
      <c r="FP545" s="133"/>
      <c r="FQ545" s="133"/>
      <c r="FR545" s="133"/>
      <c r="FS545" s="133"/>
      <c r="FT545" s="133"/>
      <c r="FU545" s="133"/>
      <c r="FV545" s="133"/>
      <c r="FW545" s="133"/>
      <c r="FX545" s="133"/>
      <c r="FY545" s="133"/>
      <c r="FZ545" s="133"/>
      <c r="GA545" s="133"/>
      <c r="GB545" s="133"/>
      <c r="GC545" s="133"/>
      <c r="GD545" s="133"/>
      <c r="GE545" s="133"/>
      <c r="GF545" s="133"/>
      <c r="GG545" s="133"/>
      <c r="GH545" s="133"/>
      <c r="GI545" s="133"/>
      <c r="GJ545" s="133"/>
      <c r="GK545" s="133"/>
      <c r="GL545" s="133"/>
      <c r="GM545" s="133"/>
      <c r="GN545" s="133"/>
      <c r="GO545" s="133"/>
      <c r="GP545" s="133"/>
      <c r="GQ545" s="133"/>
      <c r="GR545" s="133"/>
      <c r="GS545" s="133"/>
      <c r="GT545" s="133"/>
      <c r="GU545" s="133"/>
      <c r="GV545" s="133"/>
      <c r="GW545" s="133"/>
      <c r="GX545" s="133"/>
      <c r="GY545" s="133"/>
      <c r="GZ545" s="133"/>
      <c r="HA545" s="133"/>
      <c r="HB545" s="133"/>
      <c r="HC545" s="133"/>
      <c r="HD545" s="133"/>
      <c r="HE545" s="133"/>
      <c r="HF545" s="133"/>
      <c r="HG545" s="133"/>
      <c r="HH545" s="133"/>
      <c r="HI545" s="133"/>
      <c r="HJ545" s="133"/>
      <c r="HK545" s="133"/>
      <c r="HL545" s="133"/>
      <c r="HM545" s="133"/>
      <c r="HN545" s="133"/>
      <c r="HO545" s="133"/>
      <c r="HP545" s="133"/>
      <c r="HQ545" s="133"/>
      <c r="HR545" s="133"/>
      <c r="HS545" s="133"/>
      <c r="HT545" s="133"/>
      <c r="HU545" s="133"/>
      <c r="HV545" s="133"/>
      <c r="HW545" s="133"/>
      <c r="HX545" s="133"/>
      <c r="HY545" s="133"/>
      <c r="HZ545" s="133"/>
      <c r="IA545" s="133"/>
      <c r="IB545" s="133"/>
      <c r="IC545" s="133"/>
      <c r="ID545" s="133"/>
      <c r="IE545" s="133"/>
      <c r="IF545" s="133"/>
      <c r="IG545" s="133"/>
      <c r="IH545" s="133"/>
      <c r="II545" s="133"/>
      <c r="IJ545" s="133"/>
      <c r="IK545" s="133"/>
      <c r="IL545" s="133"/>
      <c r="IM545" s="133"/>
      <c r="IN545" s="133"/>
      <c r="IO545" s="133"/>
      <c r="IP545" s="133"/>
      <c r="IQ545" s="133"/>
      <c r="IR545" s="133"/>
      <c r="IS545" s="133"/>
      <c r="IT545" s="133"/>
      <c r="IU545" s="133"/>
      <c r="IV545" s="133"/>
      <c r="IW545" s="133"/>
    </row>
    <row r="546" spans="1:257" ht="18" customHeight="1">
      <c r="A546" s="133"/>
      <c r="B546" s="133"/>
      <c r="C546" s="133"/>
      <c r="D546" s="133"/>
      <c r="E546" s="134"/>
      <c r="F546" s="73" t="s">
        <v>34</v>
      </c>
      <c r="G546" s="38">
        <f t="shared" si="197"/>
        <v>157465</v>
      </c>
      <c r="H546" s="38">
        <f t="shared" si="198"/>
        <v>0</v>
      </c>
      <c r="I546" s="38">
        <f t="shared" si="200"/>
        <v>157465</v>
      </c>
      <c r="J546" s="38">
        <f t="shared" si="200"/>
        <v>0</v>
      </c>
      <c r="K546" s="38">
        <f t="shared" si="200"/>
        <v>0</v>
      </c>
      <c r="L546" s="38">
        <f t="shared" si="200"/>
        <v>0</v>
      </c>
      <c r="M546" s="38">
        <f t="shared" si="200"/>
        <v>0</v>
      </c>
      <c r="N546" s="38">
        <f t="shared" si="200"/>
        <v>0</v>
      </c>
      <c r="O546" s="38">
        <f t="shared" si="200"/>
        <v>0</v>
      </c>
      <c r="P546" s="39">
        <f t="shared" si="200"/>
        <v>0</v>
      </c>
      <c r="Q546" s="133"/>
      <c r="R546" s="133"/>
      <c r="S546" s="51"/>
      <c r="T546" s="51"/>
      <c r="U546" s="51"/>
      <c r="V546" s="51"/>
      <c r="W546" s="51"/>
      <c r="X546" s="51"/>
      <c r="Y546" s="51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  <c r="AU546" s="135"/>
      <c r="AV546" s="135"/>
      <c r="AW546" s="135"/>
      <c r="AX546" s="135"/>
      <c r="AY546" s="135"/>
      <c r="AZ546" s="135"/>
      <c r="BA546" s="135"/>
      <c r="BB546" s="133"/>
      <c r="BC546" s="133"/>
      <c r="BD546" s="133"/>
      <c r="BE546" s="133"/>
      <c r="BF546" s="133"/>
      <c r="BG546" s="133"/>
      <c r="BH546" s="133"/>
      <c r="BI546" s="133"/>
      <c r="BJ546" s="133"/>
      <c r="BK546" s="133"/>
      <c r="BL546" s="133"/>
      <c r="BM546" s="133"/>
      <c r="BN546" s="133"/>
      <c r="BO546" s="133"/>
      <c r="BP546" s="133"/>
      <c r="BQ546" s="133"/>
      <c r="BR546" s="133"/>
      <c r="BS546" s="133"/>
      <c r="BT546" s="133"/>
      <c r="BU546" s="133"/>
      <c r="BV546" s="133"/>
      <c r="BW546" s="133"/>
      <c r="BX546" s="133"/>
      <c r="BY546" s="133"/>
      <c r="BZ546" s="133"/>
      <c r="CA546" s="133"/>
      <c r="CB546" s="133"/>
      <c r="CC546" s="133"/>
      <c r="CD546" s="133"/>
      <c r="CE546" s="133"/>
      <c r="CF546" s="133"/>
      <c r="CG546" s="133"/>
      <c r="CH546" s="133"/>
      <c r="CI546" s="133"/>
      <c r="CJ546" s="133"/>
      <c r="CK546" s="133"/>
      <c r="CL546" s="133"/>
      <c r="CM546" s="133"/>
      <c r="CN546" s="133"/>
      <c r="CO546" s="133"/>
      <c r="CP546" s="133"/>
      <c r="CQ546" s="133"/>
      <c r="CR546" s="133"/>
      <c r="CS546" s="133"/>
      <c r="CT546" s="133"/>
      <c r="CU546" s="133"/>
      <c r="CV546" s="133"/>
      <c r="CW546" s="133"/>
      <c r="CX546" s="133"/>
      <c r="CY546" s="133"/>
      <c r="CZ546" s="133"/>
      <c r="DA546" s="133"/>
      <c r="DB546" s="133"/>
      <c r="DC546" s="133"/>
      <c r="DD546" s="133"/>
      <c r="DE546" s="133"/>
      <c r="DF546" s="133"/>
      <c r="DG546" s="133"/>
      <c r="DH546" s="133"/>
      <c r="DI546" s="133"/>
      <c r="DJ546" s="133"/>
      <c r="DK546" s="133"/>
      <c r="DL546" s="133"/>
      <c r="DM546" s="133"/>
      <c r="DN546" s="133"/>
      <c r="DO546" s="133"/>
      <c r="DP546" s="133"/>
      <c r="DQ546" s="133"/>
      <c r="DR546" s="133"/>
      <c r="DS546" s="133"/>
      <c r="DT546" s="133"/>
      <c r="DU546" s="133"/>
      <c r="DV546" s="133"/>
      <c r="DW546" s="133"/>
      <c r="DX546" s="133"/>
      <c r="DY546" s="133"/>
      <c r="DZ546" s="133"/>
      <c r="EA546" s="133"/>
      <c r="EB546" s="133"/>
      <c r="EC546" s="133"/>
      <c r="ED546" s="133"/>
      <c r="EE546" s="133"/>
      <c r="EF546" s="133"/>
      <c r="EG546" s="133"/>
      <c r="EH546" s="133"/>
      <c r="EI546" s="133"/>
      <c r="EJ546" s="133"/>
      <c r="EK546" s="133"/>
      <c r="EL546" s="133"/>
      <c r="EM546" s="133"/>
      <c r="EN546" s="133"/>
      <c r="EO546" s="133"/>
      <c r="EP546" s="133"/>
      <c r="EQ546" s="133"/>
      <c r="ER546" s="133"/>
      <c r="ES546" s="133"/>
      <c r="ET546" s="133"/>
      <c r="EU546" s="133"/>
      <c r="EV546" s="133"/>
      <c r="EW546" s="133"/>
      <c r="EX546" s="133"/>
      <c r="EY546" s="133"/>
      <c r="EZ546" s="133"/>
      <c r="FA546" s="133"/>
      <c r="FB546" s="133"/>
      <c r="FC546" s="133"/>
      <c r="FD546" s="133"/>
      <c r="FE546" s="133"/>
      <c r="FF546" s="133"/>
      <c r="FG546" s="133"/>
      <c r="FH546" s="133"/>
      <c r="FI546" s="133"/>
      <c r="FJ546" s="133"/>
      <c r="FK546" s="133"/>
      <c r="FL546" s="133"/>
      <c r="FM546" s="133"/>
      <c r="FN546" s="133"/>
      <c r="FO546" s="133"/>
      <c r="FP546" s="133"/>
      <c r="FQ546" s="133"/>
      <c r="FR546" s="133"/>
      <c r="FS546" s="133"/>
      <c r="FT546" s="133"/>
      <c r="FU546" s="133"/>
      <c r="FV546" s="133"/>
      <c r="FW546" s="133"/>
      <c r="FX546" s="133"/>
      <c r="FY546" s="133"/>
      <c r="FZ546" s="133"/>
      <c r="GA546" s="133"/>
      <c r="GB546" s="133"/>
      <c r="GC546" s="133"/>
      <c r="GD546" s="133"/>
      <c r="GE546" s="133"/>
      <c r="GF546" s="133"/>
      <c r="GG546" s="133"/>
      <c r="GH546" s="133"/>
      <c r="GI546" s="133"/>
      <c r="GJ546" s="133"/>
      <c r="GK546" s="133"/>
      <c r="GL546" s="133"/>
      <c r="GM546" s="133"/>
      <c r="GN546" s="133"/>
      <c r="GO546" s="133"/>
      <c r="GP546" s="133"/>
      <c r="GQ546" s="133"/>
      <c r="GR546" s="133"/>
      <c r="GS546" s="133"/>
      <c r="GT546" s="133"/>
      <c r="GU546" s="133"/>
      <c r="GV546" s="133"/>
      <c r="GW546" s="133"/>
      <c r="GX546" s="133"/>
      <c r="GY546" s="133"/>
      <c r="GZ546" s="133"/>
      <c r="HA546" s="133"/>
      <c r="HB546" s="133"/>
      <c r="HC546" s="133"/>
      <c r="HD546" s="133"/>
      <c r="HE546" s="133"/>
      <c r="HF546" s="133"/>
      <c r="HG546" s="133"/>
      <c r="HH546" s="133"/>
      <c r="HI546" s="133"/>
      <c r="HJ546" s="133"/>
      <c r="HK546" s="133"/>
      <c r="HL546" s="133"/>
      <c r="HM546" s="133"/>
      <c r="HN546" s="133"/>
      <c r="HO546" s="133"/>
      <c r="HP546" s="133"/>
      <c r="HQ546" s="133"/>
      <c r="HR546" s="133"/>
      <c r="HS546" s="133"/>
      <c r="HT546" s="133"/>
      <c r="HU546" s="133"/>
      <c r="HV546" s="133"/>
      <c r="HW546" s="133"/>
      <c r="HX546" s="133"/>
      <c r="HY546" s="133"/>
      <c r="HZ546" s="133"/>
      <c r="IA546" s="133"/>
      <c r="IB546" s="133"/>
      <c r="IC546" s="133"/>
      <c r="ID546" s="133"/>
      <c r="IE546" s="133"/>
      <c r="IF546" s="133"/>
      <c r="IG546" s="133"/>
      <c r="IH546" s="133"/>
      <c r="II546" s="133"/>
      <c r="IJ546" s="133"/>
      <c r="IK546" s="133"/>
      <c r="IL546" s="133"/>
      <c r="IM546" s="133"/>
      <c r="IN546" s="133"/>
      <c r="IO546" s="133"/>
      <c r="IP546" s="133"/>
      <c r="IQ546" s="133"/>
      <c r="IR546" s="133"/>
      <c r="IS546" s="133"/>
      <c r="IT546" s="133"/>
      <c r="IU546" s="133"/>
      <c r="IV546" s="133"/>
      <c r="IW546" s="133"/>
    </row>
    <row r="547" spans="1:257" ht="18" customHeight="1">
      <c r="A547" s="133"/>
      <c r="B547" s="133"/>
      <c r="C547" s="133"/>
      <c r="D547" s="133"/>
      <c r="E547" s="134"/>
      <c r="F547" s="78" t="s">
        <v>35</v>
      </c>
      <c r="G547" s="38">
        <f t="shared" si="197"/>
        <v>65177.25</v>
      </c>
      <c r="H547" s="38">
        <f t="shared" si="198"/>
        <v>0</v>
      </c>
      <c r="I547" s="38">
        <f t="shared" si="200"/>
        <v>65177.25</v>
      </c>
      <c r="J547" s="38">
        <f t="shared" si="200"/>
        <v>0</v>
      </c>
      <c r="K547" s="38">
        <f t="shared" si="200"/>
        <v>0</v>
      </c>
      <c r="L547" s="38">
        <f t="shared" si="200"/>
        <v>0</v>
      </c>
      <c r="M547" s="38">
        <f t="shared" si="200"/>
        <v>0</v>
      </c>
      <c r="N547" s="38">
        <f t="shared" si="200"/>
        <v>0</v>
      </c>
      <c r="O547" s="38">
        <f t="shared" si="200"/>
        <v>0</v>
      </c>
      <c r="P547" s="39">
        <f t="shared" si="200"/>
        <v>0</v>
      </c>
      <c r="Q547" s="133"/>
      <c r="R547" s="133"/>
      <c r="S547" s="51"/>
      <c r="T547" s="51"/>
      <c r="U547" s="51"/>
      <c r="V547" s="51"/>
      <c r="W547" s="51"/>
      <c r="X547" s="51"/>
      <c r="Y547" s="51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  <c r="AU547" s="135"/>
      <c r="AV547" s="135"/>
      <c r="AW547" s="135"/>
      <c r="AX547" s="135"/>
      <c r="AY547" s="135"/>
      <c r="AZ547" s="135"/>
      <c r="BA547" s="135"/>
      <c r="BB547" s="133"/>
      <c r="BC547" s="133"/>
      <c r="BD547" s="133"/>
      <c r="BE547" s="133"/>
      <c r="BF547" s="133"/>
      <c r="BG547" s="133"/>
      <c r="BH547" s="133"/>
      <c r="BI547" s="133"/>
      <c r="BJ547" s="133"/>
      <c r="BK547" s="133"/>
      <c r="BL547" s="133"/>
      <c r="BM547" s="133"/>
      <c r="BN547" s="133"/>
      <c r="BO547" s="133"/>
      <c r="BP547" s="133"/>
      <c r="BQ547" s="133"/>
      <c r="BR547" s="133"/>
      <c r="BS547" s="133"/>
      <c r="BT547" s="133"/>
      <c r="BU547" s="133"/>
      <c r="BV547" s="133"/>
      <c r="BW547" s="133"/>
      <c r="BX547" s="133"/>
      <c r="BY547" s="133"/>
      <c r="BZ547" s="133"/>
      <c r="CA547" s="133"/>
      <c r="CB547" s="133"/>
      <c r="CC547" s="133"/>
      <c r="CD547" s="133"/>
      <c r="CE547" s="133"/>
      <c r="CF547" s="133"/>
      <c r="CG547" s="133"/>
      <c r="CH547" s="133"/>
      <c r="CI547" s="133"/>
      <c r="CJ547" s="133"/>
      <c r="CK547" s="133"/>
      <c r="CL547" s="133"/>
      <c r="CM547" s="133"/>
      <c r="CN547" s="133"/>
      <c r="CO547" s="133"/>
      <c r="CP547" s="133"/>
      <c r="CQ547" s="133"/>
      <c r="CR547" s="133"/>
      <c r="CS547" s="133"/>
      <c r="CT547" s="133"/>
      <c r="CU547" s="133"/>
      <c r="CV547" s="133"/>
      <c r="CW547" s="133"/>
      <c r="CX547" s="133"/>
      <c r="CY547" s="133"/>
      <c r="CZ547" s="133"/>
      <c r="DA547" s="133"/>
      <c r="DB547" s="133"/>
      <c r="DC547" s="133"/>
      <c r="DD547" s="133"/>
      <c r="DE547" s="133"/>
      <c r="DF547" s="133"/>
      <c r="DG547" s="133"/>
      <c r="DH547" s="133"/>
      <c r="DI547" s="133"/>
      <c r="DJ547" s="133"/>
      <c r="DK547" s="133"/>
      <c r="DL547" s="133"/>
      <c r="DM547" s="133"/>
      <c r="DN547" s="133"/>
      <c r="DO547" s="133"/>
      <c r="DP547" s="133"/>
      <c r="DQ547" s="133"/>
      <c r="DR547" s="133"/>
      <c r="DS547" s="133"/>
      <c r="DT547" s="133"/>
      <c r="DU547" s="133"/>
      <c r="DV547" s="133"/>
      <c r="DW547" s="133"/>
      <c r="DX547" s="133"/>
      <c r="DY547" s="133"/>
      <c r="DZ547" s="133"/>
      <c r="EA547" s="133"/>
      <c r="EB547" s="133"/>
      <c r="EC547" s="133"/>
      <c r="ED547" s="133"/>
      <c r="EE547" s="133"/>
      <c r="EF547" s="133"/>
      <c r="EG547" s="133"/>
      <c r="EH547" s="133"/>
      <c r="EI547" s="133"/>
      <c r="EJ547" s="133"/>
      <c r="EK547" s="133"/>
      <c r="EL547" s="133"/>
      <c r="EM547" s="133"/>
      <c r="EN547" s="133"/>
      <c r="EO547" s="133"/>
      <c r="EP547" s="133"/>
      <c r="EQ547" s="133"/>
      <c r="ER547" s="133"/>
      <c r="ES547" s="133"/>
      <c r="ET547" s="133"/>
      <c r="EU547" s="133"/>
      <c r="EV547" s="133"/>
      <c r="EW547" s="133"/>
      <c r="EX547" s="133"/>
      <c r="EY547" s="133"/>
      <c r="EZ547" s="133"/>
      <c r="FA547" s="133"/>
      <c r="FB547" s="133"/>
      <c r="FC547" s="133"/>
      <c r="FD547" s="133"/>
      <c r="FE547" s="133"/>
      <c r="FF547" s="133"/>
      <c r="FG547" s="133"/>
      <c r="FH547" s="133"/>
      <c r="FI547" s="133"/>
      <c r="FJ547" s="133"/>
      <c r="FK547" s="133"/>
      <c r="FL547" s="133"/>
      <c r="FM547" s="133"/>
      <c r="FN547" s="133"/>
      <c r="FO547" s="133"/>
      <c r="FP547" s="133"/>
      <c r="FQ547" s="133"/>
      <c r="FR547" s="133"/>
      <c r="FS547" s="133"/>
      <c r="FT547" s="133"/>
      <c r="FU547" s="133"/>
      <c r="FV547" s="133"/>
      <c r="FW547" s="133"/>
      <c r="FX547" s="133"/>
      <c r="FY547" s="133"/>
      <c r="FZ547" s="133"/>
      <c r="GA547" s="133"/>
      <c r="GB547" s="133"/>
      <c r="GC547" s="133"/>
      <c r="GD547" s="133"/>
      <c r="GE547" s="133"/>
      <c r="GF547" s="133"/>
      <c r="GG547" s="133"/>
      <c r="GH547" s="133"/>
      <c r="GI547" s="133"/>
      <c r="GJ547" s="133"/>
      <c r="GK547" s="133"/>
      <c r="GL547" s="133"/>
      <c r="GM547" s="133"/>
      <c r="GN547" s="133"/>
      <c r="GO547" s="133"/>
      <c r="GP547" s="133"/>
      <c r="GQ547" s="133"/>
      <c r="GR547" s="133"/>
      <c r="GS547" s="133"/>
      <c r="GT547" s="133"/>
      <c r="GU547" s="133"/>
      <c r="GV547" s="133"/>
      <c r="GW547" s="133"/>
      <c r="GX547" s="133"/>
      <c r="GY547" s="133"/>
      <c r="GZ547" s="133"/>
      <c r="HA547" s="133"/>
      <c r="HB547" s="133"/>
      <c r="HC547" s="133"/>
      <c r="HD547" s="133"/>
      <c r="HE547" s="133"/>
      <c r="HF547" s="133"/>
      <c r="HG547" s="133"/>
      <c r="HH547" s="133"/>
      <c r="HI547" s="133"/>
      <c r="HJ547" s="133"/>
      <c r="HK547" s="133"/>
      <c r="HL547" s="133"/>
      <c r="HM547" s="133"/>
      <c r="HN547" s="133"/>
      <c r="HO547" s="133"/>
      <c r="HP547" s="133"/>
      <c r="HQ547" s="133"/>
      <c r="HR547" s="133"/>
      <c r="HS547" s="133"/>
      <c r="HT547" s="133"/>
      <c r="HU547" s="133"/>
      <c r="HV547" s="133"/>
      <c r="HW547" s="133"/>
      <c r="HX547" s="133"/>
      <c r="HY547" s="133"/>
      <c r="HZ547" s="133"/>
      <c r="IA547" s="133"/>
      <c r="IB547" s="133"/>
      <c r="IC547" s="133"/>
      <c r="ID547" s="133"/>
      <c r="IE547" s="133"/>
      <c r="IF547" s="133"/>
      <c r="IG547" s="133"/>
      <c r="IH547" s="133"/>
      <c r="II547" s="133"/>
      <c r="IJ547" s="133"/>
      <c r="IK547" s="133"/>
      <c r="IL547" s="133"/>
      <c r="IM547" s="133"/>
      <c r="IN547" s="133"/>
      <c r="IO547" s="133"/>
      <c r="IP547" s="133"/>
      <c r="IQ547" s="133"/>
      <c r="IR547" s="133"/>
      <c r="IS547" s="133"/>
      <c r="IT547" s="133"/>
      <c r="IU547" s="133"/>
      <c r="IV547" s="133"/>
      <c r="IW547" s="133"/>
    </row>
    <row r="548" spans="1:257" ht="18" customHeight="1">
      <c r="A548" s="133" t="s">
        <v>183</v>
      </c>
      <c r="B548" s="133"/>
      <c r="C548" s="133"/>
      <c r="D548" s="133"/>
      <c r="E548" s="134"/>
      <c r="F548" s="43" t="s">
        <v>26</v>
      </c>
      <c r="G548" s="40">
        <f>G549+G550+G551+G552+G553</f>
        <v>2933894.84</v>
      </c>
      <c r="H548" s="40">
        <f>H549+H550+H551+H552+H553</f>
        <v>315837.3</v>
      </c>
      <c r="I548" s="40">
        <f>I549+I550+I551+I552+I553</f>
        <v>2393684.6399999997</v>
      </c>
      <c r="J548" s="40">
        <f t="shared" ref="J548:P548" si="201">J549+J550+J551+J552+J553</f>
        <v>315837.3</v>
      </c>
      <c r="K548" s="40">
        <f t="shared" si="201"/>
        <v>175200</v>
      </c>
      <c r="L548" s="40">
        <f t="shared" si="201"/>
        <v>0</v>
      </c>
      <c r="M548" s="40">
        <f t="shared" si="201"/>
        <v>306610.2</v>
      </c>
      <c r="N548" s="40">
        <f t="shared" si="201"/>
        <v>0</v>
      </c>
      <c r="O548" s="40">
        <f t="shared" si="201"/>
        <v>58400</v>
      </c>
      <c r="P548" s="41">
        <f t="shared" si="201"/>
        <v>0</v>
      </c>
      <c r="Q548" s="133"/>
      <c r="R548" s="133"/>
      <c r="S548" s="51"/>
      <c r="T548" s="51"/>
      <c r="U548" s="51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  <c r="AU548" s="135"/>
      <c r="AV548" s="135"/>
      <c r="AW548" s="135"/>
      <c r="AX548" s="135"/>
      <c r="AY548" s="135"/>
      <c r="AZ548" s="135"/>
      <c r="BA548" s="135"/>
      <c r="BB548" s="133"/>
      <c r="BC548" s="133"/>
      <c r="BD548" s="133"/>
      <c r="BE548" s="133"/>
      <c r="BF548" s="133"/>
      <c r="BG548" s="133"/>
      <c r="BH548" s="133"/>
      <c r="BI548" s="133"/>
      <c r="BJ548" s="133"/>
      <c r="BK548" s="133"/>
      <c r="BL548" s="133"/>
      <c r="BM548" s="133"/>
      <c r="BN548" s="133"/>
      <c r="BO548" s="133"/>
      <c r="BP548" s="133"/>
      <c r="BQ548" s="133"/>
      <c r="BR548" s="133"/>
      <c r="BS548" s="133"/>
      <c r="BT548" s="133"/>
      <c r="BU548" s="133"/>
      <c r="BV548" s="133"/>
      <c r="BW548" s="133"/>
      <c r="BX548" s="133"/>
      <c r="BY548" s="133"/>
      <c r="BZ548" s="133" t="s">
        <v>183</v>
      </c>
      <c r="CA548" s="133"/>
      <c r="CB548" s="133"/>
      <c r="CC548" s="133"/>
      <c r="CD548" s="133" t="s">
        <v>183</v>
      </c>
      <c r="CE548" s="133"/>
      <c r="CF548" s="133"/>
      <c r="CG548" s="133"/>
      <c r="CH548" s="133" t="s">
        <v>183</v>
      </c>
      <c r="CI548" s="133"/>
      <c r="CJ548" s="133"/>
      <c r="CK548" s="133"/>
      <c r="CL548" s="133" t="s">
        <v>183</v>
      </c>
      <c r="CM548" s="133"/>
      <c r="CN548" s="133"/>
      <c r="CO548" s="133"/>
      <c r="CP548" s="133" t="s">
        <v>183</v>
      </c>
      <c r="CQ548" s="133"/>
      <c r="CR548" s="133"/>
      <c r="CS548" s="133"/>
      <c r="CT548" s="133" t="s">
        <v>183</v>
      </c>
      <c r="CU548" s="133"/>
      <c r="CV548" s="133"/>
      <c r="CW548" s="133"/>
      <c r="CX548" s="133" t="s">
        <v>183</v>
      </c>
      <c r="CY548" s="133"/>
      <c r="CZ548" s="133"/>
      <c r="DA548" s="133"/>
      <c r="DB548" s="133" t="s">
        <v>183</v>
      </c>
      <c r="DC548" s="133"/>
      <c r="DD548" s="133"/>
      <c r="DE548" s="133"/>
      <c r="DF548" s="133" t="s">
        <v>183</v>
      </c>
      <c r="DG548" s="133"/>
      <c r="DH548" s="133"/>
      <c r="DI548" s="133"/>
      <c r="DJ548" s="133" t="s">
        <v>183</v>
      </c>
      <c r="DK548" s="133"/>
      <c r="DL548" s="133"/>
      <c r="DM548" s="133"/>
      <c r="DN548" s="133" t="s">
        <v>183</v>
      </c>
      <c r="DO548" s="133"/>
      <c r="DP548" s="133"/>
      <c r="DQ548" s="133"/>
      <c r="DR548" s="133" t="s">
        <v>183</v>
      </c>
      <c r="DS548" s="133"/>
      <c r="DT548" s="133"/>
      <c r="DU548" s="133"/>
      <c r="DV548" s="133" t="s">
        <v>183</v>
      </c>
      <c r="DW548" s="133"/>
      <c r="DX548" s="133"/>
      <c r="DY548" s="133"/>
      <c r="DZ548" s="133" t="s">
        <v>183</v>
      </c>
      <c r="EA548" s="133"/>
      <c r="EB548" s="133"/>
      <c r="EC548" s="133"/>
      <c r="ED548" s="133" t="s">
        <v>183</v>
      </c>
      <c r="EE548" s="133"/>
      <c r="EF548" s="133"/>
      <c r="EG548" s="133"/>
      <c r="EH548" s="133" t="s">
        <v>183</v>
      </c>
      <c r="EI548" s="133"/>
      <c r="EJ548" s="133"/>
      <c r="EK548" s="133"/>
      <c r="EL548" s="133" t="s">
        <v>183</v>
      </c>
      <c r="EM548" s="133"/>
      <c r="EN548" s="133"/>
      <c r="EO548" s="133"/>
      <c r="EP548" s="133" t="s">
        <v>183</v>
      </c>
      <c r="EQ548" s="133"/>
      <c r="ER548" s="133"/>
      <c r="ES548" s="133"/>
      <c r="ET548" s="133" t="s">
        <v>183</v>
      </c>
      <c r="EU548" s="133"/>
      <c r="EV548" s="133"/>
      <c r="EW548" s="133"/>
      <c r="EX548" s="133" t="s">
        <v>183</v>
      </c>
      <c r="EY548" s="133"/>
      <c r="EZ548" s="133"/>
      <c r="FA548" s="133"/>
      <c r="FB548" s="133" t="s">
        <v>183</v>
      </c>
      <c r="FC548" s="133"/>
      <c r="FD548" s="133"/>
      <c r="FE548" s="133"/>
      <c r="FF548" s="133" t="s">
        <v>183</v>
      </c>
      <c r="FG548" s="133"/>
      <c r="FH548" s="133"/>
      <c r="FI548" s="133"/>
      <c r="FJ548" s="133" t="s">
        <v>183</v>
      </c>
      <c r="FK548" s="133"/>
      <c r="FL548" s="133"/>
      <c r="FM548" s="133"/>
      <c r="FN548" s="133" t="s">
        <v>183</v>
      </c>
      <c r="FO548" s="133"/>
      <c r="FP548" s="133"/>
      <c r="FQ548" s="133"/>
      <c r="FR548" s="133" t="s">
        <v>183</v>
      </c>
      <c r="FS548" s="133"/>
      <c r="FT548" s="133"/>
      <c r="FU548" s="133"/>
      <c r="FV548" s="133" t="s">
        <v>183</v>
      </c>
      <c r="FW548" s="133"/>
      <c r="FX548" s="133"/>
      <c r="FY548" s="133"/>
      <c r="FZ548" s="133" t="s">
        <v>183</v>
      </c>
      <c r="GA548" s="133"/>
      <c r="GB548" s="133"/>
      <c r="GC548" s="133"/>
      <c r="GD548" s="133" t="s">
        <v>183</v>
      </c>
      <c r="GE548" s="133"/>
      <c r="GF548" s="133"/>
      <c r="GG548" s="133"/>
      <c r="GH548" s="133" t="s">
        <v>183</v>
      </c>
      <c r="GI548" s="133"/>
      <c r="GJ548" s="133"/>
      <c r="GK548" s="133"/>
      <c r="GL548" s="133" t="s">
        <v>183</v>
      </c>
      <c r="GM548" s="133"/>
      <c r="GN548" s="133"/>
      <c r="GO548" s="133"/>
      <c r="GP548" s="133" t="s">
        <v>183</v>
      </c>
      <c r="GQ548" s="133"/>
      <c r="GR548" s="133"/>
      <c r="GS548" s="133"/>
      <c r="GT548" s="133" t="s">
        <v>183</v>
      </c>
      <c r="GU548" s="133"/>
      <c r="GV548" s="133"/>
      <c r="GW548" s="133"/>
      <c r="GX548" s="133" t="s">
        <v>183</v>
      </c>
      <c r="GY548" s="133"/>
      <c r="GZ548" s="133"/>
      <c r="HA548" s="133"/>
      <c r="HB548" s="133" t="s">
        <v>183</v>
      </c>
      <c r="HC548" s="133"/>
      <c r="HD548" s="133"/>
      <c r="HE548" s="133"/>
      <c r="HF548" s="133" t="s">
        <v>183</v>
      </c>
      <c r="HG548" s="133"/>
      <c r="HH548" s="133"/>
      <c r="HI548" s="133"/>
      <c r="HJ548" s="133" t="s">
        <v>183</v>
      </c>
      <c r="HK548" s="133"/>
      <c r="HL548" s="133"/>
      <c r="HM548" s="133"/>
      <c r="HN548" s="133" t="s">
        <v>183</v>
      </c>
      <c r="HO548" s="133"/>
      <c r="HP548" s="133"/>
      <c r="HQ548" s="133"/>
      <c r="HR548" s="133" t="s">
        <v>183</v>
      </c>
      <c r="HS548" s="133"/>
      <c r="HT548" s="133"/>
      <c r="HU548" s="133"/>
      <c r="HV548" s="133" t="s">
        <v>183</v>
      </c>
      <c r="HW548" s="133"/>
      <c r="HX548" s="133"/>
      <c r="HY548" s="133"/>
      <c r="HZ548" s="133" t="s">
        <v>183</v>
      </c>
      <c r="IA548" s="133"/>
      <c r="IB548" s="133"/>
      <c r="IC548" s="133"/>
      <c r="ID548" s="133" t="s">
        <v>183</v>
      </c>
      <c r="IE548" s="133"/>
      <c r="IF548" s="133"/>
      <c r="IG548" s="133"/>
      <c r="IH548" s="133" t="s">
        <v>183</v>
      </c>
      <c r="II548" s="133"/>
      <c r="IJ548" s="133"/>
      <c r="IK548" s="133"/>
      <c r="IL548" s="133" t="s">
        <v>183</v>
      </c>
      <c r="IM548" s="133"/>
      <c r="IN548" s="133"/>
      <c r="IO548" s="133"/>
      <c r="IP548" s="133" t="s">
        <v>183</v>
      </c>
      <c r="IQ548" s="133"/>
      <c r="IR548" s="133"/>
      <c r="IS548" s="133"/>
      <c r="IT548" s="133" t="s">
        <v>183</v>
      </c>
      <c r="IU548" s="133"/>
      <c r="IV548" s="133"/>
      <c r="IW548" s="133"/>
    </row>
    <row r="549" spans="1:257" ht="18" customHeight="1">
      <c r="A549" s="133"/>
      <c r="B549" s="133"/>
      <c r="C549" s="133"/>
      <c r="D549" s="133"/>
      <c r="E549" s="134"/>
      <c r="F549" s="73" t="s">
        <v>29</v>
      </c>
      <c r="G549" s="38">
        <f t="shared" si="197"/>
        <v>79634</v>
      </c>
      <c r="H549" s="38">
        <f t="shared" si="198"/>
        <v>79634</v>
      </c>
      <c r="I549" s="38">
        <f t="shared" ref="I549:J553" si="202">I537-I543</f>
        <v>79634</v>
      </c>
      <c r="J549" s="38">
        <f t="shared" si="202"/>
        <v>79634</v>
      </c>
      <c r="K549" s="38">
        <f t="shared" ref="K549:P553" si="203">K375+K487+K531</f>
        <v>0</v>
      </c>
      <c r="L549" s="38">
        <f t="shared" si="203"/>
        <v>0</v>
      </c>
      <c r="M549" s="38">
        <f t="shared" si="203"/>
        <v>0</v>
      </c>
      <c r="N549" s="38">
        <f t="shared" si="203"/>
        <v>0</v>
      </c>
      <c r="O549" s="38">
        <f t="shared" si="203"/>
        <v>0</v>
      </c>
      <c r="P549" s="39">
        <f t="shared" si="203"/>
        <v>0</v>
      </c>
      <c r="Q549" s="133"/>
      <c r="R549" s="133"/>
      <c r="S549" s="51"/>
      <c r="T549" s="51"/>
      <c r="U549" s="51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  <c r="AU549" s="135"/>
      <c r="AV549" s="135"/>
      <c r="AW549" s="135"/>
      <c r="AX549" s="135"/>
      <c r="AY549" s="135"/>
      <c r="AZ549" s="135"/>
      <c r="BA549" s="135"/>
      <c r="BB549" s="133"/>
      <c r="BC549" s="133"/>
      <c r="BD549" s="133"/>
      <c r="BE549" s="133"/>
      <c r="BF549" s="133"/>
      <c r="BG549" s="133"/>
      <c r="BH549" s="133"/>
      <c r="BI549" s="133"/>
      <c r="BJ549" s="133"/>
      <c r="BK549" s="133"/>
      <c r="BL549" s="133"/>
      <c r="BM549" s="133"/>
      <c r="BN549" s="133"/>
      <c r="BO549" s="133"/>
      <c r="BP549" s="133"/>
      <c r="BQ549" s="133"/>
      <c r="BR549" s="133"/>
      <c r="BS549" s="133"/>
      <c r="BT549" s="133"/>
      <c r="BU549" s="133"/>
      <c r="BV549" s="133"/>
      <c r="BW549" s="133"/>
      <c r="BX549" s="133"/>
      <c r="BY549" s="133"/>
      <c r="BZ549" s="133"/>
      <c r="CA549" s="133"/>
      <c r="CB549" s="133"/>
      <c r="CC549" s="133"/>
      <c r="CD549" s="133"/>
      <c r="CE549" s="133"/>
      <c r="CF549" s="133"/>
      <c r="CG549" s="133"/>
      <c r="CH549" s="133"/>
      <c r="CI549" s="133"/>
      <c r="CJ549" s="133"/>
      <c r="CK549" s="133"/>
      <c r="CL549" s="133"/>
      <c r="CM549" s="133"/>
      <c r="CN549" s="133"/>
      <c r="CO549" s="133"/>
      <c r="CP549" s="133"/>
      <c r="CQ549" s="133"/>
      <c r="CR549" s="133"/>
      <c r="CS549" s="133"/>
      <c r="CT549" s="133"/>
      <c r="CU549" s="133"/>
      <c r="CV549" s="133"/>
      <c r="CW549" s="133"/>
      <c r="CX549" s="133"/>
      <c r="CY549" s="133"/>
      <c r="CZ549" s="133"/>
      <c r="DA549" s="133"/>
      <c r="DB549" s="133"/>
      <c r="DC549" s="133"/>
      <c r="DD549" s="133"/>
      <c r="DE549" s="133"/>
      <c r="DF549" s="133"/>
      <c r="DG549" s="133"/>
      <c r="DH549" s="133"/>
      <c r="DI549" s="133"/>
      <c r="DJ549" s="133"/>
      <c r="DK549" s="133"/>
      <c r="DL549" s="133"/>
      <c r="DM549" s="133"/>
      <c r="DN549" s="133"/>
      <c r="DO549" s="133"/>
      <c r="DP549" s="133"/>
      <c r="DQ549" s="133"/>
      <c r="DR549" s="133"/>
      <c r="DS549" s="133"/>
      <c r="DT549" s="133"/>
      <c r="DU549" s="133"/>
      <c r="DV549" s="133"/>
      <c r="DW549" s="133"/>
      <c r="DX549" s="133"/>
      <c r="DY549" s="133"/>
      <c r="DZ549" s="133"/>
      <c r="EA549" s="133"/>
      <c r="EB549" s="133"/>
      <c r="EC549" s="133"/>
      <c r="ED549" s="133"/>
      <c r="EE549" s="133"/>
      <c r="EF549" s="133"/>
      <c r="EG549" s="133"/>
      <c r="EH549" s="133"/>
      <c r="EI549" s="133"/>
      <c r="EJ549" s="133"/>
      <c r="EK549" s="133"/>
      <c r="EL549" s="133"/>
      <c r="EM549" s="133"/>
      <c r="EN549" s="133"/>
      <c r="EO549" s="133"/>
      <c r="EP549" s="133"/>
      <c r="EQ549" s="133"/>
      <c r="ER549" s="133"/>
      <c r="ES549" s="133"/>
      <c r="ET549" s="133"/>
      <c r="EU549" s="133"/>
      <c r="EV549" s="133"/>
      <c r="EW549" s="133"/>
      <c r="EX549" s="133"/>
      <c r="EY549" s="133"/>
      <c r="EZ549" s="133"/>
      <c r="FA549" s="133"/>
      <c r="FB549" s="133"/>
      <c r="FC549" s="133"/>
      <c r="FD549" s="133"/>
      <c r="FE549" s="133"/>
      <c r="FF549" s="133"/>
      <c r="FG549" s="133"/>
      <c r="FH549" s="133"/>
      <c r="FI549" s="133"/>
      <c r="FJ549" s="133"/>
      <c r="FK549" s="133"/>
      <c r="FL549" s="133"/>
      <c r="FM549" s="133"/>
      <c r="FN549" s="133"/>
      <c r="FO549" s="133"/>
      <c r="FP549" s="133"/>
      <c r="FQ549" s="133"/>
      <c r="FR549" s="133"/>
      <c r="FS549" s="133"/>
      <c r="FT549" s="133"/>
      <c r="FU549" s="133"/>
      <c r="FV549" s="133"/>
      <c r="FW549" s="133"/>
      <c r="FX549" s="133"/>
      <c r="FY549" s="133"/>
      <c r="FZ549" s="133"/>
      <c r="GA549" s="133"/>
      <c r="GB549" s="133"/>
      <c r="GC549" s="133"/>
      <c r="GD549" s="133"/>
      <c r="GE549" s="133"/>
      <c r="GF549" s="133"/>
      <c r="GG549" s="133"/>
      <c r="GH549" s="133"/>
      <c r="GI549" s="133"/>
      <c r="GJ549" s="133"/>
      <c r="GK549" s="133"/>
      <c r="GL549" s="133"/>
      <c r="GM549" s="133"/>
      <c r="GN549" s="133"/>
      <c r="GO549" s="133"/>
      <c r="GP549" s="133"/>
      <c r="GQ549" s="133"/>
      <c r="GR549" s="133"/>
      <c r="GS549" s="133"/>
      <c r="GT549" s="133"/>
      <c r="GU549" s="133"/>
      <c r="GV549" s="133"/>
      <c r="GW549" s="133"/>
      <c r="GX549" s="133"/>
      <c r="GY549" s="133"/>
      <c r="GZ549" s="133"/>
      <c r="HA549" s="133"/>
      <c r="HB549" s="133"/>
      <c r="HC549" s="133"/>
      <c r="HD549" s="133"/>
      <c r="HE549" s="133"/>
      <c r="HF549" s="133"/>
      <c r="HG549" s="133"/>
      <c r="HH549" s="133"/>
      <c r="HI549" s="133"/>
      <c r="HJ549" s="133"/>
      <c r="HK549" s="133"/>
      <c r="HL549" s="133"/>
      <c r="HM549" s="133"/>
      <c r="HN549" s="133"/>
      <c r="HO549" s="133"/>
      <c r="HP549" s="133"/>
      <c r="HQ549" s="133"/>
      <c r="HR549" s="133"/>
      <c r="HS549" s="133"/>
      <c r="HT549" s="133"/>
      <c r="HU549" s="133"/>
      <c r="HV549" s="133"/>
      <c r="HW549" s="133"/>
      <c r="HX549" s="133"/>
      <c r="HY549" s="133"/>
      <c r="HZ549" s="133"/>
      <c r="IA549" s="133"/>
      <c r="IB549" s="133"/>
      <c r="IC549" s="133"/>
      <c r="ID549" s="133"/>
      <c r="IE549" s="133"/>
      <c r="IF549" s="133"/>
      <c r="IG549" s="133"/>
      <c r="IH549" s="133"/>
      <c r="II549" s="133"/>
      <c r="IJ549" s="133"/>
      <c r="IK549" s="133"/>
      <c r="IL549" s="133"/>
      <c r="IM549" s="133"/>
      <c r="IN549" s="133"/>
      <c r="IO549" s="133"/>
      <c r="IP549" s="133"/>
      <c r="IQ549" s="133"/>
      <c r="IR549" s="133"/>
      <c r="IS549" s="133"/>
      <c r="IT549" s="133"/>
      <c r="IU549" s="133"/>
      <c r="IV549" s="133"/>
      <c r="IW549" s="133"/>
    </row>
    <row r="550" spans="1:257" ht="18" customHeight="1">
      <c r="A550" s="133"/>
      <c r="B550" s="133"/>
      <c r="C550" s="133"/>
      <c r="D550" s="133"/>
      <c r="E550" s="134"/>
      <c r="F550" s="73" t="s">
        <v>32</v>
      </c>
      <c r="G550" s="38">
        <f t="shared" si="197"/>
        <v>139398.1</v>
      </c>
      <c r="H550" s="38">
        <f t="shared" si="198"/>
        <v>139398.1</v>
      </c>
      <c r="I550" s="38">
        <f t="shared" si="202"/>
        <v>139398.1</v>
      </c>
      <c r="J550" s="38">
        <f t="shared" si="202"/>
        <v>139398.1</v>
      </c>
      <c r="K550" s="38">
        <f t="shared" si="203"/>
        <v>0</v>
      </c>
      <c r="L550" s="38">
        <f t="shared" si="203"/>
        <v>0</v>
      </c>
      <c r="M550" s="38">
        <f t="shared" si="203"/>
        <v>0</v>
      </c>
      <c r="N550" s="38">
        <f t="shared" si="203"/>
        <v>0</v>
      </c>
      <c r="O550" s="38">
        <f t="shared" si="203"/>
        <v>0</v>
      </c>
      <c r="P550" s="39">
        <f t="shared" si="203"/>
        <v>0</v>
      </c>
      <c r="Q550" s="133"/>
      <c r="R550" s="133"/>
      <c r="S550" s="51"/>
      <c r="T550" s="51"/>
      <c r="U550" s="51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  <c r="AU550" s="135"/>
      <c r="AV550" s="135"/>
      <c r="AW550" s="135"/>
      <c r="AX550" s="135"/>
      <c r="AY550" s="135"/>
      <c r="AZ550" s="135"/>
      <c r="BA550" s="135"/>
      <c r="BB550" s="133"/>
      <c r="BC550" s="133"/>
      <c r="BD550" s="133"/>
      <c r="BE550" s="133"/>
      <c r="BF550" s="133"/>
      <c r="BG550" s="133"/>
      <c r="BH550" s="133"/>
      <c r="BI550" s="133"/>
      <c r="BJ550" s="133"/>
      <c r="BK550" s="133"/>
      <c r="BL550" s="133"/>
      <c r="BM550" s="133"/>
      <c r="BN550" s="133"/>
      <c r="BO550" s="133"/>
      <c r="BP550" s="133"/>
      <c r="BQ550" s="133"/>
      <c r="BR550" s="133"/>
      <c r="BS550" s="133"/>
      <c r="BT550" s="133"/>
      <c r="BU550" s="133"/>
      <c r="BV550" s="133"/>
      <c r="BW550" s="133"/>
      <c r="BX550" s="133"/>
      <c r="BY550" s="133"/>
      <c r="BZ550" s="133"/>
      <c r="CA550" s="133"/>
      <c r="CB550" s="133"/>
      <c r="CC550" s="133"/>
      <c r="CD550" s="133"/>
      <c r="CE550" s="133"/>
      <c r="CF550" s="133"/>
      <c r="CG550" s="133"/>
      <c r="CH550" s="133"/>
      <c r="CI550" s="133"/>
      <c r="CJ550" s="133"/>
      <c r="CK550" s="133"/>
      <c r="CL550" s="133"/>
      <c r="CM550" s="133"/>
      <c r="CN550" s="133"/>
      <c r="CO550" s="133"/>
      <c r="CP550" s="133"/>
      <c r="CQ550" s="133"/>
      <c r="CR550" s="133"/>
      <c r="CS550" s="133"/>
      <c r="CT550" s="133"/>
      <c r="CU550" s="133"/>
      <c r="CV550" s="133"/>
      <c r="CW550" s="133"/>
      <c r="CX550" s="133"/>
      <c r="CY550" s="133"/>
      <c r="CZ550" s="133"/>
      <c r="DA550" s="133"/>
      <c r="DB550" s="133"/>
      <c r="DC550" s="133"/>
      <c r="DD550" s="133"/>
      <c r="DE550" s="133"/>
      <c r="DF550" s="133"/>
      <c r="DG550" s="133"/>
      <c r="DH550" s="133"/>
      <c r="DI550" s="133"/>
      <c r="DJ550" s="133"/>
      <c r="DK550" s="133"/>
      <c r="DL550" s="133"/>
      <c r="DM550" s="133"/>
      <c r="DN550" s="133"/>
      <c r="DO550" s="133"/>
      <c r="DP550" s="133"/>
      <c r="DQ550" s="133"/>
      <c r="DR550" s="133"/>
      <c r="DS550" s="133"/>
      <c r="DT550" s="133"/>
      <c r="DU550" s="133"/>
      <c r="DV550" s="133"/>
      <c r="DW550" s="133"/>
      <c r="DX550" s="133"/>
      <c r="DY550" s="133"/>
      <c r="DZ550" s="133"/>
      <c r="EA550" s="133"/>
      <c r="EB550" s="133"/>
      <c r="EC550" s="133"/>
      <c r="ED550" s="133"/>
      <c r="EE550" s="133"/>
      <c r="EF550" s="133"/>
      <c r="EG550" s="133"/>
      <c r="EH550" s="133"/>
      <c r="EI550" s="133"/>
      <c r="EJ550" s="133"/>
      <c r="EK550" s="133"/>
      <c r="EL550" s="133"/>
      <c r="EM550" s="133"/>
      <c r="EN550" s="133"/>
      <c r="EO550" s="133"/>
      <c r="EP550" s="133"/>
      <c r="EQ550" s="133"/>
      <c r="ER550" s="133"/>
      <c r="ES550" s="133"/>
      <c r="ET550" s="133"/>
      <c r="EU550" s="133"/>
      <c r="EV550" s="133"/>
      <c r="EW550" s="133"/>
      <c r="EX550" s="133"/>
      <c r="EY550" s="133"/>
      <c r="EZ550" s="133"/>
      <c r="FA550" s="133"/>
      <c r="FB550" s="133"/>
      <c r="FC550" s="133"/>
      <c r="FD550" s="133"/>
      <c r="FE550" s="133"/>
      <c r="FF550" s="133"/>
      <c r="FG550" s="133"/>
      <c r="FH550" s="133"/>
      <c r="FI550" s="133"/>
      <c r="FJ550" s="133"/>
      <c r="FK550" s="133"/>
      <c r="FL550" s="133"/>
      <c r="FM550" s="133"/>
      <c r="FN550" s="133"/>
      <c r="FO550" s="133"/>
      <c r="FP550" s="133"/>
      <c r="FQ550" s="133"/>
      <c r="FR550" s="133"/>
      <c r="FS550" s="133"/>
      <c r="FT550" s="133"/>
      <c r="FU550" s="133"/>
      <c r="FV550" s="133"/>
      <c r="FW550" s="133"/>
      <c r="FX550" s="133"/>
      <c r="FY550" s="133"/>
      <c r="FZ550" s="133"/>
      <c r="GA550" s="133"/>
      <c r="GB550" s="133"/>
      <c r="GC550" s="133"/>
      <c r="GD550" s="133"/>
      <c r="GE550" s="133"/>
      <c r="GF550" s="133"/>
      <c r="GG550" s="133"/>
      <c r="GH550" s="133"/>
      <c r="GI550" s="133"/>
      <c r="GJ550" s="133"/>
      <c r="GK550" s="133"/>
      <c r="GL550" s="133"/>
      <c r="GM550" s="133"/>
      <c r="GN550" s="133"/>
      <c r="GO550" s="133"/>
      <c r="GP550" s="133"/>
      <c r="GQ550" s="133"/>
      <c r="GR550" s="133"/>
      <c r="GS550" s="133"/>
      <c r="GT550" s="133"/>
      <c r="GU550" s="133"/>
      <c r="GV550" s="133"/>
      <c r="GW550" s="133"/>
      <c r="GX550" s="133"/>
      <c r="GY550" s="133"/>
      <c r="GZ550" s="133"/>
      <c r="HA550" s="133"/>
      <c r="HB550" s="133"/>
      <c r="HC550" s="133"/>
      <c r="HD550" s="133"/>
      <c r="HE550" s="133"/>
      <c r="HF550" s="133"/>
      <c r="HG550" s="133"/>
      <c r="HH550" s="133"/>
      <c r="HI550" s="133"/>
      <c r="HJ550" s="133"/>
      <c r="HK550" s="133"/>
      <c r="HL550" s="133"/>
      <c r="HM550" s="133"/>
      <c r="HN550" s="133"/>
      <c r="HO550" s="133"/>
      <c r="HP550" s="133"/>
      <c r="HQ550" s="133"/>
      <c r="HR550" s="133"/>
      <c r="HS550" s="133"/>
      <c r="HT550" s="133"/>
      <c r="HU550" s="133"/>
      <c r="HV550" s="133"/>
      <c r="HW550" s="133"/>
      <c r="HX550" s="133"/>
      <c r="HY550" s="133"/>
      <c r="HZ550" s="133"/>
      <c r="IA550" s="133"/>
      <c r="IB550" s="133"/>
      <c r="IC550" s="133"/>
      <c r="ID550" s="133"/>
      <c r="IE550" s="133"/>
      <c r="IF550" s="133"/>
      <c r="IG550" s="133"/>
      <c r="IH550" s="133"/>
      <c r="II550" s="133"/>
      <c r="IJ550" s="133"/>
      <c r="IK550" s="133"/>
      <c r="IL550" s="133"/>
      <c r="IM550" s="133"/>
      <c r="IN550" s="133"/>
      <c r="IO550" s="133"/>
      <c r="IP550" s="133"/>
      <c r="IQ550" s="133"/>
      <c r="IR550" s="133"/>
      <c r="IS550" s="133"/>
      <c r="IT550" s="133"/>
      <c r="IU550" s="133"/>
      <c r="IV550" s="133"/>
      <c r="IW550" s="133"/>
    </row>
    <row r="551" spans="1:257" ht="18" customHeight="1">
      <c r="A551" s="133"/>
      <c r="B551" s="133"/>
      <c r="C551" s="133"/>
      <c r="D551" s="133"/>
      <c r="E551" s="134"/>
      <c r="F551" s="73" t="s">
        <v>33</v>
      </c>
      <c r="G551" s="38">
        <f t="shared" si="197"/>
        <v>477661.33999999997</v>
      </c>
      <c r="H551" s="38">
        <f t="shared" si="198"/>
        <v>96805.2</v>
      </c>
      <c r="I551" s="38">
        <f t="shared" si="202"/>
        <v>334392.74</v>
      </c>
      <c r="J551" s="38">
        <f t="shared" si="202"/>
        <v>96805.2</v>
      </c>
      <c r="K551" s="38">
        <f t="shared" si="203"/>
        <v>0</v>
      </c>
      <c r="L551" s="38">
        <f t="shared" si="203"/>
        <v>0</v>
      </c>
      <c r="M551" s="38">
        <f t="shared" si="203"/>
        <v>143268.6</v>
      </c>
      <c r="N551" s="38">
        <f t="shared" si="203"/>
        <v>0</v>
      </c>
      <c r="O551" s="38">
        <f t="shared" si="203"/>
        <v>0</v>
      </c>
      <c r="P551" s="39">
        <f t="shared" si="203"/>
        <v>0</v>
      </c>
      <c r="Q551" s="133"/>
      <c r="R551" s="133"/>
      <c r="S551" s="51"/>
      <c r="T551" s="51"/>
      <c r="U551" s="51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  <c r="AU551" s="135"/>
      <c r="AV551" s="135"/>
      <c r="AW551" s="135"/>
      <c r="AX551" s="135"/>
      <c r="AY551" s="135"/>
      <c r="AZ551" s="135"/>
      <c r="BA551" s="135"/>
      <c r="BB551" s="133"/>
      <c r="BC551" s="133"/>
      <c r="BD551" s="133"/>
      <c r="BE551" s="133"/>
      <c r="BF551" s="133"/>
      <c r="BG551" s="133"/>
      <c r="BH551" s="133"/>
      <c r="BI551" s="133"/>
      <c r="BJ551" s="133"/>
      <c r="BK551" s="133"/>
      <c r="BL551" s="133"/>
      <c r="BM551" s="133"/>
      <c r="BN551" s="133"/>
      <c r="BO551" s="133"/>
      <c r="BP551" s="133"/>
      <c r="BQ551" s="133"/>
      <c r="BR551" s="133"/>
      <c r="BS551" s="133"/>
      <c r="BT551" s="133"/>
      <c r="BU551" s="133"/>
      <c r="BV551" s="133"/>
      <c r="BW551" s="133"/>
      <c r="BX551" s="133"/>
      <c r="BY551" s="133"/>
      <c r="BZ551" s="133"/>
      <c r="CA551" s="133"/>
      <c r="CB551" s="133"/>
      <c r="CC551" s="133"/>
      <c r="CD551" s="133"/>
      <c r="CE551" s="133"/>
      <c r="CF551" s="133"/>
      <c r="CG551" s="133"/>
      <c r="CH551" s="133"/>
      <c r="CI551" s="133"/>
      <c r="CJ551" s="133"/>
      <c r="CK551" s="133"/>
      <c r="CL551" s="133"/>
      <c r="CM551" s="133"/>
      <c r="CN551" s="133"/>
      <c r="CO551" s="133"/>
      <c r="CP551" s="133"/>
      <c r="CQ551" s="133"/>
      <c r="CR551" s="133"/>
      <c r="CS551" s="133"/>
      <c r="CT551" s="133"/>
      <c r="CU551" s="133"/>
      <c r="CV551" s="133"/>
      <c r="CW551" s="133"/>
      <c r="CX551" s="133"/>
      <c r="CY551" s="133"/>
      <c r="CZ551" s="133"/>
      <c r="DA551" s="133"/>
      <c r="DB551" s="133"/>
      <c r="DC551" s="133"/>
      <c r="DD551" s="133"/>
      <c r="DE551" s="133"/>
      <c r="DF551" s="133"/>
      <c r="DG551" s="133"/>
      <c r="DH551" s="133"/>
      <c r="DI551" s="133"/>
      <c r="DJ551" s="133"/>
      <c r="DK551" s="133"/>
      <c r="DL551" s="133"/>
      <c r="DM551" s="133"/>
      <c r="DN551" s="133"/>
      <c r="DO551" s="133"/>
      <c r="DP551" s="133"/>
      <c r="DQ551" s="133"/>
      <c r="DR551" s="133"/>
      <c r="DS551" s="133"/>
      <c r="DT551" s="133"/>
      <c r="DU551" s="133"/>
      <c r="DV551" s="133"/>
      <c r="DW551" s="133"/>
      <c r="DX551" s="133"/>
      <c r="DY551" s="133"/>
      <c r="DZ551" s="133"/>
      <c r="EA551" s="133"/>
      <c r="EB551" s="133"/>
      <c r="EC551" s="133"/>
      <c r="ED551" s="133"/>
      <c r="EE551" s="133"/>
      <c r="EF551" s="133"/>
      <c r="EG551" s="133"/>
      <c r="EH551" s="133"/>
      <c r="EI551" s="133"/>
      <c r="EJ551" s="133"/>
      <c r="EK551" s="133"/>
      <c r="EL551" s="133"/>
      <c r="EM551" s="133"/>
      <c r="EN551" s="133"/>
      <c r="EO551" s="133"/>
      <c r="EP551" s="133"/>
      <c r="EQ551" s="133"/>
      <c r="ER551" s="133"/>
      <c r="ES551" s="133"/>
      <c r="ET551" s="133"/>
      <c r="EU551" s="133"/>
      <c r="EV551" s="133"/>
      <c r="EW551" s="133"/>
      <c r="EX551" s="133"/>
      <c r="EY551" s="133"/>
      <c r="EZ551" s="133"/>
      <c r="FA551" s="133"/>
      <c r="FB551" s="133"/>
      <c r="FC551" s="133"/>
      <c r="FD551" s="133"/>
      <c r="FE551" s="133"/>
      <c r="FF551" s="133"/>
      <c r="FG551" s="133"/>
      <c r="FH551" s="133"/>
      <c r="FI551" s="133"/>
      <c r="FJ551" s="133"/>
      <c r="FK551" s="133"/>
      <c r="FL551" s="133"/>
      <c r="FM551" s="133"/>
      <c r="FN551" s="133"/>
      <c r="FO551" s="133"/>
      <c r="FP551" s="133"/>
      <c r="FQ551" s="133"/>
      <c r="FR551" s="133"/>
      <c r="FS551" s="133"/>
      <c r="FT551" s="133"/>
      <c r="FU551" s="133"/>
      <c r="FV551" s="133"/>
      <c r="FW551" s="133"/>
      <c r="FX551" s="133"/>
      <c r="FY551" s="133"/>
      <c r="FZ551" s="133"/>
      <c r="GA551" s="133"/>
      <c r="GB551" s="133"/>
      <c r="GC551" s="133"/>
      <c r="GD551" s="133"/>
      <c r="GE551" s="133"/>
      <c r="GF551" s="133"/>
      <c r="GG551" s="133"/>
      <c r="GH551" s="133"/>
      <c r="GI551" s="133"/>
      <c r="GJ551" s="133"/>
      <c r="GK551" s="133"/>
      <c r="GL551" s="133"/>
      <c r="GM551" s="133"/>
      <c r="GN551" s="133"/>
      <c r="GO551" s="133"/>
      <c r="GP551" s="133"/>
      <c r="GQ551" s="133"/>
      <c r="GR551" s="133"/>
      <c r="GS551" s="133"/>
      <c r="GT551" s="133"/>
      <c r="GU551" s="133"/>
      <c r="GV551" s="133"/>
      <c r="GW551" s="133"/>
      <c r="GX551" s="133"/>
      <c r="GY551" s="133"/>
      <c r="GZ551" s="133"/>
      <c r="HA551" s="133"/>
      <c r="HB551" s="133"/>
      <c r="HC551" s="133"/>
      <c r="HD551" s="133"/>
      <c r="HE551" s="133"/>
      <c r="HF551" s="133"/>
      <c r="HG551" s="133"/>
      <c r="HH551" s="133"/>
      <c r="HI551" s="133"/>
      <c r="HJ551" s="133"/>
      <c r="HK551" s="133"/>
      <c r="HL551" s="133"/>
      <c r="HM551" s="133"/>
      <c r="HN551" s="133"/>
      <c r="HO551" s="133"/>
      <c r="HP551" s="133"/>
      <c r="HQ551" s="133"/>
      <c r="HR551" s="133"/>
      <c r="HS551" s="133"/>
      <c r="HT551" s="133"/>
      <c r="HU551" s="133"/>
      <c r="HV551" s="133"/>
      <c r="HW551" s="133"/>
      <c r="HX551" s="133"/>
      <c r="HY551" s="133"/>
      <c r="HZ551" s="133"/>
      <c r="IA551" s="133"/>
      <c r="IB551" s="133"/>
      <c r="IC551" s="133"/>
      <c r="ID551" s="133"/>
      <c r="IE551" s="133"/>
      <c r="IF551" s="133"/>
      <c r="IG551" s="133"/>
      <c r="IH551" s="133"/>
      <c r="II551" s="133"/>
      <c r="IJ551" s="133"/>
      <c r="IK551" s="133"/>
      <c r="IL551" s="133"/>
      <c r="IM551" s="133"/>
      <c r="IN551" s="133"/>
      <c r="IO551" s="133"/>
      <c r="IP551" s="133"/>
      <c r="IQ551" s="133"/>
      <c r="IR551" s="133"/>
      <c r="IS551" s="133"/>
      <c r="IT551" s="133"/>
      <c r="IU551" s="133"/>
      <c r="IV551" s="133"/>
      <c r="IW551" s="133"/>
    </row>
    <row r="552" spans="1:257" ht="18" customHeight="1">
      <c r="A552" s="133"/>
      <c r="B552" s="133"/>
      <c r="C552" s="133"/>
      <c r="D552" s="133"/>
      <c r="E552" s="134"/>
      <c r="F552" s="73" t="s">
        <v>34</v>
      </c>
      <c r="G552" s="38">
        <f t="shared" si="197"/>
        <v>497019.89999999997</v>
      </c>
      <c r="H552" s="38">
        <f t="shared" si="198"/>
        <v>0</v>
      </c>
      <c r="I552" s="38">
        <f t="shared" si="202"/>
        <v>276049.09999999998</v>
      </c>
      <c r="J552" s="38">
        <f t="shared" si="202"/>
        <v>0</v>
      </c>
      <c r="K552" s="38">
        <f t="shared" si="203"/>
        <v>87600</v>
      </c>
      <c r="L552" s="38">
        <f t="shared" si="203"/>
        <v>0</v>
      </c>
      <c r="M552" s="38">
        <f t="shared" si="203"/>
        <v>104170.8</v>
      </c>
      <c r="N552" s="38">
        <f t="shared" si="203"/>
        <v>0</v>
      </c>
      <c r="O552" s="38">
        <f t="shared" si="203"/>
        <v>29200</v>
      </c>
      <c r="P552" s="39">
        <f t="shared" si="203"/>
        <v>0</v>
      </c>
      <c r="Q552" s="133"/>
      <c r="R552" s="133"/>
      <c r="S552" s="51"/>
      <c r="T552" s="51"/>
      <c r="U552" s="51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  <c r="AU552" s="135"/>
      <c r="AV552" s="135"/>
      <c r="AW552" s="135"/>
      <c r="AX552" s="135"/>
      <c r="AY552" s="135"/>
      <c r="AZ552" s="135"/>
      <c r="BA552" s="135"/>
      <c r="BB552" s="133"/>
      <c r="BC552" s="133"/>
      <c r="BD552" s="133"/>
      <c r="BE552" s="133"/>
      <c r="BF552" s="133"/>
      <c r="BG552" s="133"/>
      <c r="BH552" s="133"/>
      <c r="BI552" s="133"/>
      <c r="BJ552" s="133"/>
      <c r="BK552" s="133"/>
      <c r="BL552" s="133"/>
      <c r="BM552" s="133"/>
      <c r="BN552" s="133"/>
      <c r="BO552" s="133"/>
      <c r="BP552" s="133"/>
      <c r="BQ552" s="133"/>
      <c r="BR552" s="133"/>
      <c r="BS552" s="133"/>
      <c r="BT552" s="133"/>
      <c r="BU552" s="133"/>
      <c r="BV552" s="133"/>
      <c r="BW552" s="133"/>
      <c r="BX552" s="133"/>
      <c r="BY552" s="133"/>
      <c r="BZ552" s="133"/>
      <c r="CA552" s="133"/>
      <c r="CB552" s="133"/>
      <c r="CC552" s="133"/>
      <c r="CD552" s="133"/>
      <c r="CE552" s="133"/>
      <c r="CF552" s="133"/>
      <c r="CG552" s="133"/>
      <c r="CH552" s="133"/>
      <c r="CI552" s="133"/>
      <c r="CJ552" s="133"/>
      <c r="CK552" s="133"/>
      <c r="CL552" s="133"/>
      <c r="CM552" s="133"/>
      <c r="CN552" s="133"/>
      <c r="CO552" s="133"/>
      <c r="CP552" s="133"/>
      <c r="CQ552" s="133"/>
      <c r="CR552" s="133"/>
      <c r="CS552" s="133"/>
      <c r="CT552" s="133"/>
      <c r="CU552" s="133"/>
      <c r="CV552" s="133"/>
      <c r="CW552" s="133"/>
      <c r="CX552" s="133"/>
      <c r="CY552" s="133"/>
      <c r="CZ552" s="133"/>
      <c r="DA552" s="133"/>
      <c r="DB552" s="133"/>
      <c r="DC552" s="133"/>
      <c r="DD552" s="133"/>
      <c r="DE552" s="133"/>
      <c r="DF552" s="133"/>
      <c r="DG552" s="133"/>
      <c r="DH552" s="133"/>
      <c r="DI552" s="133"/>
      <c r="DJ552" s="133"/>
      <c r="DK552" s="133"/>
      <c r="DL552" s="133"/>
      <c r="DM552" s="133"/>
      <c r="DN552" s="133"/>
      <c r="DO552" s="133"/>
      <c r="DP552" s="133"/>
      <c r="DQ552" s="133"/>
      <c r="DR552" s="133"/>
      <c r="DS552" s="133"/>
      <c r="DT552" s="133"/>
      <c r="DU552" s="133"/>
      <c r="DV552" s="133"/>
      <c r="DW552" s="133"/>
      <c r="DX552" s="133"/>
      <c r="DY552" s="133"/>
      <c r="DZ552" s="133"/>
      <c r="EA552" s="133"/>
      <c r="EB552" s="133"/>
      <c r="EC552" s="133"/>
      <c r="ED552" s="133"/>
      <c r="EE552" s="133"/>
      <c r="EF552" s="133"/>
      <c r="EG552" s="133"/>
      <c r="EH552" s="133"/>
      <c r="EI552" s="133"/>
      <c r="EJ552" s="133"/>
      <c r="EK552" s="133"/>
      <c r="EL552" s="133"/>
      <c r="EM552" s="133"/>
      <c r="EN552" s="133"/>
      <c r="EO552" s="133"/>
      <c r="EP552" s="133"/>
      <c r="EQ552" s="133"/>
      <c r="ER552" s="133"/>
      <c r="ES552" s="133"/>
      <c r="ET552" s="133"/>
      <c r="EU552" s="133"/>
      <c r="EV552" s="133"/>
      <c r="EW552" s="133"/>
      <c r="EX552" s="133"/>
      <c r="EY552" s="133"/>
      <c r="EZ552" s="133"/>
      <c r="FA552" s="133"/>
      <c r="FB552" s="133"/>
      <c r="FC552" s="133"/>
      <c r="FD552" s="133"/>
      <c r="FE552" s="133"/>
      <c r="FF552" s="133"/>
      <c r="FG552" s="133"/>
      <c r="FH552" s="133"/>
      <c r="FI552" s="133"/>
      <c r="FJ552" s="133"/>
      <c r="FK552" s="133"/>
      <c r="FL552" s="133"/>
      <c r="FM552" s="133"/>
      <c r="FN552" s="133"/>
      <c r="FO552" s="133"/>
      <c r="FP552" s="133"/>
      <c r="FQ552" s="133"/>
      <c r="FR552" s="133"/>
      <c r="FS552" s="133"/>
      <c r="FT552" s="133"/>
      <c r="FU552" s="133"/>
      <c r="FV552" s="133"/>
      <c r="FW552" s="133"/>
      <c r="FX552" s="133"/>
      <c r="FY552" s="133"/>
      <c r="FZ552" s="133"/>
      <c r="GA552" s="133"/>
      <c r="GB552" s="133"/>
      <c r="GC552" s="133"/>
      <c r="GD552" s="133"/>
      <c r="GE552" s="133"/>
      <c r="GF552" s="133"/>
      <c r="GG552" s="133"/>
      <c r="GH552" s="133"/>
      <c r="GI552" s="133"/>
      <c r="GJ552" s="133"/>
      <c r="GK552" s="133"/>
      <c r="GL552" s="133"/>
      <c r="GM552" s="133"/>
      <c r="GN552" s="133"/>
      <c r="GO552" s="133"/>
      <c r="GP552" s="133"/>
      <c r="GQ552" s="133"/>
      <c r="GR552" s="133"/>
      <c r="GS552" s="133"/>
      <c r="GT552" s="133"/>
      <c r="GU552" s="133"/>
      <c r="GV552" s="133"/>
      <c r="GW552" s="133"/>
      <c r="GX552" s="133"/>
      <c r="GY552" s="133"/>
      <c r="GZ552" s="133"/>
      <c r="HA552" s="133"/>
      <c r="HB552" s="133"/>
      <c r="HC552" s="133"/>
      <c r="HD552" s="133"/>
      <c r="HE552" s="133"/>
      <c r="HF552" s="133"/>
      <c r="HG552" s="133"/>
      <c r="HH552" s="133"/>
      <c r="HI552" s="133"/>
      <c r="HJ552" s="133"/>
      <c r="HK552" s="133"/>
      <c r="HL552" s="133"/>
      <c r="HM552" s="133"/>
      <c r="HN552" s="133"/>
      <c r="HO552" s="133"/>
      <c r="HP552" s="133"/>
      <c r="HQ552" s="133"/>
      <c r="HR552" s="133"/>
      <c r="HS552" s="133"/>
      <c r="HT552" s="133"/>
      <c r="HU552" s="133"/>
      <c r="HV552" s="133"/>
      <c r="HW552" s="133"/>
      <c r="HX552" s="133"/>
      <c r="HY552" s="133"/>
      <c r="HZ552" s="133"/>
      <c r="IA552" s="133"/>
      <c r="IB552" s="133"/>
      <c r="IC552" s="133"/>
      <c r="ID552" s="133"/>
      <c r="IE552" s="133"/>
      <c r="IF552" s="133"/>
      <c r="IG552" s="133"/>
      <c r="IH552" s="133"/>
      <c r="II552" s="133"/>
      <c r="IJ552" s="133"/>
      <c r="IK552" s="133"/>
      <c r="IL552" s="133"/>
      <c r="IM552" s="133"/>
      <c r="IN552" s="133"/>
      <c r="IO552" s="133"/>
      <c r="IP552" s="133"/>
      <c r="IQ552" s="133"/>
      <c r="IR552" s="133"/>
      <c r="IS552" s="133"/>
      <c r="IT552" s="133"/>
      <c r="IU552" s="133"/>
      <c r="IV552" s="133"/>
      <c r="IW552" s="133"/>
    </row>
    <row r="553" spans="1:257" ht="18" customHeight="1">
      <c r="A553" s="133"/>
      <c r="B553" s="133"/>
      <c r="C553" s="133"/>
      <c r="D553" s="133"/>
      <c r="E553" s="134"/>
      <c r="F553" s="78" t="s">
        <v>35</v>
      </c>
      <c r="G553" s="38">
        <f t="shared" si="197"/>
        <v>1740181.5</v>
      </c>
      <c r="H553" s="38">
        <f t="shared" si="198"/>
        <v>0</v>
      </c>
      <c r="I553" s="38">
        <f t="shared" si="202"/>
        <v>1564210.7</v>
      </c>
      <c r="J553" s="38">
        <f t="shared" si="202"/>
        <v>0</v>
      </c>
      <c r="K553" s="38">
        <f t="shared" si="203"/>
        <v>87600</v>
      </c>
      <c r="L553" s="38">
        <f t="shared" si="203"/>
        <v>0</v>
      </c>
      <c r="M553" s="38">
        <f t="shared" si="203"/>
        <v>59170.8</v>
      </c>
      <c r="N553" s="38">
        <f t="shared" si="203"/>
        <v>0</v>
      </c>
      <c r="O553" s="38">
        <f t="shared" si="203"/>
        <v>29200</v>
      </c>
      <c r="P553" s="39">
        <f t="shared" si="203"/>
        <v>0</v>
      </c>
      <c r="Q553" s="133"/>
      <c r="R553" s="133"/>
      <c r="S553" s="51"/>
      <c r="T553" s="51"/>
      <c r="U553" s="51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  <c r="AU553" s="135"/>
      <c r="AV553" s="135"/>
      <c r="AW553" s="135"/>
      <c r="AX553" s="135"/>
      <c r="AY553" s="135"/>
      <c r="AZ553" s="135"/>
      <c r="BA553" s="135"/>
      <c r="BB553" s="133"/>
      <c r="BC553" s="133"/>
      <c r="BD553" s="133"/>
      <c r="BE553" s="133"/>
      <c r="BF553" s="133"/>
      <c r="BG553" s="133"/>
      <c r="BH553" s="133"/>
      <c r="BI553" s="133"/>
      <c r="BJ553" s="133"/>
      <c r="BK553" s="133"/>
      <c r="BL553" s="133"/>
      <c r="BM553" s="133"/>
      <c r="BN553" s="133"/>
      <c r="BO553" s="133"/>
      <c r="BP553" s="133"/>
      <c r="BQ553" s="133"/>
      <c r="BR553" s="133"/>
      <c r="BS553" s="133"/>
      <c r="BT553" s="133"/>
      <c r="BU553" s="133"/>
      <c r="BV553" s="133"/>
      <c r="BW553" s="133"/>
      <c r="BX553" s="133"/>
      <c r="BY553" s="133"/>
      <c r="BZ553" s="133"/>
      <c r="CA553" s="133"/>
      <c r="CB553" s="133"/>
      <c r="CC553" s="133"/>
      <c r="CD553" s="133"/>
      <c r="CE553" s="133"/>
      <c r="CF553" s="133"/>
      <c r="CG553" s="133"/>
      <c r="CH553" s="133"/>
      <c r="CI553" s="133"/>
      <c r="CJ553" s="133"/>
      <c r="CK553" s="133"/>
      <c r="CL553" s="133"/>
      <c r="CM553" s="133"/>
      <c r="CN553" s="133"/>
      <c r="CO553" s="133"/>
      <c r="CP553" s="133"/>
      <c r="CQ553" s="133"/>
      <c r="CR553" s="133"/>
      <c r="CS553" s="133"/>
      <c r="CT553" s="133"/>
      <c r="CU553" s="133"/>
      <c r="CV553" s="133"/>
      <c r="CW553" s="133"/>
      <c r="CX553" s="133"/>
      <c r="CY553" s="133"/>
      <c r="CZ553" s="133"/>
      <c r="DA553" s="133"/>
      <c r="DB553" s="133"/>
      <c r="DC553" s="133"/>
      <c r="DD553" s="133"/>
      <c r="DE553" s="133"/>
      <c r="DF553" s="133"/>
      <c r="DG553" s="133"/>
      <c r="DH553" s="133"/>
      <c r="DI553" s="133"/>
      <c r="DJ553" s="133"/>
      <c r="DK553" s="133"/>
      <c r="DL553" s="133"/>
      <c r="DM553" s="133"/>
      <c r="DN553" s="133"/>
      <c r="DO553" s="133"/>
      <c r="DP553" s="133"/>
      <c r="DQ553" s="133"/>
      <c r="DR553" s="133"/>
      <c r="DS553" s="133"/>
      <c r="DT553" s="133"/>
      <c r="DU553" s="133"/>
      <c r="DV553" s="133"/>
      <c r="DW553" s="133"/>
      <c r="DX553" s="133"/>
      <c r="DY553" s="133"/>
      <c r="DZ553" s="133"/>
      <c r="EA553" s="133"/>
      <c r="EB553" s="133"/>
      <c r="EC553" s="133"/>
      <c r="ED553" s="133"/>
      <c r="EE553" s="133"/>
      <c r="EF553" s="133"/>
      <c r="EG553" s="133"/>
      <c r="EH553" s="133"/>
      <c r="EI553" s="133"/>
      <c r="EJ553" s="133"/>
      <c r="EK553" s="133"/>
      <c r="EL553" s="133"/>
      <c r="EM553" s="133"/>
      <c r="EN553" s="133"/>
      <c r="EO553" s="133"/>
      <c r="EP553" s="133"/>
      <c r="EQ553" s="133"/>
      <c r="ER553" s="133"/>
      <c r="ES553" s="133"/>
      <c r="ET553" s="133"/>
      <c r="EU553" s="133"/>
      <c r="EV553" s="133"/>
      <c r="EW553" s="133"/>
      <c r="EX553" s="133"/>
      <c r="EY553" s="133"/>
      <c r="EZ553" s="133"/>
      <c r="FA553" s="133"/>
      <c r="FB553" s="133"/>
      <c r="FC553" s="133"/>
      <c r="FD553" s="133"/>
      <c r="FE553" s="133"/>
      <c r="FF553" s="133"/>
      <c r="FG553" s="133"/>
      <c r="FH553" s="133"/>
      <c r="FI553" s="133"/>
      <c r="FJ553" s="133"/>
      <c r="FK553" s="133"/>
      <c r="FL553" s="133"/>
      <c r="FM553" s="133"/>
      <c r="FN553" s="133"/>
      <c r="FO553" s="133"/>
      <c r="FP553" s="133"/>
      <c r="FQ553" s="133"/>
      <c r="FR553" s="133"/>
      <c r="FS553" s="133"/>
      <c r="FT553" s="133"/>
      <c r="FU553" s="133"/>
      <c r="FV553" s="133"/>
      <c r="FW553" s="133"/>
      <c r="FX553" s="133"/>
      <c r="FY553" s="133"/>
      <c r="FZ553" s="133"/>
      <c r="GA553" s="133"/>
      <c r="GB553" s="133"/>
      <c r="GC553" s="133"/>
      <c r="GD553" s="133"/>
      <c r="GE553" s="133"/>
      <c r="GF553" s="133"/>
      <c r="GG553" s="133"/>
      <c r="GH553" s="133"/>
      <c r="GI553" s="133"/>
      <c r="GJ553" s="133"/>
      <c r="GK553" s="133"/>
      <c r="GL553" s="133"/>
      <c r="GM553" s="133"/>
      <c r="GN553" s="133"/>
      <c r="GO553" s="133"/>
      <c r="GP553" s="133"/>
      <c r="GQ553" s="133"/>
      <c r="GR553" s="133"/>
      <c r="GS553" s="133"/>
      <c r="GT553" s="133"/>
      <c r="GU553" s="133"/>
      <c r="GV553" s="133"/>
      <c r="GW553" s="133"/>
      <c r="GX553" s="133"/>
      <c r="GY553" s="133"/>
      <c r="GZ553" s="133"/>
      <c r="HA553" s="133"/>
      <c r="HB553" s="133"/>
      <c r="HC553" s="133"/>
      <c r="HD553" s="133"/>
      <c r="HE553" s="133"/>
      <c r="HF553" s="133"/>
      <c r="HG553" s="133"/>
      <c r="HH553" s="133"/>
      <c r="HI553" s="133"/>
      <c r="HJ553" s="133"/>
      <c r="HK553" s="133"/>
      <c r="HL553" s="133"/>
      <c r="HM553" s="133"/>
      <c r="HN553" s="133"/>
      <c r="HO553" s="133"/>
      <c r="HP553" s="133"/>
      <c r="HQ553" s="133"/>
      <c r="HR553" s="133"/>
      <c r="HS553" s="133"/>
      <c r="HT553" s="133"/>
      <c r="HU553" s="133"/>
      <c r="HV553" s="133"/>
      <c r="HW553" s="133"/>
      <c r="HX553" s="133"/>
      <c r="HY553" s="133"/>
      <c r="HZ553" s="133"/>
      <c r="IA553" s="133"/>
      <c r="IB553" s="133"/>
      <c r="IC553" s="133"/>
      <c r="ID553" s="133"/>
      <c r="IE553" s="133"/>
      <c r="IF553" s="133"/>
      <c r="IG553" s="133"/>
      <c r="IH553" s="133"/>
      <c r="II553" s="133"/>
      <c r="IJ553" s="133"/>
      <c r="IK553" s="133"/>
      <c r="IL553" s="133"/>
      <c r="IM553" s="133"/>
      <c r="IN553" s="133"/>
      <c r="IO553" s="133"/>
      <c r="IP553" s="133"/>
      <c r="IQ553" s="133"/>
      <c r="IR553" s="133"/>
      <c r="IS553" s="133"/>
      <c r="IT553" s="133"/>
      <c r="IU553" s="133"/>
      <c r="IV553" s="133"/>
      <c r="IW553" s="133"/>
    </row>
    <row r="554" spans="1:257" ht="18" customHeight="1">
      <c r="A554" s="136" t="s">
        <v>232</v>
      </c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85"/>
      <c r="R554" s="85"/>
    </row>
    <row r="555" spans="1:257" ht="18" customHeight="1">
      <c r="A555" s="44"/>
      <c r="B555" s="83"/>
      <c r="C555" s="99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5"/>
      <c r="R555" s="85"/>
    </row>
    <row r="556" spans="1:257" ht="18" customHeight="1"/>
    <row r="557" spans="1:257" ht="18" customHeight="1">
      <c r="D557" s="18"/>
      <c r="E557" s="18"/>
      <c r="F557" s="18"/>
      <c r="G557" s="86"/>
      <c r="H557" s="86"/>
      <c r="I557" s="18"/>
      <c r="J557" s="18"/>
      <c r="K557" s="18"/>
      <c r="L557" s="18"/>
      <c r="M557" s="18"/>
      <c r="N557" s="18"/>
    </row>
    <row r="558" spans="1:257" ht="18" customHeight="1">
      <c r="D558" s="18"/>
      <c r="E558" s="35"/>
      <c r="F558" s="35"/>
      <c r="G558" s="14"/>
      <c r="H558" s="14"/>
      <c r="I558" s="23"/>
      <c r="J558" s="23"/>
      <c r="K558" s="18"/>
      <c r="L558" s="18"/>
      <c r="M558" s="18"/>
      <c r="N558" s="18"/>
    </row>
    <row r="559" spans="1:257" ht="18" customHeight="1">
      <c r="D559" s="18"/>
      <c r="E559" s="35"/>
      <c r="F559" s="35"/>
      <c r="G559" s="14"/>
      <c r="H559" s="14"/>
      <c r="I559" s="23"/>
      <c r="J559" s="23"/>
      <c r="K559" s="18"/>
      <c r="L559" s="18"/>
      <c r="M559" s="18"/>
      <c r="N559" s="18"/>
    </row>
    <row r="560" spans="1:257">
      <c r="D560" s="18"/>
      <c r="E560" s="35"/>
      <c r="F560" s="35"/>
      <c r="G560" s="14"/>
      <c r="H560" s="14"/>
      <c r="I560" s="23"/>
      <c r="J560" s="23"/>
      <c r="K560" s="18"/>
      <c r="L560" s="18"/>
      <c r="M560" s="18"/>
      <c r="N560" s="18"/>
    </row>
    <row r="561" spans="4:14">
      <c r="D561" s="18"/>
      <c r="E561" s="35"/>
      <c r="F561" s="35"/>
      <c r="G561" s="14"/>
      <c r="H561" s="14"/>
      <c r="I561" s="23"/>
      <c r="J561" s="23"/>
      <c r="K561" s="18"/>
      <c r="L561" s="18"/>
      <c r="M561" s="18"/>
      <c r="N561" s="18"/>
    </row>
    <row r="562" spans="4:14">
      <c r="D562" s="18"/>
      <c r="E562" s="35"/>
      <c r="F562" s="35"/>
      <c r="G562" s="14"/>
      <c r="H562" s="14"/>
      <c r="I562" s="23"/>
      <c r="J562" s="23"/>
      <c r="K562" s="18"/>
      <c r="L562" s="18"/>
      <c r="M562" s="18"/>
      <c r="N562" s="18"/>
    </row>
    <row r="563" spans="4:14"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</row>
    <row r="564" spans="4:14"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</row>
    <row r="565" spans="4:14"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</row>
    <row r="566" spans="4:14"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</row>
    <row r="567" spans="4:14"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</row>
    <row r="573" spans="4:14">
      <c r="G573" s="37"/>
      <c r="H573" s="37"/>
      <c r="I573" s="37"/>
      <c r="J573" s="37"/>
    </row>
    <row r="574" spans="4:14">
      <c r="G574" s="37"/>
      <c r="H574" s="37"/>
      <c r="I574" s="37"/>
      <c r="J574" s="37"/>
    </row>
    <row r="575" spans="4:14">
      <c r="G575" s="37"/>
      <c r="H575" s="37"/>
      <c r="I575" s="37"/>
      <c r="J575" s="37"/>
    </row>
    <row r="576" spans="4:14">
      <c r="G576" s="37"/>
      <c r="H576" s="37"/>
      <c r="I576" s="37"/>
      <c r="J576" s="37"/>
    </row>
    <row r="577" spans="7:10">
      <c r="G577" s="37"/>
      <c r="H577" s="37"/>
      <c r="I577" s="37"/>
      <c r="J577" s="37"/>
    </row>
    <row r="578" spans="7:10">
      <c r="G578" s="37"/>
      <c r="H578" s="37"/>
      <c r="I578" s="37"/>
      <c r="J578" s="37"/>
    </row>
  </sheetData>
  <mergeCells count="582">
    <mergeCell ref="C5:C7"/>
    <mergeCell ref="IT548:IW553"/>
    <mergeCell ref="Q480:R485"/>
    <mergeCell ref="Q486:R491"/>
    <mergeCell ref="Q518:R523"/>
    <mergeCell ref="Q524:R529"/>
    <mergeCell ref="Q530:R535"/>
    <mergeCell ref="IH548:IK553"/>
    <mergeCell ref="IL548:IO553"/>
    <mergeCell ref="FZ548:GC553"/>
    <mergeCell ref="GD548:GG553"/>
    <mergeCell ref="GH548:GK553"/>
    <mergeCell ref="GL548:GO553"/>
    <mergeCell ref="GP548:GS553"/>
    <mergeCell ref="GT548:GW553"/>
    <mergeCell ref="ID548:IG553"/>
    <mergeCell ref="FB548:FE553"/>
    <mergeCell ref="IP548:IS553"/>
    <mergeCell ref="GX548:HA553"/>
    <mergeCell ref="HB548:HE553"/>
    <mergeCell ref="HF548:HI553"/>
    <mergeCell ref="HJ548:HM553"/>
    <mergeCell ref="HN548:HQ553"/>
    <mergeCell ref="HR548:HU553"/>
    <mergeCell ref="HV548:HY553"/>
    <mergeCell ref="HZ548:IC553"/>
    <mergeCell ref="FF548:FI553"/>
    <mergeCell ref="FJ548:FM553"/>
    <mergeCell ref="FN548:FQ553"/>
    <mergeCell ref="FR548:FU553"/>
    <mergeCell ref="FV548:FY553"/>
    <mergeCell ref="ED548:EG553"/>
    <mergeCell ref="EH548:EK553"/>
    <mergeCell ref="EL548:EO553"/>
    <mergeCell ref="EP548:ES553"/>
    <mergeCell ref="ET548:EW553"/>
    <mergeCell ref="EX548:FA553"/>
    <mergeCell ref="DF548:DI553"/>
    <mergeCell ref="DJ548:DM553"/>
    <mergeCell ref="DN548:DQ553"/>
    <mergeCell ref="DR548:DU553"/>
    <mergeCell ref="DV548:DY553"/>
    <mergeCell ref="DZ548:EC553"/>
    <mergeCell ref="CH548:CK553"/>
    <mergeCell ref="CL548:CO553"/>
    <mergeCell ref="CP548:CS553"/>
    <mergeCell ref="CT548:CW553"/>
    <mergeCell ref="CX548:DA553"/>
    <mergeCell ref="DB548:DE553"/>
    <mergeCell ref="BJ548:BM553"/>
    <mergeCell ref="BN548:BQ553"/>
    <mergeCell ref="BR548:BU553"/>
    <mergeCell ref="BV548:BY553"/>
    <mergeCell ref="BZ548:CC553"/>
    <mergeCell ref="CD548:CG553"/>
    <mergeCell ref="AL548:AO553"/>
    <mergeCell ref="AP548:AS553"/>
    <mergeCell ref="AT548:AW553"/>
    <mergeCell ref="AX548:BA553"/>
    <mergeCell ref="BB548:BE553"/>
    <mergeCell ref="BF548:BI553"/>
    <mergeCell ref="IH542:IK547"/>
    <mergeCell ref="IL542:IO547"/>
    <mergeCell ref="IP542:IS547"/>
    <mergeCell ref="IT542:IW547"/>
    <mergeCell ref="A548:E553"/>
    <mergeCell ref="V548:Y553"/>
    <mergeCell ref="Z548:AC553"/>
    <mergeCell ref="AD548:AG553"/>
    <mergeCell ref="AH548:AK553"/>
    <mergeCell ref="HJ542:HM547"/>
    <mergeCell ref="ID542:IG547"/>
    <mergeCell ref="GL542:GO547"/>
    <mergeCell ref="GP542:GS547"/>
    <mergeCell ref="GT542:GW547"/>
    <mergeCell ref="GX542:HA547"/>
    <mergeCell ref="HB542:HE547"/>
    <mergeCell ref="GD542:GG547"/>
    <mergeCell ref="GH542:GK547"/>
    <mergeCell ref="HN542:HQ547"/>
    <mergeCell ref="HR542:HU547"/>
    <mergeCell ref="HV542:HY547"/>
    <mergeCell ref="HZ542:IC547"/>
    <mergeCell ref="ET542:EW547"/>
    <mergeCell ref="EX542:FA547"/>
    <mergeCell ref="FB542:FE547"/>
    <mergeCell ref="FF542:FI547"/>
    <mergeCell ref="FJ542:FM547"/>
    <mergeCell ref="HF542:HI547"/>
    <mergeCell ref="FN542:FQ547"/>
    <mergeCell ref="FR542:FU547"/>
    <mergeCell ref="FV542:FY547"/>
    <mergeCell ref="FZ542:GC547"/>
    <mergeCell ref="DV542:DY547"/>
    <mergeCell ref="DZ542:EC547"/>
    <mergeCell ref="ED542:EG547"/>
    <mergeCell ref="EH542:EK547"/>
    <mergeCell ref="EL542:EO547"/>
    <mergeCell ref="EP542:ES547"/>
    <mergeCell ref="CX542:DA547"/>
    <mergeCell ref="DB542:DE547"/>
    <mergeCell ref="DF542:DI547"/>
    <mergeCell ref="DJ542:DM547"/>
    <mergeCell ref="DN542:DQ547"/>
    <mergeCell ref="DR542:DU547"/>
    <mergeCell ref="BZ542:CC547"/>
    <mergeCell ref="CD542:CG547"/>
    <mergeCell ref="CH542:CK547"/>
    <mergeCell ref="CL542:CO547"/>
    <mergeCell ref="CP542:CS547"/>
    <mergeCell ref="CT542:CW547"/>
    <mergeCell ref="BJ542:BM547"/>
    <mergeCell ref="BN542:BQ547"/>
    <mergeCell ref="BR542:BU547"/>
    <mergeCell ref="BV542:BY547"/>
    <mergeCell ref="AD542:AG547"/>
    <mergeCell ref="AH542:AK547"/>
    <mergeCell ref="AL542:AO547"/>
    <mergeCell ref="AP542:AS547"/>
    <mergeCell ref="AT542:AW547"/>
    <mergeCell ref="AX542:BA547"/>
    <mergeCell ref="B394:B399"/>
    <mergeCell ref="Q412:R417"/>
    <mergeCell ref="Q418:R423"/>
    <mergeCell ref="Q468:R473"/>
    <mergeCell ref="D494:D499"/>
    <mergeCell ref="D506:D511"/>
    <mergeCell ref="B455:B460"/>
    <mergeCell ref="BB542:BE547"/>
    <mergeCell ref="BF542:BI547"/>
    <mergeCell ref="A102:A108"/>
    <mergeCell ref="Q62:R67"/>
    <mergeCell ref="D62:D67"/>
    <mergeCell ref="D83:D88"/>
    <mergeCell ref="Q76:R82"/>
    <mergeCell ref="D102:D108"/>
    <mergeCell ref="B83:B88"/>
    <mergeCell ref="Q102:R108"/>
    <mergeCell ref="B102:B108"/>
    <mergeCell ref="B89:B95"/>
    <mergeCell ref="D48:D54"/>
    <mergeCell ref="D76:D82"/>
    <mergeCell ref="Q68:R75"/>
    <mergeCell ref="Q140:R145"/>
    <mergeCell ref="D160:D167"/>
    <mergeCell ref="Q160:R167"/>
    <mergeCell ref="D180:D186"/>
    <mergeCell ref="D122:D127"/>
    <mergeCell ref="Q89:R95"/>
    <mergeCell ref="Q109:R114"/>
    <mergeCell ref="Q146:R151"/>
    <mergeCell ref="Q115:R121"/>
    <mergeCell ref="Q134:R139"/>
    <mergeCell ref="Q122:R127"/>
    <mergeCell ref="Q128:R133"/>
    <mergeCell ref="D128:D133"/>
    <mergeCell ref="D174:D179"/>
    <mergeCell ref="D35:D40"/>
    <mergeCell ref="D280:D285"/>
    <mergeCell ref="D412:D417"/>
    <mergeCell ref="B35:B40"/>
    <mergeCell ref="D152:D159"/>
    <mergeCell ref="B109:B114"/>
    <mergeCell ref="D400:D405"/>
    <mergeCell ref="D382:D387"/>
    <mergeCell ref="D206:D211"/>
    <mergeCell ref="D249:D254"/>
    <mergeCell ref="D134:D139"/>
    <mergeCell ref="B146:B151"/>
    <mergeCell ref="D146:D151"/>
    <mergeCell ref="B382:B387"/>
    <mergeCell ref="B388:B393"/>
    <mergeCell ref="D394:D399"/>
    <mergeCell ref="A381:R381"/>
    <mergeCell ref="A380:R380"/>
    <mergeCell ref="A374:E379"/>
    <mergeCell ref="Q310:R316"/>
    <mergeCell ref="Q304:R309"/>
    <mergeCell ref="Q292:R297"/>
    <mergeCell ref="D329:D335"/>
    <mergeCell ref="D292:D297"/>
    <mergeCell ref="G4:M4"/>
    <mergeCell ref="Q48:R54"/>
    <mergeCell ref="Q96:R101"/>
    <mergeCell ref="A83:A88"/>
    <mergeCell ref="D89:D95"/>
    <mergeCell ref="Q56:R61"/>
    <mergeCell ref="B76:B82"/>
    <mergeCell ref="Q83:R88"/>
    <mergeCell ref="A62:A67"/>
    <mergeCell ref="B62:B67"/>
    <mergeCell ref="K6:L6"/>
    <mergeCell ref="M6:N6"/>
    <mergeCell ref="O6:P6"/>
    <mergeCell ref="F5:F7"/>
    <mergeCell ref="G5:H6"/>
    <mergeCell ref="D5:D7"/>
    <mergeCell ref="E5:E7"/>
    <mergeCell ref="Q12:R22"/>
    <mergeCell ref="B23:B28"/>
    <mergeCell ref="I6:J6"/>
    <mergeCell ref="A10:R10"/>
    <mergeCell ref="A11:R11"/>
    <mergeCell ref="A23:A28"/>
    <mergeCell ref="A12:A22"/>
    <mergeCell ref="G2:N2"/>
    <mergeCell ref="D298:D303"/>
    <mergeCell ref="D304:D309"/>
    <mergeCell ref="D187:D192"/>
    <mergeCell ref="Q362:R367"/>
    <mergeCell ref="A3:F3"/>
    <mergeCell ref="A4:F4"/>
    <mergeCell ref="G3:M3"/>
    <mergeCell ref="Q249:R254"/>
    <mergeCell ref="D168:D173"/>
    <mergeCell ref="D336:D341"/>
    <mergeCell ref="B349:B354"/>
    <mergeCell ref="D342:D347"/>
    <mergeCell ref="Q342:R347"/>
    <mergeCell ref="Q200:R205"/>
    <mergeCell ref="Q219:R224"/>
    <mergeCell ref="D219:D224"/>
    <mergeCell ref="D225:D230"/>
    <mergeCell ref="D323:D328"/>
    <mergeCell ref="B329:B335"/>
    <mergeCell ref="Q317:R322"/>
    <mergeCell ref="Q273:R279"/>
    <mergeCell ref="Q286:R291"/>
    <mergeCell ref="Q280:R285"/>
    <mergeCell ref="A243:A248"/>
    <mergeCell ref="A323:A328"/>
    <mergeCell ref="A356:A361"/>
    <mergeCell ref="B356:B361"/>
    <mergeCell ref="Q329:R335"/>
    <mergeCell ref="D310:D316"/>
    <mergeCell ref="Q374:R379"/>
    <mergeCell ref="A304:A309"/>
    <mergeCell ref="B280:B285"/>
    <mergeCell ref="B304:B309"/>
    <mergeCell ref="B323:B328"/>
    <mergeCell ref="A280:A285"/>
    <mergeCell ref="Q323:R328"/>
    <mergeCell ref="D317:D322"/>
    <mergeCell ref="Q356:R361"/>
    <mergeCell ref="D356:D361"/>
    <mergeCell ref="A362:E367"/>
    <mergeCell ref="Q368:R373"/>
    <mergeCell ref="A448:A454"/>
    <mergeCell ref="D286:D291"/>
    <mergeCell ref="Q298:R303"/>
    <mergeCell ref="B494:B499"/>
    <mergeCell ref="D448:D454"/>
    <mergeCell ref="Q267:R272"/>
    <mergeCell ref="Q261:R266"/>
    <mergeCell ref="A249:A254"/>
    <mergeCell ref="A286:A291"/>
    <mergeCell ref="B286:B291"/>
    <mergeCell ref="A255:A260"/>
    <mergeCell ref="A317:A322"/>
    <mergeCell ref="B317:B322"/>
    <mergeCell ref="Q430:R435"/>
    <mergeCell ref="Q400:R405"/>
    <mergeCell ref="Q424:R429"/>
    <mergeCell ref="D388:D393"/>
    <mergeCell ref="A394:A399"/>
    <mergeCell ref="A388:A393"/>
    <mergeCell ref="Q388:R393"/>
    <mergeCell ref="Q394:R399"/>
    <mergeCell ref="A480:E485"/>
    <mergeCell ref="Q448:R454"/>
    <mergeCell ref="A436:A441"/>
    <mergeCell ref="B400:B405"/>
    <mergeCell ref="B412:B417"/>
    <mergeCell ref="D436:D441"/>
    <mergeCell ref="A406:A411"/>
    <mergeCell ref="A400:A405"/>
    <mergeCell ref="A430:A435"/>
    <mergeCell ref="D406:D411"/>
    <mergeCell ref="B406:B411"/>
    <mergeCell ref="B442:B447"/>
    <mergeCell ref="A424:A429"/>
    <mergeCell ref="B418:B423"/>
    <mergeCell ref="D442:D447"/>
    <mergeCell ref="B424:B429"/>
    <mergeCell ref="B436:B441"/>
    <mergeCell ref="A368:E373"/>
    <mergeCell ref="A292:A297"/>
    <mergeCell ref="A298:A303"/>
    <mergeCell ref="D261:D266"/>
    <mergeCell ref="B261:B266"/>
    <mergeCell ref="D267:D272"/>
    <mergeCell ref="A174:A179"/>
    <mergeCell ref="B174:B179"/>
    <mergeCell ref="A273:A279"/>
    <mergeCell ref="A267:A272"/>
    <mergeCell ref="A237:A242"/>
    <mergeCell ref="A261:A266"/>
    <mergeCell ref="B243:B248"/>
    <mergeCell ref="A212:A217"/>
    <mergeCell ref="B292:B297"/>
    <mergeCell ref="B336:B341"/>
    <mergeCell ref="B273:B279"/>
    <mergeCell ref="B298:B303"/>
    <mergeCell ref="D273:D279"/>
    <mergeCell ref="B255:B260"/>
    <mergeCell ref="B219:B224"/>
    <mergeCell ref="A200:A205"/>
    <mergeCell ref="B237:B242"/>
    <mergeCell ref="B225:B230"/>
    <mergeCell ref="A109:A114"/>
    <mergeCell ref="D109:D114"/>
    <mergeCell ref="Q29:R34"/>
    <mergeCell ref="Q255:R260"/>
    <mergeCell ref="Q187:R192"/>
    <mergeCell ref="Q168:R173"/>
    <mergeCell ref="Q174:R179"/>
    <mergeCell ref="D243:D248"/>
    <mergeCell ref="D193:D199"/>
    <mergeCell ref="A122:A127"/>
    <mergeCell ref="B200:B205"/>
    <mergeCell ref="B152:B159"/>
    <mergeCell ref="B187:B192"/>
    <mergeCell ref="B160:B167"/>
    <mergeCell ref="B231:B236"/>
    <mergeCell ref="D200:D205"/>
    <mergeCell ref="D231:D236"/>
    <mergeCell ref="B249:B254"/>
    <mergeCell ref="D255:D260"/>
    <mergeCell ref="Q231:R236"/>
    <mergeCell ref="D237:D242"/>
    <mergeCell ref="Q243:R248"/>
    <mergeCell ref="Q225:R230"/>
    <mergeCell ref="Q237:R242"/>
    <mergeCell ref="B48:B54"/>
    <mergeCell ref="B122:B127"/>
    <mergeCell ref="B180:B186"/>
    <mergeCell ref="D115:D121"/>
    <mergeCell ref="A8:R8"/>
    <mergeCell ref="Q35:R40"/>
    <mergeCell ref="B68:B75"/>
    <mergeCell ref="Q5:R7"/>
    <mergeCell ref="Q23:R28"/>
    <mergeCell ref="I5:P5"/>
    <mergeCell ref="B5:B7"/>
    <mergeCell ref="D23:D28"/>
    <mergeCell ref="B12:B22"/>
    <mergeCell ref="Q41:R47"/>
    <mergeCell ref="D96:D101"/>
    <mergeCell ref="A89:A95"/>
    <mergeCell ref="A5:A7"/>
    <mergeCell ref="A76:A82"/>
    <mergeCell ref="A29:A34"/>
    <mergeCell ref="A68:A75"/>
    <mergeCell ref="A56:A61"/>
    <mergeCell ref="D68:D75"/>
    <mergeCell ref="B56:B61"/>
    <mergeCell ref="A9:R9"/>
    <mergeCell ref="A134:A139"/>
    <mergeCell ref="A152:A159"/>
    <mergeCell ref="A225:A230"/>
    <mergeCell ref="B168:B173"/>
    <mergeCell ref="B134:B139"/>
    <mergeCell ref="A180:A186"/>
    <mergeCell ref="Q193:R199"/>
    <mergeCell ref="Q206:R211"/>
    <mergeCell ref="Q212:R217"/>
    <mergeCell ref="A218:R218"/>
    <mergeCell ref="D140:D145"/>
    <mergeCell ref="A160:A167"/>
    <mergeCell ref="A206:A211"/>
    <mergeCell ref="B206:B211"/>
    <mergeCell ref="B212:B217"/>
    <mergeCell ref="D212:D217"/>
    <mergeCell ref="A168:A173"/>
    <mergeCell ref="Q152:R159"/>
    <mergeCell ref="Q180:R186"/>
    <mergeCell ref="P1:R1"/>
    <mergeCell ref="A461:A467"/>
    <mergeCell ref="B461:B467"/>
    <mergeCell ref="Q461:R467"/>
    <mergeCell ref="A48:A54"/>
    <mergeCell ref="D455:D460"/>
    <mergeCell ref="D349:D354"/>
    <mergeCell ref="A115:A121"/>
    <mergeCell ref="B115:B121"/>
    <mergeCell ref="A140:A145"/>
    <mergeCell ref="A329:A335"/>
    <mergeCell ref="A193:A199"/>
    <mergeCell ref="B193:B199"/>
    <mergeCell ref="A219:A224"/>
    <mergeCell ref="A418:A423"/>
    <mergeCell ref="A342:A347"/>
    <mergeCell ref="B342:B347"/>
    <mergeCell ref="B267:B272"/>
    <mergeCell ref="A310:A316"/>
    <mergeCell ref="B310:B316"/>
    <mergeCell ref="A442:A447"/>
    <mergeCell ref="A128:A133"/>
    <mergeCell ref="A146:A151"/>
    <mergeCell ref="B128:B133"/>
    <mergeCell ref="B448:B454"/>
    <mergeCell ref="Q436:R441"/>
    <mergeCell ref="D418:D423"/>
    <mergeCell ref="D424:D429"/>
    <mergeCell ref="D500:D505"/>
    <mergeCell ref="B430:B435"/>
    <mergeCell ref="D461:D467"/>
    <mergeCell ref="Q474:R479"/>
    <mergeCell ref="Q442:R447"/>
    <mergeCell ref="A474:E479"/>
    <mergeCell ref="D430:D435"/>
    <mergeCell ref="B468:B473"/>
    <mergeCell ref="A468:A473"/>
    <mergeCell ref="D468:D473"/>
    <mergeCell ref="Q500:R505"/>
    <mergeCell ref="A500:A505"/>
    <mergeCell ref="B500:B505"/>
    <mergeCell ref="A492:R492"/>
    <mergeCell ref="A455:A460"/>
    <mergeCell ref="A486:E491"/>
    <mergeCell ref="A494:A499"/>
    <mergeCell ref="A493:R493"/>
    <mergeCell ref="Q455:R460"/>
    <mergeCell ref="Q494:R499"/>
    <mergeCell ref="A512:A517"/>
    <mergeCell ref="B512:B517"/>
    <mergeCell ref="AL524:AO529"/>
    <mergeCell ref="AD524:AG529"/>
    <mergeCell ref="A518:E523"/>
    <mergeCell ref="Z524:AC529"/>
    <mergeCell ref="A506:A511"/>
    <mergeCell ref="Q512:R517"/>
    <mergeCell ref="D512:D517"/>
    <mergeCell ref="Q506:R511"/>
    <mergeCell ref="B506:B511"/>
    <mergeCell ref="AP524:AS529"/>
    <mergeCell ref="A554:P554"/>
    <mergeCell ref="A524:E529"/>
    <mergeCell ref="A536:E541"/>
    <mergeCell ref="A542:E547"/>
    <mergeCell ref="Q536:R541"/>
    <mergeCell ref="Z530:AC535"/>
    <mergeCell ref="AD530:AG535"/>
    <mergeCell ref="AH530:AK535"/>
    <mergeCell ref="AL530:AO535"/>
    <mergeCell ref="AH524:AK529"/>
    <mergeCell ref="Z542:AC547"/>
    <mergeCell ref="Q548:R553"/>
    <mergeCell ref="Q542:R547"/>
    <mergeCell ref="AT524:AW529"/>
    <mergeCell ref="AX524:BA529"/>
    <mergeCell ref="BB524:BE529"/>
    <mergeCell ref="BF524:BI529"/>
    <mergeCell ref="BJ524:BM529"/>
    <mergeCell ref="BN524:BQ529"/>
    <mergeCell ref="BR524:BU529"/>
    <mergeCell ref="BV524:BY529"/>
    <mergeCell ref="BZ524:CC529"/>
    <mergeCell ref="CD524:CG529"/>
    <mergeCell ref="CH524:CK529"/>
    <mergeCell ref="CL524:CO529"/>
    <mergeCell ref="CP524:CS529"/>
    <mergeCell ref="CT524:CW529"/>
    <mergeCell ref="CX524:DA529"/>
    <mergeCell ref="DB524:DE529"/>
    <mergeCell ref="DF524:DI529"/>
    <mergeCell ref="DJ524:DM529"/>
    <mergeCell ref="DN524:DQ529"/>
    <mergeCell ref="DR524:DU529"/>
    <mergeCell ref="DV524:DY529"/>
    <mergeCell ref="DZ524:EC529"/>
    <mergeCell ref="ED524:EG529"/>
    <mergeCell ref="EH524:EK529"/>
    <mergeCell ref="EL524:EO529"/>
    <mergeCell ref="EP524:ES529"/>
    <mergeCell ref="ET524:EW529"/>
    <mergeCell ref="EX524:FA529"/>
    <mergeCell ref="FB524:FE529"/>
    <mergeCell ref="FF524:FI529"/>
    <mergeCell ref="FJ524:FM529"/>
    <mergeCell ref="FN524:FQ529"/>
    <mergeCell ref="FR524:FU529"/>
    <mergeCell ref="FV524:FY529"/>
    <mergeCell ref="FZ524:GC529"/>
    <mergeCell ref="GD524:GG529"/>
    <mergeCell ref="IT524:IW529"/>
    <mergeCell ref="A530:E535"/>
    <mergeCell ref="HF524:HI529"/>
    <mergeCell ref="HJ524:HM529"/>
    <mergeCell ref="HN524:HQ529"/>
    <mergeCell ref="V530:Y535"/>
    <mergeCell ref="HR524:HU529"/>
    <mergeCell ref="HV524:HY529"/>
    <mergeCell ref="HZ524:IC529"/>
    <mergeCell ref="GH524:GK529"/>
    <mergeCell ref="ID524:IG529"/>
    <mergeCell ref="IH524:IK529"/>
    <mergeCell ref="IL524:IO529"/>
    <mergeCell ref="IP524:IS529"/>
    <mergeCell ref="GL524:GO529"/>
    <mergeCell ref="GP524:GS529"/>
    <mergeCell ref="GT524:GW529"/>
    <mergeCell ref="GX524:HA529"/>
    <mergeCell ref="HB524:HE529"/>
    <mergeCell ref="AP530:AS535"/>
    <mergeCell ref="AT530:AW535"/>
    <mergeCell ref="AX530:BA535"/>
    <mergeCell ref="BB530:BE535"/>
    <mergeCell ref="BN530:BQ535"/>
    <mergeCell ref="BF530:BI535"/>
    <mergeCell ref="BJ530:BM535"/>
    <mergeCell ref="BR530:BU535"/>
    <mergeCell ref="BV530:BY535"/>
    <mergeCell ref="BZ530:CC535"/>
    <mergeCell ref="CL530:CO535"/>
    <mergeCell ref="CP530:CS535"/>
    <mergeCell ref="CD530:CG535"/>
    <mergeCell ref="CH530:CK535"/>
    <mergeCell ref="CT530:CW535"/>
    <mergeCell ref="CX530:DA535"/>
    <mergeCell ref="DJ530:DM535"/>
    <mergeCell ref="DN530:DQ535"/>
    <mergeCell ref="DB530:DE535"/>
    <mergeCell ref="DF530:DI535"/>
    <mergeCell ref="DR530:DU535"/>
    <mergeCell ref="DV530:DY535"/>
    <mergeCell ref="EH530:EK535"/>
    <mergeCell ref="EL530:EO535"/>
    <mergeCell ref="DZ530:EC535"/>
    <mergeCell ref="ED530:EG535"/>
    <mergeCell ref="ET530:EW535"/>
    <mergeCell ref="FV530:FY535"/>
    <mergeCell ref="FZ530:GC535"/>
    <mergeCell ref="FF530:FI535"/>
    <mergeCell ref="FJ530:FM535"/>
    <mergeCell ref="EX530:FA535"/>
    <mergeCell ref="FB530:FE535"/>
    <mergeCell ref="FN530:FQ535"/>
    <mergeCell ref="FR530:FU535"/>
    <mergeCell ref="IT530:IW535"/>
    <mergeCell ref="HF530:HI535"/>
    <mergeCell ref="HJ530:HM535"/>
    <mergeCell ref="HN530:HQ535"/>
    <mergeCell ref="HR530:HU535"/>
    <mergeCell ref="EP530:ES535"/>
    <mergeCell ref="IL530:IO535"/>
    <mergeCell ref="IP530:IS535"/>
    <mergeCell ref="ID530:IG535"/>
    <mergeCell ref="GD530:GG535"/>
    <mergeCell ref="HV530:HY535"/>
    <mergeCell ref="HZ530:IC535"/>
    <mergeCell ref="IH530:IK535"/>
    <mergeCell ref="GX530:HA535"/>
    <mergeCell ref="HB530:HE535"/>
    <mergeCell ref="GH530:GK535"/>
    <mergeCell ref="GL530:GO535"/>
    <mergeCell ref="GP530:GS535"/>
    <mergeCell ref="GT530:GW535"/>
    <mergeCell ref="B29:B34"/>
    <mergeCell ref="D12:D22"/>
    <mergeCell ref="D29:D34"/>
    <mergeCell ref="A35:A40"/>
    <mergeCell ref="A336:A341"/>
    <mergeCell ref="A412:A417"/>
    <mergeCell ref="A382:A387"/>
    <mergeCell ref="Q382:R387"/>
    <mergeCell ref="Q349:R354"/>
    <mergeCell ref="A349:A354"/>
    <mergeCell ref="Q406:R411"/>
    <mergeCell ref="Q336:R341"/>
    <mergeCell ref="A348:R348"/>
    <mergeCell ref="A355:R355"/>
    <mergeCell ref="A187:A192"/>
    <mergeCell ref="B140:B145"/>
    <mergeCell ref="A231:A236"/>
    <mergeCell ref="D56:D61"/>
    <mergeCell ref="A41:A47"/>
    <mergeCell ref="B41:B47"/>
    <mergeCell ref="A96:A101"/>
    <mergeCell ref="B96:B101"/>
    <mergeCell ref="D41:D47"/>
    <mergeCell ref="A55:R55"/>
  </mergeCells>
  <phoneticPr fontId="3" type="noConversion"/>
  <pageMargins left="0.31496062992125984" right="0.19685039370078741" top="0.27559055118110237" bottom="0.19685039370078741" header="0.31496062992125984" footer="0.23622047244094491"/>
  <pageSetup paperSize="9" scale="65" fitToHeight="99" orientation="landscape" r:id="rId1"/>
  <headerFooter alignWithMargins="0"/>
  <ignoredErrors>
    <ignoredError sqref="H12 H23 H29 G56:H56 G83:H83 G89:H89 G96:H96 G109:H109 G115:H115 G134:H134 G140:H140" formula="1"/>
    <ignoredError sqref="M76 I1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0"/>
  <sheetViews>
    <sheetView topLeftCell="A248" workbookViewId="0">
      <selection activeCell="D259" sqref="D259"/>
    </sheetView>
  </sheetViews>
  <sheetFormatPr defaultRowHeight="12" customHeight="1"/>
  <cols>
    <col min="1" max="1" width="8.140625" style="12" customWidth="1"/>
    <col min="2" max="2" width="30.5703125" style="11" customWidth="1"/>
    <col min="3" max="3" width="15.28515625" style="11" customWidth="1"/>
    <col min="4" max="4" width="14.85546875" style="11" customWidth="1"/>
    <col min="5" max="6" width="13.7109375" style="11" customWidth="1"/>
    <col min="7" max="7" width="12.85546875" style="18" customWidth="1"/>
    <col min="8" max="8" width="11.7109375" style="18" customWidth="1"/>
    <col min="9" max="9" width="9.140625" style="18"/>
    <col min="10" max="10" width="9.7109375" style="18" bestFit="1" customWidth="1"/>
    <col min="11" max="29" width="9.140625" style="18"/>
    <col min="30" max="16384" width="9.140625" style="11"/>
  </cols>
  <sheetData>
    <row r="1" spans="1:31" ht="12" customHeight="1">
      <c r="A1" s="27"/>
      <c r="B1" s="18"/>
      <c r="C1" s="18"/>
      <c r="D1" s="18"/>
      <c r="E1" s="18"/>
      <c r="F1" s="18"/>
    </row>
    <row r="2" spans="1:31" ht="12" customHeight="1">
      <c r="A2" s="84"/>
      <c r="B2" s="82"/>
      <c r="C2" s="82"/>
      <c r="D2" s="82"/>
      <c r="E2" s="177"/>
      <c r="F2" s="177"/>
    </row>
    <row r="3" spans="1:31" ht="12" customHeight="1">
      <c r="A3" s="185"/>
      <c r="B3" s="186"/>
      <c r="C3" s="186"/>
      <c r="D3" s="186"/>
      <c r="E3" s="191"/>
      <c r="F3" s="191"/>
    </row>
    <row r="4" spans="1:31" ht="12" customHeight="1">
      <c r="A4" s="210"/>
      <c r="B4" s="211"/>
      <c r="C4" s="211"/>
      <c r="D4" s="211"/>
      <c r="E4" s="191"/>
      <c r="F4" s="191"/>
    </row>
    <row r="5" spans="1:31" ht="12" customHeight="1">
      <c r="A5" s="199"/>
      <c r="B5" s="200"/>
      <c r="C5" s="200"/>
      <c r="D5" s="200"/>
      <c r="E5" s="200"/>
      <c r="F5" s="200"/>
      <c r="G5" s="200"/>
      <c r="H5" s="200"/>
    </row>
    <row r="6" spans="1:31" ht="12" customHeight="1">
      <c r="A6" s="199"/>
      <c r="B6" s="200"/>
      <c r="C6" s="200"/>
      <c r="D6" s="200"/>
      <c r="E6" s="200"/>
      <c r="F6" s="200"/>
      <c r="G6" s="200"/>
      <c r="H6" s="200"/>
    </row>
    <row r="7" spans="1:31" ht="12" customHeight="1">
      <c r="A7" s="199"/>
      <c r="B7" s="200"/>
      <c r="C7" s="200"/>
      <c r="D7" s="200"/>
      <c r="E7" s="86"/>
      <c r="F7" s="86"/>
      <c r="G7" s="86"/>
      <c r="H7" s="86"/>
    </row>
    <row r="8" spans="1:31" ht="12" customHeight="1">
      <c r="A8" s="28"/>
      <c r="B8" s="29"/>
      <c r="C8" s="28"/>
      <c r="D8" s="29"/>
      <c r="E8" s="28"/>
      <c r="F8" s="29"/>
      <c r="G8" s="28"/>
      <c r="H8" s="29"/>
    </row>
    <row r="9" spans="1:31" ht="12" customHeight="1">
      <c r="A9" s="30"/>
      <c r="B9" s="209"/>
      <c r="C9" s="209"/>
      <c r="D9" s="209"/>
      <c r="E9" s="207"/>
      <c r="F9" s="207"/>
      <c r="G9" s="207"/>
      <c r="H9" s="207"/>
    </row>
    <row r="10" spans="1:31" ht="12" customHeight="1">
      <c r="A10" s="30"/>
      <c r="B10" s="89"/>
      <c r="C10" s="89"/>
      <c r="D10" s="89"/>
      <c r="E10" s="207"/>
      <c r="F10" s="207"/>
      <c r="G10" s="207"/>
      <c r="H10" s="207"/>
    </row>
    <row r="11" spans="1:31" ht="12" customHeight="1">
      <c r="A11" s="30"/>
      <c r="B11" s="209"/>
      <c r="C11" s="209"/>
      <c r="D11" s="209"/>
      <c r="E11" s="207"/>
      <c r="F11" s="207"/>
      <c r="G11" s="207"/>
      <c r="H11" s="207"/>
    </row>
    <row r="12" spans="1:31" ht="12" customHeight="1">
      <c r="A12" s="208"/>
      <c r="B12" s="200"/>
      <c r="C12" s="86"/>
      <c r="D12" s="31"/>
      <c r="E12" s="13"/>
      <c r="F12" s="13"/>
      <c r="G12" s="13"/>
      <c r="H12" s="13"/>
      <c r="AD12" s="18"/>
      <c r="AE12" s="18"/>
    </row>
    <row r="13" spans="1:31" ht="12" customHeight="1">
      <c r="A13" s="199"/>
      <c r="B13" s="200"/>
      <c r="C13" s="86"/>
      <c r="D13" s="86"/>
      <c r="E13" s="14"/>
      <c r="F13" s="14"/>
      <c r="G13" s="14"/>
      <c r="H13" s="14"/>
      <c r="AD13" s="18"/>
      <c r="AE13" s="18"/>
    </row>
    <row r="14" spans="1:31" ht="12" customHeight="1">
      <c r="A14" s="199"/>
      <c r="B14" s="200"/>
      <c r="C14" s="86"/>
      <c r="D14" s="86"/>
      <c r="E14" s="14"/>
      <c r="F14" s="14"/>
      <c r="G14" s="14"/>
      <c r="H14" s="14"/>
      <c r="AD14" s="18"/>
      <c r="AE14" s="18"/>
    </row>
    <row r="15" spans="1:31" ht="12" customHeight="1">
      <c r="A15" s="199"/>
      <c r="B15" s="200"/>
      <c r="C15" s="86"/>
      <c r="D15" s="86"/>
      <c r="E15" s="14"/>
      <c r="F15" s="14"/>
      <c r="G15" s="14"/>
      <c r="H15" s="14"/>
      <c r="AD15" s="18"/>
      <c r="AE15" s="18"/>
    </row>
    <row r="16" spans="1:31" ht="12" customHeight="1">
      <c r="A16" s="199"/>
      <c r="B16" s="200"/>
      <c r="C16" s="86"/>
      <c r="D16" s="86"/>
      <c r="E16" s="14"/>
      <c r="F16" s="14"/>
      <c r="G16" s="14"/>
      <c r="H16" s="14"/>
      <c r="AD16" s="18"/>
      <c r="AE16" s="18"/>
    </row>
    <row r="17" spans="1:31" ht="12" customHeight="1">
      <c r="A17" s="199"/>
      <c r="B17" s="200"/>
      <c r="C17" s="86"/>
      <c r="D17" s="86"/>
      <c r="E17" s="14"/>
      <c r="F17" s="14"/>
      <c r="G17" s="14"/>
      <c r="H17" s="14"/>
      <c r="AD17" s="18"/>
      <c r="AE17" s="18"/>
    </row>
    <row r="18" spans="1:31" ht="12" customHeight="1">
      <c r="A18" s="204"/>
      <c r="B18" s="200"/>
      <c r="C18" s="86"/>
      <c r="D18" s="31"/>
      <c r="E18" s="13"/>
      <c r="F18" s="13"/>
      <c r="G18" s="13"/>
      <c r="H18" s="13"/>
      <c r="AD18" s="18"/>
      <c r="AE18" s="18"/>
    </row>
    <row r="19" spans="1:31" ht="12" customHeight="1">
      <c r="A19" s="205"/>
      <c r="B19" s="200"/>
      <c r="C19" s="86"/>
      <c r="D19" s="86"/>
      <c r="E19" s="14"/>
      <c r="F19" s="14"/>
      <c r="G19" s="14"/>
      <c r="H19" s="14"/>
      <c r="AD19" s="18"/>
      <c r="AE19" s="18"/>
    </row>
    <row r="20" spans="1:31" ht="12" customHeight="1">
      <c r="A20" s="205"/>
      <c r="B20" s="200"/>
      <c r="C20" s="86"/>
      <c r="D20" s="86"/>
      <c r="E20" s="14"/>
      <c r="F20" s="14"/>
      <c r="G20" s="14"/>
      <c r="H20" s="14"/>
      <c r="AD20" s="18"/>
      <c r="AE20" s="18"/>
    </row>
    <row r="21" spans="1:31" ht="12" customHeight="1">
      <c r="A21" s="205"/>
      <c r="B21" s="200"/>
      <c r="C21" s="86"/>
      <c r="D21" s="86"/>
      <c r="E21" s="14"/>
      <c r="F21" s="14"/>
      <c r="G21" s="14"/>
      <c r="H21" s="14"/>
      <c r="AD21" s="18"/>
      <c r="AE21" s="18"/>
    </row>
    <row r="22" spans="1:31" ht="12" customHeight="1">
      <c r="A22" s="205"/>
      <c r="B22" s="200"/>
      <c r="C22" s="86"/>
      <c r="D22" s="86"/>
      <c r="E22" s="14"/>
      <c r="F22" s="14"/>
      <c r="G22" s="14"/>
      <c r="H22" s="14"/>
      <c r="AD22" s="18"/>
      <c r="AE22" s="18"/>
    </row>
    <row r="23" spans="1:31" ht="12" customHeight="1">
      <c r="A23" s="205"/>
      <c r="B23" s="200"/>
      <c r="C23" s="86"/>
      <c r="D23" s="86"/>
      <c r="E23" s="14"/>
      <c r="F23" s="14"/>
      <c r="G23" s="14"/>
      <c r="H23" s="14"/>
      <c r="AD23" s="18"/>
      <c r="AE23" s="18"/>
    </row>
    <row r="24" spans="1:31" ht="12" customHeight="1">
      <c r="A24" s="208"/>
      <c r="B24" s="200"/>
      <c r="C24" s="86"/>
      <c r="D24" s="31"/>
      <c r="E24" s="13"/>
      <c r="F24" s="13"/>
      <c r="G24" s="13"/>
      <c r="H24" s="13"/>
      <c r="AD24" s="18"/>
      <c r="AE24" s="18"/>
    </row>
    <row r="25" spans="1:31" ht="12" customHeight="1">
      <c r="A25" s="199"/>
      <c r="B25" s="200"/>
      <c r="C25" s="86"/>
      <c r="D25" s="86"/>
      <c r="E25" s="14"/>
      <c r="F25" s="14"/>
      <c r="G25" s="14"/>
      <c r="H25" s="14"/>
      <c r="AD25" s="18"/>
      <c r="AE25" s="18"/>
    </row>
    <row r="26" spans="1:31" ht="12" customHeight="1">
      <c r="A26" s="199"/>
      <c r="B26" s="200"/>
      <c r="C26" s="86"/>
      <c r="D26" s="86"/>
      <c r="E26" s="14"/>
      <c r="F26" s="14"/>
      <c r="G26" s="14"/>
      <c r="H26" s="14"/>
      <c r="AD26" s="18"/>
      <c r="AE26" s="18"/>
    </row>
    <row r="27" spans="1:31" ht="12" customHeight="1">
      <c r="A27" s="199"/>
      <c r="B27" s="200"/>
      <c r="C27" s="86"/>
      <c r="D27" s="86"/>
      <c r="E27" s="14"/>
      <c r="F27" s="14"/>
      <c r="G27" s="14"/>
      <c r="H27" s="14"/>
      <c r="AD27" s="18"/>
      <c r="AE27" s="18"/>
    </row>
    <row r="28" spans="1:31" ht="12" customHeight="1">
      <c r="A28" s="199"/>
      <c r="B28" s="200"/>
      <c r="C28" s="86"/>
      <c r="D28" s="86"/>
      <c r="E28" s="14"/>
      <c r="F28" s="14"/>
      <c r="G28" s="14"/>
      <c r="H28" s="14"/>
      <c r="J28" s="23"/>
      <c r="AD28" s="18"/>
      <c r="AE28" s="18"/>
    </row>
    <row r="29" spans="1:31" ht="12" customHeight="1">
      <c r="A29" s="199"/>
      <c r="B29" s="200"/>
      <c r="C29" s="86"/>
      <c r="D29" s="86"/>
      <c r="E29" s="14"/>
      <c r="F29" s="14"/>
      <c r="G29" s="14"/>
      <c r="H29" s="14"/>
      <c r="AD29" s="18"/>
      <c r="AE29" s="18"/>
    </row>
    <row r="30" spans="1:31" ht="12" customHeight="1">
      <c r="A30" s="204"/>
      <c r="B30" s="200"/>
      <c r="C30" s="86"/>
      <c r="D30" s="31"/>
      <c r="E30" s="13"/>
      <c r="F30" s="13"/>
      <c r="G30" s="13"/>
      <c r="H30" s="13"/>
      <c r="AD30" s="18"/>
      <c r="AE30" s="18"/>
    </row>
    <row r="31" spans="1:31" ht="12" customHeight="1">
      <c r="A31" s="205"/>
      <c r="B31" s="200"/>
      <c r="C31" s="86"/>
      <c r="D31" s="86"/>
      <c r="E31" s="14"/>
      <c r="F31" s="14"/>
      <c r="G31" s="14"/>
      <c r="H31" s="14"/>
      <c r="AD31" s="18"/>
      <c r="AE31" s="18"/>
    </row>
    <row r="32" spans="1:31" ht="12" customHeight="1">
      <c r="A32" s="205"/>
      <c r="B32" s="200"/>
      <c r="C32" s="86"/>
      <c r="D32" s="86"/>
      <c r="E32" s="14"/>
      <c r="F32" s="14"/>
      <c r="G32" s="14"/>
      <c r="H32" s="14"/>
      <c r="AD32" s="18"/>
      <c r="AE32" s="18"/>
    </row>
    <row r="33" spans="1:31" ht="12" customHeight="1">
      <c r="A33" s="205"/>
      <c r="B33" s="200"/>
      <c r="C33" s="86"/>
      <c r="D33" s="86"/>
      <c r="E33" s="14"/>
      <c r="F33" s="14"/>
      <c r="G33" s="14"/>
      <c r="H33" s="14"/>
      <c r="AD33" s="18"/>
      <c r="AE33" s="18"/>
    </row>
    <row r="34" spans="1:31" ht="12" customHeight="1">
      <c r="A34" s="205"/>
      <c r="B34" s="200"/>
      <c r="C34" s="86"/>
      <c r="D34" s="86"/>
      <c r="E34" s="14"/>
      <c r="F34" s="14"/>
      <c r="G34" s="14"/>
      <c r="H34" s="14"/>
      <c r="AD34" s="18"/>
      <c r="AE34" s="18"/>
    </row>
    <row r="35" spans="1:31" ht="12" customHeight="1">
      <c r="A35" s="205"/>
      <c r="B35" s="200"/>
      <c r="C35" s="86"/>
      <c r="D35" s="86"/>
      <c r="E35" s="14"/>
      <c r="F35" s="14"/>
      <c r="G35" s="14"/>
      <c r="H35" s="14"/>
      <c r="AD35" s="18"/>
      <c r="AE35" s="18"/>
    </row>
    <row r="36" spans="1:31" ht="12" customHeight="1">
      <c r="A36" s="204"/>
      <c r="B36" s="200"/>
      <c r="C36" s="86"/>
      <c r="D36" s="31"/>
      <c r="E36" s="13"/>
      <c r="F36" s="13"/>
      <c r="G36" s="13"/>
      <c r="H36" s="13"/>
      <c r="AD36" s="18"/>
      <c r="AE36" s="18"/>
    </row>
    <row r="37" spans="1:31" ht="12" customHeight="1">
      <c r="A37" s="204"/>
      <c r="B37" s="200"/>
      <c r="C37" s="86"/>
      <c r="D37" s="200"/>
      <c r="E37" s="14"/>
      <c r="F37" s="14"/>
      <c r="G37" s="201"/>
      <c r="H37" s="201"/>
      <c r="J37" s="23"/>
      <c r="AD37" s="18"/>
      <c r="AE37" s="18"/>
    </row>
    <row r="38" spans="1:31" ht="12" customHeight="1">
      <c r="A38" s="205"/>
      <c r="B38" s="200"/>
      <c r="C38" s="86"/>
      <c r="D38" s="200"/>
      <c r="E38" s="14"/>
      <c r="F38" s="14"/>
      <c r="G38" s="201"/>
      <c r="H38" s="201"/>
      <c r="AD38" s="18"/>
      <c r="AE38" s="18"/>
    </row>
    <row r="39" spans="1:31" ht="12" customHeight="1">
      <c r="A39" s="205"/>
      <c r="B39" s="200"/>
      <c r="C39" s="86"/>
      <c r="D39" s="86"/>
      <c r="E39" s="14"/>
      <c r="F39" s="14"/>
      <c r="G39" s="14"/>
      <c r="H39" s="14"/>
      <c r="AD39" s="18"/>
      <c r="AE39" s="18"/>
    </row>
    <row r="40" spans="1:31" ht="12" customHeight="1">
      <c r="A40" s="205"/>
      <c r="B40" s="200"/>
      <c r="C40" s="86"/>
      <c r="D40" s="86"/>
      <c r="E40" s="14"/>
      <c r="F40" s="14"/>
      <c r="G40" s="14"/>
      <c r="H40" s="14"/>
      <c r="AD40" s="18"/>
      <c r="AE40" s="18"/>
    </row>
    <row r="41" spans="1:31" ht="12" customHeight="1">
      <c r="A41" s="205"/>
      <c r="B41" s="200"/>
      <c r="C41" s="86"/>
      <c r="D41" s="86"/>
      <c r="E41" s="14"/>
      <c r="F41" s="14"/>
      <c r="G41" s="14"/>
      <c r="H41" s="14"/>
      <c r="AD41" s="18"/>
      <c r="AE41" s="18"/>
    </row>
    <row r="42" spans="1:31" ht="12" customHeight="1">
      <c r="A42" s="205"/>
      <c r="B42" s="200"/>
      <c r="C42" s="86"/>
      <c r="D42" s="86"/>
      <c r="E42" s="14"/>
      <c r="F42" s="14"/>
      <c r="G42" s="14"/>
      <c r="H42" s="14"/>
      <c r="AD42" s="18"/>
      <c r="AE42" s="18"/>
    </row>
    <row r="43" spans="1:31" ht="12" customHeight="1">
      <c r="A43" s="204"/>
      <c r="B43" s="200"/>
      <c r="C43" s="86"/>
      <c r="D43" s="31"/>
      <c r="E43" s="13"/>
      <c r="F43" s="13"/>
      <c r="G43" s="13"/>
      <c r="H43" s="13"/>
      <c r="AD43" s="18"/>
      <c r="AE43" s="18"/>
    </row>
    <row r="44" spans="1:31" ht="12" customHeight="1">
      <c r="A44" s="204"/>
      <c r="B44" s="200"/>
      <c r="C44" s="86"/>
      <c r="D44" s="200"/>
      <c r="E44" s="14"/>
      <c r="F44" s="14"/>
      <c r="G44" s="207"/>
      <c r="H44" s="207"/>
      <c r="AD44" s="18"/>
      <c r="AE44" s="18"/>
    </row>
    <row r="45" spans="1:31" ht="12" customHeight="1">
      <c r="A45" s="205"/>
      <c r="B45" s="200"/>
      <c r="C45" s="86"/>
      <c r="D45" s="200"/>
      <c r="E45" s="14"/>
      <c r="F45" s="14"/>
      <c r="G45" s="207"/>
      <c r="H45" s="207"/>
      <c r="AD45" s="18"/>
      <c r="AE45" s="18"/>
    </row>
    <row r="46" spans="1:31" ht="12" customHeight="1">
      <c r="A46" s="205"/>
      <c r="B46" s="200"/>
      <c r="C46" s="86"/>
      <c r="D46" s="86"/>
      <c r="E46" s="14"/>
      <c r="F46" s="14"/>
      <c r="G46" s="14"/>
      <c r="H46" s="14"/>
      <c r="AD46" s="18"/>
      <c r="AE46" s="18"/>
    </row>
    <row r="47" spans="1:31" ht="12" customHeight="1">
      <c r="A47" s="205"/>
      <c r="B47" s="200"/>
      <c r="C47" s="86"/>
      <c r="D47" s="86"/>
      <c r="E47" s="14"/>
      <c r="F47" s="14"/>
      <c r="G47" s="14"/>
      <c r="H47" s="14"/>
      <c r="AD47" s="18"/>
      <c r="AE47" s="18"/>
    </row>
    <row r="48" spans="1:31" ht="12" customHeight="1">
      <c r="A48" s="205"/>
      <c r="B48" s="200"/>
      <c r="C48" s="86"/>
      <c r="D48" s="86"/>
      <c r="E48" s="14"/>
      <c r="F48" s="14"/>
      <c r="G48" s="14"/>
      <c r="H48" s="14"/>
      <c r="AD48" s="18"/>
      <c r="AE48" s="18"/>
    </row>
    <row r="49" spans="1:31" ht="12" customHeight="1">
      <c r="A49" s="205"/>
      <c r="B49" s="200"/>
      <c r="C49" s="86"/>
      <c r="D49" s="86"/>
      <c r="E49" s="14"/>
      <c r="F49" s="14"/>
      <c r="G49" s="14"/>
      <c r="H49" s="14"/>
      <c r="AD49" s="18"/>
      <c r="AE49" s="18"/>
    </row>
    <row r="50" spans="1:31" ht="12" customHeight="1">
      <c r="A50" s="204"/>
      <c r="B50" s="200"/>
      <c r="C50" s="86"/>
      <c r="D50" s="31"/>
      <c r="E50" s="13"/>
      <c r="F50" s="13"/>
      <c r="G50" s="13"/>
      <c r="H50" s="13"/>
      <c r="AD50" s="18"/>
      <c r="AE50" s="18"/>
    </row>
    <row r="51" spans="1:31" ht="12" customHeight="1">
      <c r="A51" s="205"/>
      <c r="B51" s="200"/>
      <c r="C51" s="86"/>
      <c r="D51" s="86"/>
      <c r="E51" s="14"/>
      <c r="F51" s="14"/>
      <c r="G51" s="14"/>
      <c r="H51" s="14"/>
      <c r="AD51" s="18"/>
      <c r="AE51" s="18"/>
    </row>
    <row r="52" spans="1:31" ht="12" customHeight="1">
      <c r="A52" s="205"/>
      <c r="B52" s="200"/>
      <c r="C52" s="86"/>
      <c r="D52" s="86"/>
      <c r="E52" s="14"/>
      <c r="F52" s="14"/>
      <c r="G52" s="14"/>
      <c r="H52" s="14"/>
      <c r="AD52" s="18"/>
      <c r="AE52" s="18"/>
    </row>
    <row r="53" spans="1:31" ht="12" customHeight="1">
      <c r="A53" s="205"/>
      <c r="B53" s="200"/>
      <c r="C53" s="86"/>
      <c r="D53" s="86"/>
      <c r="E53" s="14"/>
      <c r="F53" s="14"/>
      <c r="G53" s="14"/>
      <c r="H53" s="14"/>
      <c r="AD53" s="18"/>
      <c r="AE53" s="18"/>
    </row>
    <row r="54" spans="1:31" ht="12" customHeight="1">
      <c r="A54" s="205"/>
      <c r="B54" s="200"/>
      <c r="C54" s="86"/>
      <c r="D54" s="86"/>
      <c r="E54" s="14"/>
      <c r="F54" s="14"/>
      <c r="G54" s="14"/>
      <c r="H54" s="14"/>
      <c r="AD54" s="18"/>
      <c r="AE54" s="18"/>
    </row>
    <row r="55" spans="1:31" ht="12" customHeight="1">
      <c r="A55" s="205"/>
      <c r="B55" s="200"/>
      <c r="C55" s="86"/>
      <c r="D55" s="86"/>
      <c r="E55" s="14"/>
      <c r="F55" s="14"/>
      <c r="G55" s="14"/>
      <c r="H55" s="14"/>
      <c r="AD55" s="18"/>
      <c r="AE55" s="18"/>
    </row>
    <row r="56" spans="1:31" ht="12" customHeight="1">
      <c r="A56" s="204"/>
      <c r="B56" s="200"/>
      <c r="C56" s="86"/>
      <c r="D56" s="31"/>
      <c r="E56" s="13"/>
      <c r="F56" s="13"/>
      <c r="G56" s="13"/>
      <c r="H56" s="13"/>
      <c r="AD56" s="18"/>
      <c r="AE56" s="18"/>
    </row>
    <row r="57" spans="1:31" ht="12" customHeight="1">
      <c r="A57" s="205"/>
      <c r="B57" s="200"/>
      <c r="C57" s="86"/>
      <c r="D57" s="86"/>
      <c r="E57" s="14"/>
      <c r="F57" s="14"/>
      <c r="G57" s="14"/>
      <c r="H57" s="14"/>
      <c r="AD57" s="18"/>
      <c r="AE57" s="18"/>
    </row>
    <row r="58" spans="1:31" ht="12" customHeight="1">
      <c r="A58" s="205"/>
      <c r="B58" s="200"/>
      <c r="C58" s="86"/>
      <c r="D58" s="86"/>
      <c r="E58" s="14"/>
      <c r="F58" s="14"/>
      <c r="G58" s="14"/>
      <c r="H58" s="14"/>
      <c r="AD58" s="18"/>
      <c r="AE58" s="18"/>
    </row>
    <row r="59" spans="1:31" ht="12" customHeight="1">
      <c r="A59" s="205"/>
      <c r="B59" s="200"/>
      <c r="C59" s="86"/>
      <c r="D59" s="86"/>
      <c r="E59" s="14"/>
      <c r="F59" s="14"/>
      <c r="G59" s="14"/>
      <c r="H59" s="14"/>
      <c r="AD59" s="18"/>
      <c r="AE59" s="18"/>
    </row>
    <row r="60" spans="1:31" ht="12" customHeight="1">
      <c r="A60" s="205"/>
      <c r="B60" s="200"/>
      <c r="C60" s="86"/>
      <c r="D60" s="86"/>
      <c r="E60" s="14"/>
      <c r="F60" s="14"/>
      <c r="G60" s="14"/>
      <c r="H60" s="14"/>
      <c r="AD60" s="18"/>
      <c r="AE60" s="18"/>
    </row>
    <row r="61" spans="1:31" ht="12" customHeight="1">
      <c r="A61" s="205"/>
      <c r="B61" s="200"/>
      <c r="C61" s="86"/>
      <c r="D61" s="86"/>
      <c r="E61" s="14"/>
      <c r="F61" s="14"/>
      <c r="G61" s="14"/>
      <c r="H61" s="14"/>
      <c r="AD61" s="18"/>
      <c r="AE61" s="18"/>
    </row>
    <row r="62" spans="1:31" ht="12" customHeight="1">
      <c r="A62" s="204"/>
      <c r="B62" s="200"/>
      <c r="C62" s="86"/>
      <c r="D62" s="31"/>
      <c r="E62" s="13"/>
      <c r="F62" s="13"/>
      <c r="G62" s="13"/>
      <c r="H62" s="13"/>
      <c r="AD62" s="18"/>
      <c r="AE62" s="18"/>
    </row>
    <row r="63" spans="1:31" ht="12" customHeight="1">
      <c r="A63" s="205"/>
      <c r="B63" s="200"/>
      <c r="C63" s="86"/>
      <c r="D63" s="86"/>
      <c r="E63" s="14"/>
      <c r="F63" s="14"/>
      <c r="G63" s="14"/>
      <c r="H63" s="14"/>
      <c r="AD63" s="18"/>
      <c r="AE63" s="18"/>
    </row>
    <row r="64" spans="1:31" ht="12" customHeight="1">
      <c r="A64" s="205"/>
      <c r="B64" s="200"/>
      <c r="C64" s="86"/>
      <c r="D64" s="200"/>
      <c r="E64" s="14"/>
      <c r="F64" s="14"/>
      <c r="G64" s="201"/>
      <c r="H64" s="201"/>
      <c r="AD64" s="18"/>
      <c r="AE64" s="18"/>
    </row>
    <row r="65" spans="1:31" ht="12" customHeight="1">
      <c r="A65" s="205"/>
      <c r="B65" s="200"/>
      <c r="C65" s="86"/>
      <c r="D65" s="200"/>
      <c r="E65" s="14"/>
      <c r="F65" s="14"/>
      <c r="G65" s="201"/>
      <c r="H65" s="201"/>
      <c r="AD65" s="18"/>
      <c r="AE65" s="18"/>
    </row>
    <row r="66" spans="1:31" ht="12" customHeight="1">
      <c r="A66" s="205"/>
      <c r="B66" s="200"/>
      <c r="C66" s="86"/>
      <c r="D66" s="86"/>
      <c r="E66" s="14"/>
      <c r="F66" s="14"/>
      <c r="G66" s="14"/>
      <c r="H66" s="14"/>
      <c r="AD66" s="18"/>
      <c r="AE66" s="18"/>
    </row>
    <row r="67" spans="1:31" ht="12" customHeight="1">
      <c r="A67" s="205"/>
      <c r="B67" s="200"/>
      <c r="C67" s="86"/>
      <c r="D67" s="86"/>
      <c r="E67" s="14"/>
      <c r="F67" s="14"/>
      <c r="G67" s="14"/>
      <c r="H67" s="14"/>
      <c r="AD67" s="18"/>
      <c r="AE67" s="18"/>
    </row>
    <row r="68" spans="1:31" ht="12" customHeight="1">
      <c r="A68" s="205"/>
      <c r="B68" s="200"/>
      <c r="C68" s="86"/>
      <c r="D68" s="86"/>
      <c r="E68" s="14"/>
      <c r="F68" s="14"/>
      <c r="G68" s="14"/>
      <c r="H68" s="14"/>
      <c r="AD68" s="18"/>
      <c r="AE68" s="18"/>
    </row>
    <row r="69" spans="1:31" ht="12" customHeight="1">
      <c r="A69" s="204"/>
      <c r="B69" s="200"/>
      <c r="C69" s="86"/>
      <c r="D69" s="31"/>
      <c r="E69" s="13"/>
      <c r="F69" s="13"/>
      <c r="G69" s="13"/>
      <c r="H69" s="13"/>
      <c r="AD69" s="18"/>
      <c r="AE69" s="18"/>
    </row>
    <row r="70" spans="1:31" ht="12" customHeight="1">
      <c r="A70" s="205"/>
      <c r="B70" s="200"/>
      <c r="C70" s="86"/>
      <c r="D70" s="86"/>
      <c r="E70" s="14"/>
      <c r="F70" s="14"/>
      <c r="G70" s="14"/>
      <c r="H70" s="14"/>
      <c r="AD70" s="18"/>
      <c r="AE70" s="18"/>
    </row>
    <row r="71" spans="1:31" ht="12" customHeight="1">
      <c r="A71" s="205"/>
      <c r="B71" s="200"/>
      <c r="C71" s="86"/>
      <c r="D71" s="86"/>
      <c r="E71" s="14"/>
      <c r="F71" s="14"/>
      <c r="G71" s="14"/>
      <c r="H71" s="14"/>
      <c r="AD71" s="18"/>
      <c r="AE71" s="18"/>
    </row>
    <row r="72" spans="1:31" ht="12" customHeight="1">
      <c r="A72" s="205"/>
      <c r="B72" s="200"/>
      <c r="C72" s="86"/>
      <c r="D72" s="86"/>
      <c r="E72" s="14"/>
      <c r="F72" s="14"/>
      <c r="G72" s="14"/>
      <c r="H72" s="14"/>
      <c r="AD72" s="18"/>
      <c r="AE72" s="18"/>
    </row>
    <row r="73" spans="1:31" ht="12" customHeight="1">
      <c r="A73" s="205"/>
      <c r="B73" s="200"/>
      <c r="C73" s="86"/>
      <c r="D73" s="86"/>
      <c r="E73" s="14"/>
      <c r="F73" s="14"/>
      <c r="G73" s="14"/>
      <c r="H73" s="14"/>
      <c r="AD73" s="18"/>
      <c r="AE73" s="18"/>
    </row>
    <row r="74" spans="1:31" ht="12" customHeight="1">
      <c r="A74" s="205"/>
      <c r="B74" s="200"/>
      <c r="C74" s="86"/>
      <c r="D74" s="86"/>
      <c r="E74" s="14"/>
      <c r="F74" s="14"/>
      <c r="G74" s="14"/>
      <c r="H74" s="14"/>
      <c r="AD74" s="18"/>
      <c r="AE74" s="18"/>
    </row>
    <row r="75" spans="1:31" ht="12" customHeight="1">
      <c r="A75" s="204"/>
      <c r="B75" s="200"/>
      <c r="C75" s="86"/>
      <c r="D75" s="31"/>
      <c r="E75" s="13"/>
      <c r="F75" s="13"/>
      <c r="G75" s="13"/>
      <c r="H75" s="13"/>
      <c r="AD75" s="18"/>
      <c r="AE75" s="18"/>
    </row>
    <row r="76" spans="1:31" ht="12" customHeight="1">
      <c r="A76" s="204"/>
      <c r="B76" s="200"/>
      <c r="C76" s="86"/>
      <c r="D76" s="200"/>
      <c r="E76" s="14"/>
      <c r="F76" s="14"/>
      <c r="G76" s="201"/>
      <c r="H76" s="201"/>
      <c r="AD76" s="18"/>
      <c r="AE76" s="18"/>
    </row>
    <row r="77" spans="1:31" ht="12" customHeight="1">
      <c r="A77" s="205"/>
      <c r="B77" s="200"/>
      <c r="C77" s="86"/>
      <c r="D77" s="200"/>
      <c r="E77" s="14"/>
      <c r="F77" s="14"/>
      <c r="G77" s="201"/>
      <c r="H77" s="201"/>
      <c r="AD77" s="18"/>
      <c r="AE77" s="18"/>
    </row>
    <row r="78" spans="1:31" ht="12" customHeight="1">
      <c r="A78" s="205"/>
      <c r="B78" s="200"/>
      <c r="C78" s="86"/>
      <c r="D78" s="86"/>
      <c r="E78" s="14"/>
      <c r="F78" s="14"/>
      <c r="G78" s="14"/>
      <c r="H78" s="14"/>
      <c r="AD78" s="18"/>
      <c r="AE78" s="18"/>
    </row>
    <row r="79" spans="1:31" ht="12" customHeight="1">
      <c r="A79" s="205"/>
      <c r="B79" s="200"/>
      <c r="C79" s="86"/>
      <c r="D79" s="86"/>
      <c r="E79" s="14"/>
      <c r="F79" s="14"/>
      <c r="G79" s="14"/>
      <c r="H79" s="14"/>
      <c r="AD79" s="18"/>
      <c r="AE79" s="18"/>
    </row>
    <row r="80" spans="1:31" ht="12" customHeight="1">
      <c r="A80" s="205"/>
      <c r="B80" s="200"/>
      <c r="C80" s="86"/>
      <c r="D80" s="86"/>
      <c r="E80" s="14"/>
      <c r="F80" s="14"/>
      <c r="G80" s="14"/>
      <c r="H80" s="14"/>
      <c r="AD80" s="18"/>
      <c r="AE80" s="18"/>
    </row>
    <row r="81" spans="1:31" ht="12" customHeight="1">
      <c r="A81" s="205"/>
      <c r="B81" s="200"/>
      <c r="C81" s="86"/>
      <c r="D81" s="86"/>
      <c r="E81" s="14"/>
      <c r="F81" s="14"/>
      <c r="G81" s="14"/>
      <c r="H81" s="14"/>
      <c r="AD81" s="18"/>
      <c r="AE81" s="18"/>
    </row>
    <row r="82" spans="1:31" ht="12" customHeight="1">
      <c r="A82" s="204"/>
      <c r="B82" s="200"/>
      <c r="C82" s="86"/>
      <c r="D82" s="31"/>
      <c r="E82" s="13"/>
      <c r="F82" s="13"/>
      <c r="G82" s="13"/>
      <c r="H82" s="13"/>
      <c r="AD82" s="18"/>
      <c r="AE82" s="18"/>
    </row>
    <row r="83" spans="1:31" ht="12" customHeight="1">
      <c r="A83" s="205"/>
      <c r="B83" s="200"/>
      <c r="C83" s="86"/>
      <c r="D83" s="86"/>
      <c r="E83" s="14"/>
      <c r="F83" s="14"/>
      <c r="G83" s="14"/>
      <c r="H83" s="14"/>
      <c r="AD83" s="18"/>
      <c r="AE83" s="18"/>
    </row>
    <row r="84" spans="1:31" ht="12" customHeight="1">
      <c r="A84" s="205"/>
      <c r="B84" s="200"/>
      <c r="C84" s="86"/>
      <c r="D84" s="86"/>
      <c r="E84" s="14"/>
      <c r="F84" s="14"/>
      <c r="G84" s="14"/>
      <c r="H84" s="14"/>
      <c r="AD84" s="18"/>
      <c r="AE84" s="18"/>
    </row>
    <row r="85" spans="1:31" ht="12" customHeight="1">
      <c r="A85" s="205"/>
      <c r="B85" s="200"/>
      <c r="C85" s="86"/>
      <c r="D85" s="86"/>
      <c r="E85" s="14"/>
      <c r="F85" s="14"/>
      <c r="G85" s="14"/>
      <c r="H85" s="14"/>
      <c r="AD85" s="18"/>
      <c r="AE85" s="18"/>
    </row>
    <row r="86" spans="1:31" ht="12" customHeight="1">
      <c r="A86" s="205"/>
      <c r="B86" s="200"/>
      <c r="C86" s="86"/>
      <c r="D86" s="86"/>
      <c r="E86" s="14"/>
      <c r="F86" s="14"/>
      <c r="G86" s="14"/>
      <c r="H86" s="14"/>
      <c r="AD86" s="18"/>
      <c r="AE86" s="18"/>
    </row>
    <row r="87" spans="1:31" ht="12" customHeight="1">
      <c r="A87" s="205"/>
      <c r="B87" s="200"/>
      <c r="C87" s="86"/>
      <c r="D87" s="86"/>
      <c r="E87" s="14"/>
      <c r="F87" s="14"/>
      <c r="G87" s="14"/>
      <c r="H87" s="14"/>
      <c r="AD87" s="18"/>
      <c r="AE87" s="18"/>
    </row>
    <row r="88" spans="1:31" ht="12" customHeight="1">
      <c r="A88" s="204"/>
      <c r="B88" s="200"/>
      <c r="C88" s="86"/>
      <c r="D88" s="31"/>
      <c r="E88" s="13"/>
      <c r="F88" s="13"/>
      <c r="G88" s="13"/>
      <c r="H88" s="13"/>
      <c r="AD88" s="18"/>
      <c r="AE88" s="18"/>
    </row>
    <row r="89" spans="1:31" ht="12" customHeight="1">
      <c r="A89" s="205"/>
      <c r="B89" s="200"/>
      <c r="C89" s="86"/>
      <c r="D89" s="86"/>
      <c r="E89" s="14"/>
      <c r="F89" s="14"/>
      <c r="G89" s="14"/>
      <c r="H89" s="14"/>
      <c r="AD89" s="18"/>
      <c r="AE89" s="18"/>
    </row>
    <row r="90" spans="1:31" ht="12" customHeight="1">
      <c r="A90" s="205"/>
      <c r="B90" s="200"/>
      <c r="C90" s="86"/>
      <c r="D90" s="86"/>
      <c r="E90" s="14"/>
      <c r="F90" s="14"/>
      <c r="G90" s="14"/>
      <c r="H90" s="14"/>
      <c r="AD90" s="18"/>
      <c r="AE90" s="18"/>
    </row>
    <row r="91" spans="1:31" ht="12" customHeight="1">
      <c r="A91" s="205"/>
      <c r="B91" s="200"/>
      <c r="C91" s="86"/>
      <c r="D91" s="86"/>
      <c r="E91" s="14"/>
      <c r="F91" s="14"/>
      <c r="G91" s="14"/>
      <c r="H91" s="14"/>
      <c r="AD91" s="18"/>
      <c r="AE91" s="18"/>
    </row>
    <row r="92" spans="1:31" ht="12" customHeight="1">
      <c r="A92" s="205"/>
      <c r="B92" s="200"/>
      <c r="C92" s="86"/>
      <c r="D92" s="86"/>
      <c r="E92" s="14"/>
      <c r="F92" s="14"/>
      <c r="G92" s="14"/>
      <c r="H92" s="14"/>
      <c r="AD92" s="18"/>
      <c r="AE92" s="18"/>
    </row>
    <row r="93" spans="1:31" ht="12" customHeight="1">
      <c r="A93" s="205"/>
      <c r="B93" s="200"/>
      <c r="C93" s="86"/>
      <c r="D93" s="86"/>
      <c r="E93" s="14"/>
      <c r="F93" s="14"/>
      <c r="G93" s="14"/>
      <c r="H93" s="14"/>
      <c r="AD93" s="18"/>
      <c r="AE93" s="18"/>
    </row>
    <row r="94" spans="1:31" ht="12" customHeight="1">
      <c r="A94" s="204"/>
      <c r="B94" s="200"/>
      <c r="C94" s="86"/>
      <c r="D94" s="31"/>
      <c r="E94" s="13"/>
      <c r="F94" s="13"/>
      <c r="G94" s="13"/>
      <c r="H94" s="13"/>
      <c r="AD94" s="18"/>
      <c r="AE94" s="18"/>
    </row>
    <row r="95" spans="1:31" ht="12" customHeight="1">
      <c r="A95" s="205"/>
      <c r="B95" s="200"/>
      <c r="C95" s="86"/>
      <c r="D95" s="86"/>
      <c r="E95" s="14"/>
      <c r="F95" s="14"/>
      <c r="G95" s="14"/>
      <c r="H95" s="14"/>
      <c r="AD95" s="18"/>
      <c r="AE95" s="18"/>
    </row>
    <row r="96" spans="1:31" ht="12" customHeight="1">
      <c r="A96" s="205"/>
      <c r="B96" s="200"/>
      <c r="C96" s="86"/>
      <c r="D96" s="86"/>
      <c r="E96" s="14"/>
      <c r="F96" s="14"/>
      <c r="G96" s="14"/>
      <c r="H96" s="14"/>
      <c r="AD96" s="18"/>
      <c r="AE96" s="18"/>
    </row>
    <row r="97" spans="1:31" ht="12" customHeight="1">
      <c r="A97" s="205"/>
      <c r="B97" s="200"/>
      <c r="C97" s="86"/>
      <c r="D97" s="86"/>
      <c r="E97" s="14"/>
      <c r="F97" s="14"/>
      <c r="G97" s="14"/>
      <c r="H97" s="14"/>
      <c r="AD97" s="18"/>
      <c r="AE97" s="18"/>
    </row>
    <row r="98" spans="1:31" ht="12" customHeight="1">
      <c r="A98" s="205"/>
      <c r="B98" s="200"/>
      <c r="C98" s="86"/>
      <c r="D98" s="86"/>
      <c r="E98" s="14"/>
      <c r="F98" s="14"/>
      <c r="G98" s="14"/>
      <c r="H98" s="14"/>
      <c r="AD98" s="18"/>
      <c r="AE98" s="18"/>
    </row>
    <row r="99" spans="1:31" ht="12" customHeight="1">
      <c r="A99" s="205"/>
      <c r="B99" s="200"/>
      <c r="C99" s="86"/>
      <c r="D99" s="86"/>
      <c r="E99" s="14"/>
      <c r="F99" s="14"/>
      <c r="G99" s="14"/>
      <c r="H99" s="14"/>
      <c r="AD99" s="18"/>
      <c r="AE99" s="18"/>
    </row>
    <row r="100" spans="1:31" ht="12" customHeight="1">
      <c r="A100" s="199"/>
      <c r="B100" s="206"/>
      <c r="C100" s="88"/>
      <c r="D100" s="88"/>
      <c r="E100" s="32"/>
      <c r="F100" s="32"/>
      <c r="G100" s="32"/>
      <c r="H100" s="32"/>
      <c r="AD100" s="18"/>
      <c r="AE100" s="18"/>
    </row>
    <row r="101" spans="1:31" ht="12" customHeight="1">
      <c r="A101" s="199"/>
      <c r="B101" s="206"/>
      <c r="C101" s="88"/>
      <c r="D101" s="88"/>
      <c r="E101" s="32"/>
      <c r="F101" s="32"/>
      <c r="G101" s="32"/>
      <c r="H101" s="32"/>
      <c r="AD101" s="18"/>
      <c r="AE101" s="18"/>
    </row>
    <row r="102" spans="1:31" ht="12" customHeight="1">
      <c r="A102" s="199"/>
      <c r="B102" s="206"/>
      <c r="C102" s="88"/>
      <c r="D102" s="88"/>
      <c r="E102" s="32"/>
      <c r="F102" s="32"/>
      <c r="G102" s="32"/>
      <c r="H102" s="32"/>
      <c r="AD102" s="18"/>
      <c r="AE102" s="18"/>
    </row>
    <row r="103" spans="1:31" ht="12" customHeight="1">
      <c r="A103" s="199"/>
      <c r="B103" s="206"/>
      <c r="C103" s="88"/>
      <c r="D103" s="88"/>
      <c r="E103" s="32"/>
      <c r="F103" s="32"/>
      <c r="G103" s="32"/>
      <c r="H103" s="32"/>
      <c r="AD103" s="18"/>
      <c r="AE103" s="18"/>
    </row>
    <row r="104" spans="1:31" ht="12" customHeight="1">
      <c r="A104" s="199"/>
      <c r="B104" s="206"/>
      <c r="C104" s="88"/>
      <c r="D104" s="88"/>
      <c r="E104" s="32"/>
      <c r="F104" s="32"/>
      <c r="G104" s="32"/>
      <c r="H104" s="32"/>
      <c r="AD104" s="18"/>
      <c r="AE104" s="18"/>
    </row>
    <row r="105" spans="1:31" ht="12" customHeight="1">
      <c r="A105" s="199"/>
      <c r="B105" s="206"/>
      <c r="C105" s="88"/>
      <c r="D105" s="88"/>
      <c r="E105" s="32"/>
      <c r="F105" s="32"/>
      <c r="G105" s="32"/>
      <c r="H105" s="32"/>
      <c r="AD105" s="18"/>
      <c r="AE105" s="18"/>
    </row>
    <row r="106" spans="1:31" ht="12" customHeight="1">
      <c r="A106" s="199"/>
      <c r="B106" s="200"/>
      <c r="C106" s="86"/>
      <c r="D106" s="31"/>
      <c r="E106" s="13"/>
      <c r="F106" s="13"/>
      <c r="G106" s="13"/>
      <c r="H106" s="13"/>
      <c r="AD106" s="18"/>
      <c r="AE106" s="18"/>
    </row>
    <row r="107" spans="1:31" ht="12" customHeight="1">
      <c r="A107" s="199"/>
      <c r="B107" s="200"/>
      <c r="C107" s="86"/>
      <c r="D107" s="86"/>
      <c r="E107" s="14"/>
      <c r="F107" s="14"/>
      <c r="G107" s="14"/>
      <c r="H107" s="14"/>
      <c r="AD107" s="18"/>
      <c r="AE107" s="18"/>
    </row>
    <row r="108" spans="1:31" ht="12" customHeight="1">
      <c r="A108" s="199"/>
      <c r="B108" s="200"/>
      <c r="C108" s="86"/>
      <c r="D108" s="86"/>
      <c r="E108" s="14"/>
      <c r="F108" s="14"/>
      <c r="G108" s="14"/>
      <c r="H108" s="14"/>
      <c r="AD108" s="18"/>
      <c r="AE108" s="18"/>
    </row>
    <row r="109" spans="1:31" ht="12" customHeight="1">
      <c r="A109" s="199"/>
      <c r="B109" s="200"/>
      <c r="C109" s="86"/>
      <c r="D109" s="86"/>
      <c r="E109" s="14"/>
      <c r="F109" s="14"/>
      <c r="G109" s="14"/>
      <c r="H109" s="14"/>
      <c r="AD109" s="18"/>
      <c r="AE109" s="18"/>
    </row>
    <row r="110" spans="1:31" ht="12" customHeight="1">
      <c r="A110" s="199"/>
      <c r="B110" s="200"/>
      <c r="C110" s="86"/>
      <c r="D110" s="86"/>
      <c r="E110" s="14"/>
      <c r="F110" s="14"/>
      <c r="G110" s="14"/>
      <c r="H110" s="14"/>
      <c r="AD110" s="18"/>
      <c r="AE110" s="18"/>
    </row>
    <row r="111" spans="1:31" ht="12" customHeight="1">
      <c r="A111" s="199"/>
      <c r="B111" s="200"/>
      <c r="C111" s="86"/>
      <c r="D111" s="86"/>
      <c r="E111" s="14"/>
      <c r="F111" s="14"/>
      <c r="G111" s="14"/>
      <c r="H111" s="14"/>
      <c r="AD111" s="18"/>
      <c r="AE111" s="18"/>
    </row>
    <row r="112" spans="1:31" ht="12" customHeight="1">
      <c r="A112" s="199"/>
      <c r="B112" s="200"/>
      <c r="C112" s="86"/>
      <c r="D112" s="31"/>
      <c r="E112" s="13"/>
      <c r="F112" s="13"/>
      <c r="G112" s="13"/>
      <c r="H112" s="13"/>
      <c r="AD112" s="18"/>
      <c r="AE112" s="18"/>
    </row>
    <row r="113" spans="1:31" ht="12" customHeight="1">
      <c r="A113" s="199"/>
      <c r="B113" s="200"/>
      <c r="C113" s="86"/>
      <c r="D113" s="200"/>
      <c r="E113" s="14"/>
      <c r="F113" s="14"/>
      <c r="G113" s="201"/>
      <c r="H113" s="201"/>
      <c r="AD113" s="18"/>
      <c r="AE113" s="18"/>
    </row>
    <row r="114" spans="1:31" ht="12" customHeight="1">
      <c r="A114" s="199"/>
      <c r="B114" s="200"/>
      <c r="C114" s="86"/>
      <c r="D114" s="200"/>
      <c r="E114" s="14"/>
      <c r="F114" s="14"/>
      <c r="G114" s="201"/>
      <c r="H114" s="201"/>
      <c r="AD114" s="18"/>
      <c r="AE114" s="18"/>
    </row>
    <row r="115" spans="1:31" ht="12" customHeight="1">
      <c r="A115" s="199"/>
      <c r="B115" s="200"/>
      <c r="C115" s="86"/>
      <c r="D115" s="86"/>
      <c r="E115" s="14"/>
      <c r="F115" s="14"/>
      <c r="G115" s="14"/>
      <c r="H115" s="14"/>
      <c r="AD115" s="18"/>
      <c r="AE115" s="18"/>
    </row>
    <row r="116" spans="1:31" ht="12" customHeight="1">
      <c r="A116" s="199"/>
      <c r="B116" s="200"/>
      <c r="C116" s="86"/>
      <c r="D116" s="86"/>
      <c r="E116" s="14"/>
      <c r="F116" s="14"/>
      <c r="G116" s="14"/>
      <c r="H116" s="14"/>
      <c r="AD116" s="18"/>
      <c r="AE116" s="18"/>
    </row>
    <row r="117" spans="1:31" ht="12" customHeight="1">
      <c r="A117" s="199"/>
      <c r="B117" s="200"/>
      <c r="C117" s="86"/>
      <c r="D117" s="86"/>
      <c r="E117" s="14"/>
      <c r="F117" s="14"/>
      <c r="G117" s="14"/>
      <c r="H117" s="14"/>
      <c r="AD117" s="18"/>
      <c r="AE117" s="18"/>
    </row>
    <row r="118" spans="1:31" ht="12" customHeight="1">
      <c r="A118" s="199"/>
      <c r="B118" s="200"/>
      <c r="C118" s="86"/>
      <c r="D118" s="86"/>
      <c r="E118" s="14"/>
      <c r="F118" s="14"/>
      <c r="G118" s="14"/>
      <c r="H118" s="14"/>
      <c r="AD118" s="18"/>
      <c r="AE118" s="18"/>
    </row>
    <row r="119" spans="1:31" ht="12" customHeight="1">
      <c r="A119" s="199"/>
      <c r="B119" s="200"/>
      <c r="C119" s="86"/>
      <c r="D119" s="31"/>
      <c r="E119" s="13"/>
      <c r="F119" s="13"/>
      <c r="G119" s="13"/>
      <c r="H119" s="13"/>
      <c r="AD119" s="18"/>
      <c r="AE119" s="18"/>
    </row>
    <row r="120" spans="1:31" ht="12" customHeight="1">
      <c r="A120" s="199"/>
      <c r="B120" s="200"/>
      <c r="C120" s="86"/>
      <c r="D120" s="86"/>
      <c r="E120" s="14"/>
      <c r="F120" s="14"/>
      <c r="G120" s="14"/>
      <c r="H120" s="14"/>
      <c r="AD120" s="18"/>
      <c r="AE120" s="18"/>
    </row>
    <row r="121" spans="1:31" ht="12" customHeight="1">
      <c r="A121" s="199"/>
      <c r="B121" s="200"/>
      <c r="C121" s="86"/>
      <c r="D121" s="86"/>
      <c r="E121" s="14"/>
      <c r="F121" s="14"/>
      <c r="G121" s="14"/>
      <c r="H121" s="14"/>
      <c r="AD121" s="18"/>
      <c r="AE121" s="18"/>
    </row>
    <row r="122" spans="1:31" ht="12" customHeight="1">
      <c r="A122" s="199"/>
      <c r="B122" s="200"/>
      <c r="C122" s="86"/>
      <c r="D122" s="86"/>
      <c r="E122" s="14"/>
      <c r="F122" s="14"/>
      <c r="G122" s="14"/>
      <c r="H122" s="14"/>
      <c r="AD122" s="18"/>
      <c r="AE122" s="18"/>
    </row>
    <row r="123" spans="1:31" ht="12" customHeight="1">
      <c r="A123" s="199"/>
      <c r="B123" s="200"/>
      <c r="C123" s="86"/>
      <c r="D123" s="86"/>
      <c r="E123" s="14"/>
      <c r="F123" s="14"/>
      <c r="G123" s="14"/>
      <c r="H123" s="14"/>
      <c r="AD123" s="18"/>
      <c r="AE123" s="18"/>
    </row>
    <row r="124" spans="1:31" ht="12" customHeight="1">
      <c r="A124" s="199"/>
      <c r="B124" s="200"/>
      <c r="C124" s="86"/>
      <c r="D124" s="86"/>
      <c r="E124" s="14"/>
      <c r="F124" s="14"/>
      <c r="G124" s="14"/>
      <c r="H124" s="14"/>
      <c r="AD124" s="18"/>
      <c r="AE124" s="18"/>
    </row>
    <row r="125" spans="1:31" ht="12" customHeight="1">
      <c r="A125" s="199"/>
      <c r="B125" s="200"/>
      <c r="C125" s="86"/>
      <c r="D125" s="31"/>
      <c r="E125" s="13"/>
      <c r="F125" s="13"/>
      <c r="G125" s="13"/>
      <c r="H125" s="13"/>
      <c r="AD125" s="18"/>
      <c r="AE125" s="18"/>
    </row>
    <row r="126" spans="1:31" ht="12" customHeight="1">
      <c r="A126" s="199"/>
      <c r="B126" s="200"/>
      <c r="C126" s="86"/>
      <c r="D126" s="86"/>
      <c r="E126" s="14"/>
      <c r="F126" s="14"/>
      <c r="G126" s="14"/>
      <c r="H126" s="14"/>
      <c r="AD126" s="18"/>
      <c r="AE126" s="18"/>
    </row>
    <row r="127" spans="1:31" ht="12" customHeight="1">
      <c r="A127" s="199"/>
      <c r="B127" s="200"/>
      <c r="C127" s="86"/>
      <c r="D127" s="86"/>
      <c r="E127" s="14"/>
      <c r="F127" s="14"/>
      <c r="G127" s="14"/>
      <c r="H127" s="14"/>
      <c r="AD127" s="18"/>
      <c r="AE127" s="18"/>
    </row>
    <row r="128" spans="1:31" ht="12" customHeight="1">
      <c r="A128" s="199"/>
      <c r="B128" s="200"/>
      <c r="C128" s="86"/>
      <c r="D128" s="86"/>
      <c r="E128" s="14"/>
      <c r="F128" s="14"/>
      <c r="G128" s="14"/>
      <c r="H128" s="14"/>
      <c r="AD128" s="18"/>
      <c r="AE128" s="18"/>
    </row>
    <row r="129" spans="1:31" ht="12" customHeight="1">
      <c r="A129" s="199"/>
      <c r="B129" s="200"/>
      <c r="C129" s="18"/>
      <c r="D129" s="86"/>
      <c r="E129" s="14"/>
      <c r="F129" s="14"/>
      <c r="G129" s="14"/>
      <c r="H129" s="14"/>
      <c r="AD129" s="18"/>
      <c r="AE129" s="18"/>
    </row>
    <row r="130" spans="1:31" ht="12" customHeight="1">
      <c r="A130" s="199"/>
      <c r="B130" s="200"/>
      <c r="C130" s="86"/>
      <c r="D130" s="86"/>
      <c r="E130" s="14"/>
      <c r="F130" s="14"/>
      <c r="G130" s="14"/>
      <c r="H130" s="14"/>
      <c r="AD130" s="18"/>
      <c r="AE130" s="18"/>
    </row>
    <row r="131" spans="1:31" ht="12" customHeight="1">
      <c r="A131" s="199"/>
      <c r="B131" s="200"/>
      <c r="C131" s="86"/>
      <c r="D131" s="31"/>
      <c r="E131" s="13"/>
      <c r="F131" s="13"/>
      <c r="G131" s="13"/>
      <c r="H131" s="13"/>
      <c r="AD131" s="18"/>
      <c r="AE131" s="18"/>
    </row>
    <row r="132" spans="1:31" ht="12" customHeight="1">
      <c r="A132" s="199"/>
      <c r="B132" s="200"/>
      <c r="C132" s="86"/>
      <c r="D132" s="86"/>
      <c r="E132" s="14"/>
      <c r="F132" s="14"/>
      <c r="G132" s="14"/>
      <c r="H132" s="14"/>
      <c r="AD132" s="18"/>
      <c r="AE132" s="18"/>
    </row>
    <row r="133" spans="1:31" ht="12" customHeight="1">
      <c r="A133" s="199"/>
      <c r="B133" s="200"/>
      <c r="C133" s="86"/>
      <c r="D133" s="200"/>
      <c r="E133" s="14"/>
      <c r="F133" s="14"/>
      <c r="G133" s="201"/>
      <c r="H133" s="201"/>
      <c r="AD133" s="18"/>
      <c r="AE133" s="18"/>
    </row>
    <row r="134" spans="1:31" ht="12" customHeight="1">
      <c r="A134" s="199"/>
      <c r="B134" s="200"/>
      <c r="C134" s="86"/>
      <c r="D134" s="200"/>
      <c r="E134" s="14"/>
      <c r="F134" s="14"/>
      <c r="G134" s="201"/>
      <c r="H134" s="201"/>
      <c r="AD134" s="18"/>
      <c r="AE134" s="18"/>
    </row>
    <row r="135" spans="1:31" ht="12" customHeight="1">
      <c r="A135" s="199"/>
      <c r="B135" s="200"/>
      <c r="C135" s="86"/>
      <c r="D135" s="86"/>
      <c r="E135" s="14"/>
      <c r="F135" s="14"/>
      <c r="G135" s="14"/>
      <c r="H135" s="14"/>
      <c r="AD135" s="18"/>
      <c r="AE135" s="18"/>
    </row>
    <row r="136" spans="1:31" ht="12" customHeight="1">
      <c r="A136" s="199"/>
      <c r="B136" s="200"/>
      <c r="C136" s="86"/>
      <c r="D136" s="86"/>
      <c r="E136" s="14"/>
      <c r="F136" s="14"/>
      <c r="G136" s="14"/>
      <c r="H136" s="14"/>
      <c r="AD136" s="18"/>
      <c r="AE136" s="18"/>
    </row>
    <row r="137" spans="1:31" ht="12" customHeight="1">
      <c r="A137" s="199"/>
      <c r="B137" s="200"/>
      <c r="C137" s="86"/>
      <c r="D137" s="86"/>
      <c r="E137" s="14"/>
      <c r="F137" s="14"/>
      <c r="G137" s="14"/>
      <c r="H137" s="14"/>
      <c r="AD137" s="18"/>
      <c r="AE137" s="18"/>
    </row>
    <row r="138" spans="1:31" ht="12" customHeight="1">
      <c r="A138" s="199"/>
      <c r="B138" s="200"/>
      <c r="C138" s="86"/>
      <c r="D138" s="31"/>
      <c r="E138" s="13"/>
      <c r="F138" s="13"/>
      <c r="G138" s="13"/>
      <c r="H138" s="13"/>
      <c r="AD138" s="18"/>
      <c r="AE138" s="18"/>
    </row>
    <row r="139" spans="1:31" ht="12" customHeight="1">
      <c r="A139" s="199"/>
      <c r="B139" s="200"/>
      <c r="C139" s="86"/>
      <c r="D139" s="86"/>
      <c r="E139" s="14"/>
      <c r="F139" s="14"/>
      <c r="G139" s="201"/>
      <c r="H139" s="201"/>
      <c r="AD139" s="18"/>
      <c r="AE139" s="18"/>
    </row>
    <row r="140" spans="1:31" ht="12" customHeight="1">
      <c r="A140" s="199"/>
      <c r="B140" s="200"/>
      <c r="C140" s="86"/>
      <c r="D140" s="86"/>
      <c r="E140" s="14"/>
      <c r="F140" s="14"/>
      <c r="G140" s="201"/>
      <c r="H140" s="201"/>
      <c r="AD140" s="18"/>
      <c r="AE140" s="18"/>
    </row>
    <row r="141" spans="1:31" ht="12" customHeight="1">
      <c r="A141" s="199"/>
      <c r="B141" s="200"/>
      <c r="C141" s="86"/>
      <c r="D141" s="86"/>
      <c r="E141" s="14"/>
      <c r="F141" s="14"/>
      <c r="G141" s="14"/>
      <c r="H141" s="14"/>
      <c r="AD141" s="18"/>
      <c r="AE141" s="18"/>
    </row>
    <row r="142" spans="1:31" ht="12" customHeight="1">
      <c r="A142" s="199"/>
      <c r="B142" s="200"/>
      <c r="C142" s="86"/>
      <c r="D142" s="86"/>
      <c r="E142" s="14"/>
      <c r="F142" s="14"/>
      <c r="G142" s="14"/>
      <c r="H142" s="14"/>
      <c r="AD142" s="18"/>
      <c r="AE142" s="18"/>
    </row>
    <row r="143" spans="1:31" ht="12" customHeight="1">
      <c r="A143" s="199"/>
      <c r="B143" s="200"/>
      <c r="C143" s="86"/>
      <c r="D143" s="86"/>
      <c r="E143" s="14"/>
      <c r="F143" s="14"/>
      <c r="G143" s="14"/>
      <c r="H143" s="14"/>
      <c r="AD143" s="18"/>
      <c r="AE143" s="18"/>
    </row>
    <row r="144" spans="1:31" ht="12" customHeight="1">
      <c r="A144" s="199"/>
      <c r="B144" s="200"/>
      <c r="C144" s="86"/>
      <c r="D144" s="86"/>
      <c r="E144" s="14"/>
      <c r="F144" s="14"/>
      <c r="G144" s="14"/>
      <c r="H144" s="14"/>
      <c r="AD144" s="18"/>
      <c r="AE144" s="18"/>
    </row>
    <row r="145" spans="1:31" ht="12" customHeight="1">
      <c r="A145" s="199"/>
      <c r="B145" s="200"/>
      <c r="C145" s="86"/>
      <c r="D145" s="31"/>
      <c r="E145" s="13"/>
      <c r="F145" s="13"/>
      <c r="G145" s="13"/>
      <c r="H145" s="13"/>
      <c r="AD145" s="18"/>
      <c r="AE145" s="18"/>
    </row>
    <row r="146" spans="1:31" ht="12" customHeight="1">
      <c r="A146" s="199"/>
      <c r="B146" s="200"/>
      <c r="C146" s="86"/>
      <c r="D146" s="86"/>
      <c r="E146" s="14"/>
      <c r="F146" s="14"/>
      <c r="G146" s="14"/>
      <c r="H146" s="14"/>
      <c r="AD146" s="18"/>
      <c r="AE146" s="18"/>
    </row>
    <row r="147" spans="1:31" ht="12" customHeight="1">
      <c r="A147" s="199"/>
      <c r="B147" s="200"/>
      <c r="C147" s="86"/>
      <c r="D147" s="86"/>
      <c r="E147" s="14"/>
      <c r="F147" s="14"/>
      <c r="G147" s="14"/>
      <c r="H147" s="14"/>
      <c r="AD147" s="18"/>
      <c r="AE147" s="18"/>
    </row>
    <row r="148" spans="1:31" ht="12" customHeight="1">
      <c r="A148" s="199"/>
      <c r="B148" s="200"/>
      <c r="C148" s="86"/>
      <c r="D148" s="86"/>
      <c r="E148" s="14"/>
      <c r="F148" s="14"/>
      <c r="G148" s="14"/>
      <c r="H148" s="14"/>
      <c r="AD148" s="18"/>
      <c r="AE148" s="18"/>
    </row>
    <row r="149" spans="1:31" ht="12" customHeight="1">
      <c r="A149" s="199"/>
      <c r="B149" s="200"/>
      <c r="C149" s="86"/>
      <c r="D149" s="86"/>
      <c r="E149" s="14"/>
      <c r="F149" s="14"/>
      <c r="G149" s="14"/>
      <c r="H149" s="14"/>
      <c r="AD149" s="18"/>
      <c r="AE149" s="18"/>
    </row>
    <row r="150" spans="1:31" ht="12" customHeight="1">
      <c r="A150" s="199"/>
      <c r="B150" s="200"/>
      <c r="C150" s="86"/>
      <c r="D150" s="86"/>
      <c r="E150" s="14"/>
      <c r="F150" s="14"/>
      <c r="G150" s="14"/>
      <c r="H150" s="14"/>
      <c r="AD150" s="18"/>
      <c r="AE150" s="18"/>
    </row>
    <row r="151" spans="1:31" ht="12" customHeight="1">
      <c r="A151" s="145"/>
      <c r="B151" s="203"/>
      <c r="C151" s="86"/>
      <c r="D151" s="31"/>
      <c r="E151" s="13"/>
      <c r="F151" s="13"/>
      <c r="G151" s="13"/>
      <c r="H151" s="13"/>
      <c r="AD151" s="18"/>
      <c r="AE151" s="18"/>
    </row>
    <row r="152" spans="1:31" ht="12" customHeight="1">
      <c r="A152" s="145"/>
      <c r="B152" s="203"/>
      <c r="C152" s="86"/>
      <c r="D152" s="86"/>
      <c r="E152" s="14"/>
      <c r="F152" s="14"/>
      <c r="G152" s="14"/>
      <c r="H152" s="14"/>
      <c r="AD152" s="18"/>
      <c r="AE152" s="18"/>
    </row>
    <row r="153" spans="1:31" ht="12" customHeight="1">
      <c r="A153" s="145"/>
      <c r="B153" s="203"/>
      <c r="C153" s="86"/>
      <c r="D153" s="86"/>
      <c r="E153" s="14"/>
      <c r="F153" s="14"/>
      <c r="G153" s="14"/>
      <c r="H153" s="14"/>
      <c r="AD153" s="18"/>
      <c r="AE153" s="18"/>
    </row>
    <row r="154" spans="1:31" ht="12" customHeight="1">
      <c r="A154" s="145"/>
      <c r="B154" s="203"/>
      <c r="C154" s="86"/>
      <c r="D154" s="86"/>
      <c r="E154" s="14"/>
      <c r="F154" s="14"/>
      <c r="G154" s="14"/>
      <c r="H154" s="14"/>
      <c r="AD154" s="18"/>
      <c r="AE154" s="18"/>
    </row>
    <row r="155" spans="1:31" ht="12" customHeight="1">
      <c r="A155" s="145"/>
      <c r="B155" s="203"/>
      <c r="C155" s="86"/>
      <c r="D155" s="86"/>
      <c r="E155" s="14"/>
      <c r="F155" s="14"/>
      <c r="G155" s="14"/>
      <c r="H155" s="14"/>
      <c r="AD155" s="18"/>
      <c r="AE155" s="18"/>
    </row>
    <row r="156" spans="1:31" ht="12" customHeight="1">
      <c r="A156" s="145"/>
      <c r="B156" s="203"/>
      <c r="C156" s="86"/>
      <c r="D156" s="86"/>
      <c r="E156" s="14"/>
      <c r="F156" s="14"/>
      <c r="G156" s="14"/>
      <c r="H156" s="14"/>
      <c r="AD156" s="18"/>
      <c r="AE156" s="18"/>
    </row>
    <row r="157" spans="1:31" ht="12" customHeight="1">
      <c r="A157" s="145"/>
      <c r="B157" s="203"/>
      <c r="C157" s="86"/>
      <c r="D157" s="31"/>
      <c r="E157" s="13"/>
      <c r="F157" s="13"/>
      <c r="G157" s="13"/>
      <c r="H157" s="13"/>
      <c r="AD157" s="18"/>
      <c r="AE157" s="18"/>
    </row>
    <row r="158" spans="1:31" ht="12" customHeight="1">
      <c r="A158" s="145"/>
      <c r="B158" s="203"/>
      <c r="C158" s="86"/>
      <c r="D158" s="86"/>
      <c r="E158" s="14"/>
      <c r="F158" s="14"/>
      <c r="G158" s="14"/>
      <c r="H158" s="14"/>
      <c r="AD158" s="18"/>
      <c r="AE158" s="18"/>
    </row>
    <row r="159" spans="1:31" ht="12" customHeight="1">
      <c r="A159" s="145"/>
      <c r="B159" s="203"/>
      <c r="C159" s="86"/>
      <c r="D159" s="86"/>
      <c r="E159" s="14"/>
      <c r="F159" s="14"/>
      <c r="G159" s="14"/>
      <c r="H159" s="14"/>
      <c r="AD159" s="18"/>
      <c r="AE159" s="18"/>
    </row>
    <row r="160" spans="1:31" ht="12" customHeight="1">
      <c r="A160" s="145"/>
      <c r="B160" s="203"/>
      <c r="C160" s="86"/>
      <c r="D160" s="86"/>
      <c r="E160" s="14"/>
      <c r="F160" s="14"/>
      <c r="G160" s="14"/>
      <c r="H160" s="14"/>
      <c r="AD160" s="18"/>
      <c r="AE160" s="18"/>
    </row>
    <row r="161" spans="1:31" ht="12" customHeight="1">
      <c r="A161" s="145"/>
      <c r="B161" s="203"/>
      <c r="C161" s="86"/>
      <c r="D161" s="86"/>
      <c r="E161" s="14"/>
      <c r="F161" s="14"/>
      <c r="G161" s="14"/>
      <c r="H161" s="14"/>
      <c r="AD161" s="18"/>
      <c r="AE161" s="18"/>
    </row>
    <row r="162" spans="1:31" ht="12" customHeight="1">
      <c r="A162" s="145"/>
      <c r="B162" s="203"/>
      <c r="C162" s="86"/>
      <c r="D162" s="86"/>
      <c r="E162" s="14"/>
      <c r="F162" s="14"/>
      <c r="G162" s="14"/>
      <c r="H162" s="14"/>
      <c r="AD162" s="18"/>
      <c r="AE162" s="18"/>
    </row>
    <row r="163" spans="1:31" ht="12" customHeight="1">
      <c r="A163" s="145"/>
      <c r="B163" s="203"/>
      <c r="C163" s="86"/>
      <c r="D163" s="31"/>
      <c r="E163" s="13"/>
      <c r="F163" s="13"/>
      <c r="G163" s="13"/>
      <c r="H163" s="13"/>
      <c r="AD163" s="18"/>
      <c r="AE163" s="18"/>
    </row>
    <row r="164" spans="1:31" ht="12" customHeight="1">
      <c r="A164" s="145"/>
      <c r="B164" s="203"/>
      <c r="C164" s="86"/>
      <c r="D164" s="86"/>
      <c r="E164" s="14"/>
      <c r="F164" s="14"/>
      <c r="G164" s="14"/>
      <c r="H164" s="14"/>
      <c r="AD164" s="18"/>
      <c r="AE164" s="18"/>
    </row>
    <row r="165" spans="1:31" ht="12" customHeight="1">
      <c r="A165" s="145"/>
      <c r="B165" s="203"/>
      <c r="C165" s="86"/>
      <c r="D165" s="86"/>
      <c r="E165" s="14"/>
      <c r="F165" s="14"/>
      <c r="G165" s="14"/>
      <c r="H165" s="14"/>
      <c r="AD165" s="18"/>
      <c r="AE165" s="18"/>
    </row>
    <row r="166" spans="1:31" ht="12" customHeight="1">
      <c r="A166" s="145"/>
      <c r="B166" s="203"/>
      <c r="C166" s="86"/>
      <c r="D166" s="86"/>
      <c r="E166" s="14"/>
      <c r="F166" s="14"/>
      <c r="G166" s="14"/>
      <c r="H166" s="14"/>
      <c r="AD166" s="18"/>
      <c r="AE166" s="18"/>
    </row>
    <row r="167" spans="1:31" ht="12" customHeight="1">
      <c r="A167" s="145"/>
      <c r="B167" s="203"/>
      <c r="C167" s="86"/>
      <c r="D167" s="86"/>
      <c r="E167" s="14"/>
      <c r="F167" s="14"/>
      <c r="G167" s="14"/>
      <c r="H167" s="14"/>
      <c r="AD167" s="18"/>
      <c r="AE167" s="18"/>
    </row>
    <row r="168" spans="1:31" ht="12" customHeight="1">
      <c r="A168" s="145"/>
      <c r="B168" s="203"/>
      <c r="C168" s="86"/>
      <c r="D168" s="86"/>
      <c r="E168" s="14"/>
      <c r="F168" s="14"/>
      <c r="G168" s="14"/>
      <c r="H168" s="14"/>
      <c r="AD168" s="18"/>
      <c r="AE168" s="18"/>
    </row>
    <row r="169" spans="1:31" ht="12" customHeight="1">
      <c r="A169" s="202"/>
      <c r="B169" s="202"/>
      <c r="C169" s="202"/>
      <c r="D169" s="202"/>
      <c r="E169" s="202"/>
      <c r="F169" s="202"/>
      <c r="G169" s="202"/>
      <c r="H169" s="202"/>
      <c r="AD169" s="18"/>
      <c r="AE169" s="18"/>
    </row>
    <row r="170" spans="1:31" ht="12" customHeight="1">
      <c r="A170" s="199"/>
      <c r="B170" s="200"/>
      <c r="C170" s="86"/>
      <c r="D170" s="33"/>
      <c r="E170" s="13"/>
      <c r="F170" s="13"/>
      <c r="G170" s="13"/>
      <c r="H170" s="13"/>
      <c r="AD170" s="18"/>
      <c r="AE170" s="18"/>
    </row>
    <row r="171" spans="1:31" ht="12" customHeight="1">
      <c r="A171" s="199"/>
      <c r="B171" s="200"/>
      <c r="C171" s="86"/>
      <c r="D171" s="29"/>
      <c r="E171" s="14"/>
      <c r="F171" s="14"/>
      <c r="G171" s="14"/>
      <c r="H171" s="14"/>
      <c r="AD171" s="18"/>
      <c r="AE171" s="18"/>
    </row>
    <row r="172" spans="1:31" ht="12" customHeight="1">
      <c r="A172" s="199"/>
      <c r="B172" s="200"/>
      <c r="C172" s="86"/>
      <c r="D172" s="29"/>
      <c r="E172" s="14"/>
      <c r="F172" s="14"/>
      <c r="G172" s="14"/>
      <c r="H172" s="14"/>
      <c r="AD172" s="18"/>
      <c r="AE172" s="18"/>
    </row>
    <row r="173" spans="1:31" ht="12" customHeight="1">
      <c r="A173" s="199"/>
      <c r="B173" s="200"/>
      <c r="C173" s="86"/>
      <c r="D173" s="29"/>
      <c r="E173" s="14"/>
      <c r="F173" s="14"/>
      <c r="G173" s="14"/>
      <c r="H173" s="14"/>
      <c r="AD173" s="18"/>
      <c r="AE173" s="18"/>
    </row>
    <row r="174" spans="1:31" ht="12" customHeight="1">
      <c r="A174" s="199"/>
      <c r="B174" s="200"/>
      <c r="C174" s="86"/>
      <c r="D174" s="29"/>
      <c r="E174" s="14"/>
      <c r="F174" s="14"/>
      <c r="G174" s="14"/>
      <c r="H174" s="14"/>
      <c r="AD174" s="18"/>
      <c r="AE174" s="18"/>
    </row>
    <row r="175" spans="1:31" ht="12" customHeight="1">
      <c r="A175" s="199"/>
      <c r="B175" s="200"/>
      <c r="C175" s="86"/>
      <c r="D175" s="29"/>
      <c r="E175" s="14"/>
      <c r="F175" s="14"/>
      <c r="G175" s="14"/>
      <c r="H175" s="14"/>
      <c r="AD175" s="18"/>
      <c r="AE175" s="18"/>
    </row>
    <row r="176" spans="1:31" ht="12" customHeight="1">
      <c r="A176" s="199"/>
      <c r="B176" s="200"/>
      <c r="C176" s="86"/>
      <c r="D176" s="33"/>
      <c r="E176" s="13"/>
      <c r="F176" s="13"/>
      <c r="G176" s="13"/>
      <c r="H176" s="13"/>
      <c r="AD176" s="18"/>
      <c r="AE176" s="18"/>
    </row>
    <row r="177" spans="1:31" ht="12" customHeight="1">
      <c r="A177" s="199"/>
      <c r="B177" s="200"/>
      <c r="C177" s="86"/>
      <c r="D177" s="29"/>
      <c r="E177" s="14"/>
      <c r="F177" s="14"/>
      <c r="G177" s="14"/>
      <c r="H177" s="14"/>
      <c r="AD177" s="18"/>
      <c r="AE177" s="18"/>
    </row>
    <row r="178" spans="1:31" ht="12" customHeight="1">
      <c r="A178" s="199"/>
      <c r="B178" s="200"/>
      <c r="C178" s="86"/>
      <c r="D178" s="200"/>
      <c r="E178" s="14"/>
      <c r="F178" s="14"/>
      <c r="G178" s="201"/>
      <c r="H178" s="201"/>
      <c r="AD178" s="18"/>
      <c r="AE178" s="18"/>
    </row>
    <row r="179" spans="1:31" ht="12" customHeight="1">
      <c r="A179" s="199"/>
      <c r="B179" s="200"/>
      <c r="C179" s="86"/>
      <c r="D179" s="200"/>
      <c r="E179" s="14"/>
      <c r="F179" s="14"/>
      <c r="G179" s="201"/>
      <c r="H179" s="201"/>
      <c r="AD179" s="18"/>
      <c r="AE179" s="18"/>
    </row>
    <row r="180" spans="1:31" ht="12" customHeight="1">
      <c r="A180" s="199"/>
      <c r="B180" s="200"/>
      <c r="C180" s="86"/>
      <c r="D180" s="29"/>
      <c r="E180" s="14"/>
      <c r="F180" s="14"/>
      <c r="G180" s="14"/>
      <c r="H180" s="14"/>
      <c r="AD180" s="18"/>
      <c r="AE180" s="18"/>
    </row>
    <row r="181" spans="1:31" ht="12" customHeight="1">
      <c r="A181" s="199"/>
      <c r="B181" s="200"/>
      <c r="C181" s="86"/>
      <c r="D181" s="29"/>
      <c r="E181" s="14"/>
      <c r="F181" s="14"/>
      <c r="G181" s="14"/>
      <c r="H181" s="14"/>
      <c r="AD181" s="18"/>
      <c r="AE181" s="18"/>
    </row>
    <row r="182" spans="1:31" ht="12" customHeight="1">
      <c r="A182" s="199"/>
      <c r="B182" s="200"/>
      <c r="C182" s="86"/>
      <c r="D182" s="29"/>
      <c r="E182" s="14"/>
      <c r="F182" s="14"/>
      <c r="G182" s="14"/>
      <c r="H182" s="14"/>
      <c r="AD182" s="18"/>
      <c r="AE182" s="18"/>
    </row>
    <row r="183" spans="1:31" ht="12" customHeight="1">
      <c r="A183" s="199"/>
      <c r="B183" s="200"/>
      <c r="C183" s="86"/>
      <c r="D183" s="33"/>
      <c r="E183" s="13"/>
      <c r="F183" s="13"/>
      <c r="G183" s="13"/>
      <c r="H183" s="13"/>
      <c r="AD183" s="18"/>
      <c r="AE183" s="18"/>
    </row>
    <row r="184" spans="1:31" ht="12" customHeight="1">
      <c r="A184" s="199"/>
      <c r="B184" s="200"/>
      <c r="C184" s="18"/>
      <c r="D184" s="29"/>
      <c r="E184" s="14"/>
      <c r="F184" s="14"/>
      <c r="G184" s="14"/>
      <c r="H184" s="14"/>
      <c r="AD184" s="18"/>
      <c r="AE184" s="18"/>
    </row>
    <row r="185" spans="1:31" ht="12" customHeight="1">
      <c r="A185" s="199"/>
      <c r="B185" s="200"/>
      <c r="C185" s="86"/>
      <c r="D185" s="29"/>
      <c r="E185" s="14"/>
      <c r="F185" s="14"/>
      <c r="G185" s="14"/>
      <c r="H185" s="14"/>
      <c r="AD185" s="18"/>
      <c r="AE185" s="18"/>
    </row>
    <row r="186" spans="1:31" ht="12" customHeight="1">
      <c r="A186" s="199"/>
      <c r="B186" s="200"/>
      <c r="C186" s="86"/>
      <c r="D186" s="29"/>
      <c r="E186" s="14"/>
      <c r="F186" s="14"/>
      <c r="G186" s="14"/>
      <c r="H186" s="14"/>
      <c r="AD186" s="18"/>
      <c r="AE186" s="18"/>
    </row>
    <row r="187" spans="1:31" ht="12" customHeight="1">
      <c r="A187" s="199"/>
      <c r="B187" s="200"/>
      <c r="C187" s="86"/>
      <c r="D187" s="29"/>
      <c r="E187" s="14"/>
      <c r="F187" s="14"/>
      <c r="G187" s="14"/>
      <c r="H187" s="14"/>
      <c r="AD187" s="18"/>
      <c r="AE187" s="18"/>
    </row>
    <row r="188" spans="1:31" ht="12" customHeight="1">
      <c r="A188" s="199"/>
      <c r="B188" s="200"/>
      <c r="C188" s="86"/>
      <c r="D188" s="29"/>
      <c r="E188" s="14"/>
      <c r="F188" s="14"/>
      <c r="G188" s="14"/>
      <c r="H188" s="14"/>
      <c r="AD188" s="18"/>
      <c r="AE188" s="18"/>
    </row>
    <row r="189" spans="1:31" ht="12" customHeight="1">
      <c r="A189" s="199"/>
      <c r="B189" s="200"/>
      <c r="C189" s="86"/>
      <c r="D189" s="33"/>
      <c r="E189" s="13"/>
      <c r="F189" s="13"/>
      <c r="G189" s="13"/>
      <c r="H189" s="13"/>
      <c r="AD189" s="18"/>
      <c r="AE189" s="18"/>
    </row>
    <row r="190" spans="1:31" ht="12" customHeight="1">
      <c r="A190" s="199"/>
      <c r="B190" s="200"/>
      <c r="C190" s="18"/>
      <c r="D190" s="29"/>
      <c r="E190" s="14"/>
      <c r="F190" s="14"/>
      <c r="G190" s="14"/>
      <c r="H190" s="14"/>
      <c r="AD190" s="18"/>
      <c r="AE190" s="18"/>
    </row>
    <row r="191" spans="1:31" ht="12" customHeight="1">
      <c r="A191" s="199"/>
      <c r="B191" s="200"/>
      <c r="C191" s="86"/>
      <c r="D191" s="29"/>
      <c r="E191" s="14"/>
      <c r="F191" s="14"/>
      <c r="G191" s="14"/>
      <c r="H191" s="14"/>
      <c r="AD191" s="18"/>
      <c r="AE191" s="18"/>
    </row>
    <row r="192" spans="1:31" ht="12" customHeight="1">
      <c r="A192" s="199"/>
      <c r="B192" s="200"/>
      <c r="C192" s="86"/>
      <c r="D192" s="29"/>
      <c r="E192" s="14"/>
      <c r="F192" s="14"/>
      <c r="G192" s="14"/>
      <c r="H192" s="14"/>
      <c r="AD192" s="18"/>
      <c r="AE192" s="18"/>
    </row>
    <row r="193" spans="1:31" ht="12" customHeight="1">
      <c r="A193" s="199"/>
      <c r="B193" s="200"/>
      <c r="C193" s="86"/>
      <c r="D193" s="29"/>
      <c r="E193" s="14"/>
      <c r="F193" s="14"/>
      <c r="G193" s="14"/>
      <c r="H193" s="14"/>
      <c r="AD193" s="18"/>
      <c r="AE193" s="18"/>
    </row>
    <row r="194" spans="1:31" ht="12" customHeight="1">
      <c r="A194" s="199"/>
      <c r="B194" s="200"/>
      <c r="C194" s="86"/>
      <c r="D194" s="29"/>
      <c r="E194" s="14"/>
      <c r="F194" s="14"/>
      <c r="G194" s="14"/>
      <c r="H194" s="14"/>
      <c r="AD194" s="18"/>
      <c r="AE194" s="18"/>
    </row>
    <row r="195" spans="1:31" ht="12" customHeight="1">
      <c r="A195" s="199"/>
      <c r="B195" s="200"/>
      <c r="C195" s="86"/>
      <c r="D195" s="33"/>
      <c r="E195" s="13"/>
      <c r="F195" s="13"/>
      <c r="G195" s="13"/>
      <c r="H195" s="13"/>
      <c r="AD195" s="18"/>
      <c r="AE195" s="18"/>
    </row>
    <row r="196" spans="1:31" ht="12" customHeight="1">
      <c r="A196" s="199"/>
      <c r="B196" s="200"/>
      <c r="C196" s="18"/>
      <c r="D196" s="29"/>
      <c r="E196" s="14"/>
      <c r="F196" s="14"/>
      <c r="G196" s="14"/>
      <c r="H196" s="14"/>
      <c r="AD196" s="18"/>
      <c r="AE196" s="18"/>
    </row>
    <row r="197" spans="1:31" ht="12" customHeight="1">
      <c r="A197" s="199"/>
      <c r="B197" s="200"/>
      <c r="C197" s="86"/>
      <c r="D197" s="29"/>
      <c r="E197" s="14"/>
      <c r="F197" s="14"/>
      <c r="G197" s="14"/>
      <c r="H197" s="14"/>
      <c r="AD197" s="18"/>
      <c r="AE197" s="18"/>
    </row>
    <row r="198" spans="1:31" ht="12" customHeight="1">
      <c r="A198" s="199"/>
      <c r="B198" s="200"/>
      <c r="C198" s="86"/>
      <c r="D198" s="29"/>
      <c r="E198" s="14"/>
      <c r="F198" s="14"/>
      <c r="G198" s="14"/>
      <c r="H198" s="14"/>
      <c r="AD198" s="18"/>
      <c r="AE198" s="18"/>
    </row>
    <row r="199" spans="1:31" ht="12" customHeight="1">
      <c r="A199" s="199"/>
      <c r="B199" s="200"/>
      <c r="C199" s="86"/>
      <c r="D199" s="29"/>
      <c r="E199" s="14"/>
      <c r="F199" s="14"/>
      <c r="G199" s="14"/>
      <c r="H199" s="14"/>
      <c r="AD199" s="18"/>
      <c r="AE199" s="18"/>
    </row>
    <row r="200" spans="1:31" ht="12" customHeight="1">
      <c r="A200" s="199"/>
      <c r="B200" s="200"/>
      <c r="C200" s="86"/>
      <c r="D200" s="29"/>
      <c r="E200" s="14"/>
      <c r="F200" s="14"/>
      <c r="G200" s="14"/>
      <c r="H200" s="14"/>
      <c r="AD200" s="18"/>
      <c r="AE200" s="18"/>
    </row>
    <row r="201" spans="1:31" ht="12" customHeight="1">
      <c r="A201" s="199"/>
      <c r="B201" s="200"/>
      <c r="C201" s="86"/>
      <c r="D201" s="33"/>
      <c r="E201" s="13"/>
      <c r="F201" s="13"/>
      <c r="G201" s="13"/>
      <c r="H201" s="13"/>
      <c r="AD201" s="18"/>
      <c r="AE201" s="18"/>
    </row>
    <row r="202" spans="1:31" ht="12" customHeight="1">
      <c r="A202" s="199"/>
      <c r="B202" s="200"/>
      <c r="C202" s="18"/>
      <c r="D202" s="29"/>
      <c r="E202" s="14"/>
      <c r="F202" s="14"/>
      <c r="G202" s="14"/>
      <c r="H202" s="14"/>
      <c r="AD202" s="18"/>
      <c r="AE202" s="18"/>
    </row>
    <row r="203" spans="1:31" ht="12" customHeight="1">
      <c r="A203" s="199"/>
      <c r="B203" s="200"/>
      <c r="C203" s="86"/>
      <c r="D203" s="29"/>
      <c r="E203" s="14"/>
      <c r="F203" s="14"/>
      <c r="G203" s="14"/>
      <c r="H203" s="14"/>
      <c r="AD203" s="18"/>
      <c r="AE203" s="18"/>
    </row>
    <row r="204" spans="1:31" ht="12" customHeight="1">
      <c r="A204" s="199"/>
      <c r="B204" s="200"/>
      <c r="C204" s="86"/>
      <c r="D204" s="29"/>
      <c r="E204" s="14"/>
      <c r="F204" s="14"/>
      <c r="G204" s="14"/>
      <c r="H204" s="14"/>
      <c r="AD204" s="18"/>
      <c r="AE204" s="18"/>
    </row>
    <row r="205" spans="1:31" ht="12" customHeight="1">
      <c r="A205" s="199"/>
      <c r="B205" s="200"/>
      <c r="C205" s="86"/>
      <c r="D205" s="29"/>
      <c r="E205" s="14"/>
      <c r="F205" s="14"/>
      <c r="G205" s="14"/>
      <c r="H205" s="14"/>
      <c r="AD205" s="18"/>
      <c r="AE205" s="18"/>
    </row>
    <row r="206" spans="1:31" ht="12" customHeight="1">
      <c r="A206" s="199"/>
      <c r="B206" s="200"/>
      <c r="C206" s="86"/>
      <c r="D206" s="29"/>
      <c r="E206" s="14"/>
      <c r="F206" s="14"/>
      <c r="G206" s="14"/>
      <c r="H206" s="14"/>
      <c r="AD206" s="18"/>
      <c r="AE206" s="18"/>
    </row>
    <row r="207" spans="1:31" ht="12" customHeight="1">
      <c r="A207" s="199"/>
      <c r="B207" s="200"/>
      <c r="C207" s="31"/>
      <c r="D207" s="33"/>
      <c r="E207" s="13"/>
      <c r="F207" s="13"/>
      <c r="G207" s="13"/>
      <c r="H207" s="13"/>
      <c r="AD207" s="18"/>
      <c r="AE207" s="18"/>
    </row>
    <row r="208" spans="1:31" ht="12" customHeight="1">
      <c r="A208" s="199"/>
      <c r="B208" s="200"/>
      <c r="C208" s="86"/>
      <c r="D208" s="29"/>
      <c r="E208" s="14"/>
      <c r="F208" s="14"/>
      <c r="G208" s="14"/>
      <c r="H208" s="14"/>
      <c r="AD208" s="18"/>
      <c r="AE208" s="18"/>
    </row>
    <row r="209" spans="1:31" ht="12" customHeight="1">
      <c r="A209" s="199"/>
      <c r="B209" s="200"/>
      <c r="C209" s="86"/>
      <c r="D209" s="200"/>
      <c r="E209" s="14"/>
      <c r="F209" s="14"/>
      <c r="G209" s="201"/>
      <c r="H209" s="201"/>
      <c r="AD209" s="18"/>
      <c r="AE209" s="18"/>
    </row>
    <row r="210" spans="1:31" ht="12" customHeight="1">
      <c r="A210" s="199"/>
      <c r="B210" s="200"/>
      <c r="C210" s="86"/>
      <c r="D210" s="200"/>
      <c r="E210" s="14"/>
      <c r="F210" s="14"/>
      <c r="G210" s="201"/>
      <c r="H210" s="201"/>
      <c r="AD210" s="18"/>
      <c r="AE210" s="18"/>
    </row>
    <row r="211" spans="1:31" ht="12" customHeight="1">
      <c r="A211" s="199"/>
      <c r="B211" s="200"/>
      <c r="C211" s="86"/>
      <c r="D211" s="29"/>
      <c r="E211" s="14"/>
      <c r="F211" s="14"/>
      <c r="G211" s="14"/>
      <c r="H211" s="14"/>
      <c r="AD211" s="18"/>
      <c r="AE211" s="18"/>
    </row>
    <row r="212" spans="1:31" ht="12" customHeight="1">
      <c r="A212" s="199"/>
      <c r="B212" s="200"/>
      <c r="C212" s="86"/>
      <c r="D212" s="29"/>
      <c r="E212" s="14"/>
      <c r="F212" s="14"/>
      <c r="G212" s="14"/>
      <c r="H212" s="14"/>
      <c r="AD212" s="18"/>
      <c r="AE212" s="18"/>
    </row>
    <row r="213" spans="1:31" ht="12" customHeight="1">
      <c r="A213" s="199"/>
      <c r="B213" s="200"/>
      <c r="C213" s="86"/>
      <c r="D213" s="29"/>
      <c r="E213" s="14"/>
      <c r="F213" s="14"/>
      <c r="G213" s="14"/>
      <c r="H213" s="14"/>
      <c r="AD213" s="18"/>
      <c r="AE213" s="18"/>
    </row>
    <row r="214" spans="1:31" ht="12" customHeight="1">
      <c r="A214" s="199"/>
      <c r="B214" s="200"/>
      <c r="C214" s="86"/>
      <c r="D214" s="33"/>
      <c r="E214" s="13"/>
      <c r="F214" s="13"/>
      <c r="G214" s="13"/>
      <c r="H214" s="13"/>
      <c r="AD214" s="18"/>
      <c r="AE214" s="18"/>
    </row>
    <row r="215" spans="1:31" ht="12" customHeight="1">
      <c r="A215" s="199"/>
      <c r="B215" s="200"/>
      <c r="C215" s="86"/>
      <c r="D215" s="200"/>
      <c r="E215" s="14"/>
      <c r="F215" s="14"/>
      <c r="G215" s="201"/>
      <c r="H215" s="201"/>
      <c r="AD215" s="18"/>
      <c r="AE215" s="18"/>
    </row>
    <row r="216" spans="1:31" ht="12" customHeight="1">
      <c r="A216" s="199"/>
      <c r="B216" s="200"/>
      <c r="C216" s="86"/>
      <c r="D216" s="200"/>
      <c r="E216" s="14"/>
      <c r="F216" s="14"/>
      <c r="G216" s="201"/>
      <c r="H216" s="201"/>
      <c r="AD216" s="18"/>
      <c r="AE216" s="18"/>
    </row>
    <row r="217" spans="1:31" ht="12" customHeight="1">
      <c r="A217" s="199"/>
      <c r="B217" s="200"/>
      <c r="C217" s="86"/>
      <c r="D217" s="29"/>
      <c r="E217" s="14"/>
      <c r="F217" s="14"/>
      <c r="G217" s="14"/>
      <c r="H217" s="14"/>
      <c r="AD217" s="18"/>
      <c r="AE217" s="18"/>
    </row>
    <row r="218" spans="1:31" ht="12" customHeight="1">
      <c r="A218" s="199"/>
      <c r="B218" s="200"/>
      <c r="C218" s="86"/>
      <c r="D218" s="29"/>
      <c r="E218" s="14"/>
      <c r="F218" s="14"/>
      <c r="G218" s="14"/>
      <c r="H218" s="14"/>
      <c r="AD218" s="18"/>
      <c r="AE218" s="18"/>
    </row>
    <row r="219" spans="1:31" ht="12" customHeight="1">
      <c r="A219" s="199"/>
      <c r="B219" s="200"/>
      <c r="C219" s="86"/>
      <c r="D219" s="29"/>
      <c r="E219" s="14"/>
      <c r="F219" s="14"/>
      <c r="G219" s="14"/>
      <c r="H219" s="14"/>
      <c r="AD219" s="18"/>
      <c r="AE219" s="18"/>
    </row>
    <row r="220" spans="1:31" ht="12" customHeight="1">
      <c r="A220" s="199"/>
      <c r="B220" s="200"/>
      <c r="C220" s="86"/>
      <c r="D220" s="29"/>
      <c r="E220" s="14"/>
      <c r="F220" s="14"/>
      <c r="G220" s="14"/>
      <c r="H220" s="14"/>
      <c r="AD220" s="18"/>
      <c r="AE220" s="18"/>
    </row>
    <row r="221" spans="1:31" ht="12" customHeight="1">
      <c r="A221" s="199"/>
      <c r="B221" s="200"/>
      <c r="C221" s="34"/>
      <c r="D221" s="33"/>
      <c r="E221" s="13"/>
      <c r="F221" s="13"/>
      <c r="G221" s="13"/>
      <c r="H221" s="13"/>
      <c r="AD221" s="18"/>
      <c r="AE221" s="18"/>
    </row>
    <row r="222" spans="1:31" ht="12" customHeight="1">
      <c r="A222" s="199"/>
      <c r="B222" s="200"/>
      <c r="C222" s="34"/>
      <c r="D222" s="29"/>
      <c r="E222" s="14"/>
      <c r="F222" s="14"/>
      <c r="G222" s="14"/>
      <c r="H222" s="14"/>
      <c r="AD222" s="18"/>
      <c r="AE222" s="18"/>
    </row>
    <row r="223" spans="1:31" ht="12" customHeight="1">
      <c r="A223" s="199"/>
      <c r="B223" s="200"/>
      <c r="C223" s="86"/>
      <c r="D223" s="86"/>
      <c r="E223" s="87"/>
      <c r="F223" s="87"/>
      <c r="G223" s="14"/>
      <c r="H223" s="14"/>
      <c r="AD223" s="18"/>
      <c r="AE223" s="18"/>
    </row>
    <row r="224" spans="1:31" ht="12" customHeight="1">
      <c r="A224" s="199"/>
      <c r="B224" s="200"/>
      <c r="C224" s="86"/>
      <c r="D224" s="29"/>
      <c r="E224" s="14"/>
      <c r="F224" s="14"/>
      <c r="G224" s="14"/>
      <c r="H224" s="14"/>
      <c r="AD224" s="18"/>
      <c r="AE224" s="18"/>
    </row>
    <row r="225" spans="1:31" ht="12" customHeight="1">
      <c r="A225" s="199"/>
      <c r="B225" s="200"/>
      <c r="C225" s="86"/>
      <c r="D225" s="29"/>
      <c r="E225" s="14"/>
      <c r="F225" s="14"/>
      <c r="G225" s="14"/>
      <c r="H225" s="14"/>
      <c r="AD225" s="18"/>
      <c r="AE225" s="18"/>
    </row>
    <row r="226" spans="1:31" ht="12" customHeight="1">
      <c r="A226" s="199"/>
      <c r="B226" s="200"/>
      <c r="C226" s="86"/>
      <c r="D226" s="29"/>
      <c r="E226" s="14"/>
      <c r="F226" s="14"/>
      <c r="G226" s="14"/>
      <c r="H226" s="14"/>
      <c r="AD226" s="18"/>
      <c r="AE226" s="18"/>
    </row>
    <row r="227" spans="1:31" ht="12" customHeight="1">
      <c r="A227" s="199"/>
      <c r="B227" s="200"/>
      <c r="C227" s="86"/>
      <c r="D227" s="33"/>
      <c r="E227" s="13"/>
      <c r="F227" s="13"/>
      <c r="G227" s="13"/>
      <c r="H227" s="13"/>
      <c r="AD227" s="18"/>
      <c r="AE227" s="18"/>
    </row>
    <row r="228" spans="1:31" ht="12" customHeight="1">
      <c r="A228" s="199"/>
      <c r="B228" s="200"/>
      <c r="C228" s="86"/>
      <c r="D228" s="200"/>
      <c r="E228" s="14"/>
      <c r="F228" s="14"/>
      <c r="G228" s="201"/>
      <c r="H228" s="201"/>
      <c r="AD228" s="18"/>
      <c r="AE228" s="18"/>
    </row>
    <row r="229" spans="1:31" ht="12" customHeight="1">
      <c r="A229" s="199"/>
      <c r="B229" s="200"/>
      <c r="C229" s="86"/>
      <c r="D229" s="200"/>
      <c r="E229" s="14"/>
      <c r="F229" s="14"/>
      <c r="G229" s="201"/>
      <c r="H229" s="201"/>
      <c r="AD229" s="18"/>
      <c r="AE229" s="18"/>
    </row>
    <row r="230" spans="1:31" ht="12" customHeight="1">
      <c r="A230" s="199"/>
      <c r="B230" s="200"/>
      <c r="C230" s="86"/>
      <c r="D230" s="29"/>
      <c r="E230" s="14"/>
      <c r="F230" s="14"/>
      <c r="G230" s="14"/>
      <c r="H230" s="14"/>
      <c r="AD230" s="18"/>
      <c r="AE230" s="18"/>
    </row>
    <row r="231" spans="1:31" ht="12" customHeight="1">
      <c r="A231" s="199"/>
      <c r="B231" s="200"/>
      <c r="C231" s="86"/>
      <c r="D231" s="29"/>
      <c r="E231" s="14"/>
      <c r="F231" s="14"/>
      <c r="G231" s="14"/>
      <c r="H231" s="14"/>
      <c r="AD231" s="18"/>
      <c r="AE231" s="18"/>
    </row>
    <row r="232" spans="1:31" ht="12" customHeight="1">
      <c r="A232" s="199"/>
      <c r="B232" s="200"/>
      <c r="C232" s="86"/>
      <c r="D232" s="29"/>
      <c r="E232" s="14"/>
      <c r="F232" s="14"/>
      <c r="G232" s="14"/>
      <c r="H232" s="14"/>
      <c r="AD232" s="18"/>
      <c r="AE232" s="18"/>
    </row>
    <row r="233" spans="1:31" ht="12" customHeight="1">
      <c r="A233" s="199"/>
      <c r="B233" s="200"/>
      <c r="C233" s="86"/>
      <c r="D233" s="29"/>
      <c r="E233" s="14"/>
      <c r="F233" s="14"/>
      <c r="G233" s="14"/>
      <c r="H233" s="14"/>
      <c r="AD233" s="18"/>
      <c r="AE233" s="18"/>
    </row>
    <row r="234" spans="1:31" ht="12" customHeight="1">
      <c r="A234" s="199"/>
      <c r="B234" s="200"/>
      <c r="C234" s="86"/>
      <c r="D234" s="33"/>
      <c r="E234" s="13"/>
      <c r="F234" s="13"/>
      <c r="G234" s="13"/>
      <c r="H234" s="13"/>
      <c r="AD234" s="18"/>
      <c r="AE234" s="18"/>
    </row>
    <row r="235" spans="1:31" ht="12" customHeight="1">
      <c r="A235" s="199"/>
      <c r="B235" s="200"/>
      <c r="C235" s="86"/>
      <c r="D235" s="29"/>
      <c r="E235" s="14"/>
      <c r="F235" s="14"/>
      <c r="G235" s="14"/>
      <c r="H235" s="14"/>
      <c r="AD235" s="18"/>
      <c r="AE235" s="18"/>
    </row>
    <row r="236" spans="1:31" ht="12" customHeight="1">
      <c r="A236" s="199"/>
      <c r="B236" s="200"/>
      <c r="C236" s="86"/>
      <c r="D236" s="29"/>
      <c r="E236" s="14"/>
      <c r="F236" s="14"/>
      <c r="G236" s="14"/>
      <c r="H236" s="14"/>
      <c r="AD236" s="18"/>
      <c r="AE236" s="18"/>
    </row>
    <row r="237" spans="1:31" ht="12" customHeight="1">
      <c r="A237" s="199"/>
      <c r="B237" s="200"/>
      <c r="C237" s="86"/>
      <c r="D237" s="29"/>
      <c r="E237" s="14"/>
      <c r="F237" s="14"/>
      <c r="G237" s="14"/>
      <c r="H237" s="14"/>
      <c r="AD237" s="18"/>
      <c r="AE237" s="18"/>
    </row>
    <row r="238" spans="1:31" ht="12" customHeight="1">
      <c r="A238" s="199"/>
      <c r="B238" s="200"/>
      <c r="C238" s="86"/>
      <c r="D238" s="29"/>
      <c r="E238" s="14"/>
      <c r="F238" s="14"/>
      <c r="G238" s="14"/>
      <c r="H238" s="14"/>
      <c r="AD238" s="18"/>
      <c r="AE238" s="18"/>
    </row>
    <row r="239" spans="1:31" ht="12" customHeight="1">
      <c r="A239" s="199"/>
      <c r="B239" s="200"/>
      <c r="C239" s="86"/>
      <c r="D239" s="29"/>
      <c r="E239" s="14"/>
      <c r="F239" s="14"/>
      <c r="G239" s="14"/>
      <c r="H239" s="14"/>
      <c r="AD239" s="18"/>
      <c r="AE239" s="18"/>
    </row>
    <row r="240" spans="1:31" ht="12" customHeight="1">
      <c r="A240" s="202"/>
      <c r="B240" s="202"/>
      <c r="C240" s="202"/>
      <c r="D240" s="202"/>
      <c r="E240" s="202"/>
      <c r="F240" s="202"/>
      <c r="G240" s="202"/>
      <c r="H240" s="202"/>
      <c r="AD240" s="18"/>
      <c r="AE240" s="18"/>
    </row>
    <row r="241" spans="1:31" ht="12" customHeight="1">
      <c r="A241" s="199"/>
      <c r="B241" s="200"/>
      <c r="C241" s="86"/>
      <c r="D241" s="33"/>
      <c r="E241" s="13"/>
      <c r="F241" s="13"/>
      <c r="G241" s="13"/>
      <c r="H241" s="13"/>
      <c r="AD241" s="18"/>
      <c r="AE241" s="18"/>
    </row>
    <row r="242" spans="1:31" ht="12" customHeight="1">
      <c r="A242" s="199"/>
      <c r="B242" s="200"/>
      <c r="C242" s="86"/>
      <c r="D242" s="29"/>
      <c r="E242" s="14"/>
      <c r="F242" s="14"/>
      <c r="G242" s="14"/>
      <c r="H242" s="14"/>
      <c r="AD242" s="18"/>
      <c r="AE242" s="18"/>
    </row>
    <row r="243" spans="1:31" ht="12" customHeight="1">
      <c r="A243" s="199"/>
      <c r="B243" s="200"/>
      <c r="C243" s="86"/>
      <c r="D243" s="29"/>
      <c r="E243" s="14"/>
      <c r="F243" s="14"/>
      <c r="G243" s="14"/>
      <c r="H243" s="14"/>
      <c r="AD243" s="18"/>
      <c r="AE243" s="18"/>
    </row>
    <row r="244" spans="1:31" ht="12" customHeight="1">
      <c r="A244" s="199"/>
      <c r="B244" s="200"/>
      <c r="C244" s="86"/>
      <c r="D244" s="29"/>
      <c r="E244" s="14"/>
      <c r="F244" s="14"/>
      <c r="G244" s="14"/>
      <c r="H244" s="14"/>
      <c r="AD244" s="18"/>
      <c r="AE244" s="18"/>
    </row>
    <row r="245" spans="1:31" ht="12" customHeight="1">
      <c r="A245" s="199"/>
      <c r="B245" s="200"/>
      <c r="C245" s="86"/>
      <c r="D245" s="29"/>
      <c r="E245" s="14"/>
      <c r="F245" s="14"/>
      <c r="G245" s="14"/>
      <c r="H245" s="14"/>
      <c r="AD245" s="18"/>
      <c r="AE245" s="18"/>
    </row>
    <row r="246" spans="1:31" ht="12" customHeight="1">
      <c r="A246" s="199"/>
      <c r="B246" s="200"/>
      <c r="C246" s="86"/>
      <c r="D246" s="29"/>
      <c r="E246" s="14"/>
      <c r="F246" s="14"/>
      <c r="G246" s="14"/>
      <c r="H246" s="14"/>
      <c r="AD246" s="18"/>
      <c r="AE246" s="18"/>
    </row>
    <row r="247" spans="1:31" ht="12" customHeight="1">
      <c r="A247" s="199"/>
      <c r="B247" s="200"/>
      <c r="C247" s="86"/>
      <c r="D247" s="33"/>
      <c r="E247" s="13"/>
      <c r="F247" s="13"/>
      <c r="G247" s="13"/>
      <c r="H247" s="13"/>
      <c r="AD247" s="18"/>
      <c r="AE247" s="18"/>
    </row>
    <row r="248" spans="1:31" ht="12" customHeight="1">
      <c r="A248" s="199"/>
      <c r="B248" s="200"/>
      <c r="C248" s="86"/>
      <c r="D248" s="29"/>
      <c r="E248" s="14"/>
      <c r="F248" s="14"/>
      <c r="G248" s="14"/>
      <c r="H248" s="14"/>
      <c r="AD248" s="18"/>
      <c r="AE248" s="18"/>
    </row>
    <row r="249" spans="1:31" ht="12" customHeight="1">
      <c r="A249" s="199"/>
      <c r="B249" s="200"/>
      <c r="C249" s="86"/>
      <c r="D249" s="29"/>
      <c r="E249" s="14"/>
      <c r="F249" s="14"/>
      <c r="G249" s="14"/>
      <c r="H249" s="14"/>
      <c r="AD249" s="18"/>
      <c r="AE249" s="18"/>
    </row>
    <row r="250" spans="1:31" ht="12" customHeight="1">
      <c r="A250" s="199"/>
      <c r="B250" s="200"/>
      <c r="C250" s="86"/>
      <c r="D250" s="29"/>
      <c r="E250" s="14"/>
      <c r="F250" s="14"/>
      <c r="G250" s="14"/>
      <c r="H250" s="14"/>
      <c r="AD250" s="18"/>
      <c r="AE250" s="18"/>
    </row>
    <row r="251" spans="1:31" ht="12" customHeight="1">
      <c r="A251" s="199"/>
      <c r="B251" s="200"/>
      <c r="C251" s="86"/>
      <c r="D251" s="29"/>
      <c r="E251" s="14"/>
      <c r="F251" s="14"/>
      <c r="G251" s="14"/>
      <c r="H251" s="14"/>
      <c r="AD251" s="18"/>
      <c r="AE251" s="18"/>
    </row>
    <row r="252" spans="1:31" ht="12" customHeight="1">
      <c r="A252" s="199"/>
      <c r="B252" s="200"/>
      <c r="C252" s="86"/>
      <c r="D252" s="29"/>
      <c r="E252" s="14"/>
      <c r="F252" s="14"/>
      <c r="G252" s="14"/>
      <c r="H252" s="14"/>
      <c r="AD252" s="18"/>
      <c r="AE252" s="18"/>
    </row>
    <row r="253" spans="1:31" ht="12" customHeight="1">
      <c r="A253" s="199"/>
      <c r="B253" s="200"/>
      <c r="C253" s="86"/>
      <c r="D253" s="33"/>
      <c r="E253" s="13"/>
      <c r="F253" s="13"/>
      <c r="G253" s="13"/>
      <c r="H253" s="13"/>
      <c r="AD253" s="18"/>
      <c r="AE253" s="18"/>
    </row>
    <row r="254" spans="1:31" ht="12" customHeight="1">
      <c r="A254" s="199"/>
      <c r="B254" s="200"/>
      <c r="C254" s="86"/>
      <c r="D254" s="29"/>
      <c r="E254" s="14"/>
      <c r="F254" s="14"/>
      <c r="G254" s="14"/>
      <c r="H254" s="14"/>
      <c r="AD254" s="18"/>
      <c r="AE254" s="18"/>
    </row>
    <row r="255" spans="1:31" ht="12" customHeight="1">
      <c r="A255" s="199"/>
      <c r="B255" s="200"/>
      <c r="C255" s="86"/>
      <c r="D255" s="26">
        <v>896</v>
      </c>
      <c r="E255" s="14"/>
      <c r="F255" s="14">
        <v>52151.5</v>
      </c>
      <c r="G255" s="14">
        <f>F255-D258-D257</f>
        <v>30.000000000001364</v>
      </c>
      <c r="H255" s="14"/>
      <c r="AD255" s="18"/>
      <c r="AE255" s="18"/>
    </row>
    <row r="256" spans="1:31" ht="12" customHeight="1">
      <c r="A256" s="199"/>
      <c r="B256" s="200"/>
      <c r="C256" s="86"/>
      <c r="D256" s="26">
        <v>2800</v>
      </c>
      <c r="E256" s="14"/>
      <c r="F256" s="14">
        <v>3951.1</v>
      </c>
      <c r="G256" s="14"/>
      <c r="H256" s="14"/>
      <c r="AD256" s="18"/>
      <c r="AE256" s="18"/>
    </row>
    <row r="257" spans="1:31" ht="12" customHeight="1">
      <c r="A257" s="199"/>
      <c r="B257" s="200"/>
      <c r="C257" s="86"/>
      <c r="D257" s="26">
        <v>3386.9</v>
      </c>
      <c r="E257" s="14"/>
      <c r="F257" s="14">
        <v>950</v>
      </c>
      <c r="G257" s="14"/>
      <c r="H257" s="14"/>
      <c r="AD257" s="18"/>
      <c r="AE257" s="18"/>
    </row>
    <row r="258" spans="1:31" ht="12" customHeight="1">
      <c r="A258" s="199"/>
      <c r="B258" s="200"/>
      <c r="C258" s="86"/>
      <c r="D258" s="26">
        <v>48734.6</v>
      </c>
      <c r="E258" s="14"/>
      <c r="F258" s="14">
        <v>5347.1</v>
      </c>
      <c r="G258" s="14"/>
      <c r="H258" s="14"/>
      <c r="AD258" s="18"/>
      <c r="AE258" s="18"/>
    </row>
    <row r="259" spans="1:31" ht="12" customHeight="1">
      <c r="A259" s="27"/>
      <c r="B259" s="18"/>
      <c r="C259" s="18"/>
      <c r="D259" s="26">
        <v>950</v>
      </c>
      <c r="E259" s="18"/>
      <c r="F259" s="18">
        <v>820</v>
      </c>
      <c r="G259" s="22"/>
      <c r="H259" s="22"/>
    </row>
    <row r="260" spans="1:31" ht="12" customHeight="1">
      <c r="A260" s="27"/>
      <c r="B260" s="18"/>
      <c r="C260" s="18"/>
      <c r="D260" s="26">
        <v>7207.8</v>
      </c>
      <c r="E260" s="18"/>
      <c r="F260" s="18">
        <v>896</v>
      </c>
    </row>
    <row r="261" spans="1:31" ht="12" customHeight="1">
      <c r="A261" s="27"/>
      <c r="B261" s="18"/>
      <c r="C261" s="18"/>
      <c r="D261" s="26">
        <v>3304.2</v>
      </c>
      <c r="E261" s="18"/>
      <c r="F261" s="18">
        <v>7207.8</v>
      </c>
    </row>
    <row r="262" spans="1:31" ht="12" customHeight="1">
      <c r="A262" s="27"/>
      <c r="B262" s="18"/>
      <c r="C262" s="18"/>
      <c r="D262" s="26">
        <v>820</v>
      </c>
      <c r="E262" s="18"/>
      <c r="F262" s="18">
        <v>3304.2</v>
      </c>
    </row>
    <row r="263" spans="1:31" ht="12" customHeight="1">
      <c r="A263" s="27"/>
      <c r="B263" s="18"/>
      <c r="C263" s="18"/>
      <c r="D263" s="26">
        <v>9298.2000000000007</v>
      </c>
      <c r="E263" s="18"/>
      <c r="F263" s="18">
        <v>2800</v>
      </c>
    </row>
    <row r="264" spans="1:31" ht="12" customHeight="1">
      <c r="A264" s="27"/>
      <c r="B264" s="18"/>
      <c r="C264" s="18"/>
      <c r="D264" s="26">
        <v>1782.8</v>
      </c>
      <c r="E264" s="18"/>
      <c r="F264" s="18">
        <v>1782.8</v>
      </c>
    </row>
    <row r="265" spans="1:31" ht="12" customHeight="1">
      <c r="A265" s="27"/>
      <c r="B265" s="18"/>
      <c r="C265" s="18"/>
      <c r="D265" s="18"/>
      <c r="E265" s="18"/>
      <c r="F265" s="18"/>
    </row>
    <row r="266" spans="1:31" ht="12" customHeight="1">
      <c r="A266" s="27"/>
      <c r="B266" s="18"/>
      <c r="C266" s="18"/>
      <c r="D266" s="18"/>
      <c r="E266" s="18"/>
      <c r="F266" s="18"/>
    </row>
    <row r="267" spans="1:31" ht="12" customHeight="1">
      <c r="A267" s="27"/>
      <c r="B267" s="18"/>
      <c r="C267" s="18"/>
      <c r="D267" s="18"/>
      <c r="E267" s="18"/>
      <c r="F267" s="18"/>
    </row>
    <row r="270" spans="1:31" ht="12" customHeight="1">
      <c r="F270" s="11">
        <f>3951.1+5347.1</f>
        <v>9298.2000000000007</v>
      </c>
    </row>
  </sheetData>
  <mergeCells count="129">
    <mergeCell ref="E2:F2"/>
    <mergeCell ref="A3:D3"/>
    <mergeCell ref="E3:F3"/>
    <mergeCell ref="A4:D4"/>
    <mergeCell ref="E4:F4"/>
    <mergeCell ref="A5:A7"/>
    <mergeCell ref="B5:B7"/>
    <mergeCell ref="C5:C7"/>
    <mergeCell ref="D5:D7"/>
    <mergeCell ref="E5:F5"/>
    <mergeCell ref="G5:H5"/>
    <mergeCell ref="E6:F6"/>
    <mergeCell ref="G6:H6"/>
    <mergeCell ref="B9:D9"/>
    <mergeCell ref="E9:F11"/>
    <mergeCell ref="G9:H11"/>
    <mergeCell ref="B11:D11"/>
    <mergeCell ref="A12:A17"/>
    <mergeCell ref="B12:B17"/>
    <mergeCell ref="A18:A23"/>
    <mergeCell ref="B18:B23"/>
    <mergeCell ref="A24:A29"/>
    <mergeCell ref="B24:B29"/>
    <mergeCell ref="A30:A35"/>
    <mergeCell ref="B30:B35"/>
    <mergeCell ref="A36:A42"/>
    <mergeCell ref="B36:B42"/>
    <mergeCell ref="D37:D38"/>
    <mergeCell ref="G37:G38"/>
    <mergeCell ref="H37:H38"/>
    <mergeCell ref="A43:A49"/>
    <mergeCell ref="B43:B49"/>
    <mergeCell ref="D44:D45"/>
    <mergeCell ref="G44:G45"/>
    <mergeCell ref="H44:H45"/>
    <mergeCell ref="A50:A55"/>
    <mergeCell ref="B50:B55"/>
    <mergeCell ref="A56:A61"/>
    <mergeCell ref="B56:B61"/>
    <mergeCell ref="A62:A68"/>
    <mergeCell ref="B62:B68"/>
    <mergeCell ref="H64:H65"/>
    <mergeCell ref="A69:A74"/>
    <mergeCell ref="B69:B74"/>
    <mergeCell ref="A75:A81"/>
    <mergeCell ref="B75:B81"/>
    <mergeCell ref="D76:D77"/>
    <mergeCell ref="G76:G77"/>
    <mergeCell ref="H76:H77"/>
    <mergeCell ref="A82:A87"/>
    <mergeCell ref="B82:B87"/>
    <mergeCell ref="A88:A93"/>
    <mergeCell ref="B88:B93"/>
    <mergeCell ref="D64:D65"/>
    <mergeCell ref="G64:G65"/>
    <mergeCell ref="A94:A99"/>
    <mergeCell ref="B94:B99"/>
    <mergeCell ref="A100:A105"/>
    <mergeCell ref="B100:B105"/>
    <mergeCell ref="A106:A111"/>
    <mergeCell ref="B106:B111"/>
    <mergeCell ref="A112:A118"/>
    <mergeCell ref="B112:B118"/>
    <mergeCell ref="D113:D114"/>
    <mergeCell ref="G113:G114"/>
    <mergeCell ref="H113:H114"/>
    <mergeCell ref="A119:A124"/>
    <mergeCell ref="B119:B124"/>
    <mergeCell ref="A125:A130"/>
    <mergeCell ref="B125:B130"/>
    <mergeCell ref="A131:A137"/>
    <mergeCell ref="B131:B137"/>
    <mergeCell ref="D133:D134"/>
    <mergeCell ref="G133:G134"/>
    <mergeCell ref="H133:H134"/>
    <mergeCell ref="A138:A144"/>
    <mergeCell ref="B138:B144"/>
    <mergeCell ref="G139:G140"/>
    <mergeCell ref="H139:H140"/>
    <mergeCell ref="A145:A150"/>
    <mergeCell ref="B145:B150"/>
    <mergeCell ref="A151:A156"/>
    <mergeCell ref="B151:B156"/>
    <mergeCell ref="A157:A162"/>
    <mergeCell ref="B157:B162"/>
    <mergeCell ref="A163:A168"/>
    <mergeCell ref="B163:B168"/>
    <mergeCell ref="A169:H169"/>
    <mergeCell ref="A170:A175"/>
    <mergeCell ref="B170:B175"/>
    <mergeCell ref="A176:A182"/>
    <mergeCell ref="B176:B182"/>
    <mergeCell ref="D178:D179"/>
    <mergeCell ref="G178:G179"/>
    <mergeCell ref="H178:H179"/>
    <mergeCell ref="A183:A188"/>
    <mergeCell ref="B183:B188"/>
    <mergeCell ref="A189:A194"/>
    <mergeCell ref="B189:B194"/>
    <mergeCell ref="A195:A200"/>
    <mergeCell ref="B195:B200"/>
    <mergeCell ref="A201:A206"/>
    <mergeCell ref="B201:B206"/>
    <mergeCell ref="A207:A213"/>
    <mergeCell ref="B207:B213"/>
    <mergeCell ref="D209:D210"/>
    <mergeCell ref="G209:G210"/>
    <mergeCell ref="H209:H210"/>
    <mergeCell ref="A214:A220"/>
    <mergeCell ref="B214:B220"/>
    <mergeCell ref="D215:D216"/>
    <mergeCell ref="G215:G216"/>
    <mergeCell ref="H215:H216"/>
    <mergeCell ref="A221:A226"/>
    <mergeCell ref="B221:B226"/>
    <mergeCell ref="A227:A233"/>
    <mergeCell ref="B227:B233"/>
    <mergeCell ref="D228:D229"/>
    <mergeCell ref="G228:G229"/>
    <mergeCell ref="A247:A252"/>
    <mergeCell ref="B247:B252"/>
    <mergeCell ref="A253:A258"/>
    <mergeCell ref="B253:B258"/>
    <mergeCell ref="H228:H229"/>
    <mergeCell ref="A234:A239"/>
    <mergeCell ref="B234:B239"/>
    <mergeCell ref="A240:H240"/>
    <mergeCell ref="A241:A246"/>
    <mergeCell ref="B241:B246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259"/>
  <sheetViews>
    <sheetView topLeftCell="A147" workbookViewId="0">
      <selection activeCell="A88" sqref="A1:IV65536"/>
    </sheetView>
  </sheetViews>
  <sheetFormatPr defaultRowHeight="12" customHeight="1"/>
  <cols>
    <col min="1" max="1" width="8.140625" style="12" customWidth="1"/>
    <col min="2" max="2" width="30.5703125" style="11" customWidth="1"/>
    <col min="3" max="3" width="15.28515625" style="11" customWidth="1"/>
    <col min="4" max="4" width="14.85546875" style="11" customWidth="1"/>
    <col min="5" max="6" width="13.7109375" style="11" customWidth="1"/>
    <col min="7" max="7" width="12.85546875" style="18" customWidth="1"/>
    <col min="8" max="8" width="11.7109375" style="18" customWidth="1"/>
    <col min="9" max="9" width="11.85546875" style="18" customWidth="1"/>
    <col min="10" max="10" width="11.140625" style="18" customWidth="1"/>
    <col min="11" max="11" width="9.140625" style="18"/>
    <col min="12" max="12" width="9.7109375" style="18" bestFit="1" customWidth="1"/>
    <col min="13" max="31" width="9.140625" style="18"/>
    <col min="32" max="16384" width="9.140625" style="11"/>
  </cols>
  <sheetData>
    <row r="2" spans="1:33" ht="12" customHeight="1">
      <c r="A2" s="84"/>
      <c r="B2" s="82"/>
      <c r="C2" s="82"/>
      <c r="D2" s="82"/>
      <c r="E2" s="177"/>
      <c r="F2" s="177"/>
    </row>
    <row r="3" spans="1:33" ht="12" customHeight="1">
      <c r="A3" s="185"/>
      <c r="B3" s="186"/>
      <c r="C3" s="186"/>
      <c r="D3" s="186"/>
      <c r="E3" s="191"/>
      <c r="F3" s="191"/>
    </row>
    <row r="4" spans="1:33" ht="12" customHeight="1">
      <c r="A4" s="187"/>
      <c r="B4" s="188"/>
      <c r="C4" s="188"/>
      <c r="D4" s="188"/>
      <c r="E4" s="191"/>
      <c r="F4" s="191"/>
    </row>
    <row r="5" spans="1:33" ht="12" customHeight="1">
      <c r="A5" s="218" t="s">
        <v>4</v>
      </c>
      <c r="B5" s="120" t="s">
        <v>5</v>
      </c>
      <c r="C5" s="112" t="s">
        <v>7</v>
      </c>
      <c r="D5" s="120" t="s">
        <v>8</v>
      </c>
      <c r="E5" s="126" t="s">
        <v>10</v>
      </c>
      <c r="F5" s="127"/>
      <c r="G5" s="126" t="s">
        <v>10</v>
      </c>
      <c r="H5" s="127"/>
      <c r="I5" s="126" t="s">
        <v>10</v>
      </c>
      <c r="J5" s="127"/>
    </row>
    <row r="6" spans="1:33" ht="12" customHeight="1">
      <c r="A6" s="218"/>
      <c r="B6" s="120"/>
      <c r="C6" s="113"/>
      <c r="D6" s="120"/>
      <c r="E6" s="126" t="s">
        <v>12</v>
      </c>
      <c r="F6" s="132"/>
      <c r="G6" s="126" t="s">
        <v>12</v>
      </c>
      <c r="H6" s="132"/>
      <c r="I6" s="126" t="s">
        <v>12</v>
      </c>
      <c r="J6" s="132"/>
    </row>
    <row r="7" spans="1:33" ht="12" customHeight="1">
      <c r="A7" s="218"/>
      <c r="B7" s="120"/>
      <c r="C7" s="114"/>
      <c r="D7" s="120"/>
      <c r="E7" s="72" t="s">
        <v>18</v>
      </c>
      <c r="F7" s="72" t="s">
        <v>17</v>
      </c>
      <c r="G7" s="72" t="s">
        <v>18</v>
      </c>
      <c r="H7" s="72" t="s">
        <v>17</v>
      </c>
      <c r="I7" s="72" t="s">
        <v>18</v>
      </c>
      <c r="J7" s="72" t="s">
        <v>17</v>
      </c>
    </row>
    <row r="8" spans="1:33" ht="12" customHeight="1">
      <c r="A8" s="1">
        <v>1</v>
      </c>
      <c r="B8" s="2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</row>
    <row r="9" spans="1:33" ht="12" customHeight="1">
      <c r="A9" s="3"/>
      <c r="B9" s="139" t="s">
        <v>19</v>
      </c>
      <c r="C9" s="140"/>
      <c r="D9" s="141"/>
      <c r="E9" s="219" t="s">
        <v>233</v>
      </c>
      <c r="F9" s="220"/>
      <c r="G9" s="219" t="s">
        <v>234</v>
      </c>
      <c r="H9" s="220"/>
      <c r="I9" s="219" t="s">
        <v>235</v>
      </c>
      <c r="J9" s="220"/>
    </row>
    <row r="10" spans="1:33" ht="12" customHeight="1">
      <c r="A10" s="3"/>
      <c r="B10" s="74"/>
      <c r="C10" s="75"/>
      <c r="D10" s="76"/>
      <c r="E10" s="221"/>
      <c r="F10" s="222"/>
      <c r="G10" s="221"/>
      <c r="H10" s="222"/>
      <c r="I10" s="221"/>
      <c r="J10" s="222"/>
    </row>
    <row r="11" spans="1:33" ht="12" customHeight="1">
      <c r="A11" s="3"/>
      <c r="B11" s="139" t="s">
        <v>21</v>
      </c>
      <c r="C11" s="140"/>
      <c r="D11" s="141"/>
      <c r="E11" s="223"/>
      <c r="F11" s="224"/>
      <c r="G11" s="223"/>
      <c r="H11" s="224"/>
      <c r="I11" s="223"/>
      <c r="J11" s="224"/>
    </row>
    <row r="12" spans="1:33" ht="12" customHeight="1">
      <c r="A12" s="215">
        <v>1</v>
      </c>
      <c r="B12" s="112" t="s">
        <v>24</v>
      </c>
      <c r="C12" s="72"/>
      <c r="D12" s="5" t="s">
        <v>26</v>
      </c>
      <c r="E12" s="6">
        <f>SUM(E13:E17)</f>
        <v>930120.17999999993</v>
      </c>
      <c r="F12" s="6">
        <f>SUM(F13:F17)</f>
        <v>8320</v>
      </c>
      <c r="G12" s="6">
        <f>SUM(G13:G17)</f>
        <v>881975.89999999991</v>
      </c>
      <c r="H12" s="16">
        <f>SUM(H13:H17)</f>
        <v>8320</v>
      </c>
      <c r="I12" s="25">
        <f t="shared" ref="I12:I64" si="0">E12-G12</f>
        <v>48144.280000000028</v>
      </c>
      <c r="J12" s="25">
        <f t="shared" ref="J12:J64" si="1">F12-H12</f>
        <v>0</v>
      </c>
      <c r="AF12" s="18"/>
      <c r="AG12" s="18"/>
    </row>
    <row r="13" spans="1:33" ht="12" customHeight="1">
      <c r="A13" s="216"/>
      <c r="B13" s="113"/>
      <c r="C13" s="72" t="s">
        <v>236</v>
      </c>
      <c r="D13" s="79" t="s">
        <v>29</v>
      </c>
      <c r="E13" s="4">
        <f>1300+7020</f>
        <v>8320</v>
      </c>
      <c r="F13" s="4">
        <v>8320</v>
      </c>
      <c r="G13" s="4">
        <v>176365.6</v>
      </c>
      <c r="H13" s="15">
        <v>8320</v>
      </c>
      <c r="I13" s="24">
        <f t="shared" si="0"/>
        <v>-168045.6</v>
      </c>
      <c r="J13" s="24">
        <f t="shared" si="1"/>
        <v>0</v>
      </c>
      <c r="AF13" s="18"/>
      <c r="AG13" s="18"/>
    </row>
    <row r="14" spans="1:33" ht="12" customHeight="1">
      <c r="A14" s="216"/>
      <c r="B14" s="113"/>
      <c r="C14" s="72" t="s">
        <v>236</v>
      </c>
      <c r="D14" s="79" t="s">
        <v>32</v>
      </c>
      <c r="E14" s="4">
        <v>207134.58</v>
      </c>
      <c r="F14" s="4">
        <v>0</v>
      </c>
      <c r="G14" s="4">
        <v>485048</v>
      </c>
      <c r="H14" s="15">
        <v>0</v>
      </c>
      <c r="I14" s="24">
        <f t="shared" si="0"/>
        <v>-277913.42000000004</v>
      </c>
      <c r="J14" s="24">
        <f t="shared" si="1"/>
        <v>0</v>
      </c>
      <c r="AF14" s="18"/>
      <c r="AG14" s="18"/>
    </row>
    <row r="15" spans="1:33" ht="12" customHeight="1">
      <c r="A15" s="216"/>
      <c r="B15" s="113"/>
      <c r="C15" s="72" t="s">
        <v>236</v>
      </c>
      <c r="D15" s="79" t="s">
        <v>33</v>
      </c>
      <c r="E15" s="4">
        <v>278952.59999999998</v>
      </c>
      <c r="F15" s="4">
        <v>0</v>
      </c>
      <c r="G15" s="4">
        <v>220562.3</v>
      </c>
      <c r="H15" s="15">
        <v>0</v>
      </c>
      <c r="I15" s="24">
        <f t="shared" si="0"/>
        <v>58390.299999999988</v>
      </c>
      <c r="J15" s="24">
        <f t="shared" si="1"/>
        <v>0</v>
      </c>
      <c r="AF15" s="18"/>
      <c r="AG15" s="18"/>
    </row>
    <row r="16" spans="1:33" ht="12" customHeight="1">
      <c r="A16" s="216"/>
      <c r="B16" s="113"/>
      <c r="C16" s="72"/>
      <c r="D16" s="79" t="s">
        <v>34</v>
      </c>
      <c r="E16" s="4">
        <v>435713</v>
      </c>
      <c r="F16" s="4">
        <v>0</v>
      </c>
      <c r="G16" s="4">
        <v>0</v>
      </c>
      <c r="H16" s="15">
        <v>0</v>
      </c>
      <c r="I16" s="24">
        <f t="shared" si="0"/>
        <v>435713</v>
      </c>
      <c r="J16" s="24">
        <f t="shared" si="1"/>
        <v>0</v>
      </c>
      <c r="AF16" s="18"/>
      <c r="AG16" s="18"/>
    </row>
    <row r="17" spans="1:33" ht="12" customHeight="1">
      <c r="A17" s="217"/>
      <c r="B17" s="114"/>
      <c r="C17" s="72"/>
      <c r="D17" s="79" t="s">
        <v>35</v>
      </c>
      <c r="E17" s="4">
        <v>0</v>
      </c>
      <c r="F17" s="4">
        <v>0</v>
      </c>
      <c r="G17" s="4">
        <v>0</v>
      </c>
      <c r="H17" s="15">
        <v>0</v>
      </c>
      <c r="I17" s="24">
        <f t="shared" si="0"/>
        <v>0</v>
      </c>
      <c r="J17" s="24">
        <f t="shared" si="1"/>
        <v>0</v>
      </c>
      <c r="AF17" s="18"/>
      <c r="AG17" s="18"/>
    </row>
    <row r="18" spans="1:33" ht="12" customHeight="1">
      <c r="A18" s="212">
        <v>2</v>
      </c>
      <c r="B18" s="112" t="s">
        <v>37</v>
      </c>
      <c r="C18" s="72"/>
      <c r="D18" s="5" t="s">
        <v>26</v>
      </c>
      <c r="E18" s="6">
        <f>SUM(E19:E23)</f>
        <v>64377.1</v>
      </c>
      <c r="F18" s="6">
        <f>SUM(F19:F23)</f>
        <v>2377.1</v>
      </c>
      <c r="G18" s="6">
        <f>SUM(G19:G23)</f>
        <v>36000</v>
      </c>
      <c r="H18" s="16">
        <f>SUM(H19:H23)</f>
        <v>2377.1</v>
      </c>
      <c r="I18" s="25">
        <f t="shared" si="0"/>
        <v>28377.1</v>
      </c>
      <c r="J18" s="25">
        <f t="shared" si="1"/>
        <v>0</v>
      </c>
      <c r="AF18" s="18"/>
      <c r="AG18" s="18"/>
    </row>
    <row r="19" spans="1:33" ht="12" customHeight="1">
      <c r="A19" s="213"/>
      <c r="B19" s="113"/>
      <c r="C19" s="72" t="s">
        <v>236</v>
      </c>
      <c r="D19" s="79" t="s">
        <v>29</v>
      </c>
      <c r="E19" s="4">
        <v>2377.1</v>
      </c>
      <c r="F19" s="4">
        <v>2377.1</v>
      </c>
      <c r="G19" s="4">
        <v>36000</v>
      </c>
      <c r="H19" s="15">
        <v>2377.1</v>
      </c>
      <c r="I19" s="24">
        <f t="shared" si="0"/>
        <v>-33622.9</v>
      </c>
      <c r="J19" s="24">
        <f t="shared" si="1"/>
        <v>0</v>
      </c>
      <c r="AF19" s="18"/>
      <c r="AG19" s="18"/>
    </row>
    <row r="20" spans="1:33" ht="12" customHeight="1">
      <c r="A20" s="213"/>
      <c r="B20" s="113"/>
      <c r="C20" s="72"/>
      <c r="D20" s="79" t="s">
        <v>32</v>
      </c>
      <c r="E20" s="4">
        <v>32000</v>
      </c>
      <c r="F20" s="4">
        <v>0</v>
      </c>
      <c r="G20" s="4">
        <v>0</v>
      </c>
      <c r="H20" s="15">
        <v>0</v>
      </c>
      <c r="I20" s="24">
        <f t="shared" si="0"/>
        <v>32000</v>
      </c>
      <c r="J20" s="24">
        <f t="shared" si="1"/>
        <v>0</v>
      </c>
      <c r="AF20" s="18"/>
      <c r="AG20" s="18"/>
    </row>
    <row r="21" spans="1:33" ht="12" customHeight="1">
      <c r="A21" s="213"/>
      <c r="B21" s="113"/>
      <c r="C21" s="72"/>
      <c r="D21" s="79" t="s">
        <v>33</v>
      </c>
      <c r="E21" s="4">
        <v>30000</v>
      </c>
      <c r="F21" s="4">
        <v>0</v>
      </c>
      <c r="G21" s="4">
        <v>0</v>
      </c>
      <c r="H21" s="15">
        <v>0</v>
      </c>
      <c r="I21" s="24">
        <f t="shared" si="0"/>
        <v>30000</v>
      </c>
      <c r="J21" s="24">
        <f t="shared" si="1"/>
        <v>0</v>
      </c>
      <c r="AF21" s="18"/>
      <c r="AG21" s="18"/>
    </row>
    <row r="22" spans="1:33" ht="12" customHeight="1">
      <c r="A22" s="213"/>
      <c r="B22" s="113"/>
      <c r="C22" s="72"/>
      <c r="D22" s="79" t="s">
        <v>34</v>
      </c>
      <c r="E22" s="4">
        <v>0</v>
      </c>
      <c r="F22" s="4">
        <v>0</v>
      </c>
      <c r="G22" s="4">
        <v>0</v>
      </c>
      <c r="H22" s="15">
        <v>0</v>
      </c>
      <c r="I22" s="24">
        <f t="shared" si="0"/>
        <v>0</v>
      </c>
      <c r="J22" s="24">
        <f t="shared" si="1"/>
        <v>0</v>
      </c>
      <c r="AF22" s="18"/>
      <c r="AG22" s="18"/>
    </row>
    <row r="23" spans="1:33" ht="12" customHeight="1">
      <c r="A23" s="214"/>
      <c r="B23" s="114"/>
      <c r="C23" s="72"/>
      <c r="D23" s="79" t="s">
        <v>35</v>
      </c>
      <c r="E23" s="4">
        <v>0</v>
      </c>
      <c r="F23" s="4">
        <v>0</v>
      </c>
      <c r="G23" s="4">
        <v>0</v>
      </c>
      <c r="H23" s="15">
        <v>0</v>
      </c>
      <c r="I23" s="24">
        <f t="shared" si="0"/>
        <v>0</v>
      </c>
      <c r="J23" s="24">
        <f t="shared" si="1"/>
        <v>0</v>
      </c>
      <c r="AF23" s="18"/>
      <c r="AG23" s="18"/>
    </row>
    <row r="24" spans="1:33" ht="12" customHeight="1">
      <c r="A24" s="212">
        <v>5</v>
      </c>
      <c r="B24" s="112" t="s">
        <v>51</v>
      </c>
      <c r="C24" s="72"/>
      <c r="D24" s="5" t="s">
        <v>26</v>
      </c>
      <c r="E24" s="6">
        <f>SUM(E25:E29)</f>
        <v>4148.7</v>
      </c>
      <c r="F24" s="6">
        <f>SUM(F25:F29)</f>
        <v>0</v>
      </c>
      <c r="G24" s="6">
        <f>SUM(G25:G29)</f>
        <v>928272.4</v>
      </c>
      <c r="H24" s="16">
        <f>SUM(H25:H29)</f>
        <v>0</v>
      </c>
      <c r="I24" s="25">
        <f t="shared" si="0"/>
        <v>-924123.70000000007</v>
      </c>
      <c r="J24" s="25">
        <f t="shared" si="1"/>
        <v>0</v>
      </c>
      <c r="AF24" s="18"/>
      <c r="AG24" s="18"/>
    </row>
    <row r="25" spans="1:33" ht="12" customHeight="1">
      <c r="A25" s="213"/>
      <c r="B25" s="113"/>
      <c r="C25" s="72" t="s">
        <v>30</v>
      </c>
      <c r="D25" s="79" t="s">
        <v>29</v>
      </c>
      <c r="E25" s="4">
        <v>0</v>
      </c>
      <c r="F25" s="4">
        <v>0</v>
      </c>
      <c r="G25" s="4">
        <v>83272.399999999994</v>
      </c>
      <c r="H25" s="15">
        <v>0</v>
      </c>
      <c r="I25" s="24">
        <f t="shared" si="0"/>
        <v>-83272.399999999994</v>
      </c>
      <c r="J25" s="24">
        <f t="shared" si="1"/>
        <v>0</v>
      </c>
      <c r="AF25" s="18"/>
      <c r="AG25" s="18"/>
    </row>
    <row r="26" spans="1:33" ht="12" customHeight="1">
      <c r="A26" s="213"/>
      <c r="B26" s="113"/>
      <c r="C26" s="72" t="s">
        <v>30</v>
      </c>
      <c r="D26" s="79" t="s">
        <v>32</v>
      </c>
      <c r="E26" s="4">
        <v>4148.7</v>
      </c>
      <c r="F26" s="4">
        <v>0</v>
      </c>
      <c r="G26" s="4">
        <v>165000</v>
      </c>
      <c r="H26" s="15">
        <v>0</v>
      </c>
      <c r="I26" s="24">
        <f t="shared" si="0"/>
        <v>-160851.29999999999</v>
      </c>
      <c r="J26" s="24">
        <f t="shared" si="1"/>
        <v>0</v>
      </c>
      <c r="AF26" s="18"/>
      <c r="AG26" s="18"/>
    </row>
    <row r="27" spans="1:33" ht="12" customHeight="1">
      <c r="A27" s="213"/>
      <c r="B27" s="113"/>
      <c r="C27" s="72" t="s">
        <v>30</v>
      </c>
      <c r="D27" s="79" t="s">
        <v>33</v>
      </c>
      <c r="E27" s="4">
        <v>0</v>
      </c>
      <c r="F27" s="4">
        <v>0</v>
      </c>
      <c r="G27" s="4">
        <v>340000</v>
      </c>
      <c r="H27" s="15">
        <v>0</v>
      </c>
      <c r="I27" s="24">
        <f t="shared" si="0"/>
        <v>-340000</v>
      </c>
      <c r="J27" s="24">
        <f t="shared" si="1"/>
        <v>0</v>
      </c>
      <c r="AF27" s="18"/>
      <c r="AG27" s="18"/>
    </row>
    <row r="28" spans="1:33" ht="12" customHeight="1">
      <c r="A28" s="213"/>
      <c r="B28" s="113"/>
      <c r="C28" s="72" t="s">
        <v>30</v>
      </c>
      <c r="D28" s="79" t="s">
        <v>34</v>
      </c>
      <c r="E28" s="4">
        <v>0</v>
      </c>
      <c r="F28" s="4">
        <v>0</v>
      </c>
      <c r="G28" s="4">
        <v>340000</v>
      </c>
      <c r="H28" s="15">
        <v>0</v>
      </c>
      <c r="I28" s="24">
        <f t="shared" si="0"/>
        <v>-340000</v>
      </c>
      <c r="J28" s="24">
        <f t="shared" si="1"/>
        <v>0</v>
      </c>
      <c r="L28" s="23"/>
      <c r="AF28" s="18"/>
      <c r="AG28" s="18"/>
    </row>
    <row r="29" spans="1:33" ht="12" customHeight="1">
      <c r="A29" s="214"/>
      <c r="B29" s="114"/>
      <c r="C29" s="72"/>
      <c r="D29" s="79" t="s">
        <v>35</v>
      </c>
      <c r="E29" s="4">
        <v>0</v>
      </c>
      <c r="F29" s="4">
        <v>0</v>
      </c>
      <c r="G29" s="4">
        <v>0</v>
      </c>
      <c r="H29" s="15">
        <v>0</v>
      </c>
      <c r="I29" s="24">
        <f t="shared" si="0"/>
        <v>0</v>
      </c>
      <c r="J29" s="24">
        <f t="shared" si="1"/>
        <v>0</v>
      </c>
      <c r="AF29" s="18"/>
      <c r="AG29" s="18"/>
    </row>
    <row r="30" spans="1:33" ht="12" customHeight="1">
      <c r="A30" s="212">
        <v>6</v>
      </c>
      <c r="B30" s="112" t="s">
        <v>237</v>
      </c>
      <c r="C30" s="72"/>
      <c r="D30" s="5" t="s">
        <v>26</v>
      </c>
      <c r="E30" s="6">
        <f>SUM(E31:E35)</f>
        <v>105000</v>
      </c>
      <c r="F30" s="6">
        <f>SUM(F31:F35)</f>
        <v>0</v>
      </c>
      <c r="G30" s="6">
        <f>SUM(G31:G35)</f>
        <v>105000</v>
      </c>
      <c r="H30" s="16">
        <f>SUM(H31:H35)</f>
        <v>0</v>
      </c>
      <c r="I30" s="25">
        <f t="shared" si="0"/>
        <v>0</v>
      </c>
      <c r="J30" s="25">
        <f t="shared" si="1"/>
        <v>0</v>
      </c>
      <c r="AF30" s="18"/>
      <c r="AG30" s="18"/>
    </row>
    <row r="31" spans="1:33" ht="12" customHeight="1">
      <c r="A31" s="213"/>
      <c r="B31" s="113"/>
      <c r="C31" s="72" t="s">
        <v>31</v>
      </c>
      <c r="D31" s="79" t="s">
        <v>29</v>
      </c>
      <c r="E31" s="4">
        <v>0</v>
      </c>
      <c r="F31" s="4">
        <v>0</v>
      </c>
      <c r="G31" s="4">
        <v>5000</v>
      </c>
      <c r="H31" s="15">
        <v>0</v>
      </c>
      <c r="I31" s="24">
        <f t="shared" si="0"/>
        <v>-5000</v>
      </c>
      <c r="J31" s="24">
        <f t="shared" si="1"/>
        <v>0</v>
      </c>
      <c r="AF31" s="18"/>
      <c r="AG31" s="18"/>
    </row>
    <row r="32" spans="1:33" ht="12" customHeight="1">
      <c r="A32" s="213"/>
      <c r="B32" s="113"/>
      <c r="C32" s="72" t="s">
        <v>30</v>
      </c>
      <c r="D32" s="79" t="s">
        <v>32</v>
      </c>
      <c r="E32" s="4">
        <v>105000</v>
      </c>
      <c r="F32" s="4">
        <v>0</v>
      </c>
      <c r="G32" s="4">
        <v>100000</v>
      </c>
      <c r="H32" s="15">
        <v>0</v>
      </c>
      <c r="I32" s="24">
        <f t="shared" si="0"/>
        <v>5000</v>
      </c>
      <c r="J32" s="24">
        <f t="shared" si="1"/>
        <v>0</v>
      </c>
      <c r="AF32" s="18"/>
      <c r="AG32" s="18"/>
    </row>
    <row r="33" spans="1:33" ht="12" customHeight="1">
      <c r="A33" s="213"/>
      <c r="B33" s="113"/>
      <c r="C33" s="72"/>
      <c r="D33" s="79" t="s">
        <v>33</v>
      </c>
      <c r="E33" s="4">
        <v>0</v>
      </c>
      <c r="F33" s="4">
        <v>0</v>
      </c>
      <c r="G33" s="4">
        <v>0</v>
      </c>
      <c r="H33" s="15">
        <v>0</v>
      </c>
      <c r="I33" s="24">
        <f t="shared" si="0"/>
        <v>0</v>
      </c>
      <c r="J33" s="24">
        <f t="shared" si="1"/>
        <v>0</v>
      </c>
      <c r="AF33" s="18"/>
      <c r="AG33" s="18"/>
    </row>
    <row r="34" spans="1:33" ht="12" customHeight="1">
      <c r="A34" s="213"/>
      <c r="B34" s="113"/>
      <c r="C34" s="72"/>
      <c r="D34" s="79" t="s">
        <v>34</v>
      </c>
      <c r="E34" s="4">
        <v>0</v>
      </c>
      <c r="F34" s="4">
        <v>0</v>
      </c>
      <c r="G34" s="4">
        <v>0</v>
      </c>
      <c r="H34" s="15">
        <v>0</v>
      </c>
      <c r="I34" s="24">
        <f t="shared" si="0"/>
        <v>0</v>
      </c>
      <c r="J34" s="24">
        <f t="shared" si="1"/>
        <v>0</v>
      </c>
      <c r="AF34" s="18"/>
      <c r="AG34" s="18"/>
    </row>
    <row r="35" spans="1:33" ht="12" customHeight="1">
      <c r="A35" s="214"/>
      <c r="B35" s="114"/>
      <c r="C35" s="72"/>
      <c r="D35" s="79" t="s">
        <v>35</v>
      </c>
      <c r="E35" s="4">
        <v>0</v>
      </c>
      <c r="F35" s="4">
        <v>0</v>
      </c>
      <c r="G35" s="4">
        <v>0</v>
      </c>
      <c r="H35" s="15">
        <v>0</v>
      </c>
      <c r="I35" s="24">
        <f t="shared" si="0"/>
        <v>0</v>
      </c>
      <c r="J35" s="24">
        <f t="shared" si="1"/>
        <v>0</v>
      </c>
      <c r="AF35" s="18"/>
      <c r="AG35" s="18"/>
    </row>
    <row r="36" spans="1:33" ht="12" customHeight="1">
      <c r="A36" s="212">
        <v>7</v>
      </c>
      <c r="B36" s="112" t="s">
        <v>55</v>
      </c>
      <c r="C36" s="72"/>
      <c r="D36" s="5" t="s">
        <v>26</v>
      </c>
      <c r="E36" s="6">
        <f>SUM(E37:E42)</f>
        <v>163602.29999999999</v>
      </c>
      <c r="F36" s="6">
        <f>SUM(F37:F42)</f>
        <v>22766.199999999997</v>
      </c>
      <c r="G36" s="6">
        <f>SUM(G37:G42)</f>
        <v>115123.70000000001</v>
      </c>
      <c r="H36" s="16">
        <f>SUM(H37:H42)</f>
        <v>22766.199999999997</v>
      </c>
      <c r="I36" s="25">
        <f t="shared" si="0"/>
        <v>48478.599999999977</v>
      </c>
      <c r="J36" s="25">
        <f t="shared" si="1"/>
        <v>0</v>
      </c>
      <c r="AF36" s="18"/>
      <c r="AG36" s="18"/>
    </row>
    <row r="37" spans="1:33" ht="12" customHeight="1">
      <c r="A37" s="225"/>
      <c r="B37" s="113"/>
      <c r="C37" s="72" t="s">
        <v>238</v>
      </c>
      <c r="D37" s="112" t="s">
        <v>29</v>
      </c>
      <c r="E37" s="4">
        <v>20</v>
      </c>
      <c r="F37" s="4">
        <v>20</v>
      </c>
      <c r="G37" s="227">
        <v>44523.54</v>
      </c>
      <c r="H37" s="229">
        <v>18815.099999999999</v>
      </c>
      <c r="I37" s="234">
        <v>-25708.44</v>
      </c>
      <c r="J37" s="234">
        <v>0</v>
      </c>
      <c r="L37" s="23"/>
      <c r="AF37" s="18"/>
      <c r="AG37" s="18"/>
    </row>
    <row r="38" spans="1:33" ht="12" customHeight="1">
      <c r="A38" s="213"/>
      <c r="B38" s="113"/>
      <c r="C38" s="72" t="s">
        <v>30</v>
      </c>
      <c r="D38" s="114"/>
      <c r="E38" s="4">
        <v>18795.099999999999</v>
      </c>
      <c r="F38" s="4">
        <v>18795.099999999999</v>
      </c>
      <c r="G38" s="228"/>
      <c r="H38" s="230"/>
      <c r="I38" s="235"/>
      <c r="J38" s="235"/>
      <c r="AF38" s="18"/>
      <c r="AG38" s="18"/>
    </row>
    <row r="39" spans="1:33" ht="12" customHeight="1">
      <c r="A39" s="213"/>
      <c r="B39" s="113"/>
      <c r="C39" s="72" t="s">
        <v>30</v>
      </c>
      <c r="D39" s="79" t="s">
        <v>32</v>
      </c>
      <c r="E39" s="4">
        <v>3951.1</v>
      </c>
      <c r="F39" s="4">
        <v>3951.1</v>
      </c>
      <c r="G39" s="4">
        <v>70600.160000000003</v>
      </c>
      <c r="H39" s="15">
        <v>3951.1</v>
      </c>
      <c r="I39" s="24">
        <f t="shared" si="0"/>
        <v>-66649.06</v>
      </c>
      <c r="J39" s="24">
        <f t="shared" si="1"/>
        <v>0</v>
      </c>
      <c r="AF39" s="18"/>
      <c r="AG39" s="18"/>
    </row>
    <row r="40" spans="1:33" ht="12" customHeight="1">
      <c r="A40" s="213"/>
      <c r="B40" s="113"/>
      <c r="C40" s="72" t="s">
        <v>30</v>
      </c>
      <c r="D40" s="79" t="s">
        <v>33</v>
      </c>
      <c r="E40" s="4">
        <v>140836.1</v>
      </c>
      <c r="F40" s="4">
        <v>0</v>
      </c>
      <c r="G40" s="4">
        <v>0</v>
      </c>
      <c r="H40" s="15">
        <v>0</v>
      </c>
      <c r="I40" s="24">
        <f t="shared" si="0"/>
        <v>140836.1</v>
      </c>
      <c r="J40" s="24">
        <f t="shared" si="1"/>
        <v>0</v>
      </c>
      <c r="AF40" s="18"/>
      <c r="AG40" s="18"/>
    </row>
    <row r="41" spans="1:33" ht="12" customHeight="1">
      <c r="A41" s="213"/>
      <c r="B41" s="113"/>
      <c r="C41" s="72"/>
      <c r="D41" s="79" t="s">
        <v>34</v>
      </c>
      <c r="E41" s="4">
        <v>0</v>
      </c>
      <c r="F41" s="4">
        <v>0</v>
      </c>
      <c r="G41" s="4">
        <v>0</v>
      </c>
      <c r="H41" s="15">
        <v>0</v>
      </c>
      <c r="I41" s="24">
        <f t="shared" si="0"/>
        <v>0</v>
      </c>
      <c r="J41" s="24">
        <f t="shared" si="1"/>
        <v>0</v>
      </c>
      <c r="AF41" s="18"/>
      <c r="AG41" s="18"/>
    </row>
    <row r="42" spans="1:33" ht="12" customHeight="1">
      <c r="A42" s="214"/>
      <c r="B42" s="114"/>
      <c r="C42" s="72"/>
      <c r="D42" s="79" t="s">
        <v>35</v>
      </c>
      <c r="E42" s="4">
        <v>0</v>
      </c>
      <c r="F42" s="4">
        <v>0</v>
      </c>
      <c r="G42" s="4">
        <v>0</v>
      </c>
      <c r="H42" s="15">
        <v>0</v>
      </c>
      <c r="I42" s="24">
        <f t="shared" si="0"/>
        <v>0</v>
      </c>
      <c r="J42" s="24">
        <f t="shared" si="1"/>
        <v>0</v>
      </c>
      <c r="AF42" s="18"/>
      <c r="AG42" s="18"/>
    </row>
    <row r="43" spans="1:33" ht="12" customHeight="1">
      <c r="A43" s="212">
        <v>8</v>
      </c>
      <c r="B43" s="112" t="s">
        <v>58</v>
      </c>
      <c r="C43" s="72"/>
      <c r="D43" s="5" t="s">
        <v>26</v>
      </c>
      <c r="E43" s="6">
        <f>SUM(E44:E49)</f>
        <v>57539.11</v>
      </c>
      <c r="F43" s="6">
        <f>SUM(F44:F49)</f>
        <v>24410.9</v>
      </c>
      <c r="G43" s="6">
        <v>48821.8</v>
      </c>
      <c r="H43" s="16">
        <v>24410.9</v>
      </c>
      <c r="I43" s="25">
        <f t="shared" si="0"/>
        <v>8717.3099999999977</v>
      </c>
      <c r="J43" s="25">
        <f t="shared" si="1"/>
        <v>0</v>
      </c>
      <c r="AF43" s="18"/>
      <c r="AG43" s="18"/>
    </row>
    <row r="44" spans="1:33" ht="12" customHeight="1">
      <c r="A44" s="225"/>
      <c r="B44" s="113"/>
      <c r="C44" s="72" t="s">
        <v>238</v>
      </c>
      <c r="D44" s="112" t="s">
        <v>29</v>
      </c>
      <c r="E44" s="4">
        <v>20</v>
      </c>
      <c r="F44" s="4">
        <v>20</v>
      </c>
      <c r="G44" s="236">
        <v>24410.9</v>
      </c>
      <c r="H44" s="219">
        <v>24410.9</v>
      </c>
      <c r="I44" s="234">
        <v>0</v>
      </c>
      <c r="J44" s="234">
        <v>0</v>
      </c>
      <c r="AF44" s="18"/>
      <c r="AG44" s="18"/>
    </row>
    <row r="45" spans="1:33" ht="12" customHeight="1">
      <c r="A45" s="213"/>
      <c r="B45" s="113"/>
      <c r="C45" s="72" t="s">
        <v>30</v>
      </c>
      <c r="D45" s="114"/>
      <c r="E45" s="4">
        <v>24390.9</v>
      </c>
      <c r="F45" s="4">
        <v>24390.9</v>
      </c>
      <c r="G45" s="237"/>
      <c r="H45" s="223"/>
      <c r="I45" s="235"/>
      <c r="J45" s="235"/>
      <c r="AF45" s="18"/>
      <c r="AG45" s="18"/>
    </row>
    <row r="46" spans="1:33" ht="12" customHeight="1">
      <c r="A46" s="213"/>
      <c r="B46" s="113"/>
      <c r="C46" s="72" t="s">
        <v>30</v>
      </c>
      <c r="D46" s="79" t="s">
        <v>32</v>
      </c>
      <c r="E46" s="4">
        <v>33128.21</v>
      </c>
      <c r="F46" s="4">
        <v>0</v>
      </c>
      <c r="G46" s="4">
        <v>24410.9</v>
      </c>
      <c r="H46" s="15">
        <v>0</v>
      </c>
      <c r="I46" s="24">
        <f t="shared" si="0"/>
        <v>8717.3099999999977</v>
      </c>
      <c r="J46" s="24">
        <f t="shared" si="1"/>
        <v>0</v>
      </c>
      <c r="AF46" s="18"/>
      <c r="AG46" s="18"/>
    </row>
    <row r="47" spans="1:33" ht="12" customHeight="1">
      <c r="A47" s="213"/>
      <c r="B47" s="113"/>
      <c r="C47" s="72" t="s">
        <v>30</v>
      </c>
      <c r="D47" s="79" t="s">
        <v>33</v>
      </c>
      <c r="E47" s="4">
        <v>0</v>
      </c>
      <c r="F47" s="4">
        <v>0</v>
      </c>
      <c r="G47" s="4">
        <v>0</v>
      </c>
      <c r="H47" s="15">
        <v>0</v>
      </c>
      <c r="I47" s="24">
        <f t="shared" si="0"/>
        <v>0</v>
      </c>
      <c r="J47" s="24">
        <f t="shared" si="1"/>
        <v>0</v>
      </c>
      <c r="AF47" s="18"/>
      <c r="AG47" s="18"/>
    </row>
    <row r="48" spans="1:33" ht="12" customHeight="1">
      <c r="A48" s="213"/>
      <c r="B48" s="113"/>
      <c r="C48" s="72"/>
      <c r="D48" s="79" t="s">
        <v>34</v>
      </c>
      <c r="E48" s="4">
        <v>0</v>
      </c>
      <c r="F48" s="4">
        <v>0</v>
      </c>
      <c r="G48" s="4">
        <v>0</v>
      </c>
      <c r="H48" s="15">
        <v>0</v>
      </c>
      <c r="I48" s="24">
        <f t="shared" si="0"/>
        <v>0</v>
      </c>
      <c r="J48" s="24">
        <f t="shared" si="1"/>
        <v>0</v>
      </c>
      <c r="AF48" s="18"/>
      <c r="AG48" s="18"/>
    </row>
    <row r="49" spans="1:33" ht="12" customHeight="1">
      <c r="A49" s="214"/>
      <c r="B49" s="114"/>
      <c r="C49" s="72"/>
      <c r="D49" s="79" t="s">
        <v>35</v>
      </c>
      <c r="E49" s="4">
        <v>0</v>
      </c>
      <c r="F49" s="4">
        <v>0</v>
      </c>
      <c r="G49" s="4">
        <v>0</v>
      </c>
      <c r="H49" s="15">
        <v>0</v>
      </c>
      <c r="I49" s="24">
        <f t="shared" si="0"/>
        <v>0</v>
      </c>
      <c r="J49" s="24">
        <f t="shared" si="1"/>
        <v>0</v>
      </c>
      <c r="AF49" s="18"/>
      <c r="AG49" s="18"/>
    </row>
    <row r="50" spans="1:33" ht="12" customHeight="1">
      <c r="A50" s="212">
        <v>9</v>
      </c>
      <c r="B50" s="112" t="s">
        <v>239</v>
      </c>
      <c r="C50" s="72"/>
      <c r="D50" s="5" t="s">
        <v>26</v>
      </c>
      <c r="E50" s="6">
        <f>SUM(E51:E55)</f>
        <v>230000</v>
      </c>
      <c r="F50" s="6">
        <f>SUM(F51:F55)</f>
        <v>0</v>
      </c>
      <c r="G50" s="6">
        <f>SUM(G51:G55)</f>
        <v>230000</v>
      </c>
      <c r="H50" s="16">
        <f>SUM(H51:H55)</f>
        <v>0</v>
      </c>
      <c r="I50" s="25">
        <f t="shared" si="0"/>
        <v>0</v>
      </c>
      <c r="J50" s="25">
        <f t="shared" si="1"/>
        <v>0</v>
      </c>
      <c r="AF50" s="18"/>
      <c r="AG50" s="18"/>
    </row>
    <row r="51" spans="1:33" ht="12" customHeight="1">
      <c r="A51" s="213"/>
      <c r="B51" s="113"/>
      <c r="C51" s="72"/>
      <c r="D51" s="79" t="s">
        <v>29</v>
      </c>
      <c r="E51" s="4">
        <v>0</v>
      </c>
      <c r="F51" s="4">
        <v>0</v>
      </c>
      <c r="G51" s="4">
        <v>88680.14</v>
      </c>
      <c r="H51" s="15">
        <v>0</v>
      </c>
      <c r="I51" s="24">
        <f t="shared" si="0"/>
        <v>-88680.14</v>
      </c>
      <c r="J51" s="24">
        <f t="shared" si="1"/>
        <v>0</v>
      </c>
      <c r="AF51" s="18"/>
      <c r="AG51" s="18"/>
    </row>
    <row r="52" spans="1:33" ht="12" customHeight="1">
      <c r="A52" s="213"/>
      <c r="B52" s="113"/>
      <c r="C52" s="72" t="s">
        <v>30</v>
      </c>
      <c r="D52" s="79" t="s">
        <v>32</v>
      </c>
      <c r="E52" s="4">
        <v>230000</v>
      </c>
      <c r="F52" s="4">
        <v>0</v>
      </c>
      <c r="G52" s="4">
        <v>141319.85999999999</v>
      </c>
      <c r="H52" s="15">
        <v>0</v>
      </c>
      <c r="I52" s="24">
        <f t="shared" si="0"/>
        <v>88680.140000000014</v>
      </c>
      <c r="J52" s="24">
        <f t="shared" si="1"/>
        <v>0</v>
      </c>
      <c r="AF52" s="18"/>
      <c r="AG52" s="18"/>
    </row>
    <row r="53" spans="1:33" ht="12" customHeight="1">
      <c r="A53" s="213"/>
      <c r="B53" s="113"/>
      <c r="C53" s="72"/>
      <c r="D53" s="79" t="s">
        <v>33</v>
      </c>
      <c r="E53" s="4">
        <v>0</v>
      </c>
      <c r="F53" s="4">
        <v>0</v>
      </c>
      <c r="G53" s="4">
        <v>0</v>
      </c>
      <c r="H53" s="15">
        <v>0</v>
      </c>
      <c r="I53" s="24">
        <f t="shared" si="0"/>
        <v>0</v>
      </c>
      <c r="J53" s="24">
        <f t="shared" si="1"/>
        <v>0</v>
      </c>
      <c r="AF53" s="18"/>
      <c r="AG53" s="18"/>
    </row>
    <row r="54" spans="1:33" ht="12" customHeight="1">
      <c r="A54" s="213"/>
      <c r="B54" s="113"/>
      <c r="C54" s="72"/>
      <c r="D54" s="79" t="s">
        <v>34</v>
      </c>
      <c r="E54" s="4">
        <v>0</v>
      </c>
      <c r="F54" s="4">
        <v>0</v>
      </c>
      <c r="G54" s="4">
        <v>0</v>
      </c>
      <c r="H54" s="15">
        <v>0</v>
      </c>
      <c r="I54" s="24">
        <f t="shared" si="0"/>
        <v>0</v>
      </c>
      <c r="J54" s="24">
        <f t="shared" si="1"/>
        <v>0</v>
      </c>
      <c r="AF54" s="18"/>
      <c r="AG54" s="18"/>
    </row>
    <row r="55" spans="1:33" ht="12" customHeight="1">
      <c r="A55" s="214"/>
      <c r="B55" s="114"/>
      <c r="C55" s="72"/>
      <c r="D55" s="79" t="s">
        <v>35</v>
      </c>
      <c r="E55" s="4">
        <v>0</v>
      </c>
      <c r="F55" s="4">
        <v>0</v>
      </c>
      <c r="G55" s="4">
        <v>0</v>
      </c>
      <c r="H55" s="15">
        <v>0</v>
      </c>
      <c r="I55" s="24">
        <f t="shared" si="0"/>
        <v>0</v>
      </c>
      <c r="J55" s="24">
        <f t="shared" si="1"/>
        <v>0</v>
      </c>
      <c r="AF55" s="18"/>
      <c r="AG55" s="18"/>
    </row>
    <row r="56" spans="1:33" ht="12" customHeight="1">
      <c r="A56" s="212">
        <v>10</v>
      </c>
      <c r="B56" s="112" t="s">
        <v>60</v>
      </c>
      <c r="C56" s="72"/>
      <c r="D56" s="5" t="s">
        <v>26</v>
      </c>
      <c r="E56" s="6">
        <f>SUM(E57:E61)</f>
        <v>100000</v>
      </c>
      <c r="F56" s="6">
        <f>SUM(F57:F61)</f>
        <v>0</v>
      </c>
      <c r="G56" s="6">
        <f>SUM(G57:G61)</f>
        <v>16680</v>
      </c>
      <c r="H56" s="16">
        <f>SUM(H57:H61)</f>
        <v>0</v>
      </c>
      <c r="I56" s="25">
        <f t="shared" si="0"/>
        <v>83320</v>
      </c>
      <c r="J56" s="25">
        <f t="shared" si="1"/>
        <v>0</v>
      </c>
      <c r="AF56" s="18"/>
      <c r="AG56" s="18"/>
    </row>
    <row r="57" spans="1:33" ht="12" customHeight="1">
      <c r="A57" s="213"/>
      <c r="B57" s="113"/>
      <c r="C57" s="72" t="s">
        <v>30</v>
      </c>
      <c r="D57" s="79" t="s">
        <v>29</v>
      </c>
      <c r="E57" s="4">
        <v>0</v>
      </c>
      <c r="F57" s="4">
        <v>0</v>
      </c>
      <c r="G57" s="4">
        <v>16680</v>
      </c>
      <c r="H57" s="15">
        <v>0</v>
      </c>
      <c r="I57" s="24">
        <f t="shared" si="0"/>
        <v>-16680</v>
      </c>
      <c r="J57" s="24">
        <f t="shared" si="1"/>
        <v>0</v>
      </c>
      <c r="AF57" s="18"/>
      <c r="AG57" s="18"/>
    </row>
    <row r="58" spans="1:33" ht="12" customHeight="1">
      <c r="A58" s="213"/>
      <c r="B58" s="113"/>
      <c r="C58" s="72"/>
      <c r="D58" s="79" t="s">
        <v>32</v>
      </c>
      <c r="E58" s="4">
        <v>50000</v>
      </c>
      <c r="F58" s="4">
        <v>0</v>
      </c>
      <c r="G58" s="4">
        <v>0</v>
      </c>
      <c r="H58" s="15">
        <v>0</v>
      </c>
      <c r="I58" s="24">
        <f t="shared" si="0"/>
        <v>50000</v>
      </c>
      <c r="J58" s="24">
        <f t="shared" si="1"/>
        <v>0</v>
      </c>
      <c r="AF58" s="18"/>
      <c r="AG58" s="18"/>
    </row>
    <row r="59" spans="1:33" ht="12" customHeight="1">
      <c r="A59" s="213"/>
      <c r="B59" s="113"/>
      <c r="C59" s="72"/>
      <c r="D59" s="79" t="s">
        <v>33</v>
      </c>
      <c r="E59" s="4">
        <v>50000</v>
      </c>
      <c r="F59" s="4">
        <v>0</v>
      </c>
      <c r="G59" s="4">
        <v>0</v>
      </c>
      <c r="H59" s="15">
        <v>0</v>
      </c>
      <c r="I59" s="24">
        <f t="shared" si="0"/>
        <v>50000</v>
      </c>
      <c r="J59" s="24">
        <f t="shared" si="1"/>
        <v>0</v>
      </c>
      <c r="AF59" s="18"/>
      <c r="AG59" s="18"/>
    </row>
    <row r="60" spans="1:33" ht="12" customHeight="1">
      <c r="A60" s="213"/>
      <c r="B60" s="113"/>
      <c r="C60" s="72"/>
      <c r="D60" s="79" t="s">
        <v>34</v>
      </c>
      <c r="E60" s="4">
        <v>0</v>
      </c>
      <c r="F60" s="4">
        <v>0</v>
      </c>
      <c r="G60" s="4">
        <v>0</v>
      </c>
      <c r="H60" s="15">
        <v>0</v>
      </c>
      <c r="I60" s="24">
        <f t="shared" si="0"/>
        <v>0</v>
      </c>
      <c r="J60" s="24">
        <f t="shared" si="1"/>
        <v>0</v>
      </c>
      <c r="AF60" s="18"/>
      <c r="AG60" s="18"/>
    </row>
    <row r="61" spans="1:33" ht="12" customHeight="1">
      <c r="A61" s="214"/>
      <c r="B61" s="114"/>
      <c r="C61" s="72"/>
      <c r="D61" s="79" t="s">
        <v>35</v>
      </c>
      <c r="E61" s="4">
        <v>0</v>
      </c>
      <c r="F61" s="4">
        <v>0</v>
      </c>
      <c r="G61" s="4">
        <v>0</v>
      </c>
      <c r="H61" s="15">
        <v>0</v>
      </c>
      <c r="I61" s="24">
        <f t="shared" si="0"/>
        <v>0</v>
      </c>
      <c r="J61" s="24">
        <f t="shared" si="1"/>
        <v>0</v>
      </c>
      <c r="AF61" s="18"/>
      <c r="AG61" s="18"/>
    </row>
    <row r="62" spans="1:33" ht="12" customHeight="1">
      <c r="A62" s="212">
        <v>11</v>
      </c>
      <c r="B62" s="112" t="s">
        <v>63</v>
      </c>
      <c r="C62" s="72"/>
      <c r="D62" s="5" t="s">
        <v>26</v>
      </c>
      <c r="E62" s="6">
        <f>SUM(E63:E68)</f>
        <v>17005.2</v>
      </c>
      <c r="F62" s="6">
        <f>SUM(F63:F68)</f>
        <v>8053.8</v>
      </c>
      <c r="G62" s="6">
        <f>SUM(G63:G68)</f>
        <v>8053.8</v>
      </c>
      <c r="H62" s="16">
        <f>SUM(H63:H68)</f>
        <v>8053.8</v>
      </c>
      <c r="I62" s="25">
        <f t="shared" si="0"/>
        <v>8951.4000000000015</v>
      </c>
      <c r="J62" s="25">
        <f t="shared" si="1"/>
        <v>0</v>
      </c>
      <c r="AF62" s="18"/>
      <c r="AG62" s="18"/>
    </row>
    <row r="63" spans="1:33" ht="12" customHeight="1">
      <c r="A63" s="213"/>
      <c r="B63" s="113"/>
      <c r="C63" s="72" t="s">
        <v>30</v>
      </c>
      <c r="D63" s="79" t="s">
        <v>29</v>
      </c>
      <c r="E63" s="4">
        <v>8053.8</v>
      </c>
      <c r="F63" s="4">
        <v>8053.8</v>
      </c>
      <c r="G63" s="4">
        <v>8053.8</v>
      </c>
      <c r="H63" s="15">
        <v>8053.8</v>
      </c>
      <c r="I63" s="24">
        <f t="shared" si="0"/>
        <v>0</v>
      </c>
      <c r="J63" s="24">
        <f t="shared" si="1"/>
        <v>0</v>
      </c>
      <c r="AF63" s="18"/>
      <c r="AG63" s="18"/>
    </row>
    <row r="64" spans="1:33" ht="12" customHeight="1">
      <c r="A64" s="213"/>
      <c r="B64" s="113"/>
      <c r="C64" s="72" t="s">
        <v>31</v>
      </c>
      <c r="D64" s="112" t="s">
        <v>32</v>
      </c>
      <c r="E64" s="4">
        <v>951.4</v>
      </c>
      <c r="F64" s="4">
        <v>0</v>
      </c>
      <c r="G64" s="227">
        <v>0</v>
      </c>
      <c r="H64" s="229">
        <v>0</v>
      </c>
      <c r="I64" s="24">
        <f t="shared" si="0"/>
        <v>951.4</v>
      </c>
      <c r="J64" s="24">
        <f t="shared" si="1"/>
        <v>0</v>
      </c>
      <c r="AF64" s="18"/>
      <c r="AG64" s="18"/>
    </row>
    <row r="65" spans="1:33" ht="12" customHeight="1">
      <c r="A65" s="213"/>
      <c r="B65" s="113"/>
      <c r="C65" s="72" t="s">
        <v>30</v>
      </c>
      <c r="D65" s="114"/>
      <c r="E65" s="4">
        <v>8000</v>
      </c>
      <c r="F65" s="4">
        <v>0</v>
      </c>
      <c r="G65" s="228"/>
      <c r="H65" s="230"/>
      <c r="I65" s="24">
        <f t="shared" ref="I65:I111" si="2">E65-G65</f>
        <v>8000</v>
      </c>
      <c r="J65" s="24">
        <f t="shared" ref="J65:J111" si="3">F65-H65</f>
        <v>0</v>
      </c>
      <c r="AF65" s="18"/>
      <c r="AG65" s="18"/>
    </row>
    <row r="66" spans="1:33" ht="12" customHeight="1">
      <c r="A66" s="213"/>
      <c r="B66" s="113"/>
      <c r="C66" s="72"/>
      <c r="D66" s="79" t="s">
        <v>33</v>
      </c>
      <c r="E66" s="4">
        <v>0</v>
      </c>
      <c r="F66" s="4">
        <v>0</v>
      </c>
      <c r="G66" s="4">
        <v>0</v>
      </c>
      <c r="H66" s="15">
        <v>0</v>
      </c>
      <c r="I66" s="24">
        <f t="shared" si="2"/>
        <v>0</v>
      </c>
      <c r="J66" s="24">
        <f t="shared" si="3"/>
        <v>0</v>
      </c>
      <c r="AF66" s="18"/>
      <c r="AG66" s="18"/>
    </row>
    <row r="67" spans="1:33" ht="12" customHeight="1">
      <c r="A67" s="213"/>
      <c r="B67" s="113"/>
      <c r="C67" s="72"/>
      <c r="D67" s="79" t="s">
        <v>34</v>
      </c>
      <c r="E67" s="4">
        <v>0</v>
      </c>
      <c r="F67" s="4">
        <v>0</v>
      </c>
      <c r="G67" s="4">
        <v>0</v>
      </c>
      <c r="H67" s="15">
        <v>0</v>
      </c>
      <c r="I67" s="24">
        <f t="shared" si="2"/>
        <v>0</v>
      </c>
      <c r="J67" s="24">
        <f t="shared" si="3"/>
        <v>0</v>
      </c>
      <c r="AF67" s="18"/>
      <c r="AG67" s="18"/>
    </row>
    <row r="68" spans="1:33" ht="12" customHeight="1">
      <c r="A68" s="214"/>
      <c r="B68" s="114"/>
      <c r="C68" s="72"/>
      <c r="D68" s="79" t="s">
        <v>35</v>
      </c>
      <c r="E68" s="4">
        <v>0</v>
      </c>
      <c r="F68" s="4">
        <v>0</v>
      </c>
      <c r="G68" s="4">
        <v>0</v>
      </c>
      <c r="H68" s="15">
        <v>0</v>
      </c>
      <c r="I68" s="24">
        <f t="shared" si="2"/>
        <v>0</v>
      </c>
      <c r="J68" s="24">
        <f t="shared" si="3"/>
        <v>0</v>
      </c>
      <c r="AF68" s="18"/>
      <c r="AG68" s="18"/>
    </row>
    <row r="69" spans="1:33" ht="12" customHeight="1">
      <c r="A69" s="212">
        <v>12</v>
      </c>
      <c r="B69" s="112" t="s">
        <v>240</v>
      </c>
      <c r="C69" s="72"/>
      <c r="D69" s="5" t="s">
        <v>26</v>
      </c>
      <c r="E69" s="6">
        <f>SUM(E70:E74)</f>
        <v>6000</v>
      </c>
      <c r="F69" s="6">
        <f>SUM(F70:F74)</f>
        <v>0</v>
      </c>
      <c r="G69" s="6">
        <f>SUM(G70:G74)</f>
        <v>6000</v>
      </c>
      <c r="H69" s="16">
        <f>SUM(H70:H74)</f>
        <v>0</v>
      </c>
      <c r="I69" s="25">
        <f t="shared" si="2"/>
        <v>0</v>
      </c>
      <c r="J69" s="25">
        <f t="shared" si="3"/>
        <v>0</v>
      </c>
      <c r="AF69" s="18"/>
      <c r="AG69" s="18"/>
    </row>
    <row r="70" spans="1:33" ht="12" customHeight="1">
      <c r="A70" s="213"/>
      <c r="B70" s="113"/>
      <c r="C70" s="72"/>
      <c r="D70" s="79" t="s">
        <v>29</v>
      </c>
      <c r="E70" s="4">
        <v>0</v>
      </c>
      <c r="F70" s="4">
        <v>0</v>
      </c>
      <c r="G70" s="4">
        <v>6000</v>
      </c>
      <c r="H70" s="15">
        <v>0</v>
      </c>
      <c r="I70" s="24">
        <f t="shared" si="2"/>
        <v>-6000</v>
      </c>
      <c r="J70" s="24">
        <f t="shared" si="3"/>
        <v>0</v>
      </c>
      <c r="AF70" s="18"/>
      <c r="AG70" s="18"/>
    </row>
    <row r="71" spans="1:33" ht="12" customHeight="1">
      <c r="A71" s="213"/>
      <c r="B71" s="113"/>
      <c r="C71" s="72" t="s">
        <v>236</v>
      </c>
      <c r="D71" s="79" t="s">
        <v>32</v>
      </c>
      <c r="E71" s="4">
        <v>6000</v>
      </c>
      <c r="F71" s="4">
        <v>0</v>
      </c>
      <c r="G71" s="4">
        <v>0</v>
      </c>
      <c r="H71" s="15">
        <v>0</v>
      </c>
      <c r="I71" s="24">
        <f t="shared" si="2"/>
        <v>6000</v>
      </c>
      <c r="J71" s="24">
        <f t="shared" si="3"/>
        <v>0</v>
      </c>
      <c r="AF71" s="18"/>
      <c r="AG71" s="18"/>
    </row>
    <row r="72" spans="1:33" ht="12" customHeight="1">
      <c r="A72" s="213"/>
      <c r="B72" s="113"/>
      <c r="C72" s="72"/>
      <c r="D72" s="79" t="s">
        <v>33</v>
      </c>
      <c r="E72" s="4">
        <v>0</v>
      </c>
      <c r="F72" s="4">
        <v>0</v>
      </c>
      <c r="G72" s="4">
        <v>0</v>
      </c>
      <c r="H72" s="15">
        <v>0</v>
      </c>
      <c r="I72" s="24">
        <f t="shared" si="2"/>
        <v>0</v>
      </c>
      <c r="J72" s="24">
        <f t="shared" si="3"/>
        <v>0</v>
      </c>
      <c r="AF72" s="18"/>
      <c r="AG72" s="18"/>
    </row>
    <row r="73" spans="1:33" ht="12" customHeight="1">
      <c r="A73" s="213"/>
      <c r="B73" s="113"/>
      <c r="C73" s="72"/>
      <c r="D73" s="79" t="s">
        <v>34</v>
      </c>
      <c r="E73" s="4">
        <v>0</v>
      </c>
      <c r="F73" s="4">
        <v>0</v>
      </c>
      <c r="G73" s="4">
        <v>0</v>
      </c>
      <c r="H73" s="15">
        <v>0</v>
      </c>
      <c r="I73" s="24">
        <f t="shared" si="2"/>
        <v>0</v>
      </c>
      <c r="J73" s="24">
        <f t="shared" si="3"/>
        <v>0</v>
      </c>
      <c r="AF73" s="18"/>
      <c r="AG73" s="18"/>
    </row>
    <row r="74" spans="1:33" ht="12" customHeight="1">
      <c r="A74" s="214"/>
      <c r="B74" s="114"/>
      <c r="C74" s="72"/>
      <c r="D74" s="79" t="s">
        <v>35</v>
      </c>
      <c r="E74" s="4">
        <v>0</v>
      </c>
      <c r="F74" s="4">
        <v>0</v>
      </c>
      <c r="G74" s="4">
        <v>0</v>
      </c>
      <c r="H74" s="15">
        <v>0</v>
      </c>
      <c r="I74" s="24">
        <f t="shared" si="2"/>
        <v>0</v>
      </c>
      <c r="J74" s="24">
        <f t="shared" si="3"/>
        <v>0</v>
      </c>
      <c r="AF74" s="18"/>
      <c r="AG74" s="18"/>
    </row>
    <row r="75" spans="1:33" ht="12" customHeight="1">
      <c r="A75" s="212">
        <v>13</v>
      </c>
      <c r="B75" s="112" t="s">
        <v>70</v>
      </c>
      <c r="C75" s="72"/>
      <c r="D75" s="5" t="s">
        <v>26</v>
      </c>
      <c r="E75" s="6">
        <f>SUM(E76:E81)</f>
        <v>13480</v>
      </c>
      <c r="F75" s="6">
        <f>SUM(F76:F81)</f>
        <v>7150</v>
      </c>
      <c r="G75" s="6">
        <f>SUM(G76:G81)</f>
        <v>7150</v>
      </c>
      <c r="H75" s="16">
        <f>SUM(H76:H81)</f>
        <v>7150</v>
      </c>
      <c r="I75" s="25">
        <f t="shared" si="2"/>
        <v>6330</v>
      </c>
      <c r="J75" s="25">
        <f t="shared" si="3"/>
        <v>0</v>
      </c>
      <c r="AF75" s="18"/>
      <c r="AG75" s="18"/>
    </row>
    <row r="76" spans="1:33" ht="12" customHeight="1">
      <c r="A76" s="225"/>
      <c r="B76" s="113"/>
      <c r="C76" s="72" t="s">
        <v>31</v>
      </c>
      <c r="D76" s="112" t="s">
        <v>29</v>
      </c>
      <c r="E76" s="4">
        <v>1000</v>
      </c>
      <c r="F76" s="4">
        <v>1000</v>
      </c>
      <c r="G76" s="227">
        <v>7150</v>
      </c>
      <c r="H76" s="229">
        <v>7150</v>
      </c>
      <c r="I76" s="234">
        <v>0</v>
      </c>
      <c r="J76" s="234">
        <v>0</v>
      </c>
      <c r="AF76" s="18"/>
      <c r="AG76" s="18"/>
    </row>
    <row r="77" spans="1:33" ht="12" customHeight="1">
      <c r="A77" s="213"/>
      <c r="B77" s="113"/>
      <c r="C77" s="72" t="s">
        <v>30</v>
      </c>
      <c r="D77" s="114"/>
      <c r="E77" s="4">
        <v>6150</v>
      </c>
      <c r="F77" s="4">
        <v>6150</v>
      </c>
      <c r="G77" s="228"/>
      <c r="H77" s="230"/>
      <c r="I77" s="235"/>
      <c r="J77" s="235"/>
      <c r="AF77" s="18"/>
      <c r="AG77" s="18"/>
    </row>
    <row r="78" spans="1:33" ht="12" customHeight="1">
      <c r="A78" s="213"/>
      <c r="B78" s="113"/>
      <c r="C78" s="72"/>
      <c r="D78" s="79" t="s">
        <v>32</v>
      </c>
      <c r="E78" s="4">
        <v>6330</v>
      </c>
      <c r="F78" s="4">
        <v>0</v>
      </c>
      <c r="G78" s="4">
        <v>0</v>
      </c>
      <c r="H78" s="15">
        <v>0</v>
      </c>
      <c r="I78" s="24">
        <f t="shared" si="2"/>
        <v>6330</v>
      </c>
      <c r="J78" s="24">
        <f t="shared" si="3"/>
        <v>0</v>
      </c>
      <c r="AF78" s="18"/>
      <c r="AG78" s="18"/>
    </row>
    <row r="79" spans="1:33" ht="12" customHeight="1">
      <c r="A79" s="213"/>
      <c r="B79" s="113"/>
      <c r="C79" s="72"/>
      <c r="D79" s="79" t="s">
        <v>33</v>
      </c>
      <c r="E79" s="4">
        <v>0</v>
      </c>
      <c r="F79" s="4">
        <v>0</v>
      </c>
      <c r="G79" s="4">
        <v>0</v>
      </c>
      <c r="H79" s="15">
        <v>0</v>
      </c>
      <c r="I79" s="24">
        <f t="shared" si="2"/>
        <v>0</v>
      </c>
      <c r="J79" s="24">
        <f t="shared" si="3"/>
        <v>0</v>
      </c>
      <c r="AF79" s="18"/>
      <c r="AG79" s="18"/>
    </row>
    <row r="80" spans="1:33" ht="12" customHeight="1">
      <c r="A80" s="213"/>
      <c r="B80" s="113"/>
      <c r="C80" s="72"/>
      <c r="D80" s="79" t="s">
        <v>34</v>
      </c>
      <c r="E80" s="4">
        <v>0</v>
      </c>
      <c r="F80" s="4">
        <v>0</v>
      </c>
      <c r="G80" s="4">
        <v>0</v>
      </c>
      <c r="H80" s="15">
        <v>0</v>
      </c>
      <c r="I80" s="24">
        <f t="shared" si="2"/>
        <v>0</v>
      </c>
      <c r="J80" s="24">
        <f t="shared" si="3"/>
        <v>0</v>
      </c>
      <c r="AF80" s="18"/>
      <c r="AG80" s="18"/>
    </row>
    <row r="81" spans="1:33" ht="12" customHeight="1">
      <c r="A81" s="214"/>
      <c r="B81" s="114"/>
      <c r="C81" s="72"/>
      <c r="D81" s="79" t="s">
        <v>35</v>
      </c>
      <c r="E81" s="4">
        <v>0</v>
      </c>
      <c r="F81" s="4">
        <v>0</v>
      </c>
      <c r="G81" s="4">
        <v>0</v>
      </c>
      <c r="H81" s="15">
        <v>0</v>
      </c>
      <c r="I81" s="24">
        <f t="shared" si="2"/>
        <v>0</v>
      </c>
      <c r="J81" s="24">
        <f t="shared" si="3"/>
        <v>0</v>
      </c>
      <c r="AF81" s="18"/>
      <c r="AG81" s="18"/>
    </row>
    <row r="82" spans="1:33" ht="12" customHeight="1">
      <c r="A82" s="212">
        <v>14</v>
      </c>
      <c r="B82" s="112" t="s">
        <v>241</v>
      </c>
      <c r="C82" s="72"/>
      <c r="D82" s="5" t="s">
        <v>26</v>
      </c>
      <c r="E82" s="6">
        <f>SUM(E83:E87)</f>
        <v>15500</v>
      </c>
      <c r="F82" s="6">
        <f>SUM(F83:F87)</f>
        <v>0</v>
      </c>
      <c r="G82" s="6">
        <f>SUM(G83:G87)</f>
        <v>2800</v>
      </c>
      <c r="H82" s="16">
        <f>SUM(H83:H87)</f>
        <v>0</v>
      </c>
      <c r="I82" s="25">
        <f t="shared" si="2"/>
        <v>12700</v>
      </c>
      <c r="J82" s="25">
        <f t="shared" si="3"/>
        <v>0</v>
      </c>
      <c r="AF82" s="18"/>
      <c r="AG82" s="18"/>
    </row>
    <row r="83" spans="1:33" ht="12" customHeight="1">
      <c r="A83" s="213"/>
      <c r="B83" s="113"/>
      <c r="C83" s="72"/>
      <c r="D83" s="79" t="s">
        <v>29</v>
      </c>
      <c r="E83" s="4">
        <v>0</v>
      </c>
      <c r="F83" s="4">
        <v>0</v>
      </c>
      <c r="G83" s="4">
        <v>300</v>
      </c>
      <c r="H83" s="15">
        <v>0</v>
      </c>
      <c r="I83" s="24">
        <f t="shared" si="2"/>
        <v>-300</v>
      </c>
      <c r="J83" s="24">
        <f t="shared" si="3"/>
        <v>0</v>
      </c>
      <c r="AF83" s="18"/>
      <c r="AG83" s="18"/>
    </row>
    <row r="84" spans="1:33" ht="12" customHeight="1">
      <c r="A84" s="213"/>
      <c r="B84" s="113"/>
      <c r="C84" s="72" t="s">
        <v>31</v>
      </c>
      <c r="D84" s="79" t="s">
        <v>32</v>
      </c>
      <c r="E84" s="4">
        <v>1500</v>
      </c>
      <c r="F84" s="4">
        <v>0</v>
      </c>
      <c r="G84" s="4">
        <v>2500</v>
      </c>
      <c r="H84" s="15">
        <v>0</v>
      </c>
      <c r="I84" s="24">
        <f t="shared" si="2"/>
        <v>-1000</v>
      </c>
      <c r="J84" s="24">
        <f t="shared" si="3"/>
        <v>0</v>
      </c>
      <c r="AF84" s="18"/>
      <c r="AG84" s="18"/>
    </row>
    <row r="85" spans="1:33" ht="12" customHeight="1">
      <c r="A85" s="213"/>
      <c r="B85" s="113"/>
      <c r="C85" s="72" t="s">
        <v>30</v>
      </c>
      <c r="D85" s="79" t="s">
        <v>33</v>
      </c>
      <c r="E85" s="4">
        <v>14000</v>
      </c>
      <c r="F85" s="4">
        <v>0</v>
      </c>
      <c r="G85" s="4">
        <v>0</v>
      </c>
      <c r="H85" s="15">
        <v>0</v>
      </c>
      <c r="I85" s="24">
        <f t="shared" si="2"/>
        <v>14000</v>
      </c>
      <c r="J85" s="24">
        <f t="shared" si="3"/>
        <v>0</v>
      </c>
      <c r="AF85" s="18"/>
      <c r="AG85" s="18"/>
    </row>
    <row r="86" spans="1:33" ht="12" customHeight="1">
      <c r="A86" s="213"/>
      <c r="B86" s="113"/>
      <c r="C86" s="72"/>
      <c r="D86" s="79" t="s">
        <v>34</v>
      </c>
      <c r="E86" s="4">
        <v>0</v>
      </c>
      <c r="F86" s="4">
        <v>0</v>
      </c>
      <c r="G86" s="4">
        <v>0</v>
      </c>
      <c r="H86" s="15">
        <v>0</v>
      </c>
      <c r="I86" s="24">
        <f t="shared" si="2"/>
        <v>0</v>
      </c>
      <c r="J86" s="24">
        <f t="shared" si="3"/>
        <v>0</v>
      </c>
      <c r="AF86" s="18"/>
      <c r="AG86" s="18"/>
    </row>
    <row r="87" spans="1:33" ht="12" customHeight="1">
      <c r="A87" s="214"/>
      <c r="B87" s="114"/>
      <c r="C87" s="72"/>
      <c r="D87" s="79" t="s">
        <v>35</v>
      </c>
      <c r="E87" s="4">
        <v>0</v>
      </c>
      <c r="F87" s="4">
        <v>0</v>
      </c>
      <c r="G87" s="4">
        <v>0</v>
      </c>
      <c r="H87" s="15">
        <v>0</v>
      </c>
      <c r="I87" s="24">
        <f t="shared" si="2"/>
        <v>0</v>
      </c>
      <c r="J87" s="24">
        <f t="shared" si="3"/>
        <v>0</v>
      </c>
      <c r="AF87" s="18"/>
      <c r="AG87" s="18"/>
    </row>
    <row r="88" spans="1:33" ht="12" customHeight="1">
      <c r="A88" s="212">
        <v>15</v>
      </c>
      <c r="B88" s="112" t="s">
        <v>76</v>
      </c>
      <c r="C88" s="72"/>
      <c r="D88" s="5" t="s">
        <v>26</v>
      </c>
      <c r="E88" s="6">
        <f>SUM(E89:E93)</f>
        <v>15500</v>
      </c>
      <c r="F88" s="6">
        <f>SUM(F89:F93)</f>
        <v>0</v>
      </c>
      <c r="G88" s="6">
        <f>SUM(G89:G93)</f>
        <v>14000</v>
      </c>
      <c r="H88" s="16">
        <f>SUM(H89:H93)</f>
        <v>0</v>
      </c>
      <c r="I88" s="25">
        <f t="shared" si="2"/>
        <v>1500</v>
      </c>
      <c r="J88" s="25">
        <f t="shared" si="3"/>
        <v>0</v>
      </c>
      <c r="AF88" s="18"/>
      <c r="AG88" s="18"/>
    </row>
    <row r="89" spans="1:33" ht="12" customHeight="1">
      <c r="A89" s="213"/>
      <c r="B89" s="113"/>
      <c r="C89" s="72"/>
      <c r="D89" s="79" t="s">
        <v>29</v>
      </c>
      <c r="E89" s="4">
        <v>0</v>
      </c>
      <c r="F89" s="4">
        <v>0</v>
      </c>
      <c r="G89" s="4">
        <v>14000</v>
      </c>
      <c r="H89" s="15">
        <v>0</v>
      </c>
      <c r="I89" s="24">
        <f t="shared" si="2"/>
        <v>-14000</v>
      </c>
      <c r="J89" s="24">
        <f t="shared" si="3"/>
        <v>0</v>
      </c>
      <c r="AF89" s="18"/>
      <c r="AG89" s="18"/>
    </row>
    <row r="90" spans="1:33" ht="12" customHeight="1">
      <c r="A90" s="213"/>
      <c r="B90" s="113"/>
      <c r="C90" s="72" t="s">
        <v>31</v>
      </c>
      <c r="D90" s="79" t="s">
        <v>32</v>
      </c>
      <c r="E90" s="4">
        <v>1500</v>
      </c>
      <c r="F90" s="4">
        <v>0</v>
      </c>
      <c r="G90" s="4">
        <v>0</v>
      </c>
      <c r="H90" s="15">
        <v>0</v>
      </c>
      <c r="I90" s="24">
        <f t="shared" si="2"/>
        <v>1500</v>
      </c>
      <c r="J90" s="24">
        <f t="shared" si="3"/>
        <v>0</v>
      </c>
      <c r="AF90" s="18"/>
      <c r="AG90" s="18"/>
    </row>
    <row r="91" spans="1:33" ht="12" customHeight="1">
      <c r="A91" s="213"/>
      <c r="B91" s="113"/>
      <c r="C91" s="72" t="s">
        <v>30</v>
      </c>
      <c r="D91" s="79" t="s">
        <v>33</v>
      </c>
      <c r="E91" s="4">
        <v>14000</v>
      </c>
      <c r="F91" s="4">
        <v>0</v>
      </c>
      <c r="G91" s="4">
        <v>0</v>
      </c>
      <c r="H91" s="15">
        <v>0</v>
      </c>
      <c r="I91" s="24">
        <f t="shared" si="2"/>
        <v>14000</v>
      </c>
      <c r="J91" s="24">
        <f t="shared" si="3"/>
        <v>0</v>
      </c>
      <c r="AF91" s="18"/>
      <c r="AG91" s="18"/>
    </row>
    <row r="92" spans="1:33" ht="12" customHeight="1">
      <c r="A92" s="213"/>
      <c r="B92" s="113"/>
      <c r="C92" s="72"/>
      <c r="D92" s="79" t="s">
        <v>34</v>
      </c>
      <c r="E92" s="4">
        <v>0</v>
      </c>
      <c r="F92" s="4">
        <v>0</v>
      </c>
      <c r="G92" s="4">
        <v>0</v>
      </c>
      <c r="H92" s="15">
        <v>0</v>
      </c>
      <c r="I92" s="24">
        <f t="shared" si="2"/>
        <v>0</v>
      </c>
      <c r="J92" s="24">
        <f t="shared" si="3"/>
        <v>0</v>
      </c>
      <c r="AF92" s="18"/>
      <c r="AG92" s="18"/>
    </row>
    <row r="93" spans="1:33" ht="12" customHeight="1">
      <c r="A93" s="214"/>
      <c r="B93" s="114"/>
      <c r="C93" s="72"/>
      <c r="D93" s="79" t="s">
        <v>35</v>
      </c>
      <c r="E93" s="4">
        <v>0</v>
      </c>
      <c r="F93" s="4">
        <v>0</v>
      </c>
      <c r="G93" s="4">
        <v>0</v>
      </c>
      <c r="H93" s="15">
        <v>0</v>
      </c>
      <c r="I93" s="24">
        <f t="shared" si="2"/>
        <v>0</v>
      </c>
      <c r="J93" s="24">
        <f t="shared" si="3"/>
        <v>0</v>
      </c>
      <c r="AF93" s="18"/>
      <c r="AG93" s="18"/>
    </row>
    <row r="94" spans="1:33" ht="12" customHeight="1">
      <c r="A94" s="212">
        <v>16</v>
      </c>
      <c r="B94" s="112" t="s">
        <v>179</v>
      </c>
      <c r="C94" s="72"/>
      <c r="D94" s="5" t="s">
        <v>26</v>
      </c>
      <c r="E94" s="6">
        <f>SUM(E95:E99)</f>
        <v>19000</v>
      </c>
      <c r="F94" s="6">
        <f>SUM(F95:F99)</f>
        <v>1000</v>
      </c>
      <c r="G94" s="6">
        <f>SUM(G95:G99)</f>
        <v>10000</v>
      </c>
      <c r="H94" s="16">
        <f>SUM(H95:H99)</f>
        <v>1000</v>
      </c>
      <c r="I94" s="25">
        <f t="shared" si="2"/>
        <v>9000</v>
      </c>
      <c r="J94" s="25">
        <f t="shared" si="3"/>
        <v>0</v>
      </c>
      <c r="AF94" s="18"/>
      <c r="AG94" s="18"/>
    </row>
    <row r="95" spans="1:33" ht="12" customHeight="1">
      <c r="A95" s="213"/>
      <c r="B95" s="113"/>
      <c r="C95" s="72" t="s">
        <v>31</v>
      </c>
      <c r="D95" s="79" t="s">
        <v>29</v>
      </c>
      <c r="E95" s="4">
        <v>1000</v>
      </c>
      <c r="F95" s="4">
        <v>1000</v>
      </c>
      <c r="G95" s="4">
        <v>10000</v>
      </c>
      <c r="H95" s="15">
        <v>1000</v>
      </c>
      <c r="I95" s="24">
        <f t="shared" si="2"/>
        <v>-9000</v>
      </c>
      <c r="J95" s="24">
        <f t="shared" si="3"/>
        <v>0</v>
      </c>
      <c r="AF95" s="18"/>
      <c r="AG95" s="18"/>
    </row>
    <row r="96" spans="1:33" ht="12" customHeight="1">
      <c r="A96" s="213"/>
      <c r="B96" s="113"/>
      <c r="C96" s="72" t="s">
        <v>31</v>
      </c>
      <c r="D96" s="79" t="s">
        <v>32</v>
      </c>
      <c r="E96" s="4">
        <v>500</v>
      </c>
      <c r="F96" s="4">
        <v>0</v>
      </c>
      <c r="G96" s="4">
        <v>0</v>
      </c>
      <c r="H96" s="15">
        <v>0</v>
      </c>
      <c r="I96" s="24">
        <f t="shared" si="2"/>
        <v>500</v>
      </c>
      <c r="J96" s="24">
        <f t="shared" si="3"/>
        <v>0</v>
      </c>
      <c r="AF96" s="18"/>
      <c r="AG96" s="18"/>
    </row>
    <row r="97" spans="1:33" ht="12" customHeight="1">
      <c r="A97" s="213"/>
      <c r="B97" s="113"/>
      <c r="C97" s="72"/>
      <c r="D97" s="79" t="s">
        <v>33</v>
      </c>
      <c r="E97" s="4">
        <v>0</v>
      </c>
      <c r="F97" s="4">
        <v>0</v>
      </c>
      <c r="G97" s="4">
        <v>0</v>
      </c>
      <c r="H97" s="15">
        <v>0</v>
      </c>
      <c r="I97" s="24">
        <f t="shared" si="2"/>
        <v>0</v>
      </c>
      <c r="J97" s="24">
        <f t="shared" si="3"/>
        <v>0</v>
      </c>
      <c r="AF97" s="18"/>
      <c r="AG97" s="18"/>
    </row>
    <row r="98" spans="1:33" ht="12" customHeight="1">
      <c r="A98" s="213"/>
      <c r="B98" s="113"/>
      <c r="C98" s="72" t="s">
        <v>31</v>
      </c>
      <c r="D98" s="79" t="s">
        <v>34</v>
      </c>
      <c r="E98" s="4">
        <v>17500</v>
      </c>
      <c r="F98" s="4">
        <v>0</v>
      </c>
      <c r="G98" s="4">
        <v>0</v>
      </c>
      <c r="H98" s="15">
        <v>0</v>
      </c>
      <c r="I98" s="24">
        <f t="shared" si="2"/>
        <v>17500</v>
      </c>
      <c r="J98" s="24">
        <f t="shared" si="3"/>
        <v>0</v>
      </c>
      <c r="AF98" s="18"/>
      <c r="AG98" s="18"/>
    </row>
    <row r="99" spans="1:33" ht="12" customHeight="1">
      <c r="A99" s="214"/>
      <c r="B99" s="114"/>
      <c r="C99" s="72"/>
      <c r="D99" s="79" t="s">
        <v>35</v>
      </c>
      <c r="E99" s="4">
        <v>0</v>
      </c>
      <c r="F99" s="4">
        <v>0</v>
      </c>
      <c r="G99" s="4">
        <v>0</v>
      </c>
      <c r="H99" s="15">
        <v>0</v>
      </c>
      <c r="I99" s="24">
        <f t="shared" si="2"/>
        <v>0</v>
      </c>
      <c r="J99" s="24">
        <f t="shared" si="3"/>
        <v>0</v>
      </c>
      <c r="AF99" s="18"/>
      <c r="AG99" s="18"/>
    </row>
    <row r="100" spans="1:33" ht="12" customHeight="1">
      <c r="A100" s="226" t="s">
        <v>242</v>
      </c>
      <c r="B100" s="154" t="s">
        <v>79</v>
      </c>
      <c r="C100" s="81"/>
      <c r="D100" s="9" t="s">
        <v>26</v>
      </c>
      <c r="E100" s="10">
        <f>SUM(E101:E105)</f>
        <v>19438.5</v>
      </c>
      <c r="F100" s="10">
        <f>SUM(F101:F105)</f>
        <v>18078.5</v>
      </c>
      <c r="G100" s="10">
        <f>SUM(G101:G105)</f>
        <v>21872</v>
      </c>
      <c r="H100" s="17">
        <f>SUM(H101:H105)</f>
        <v>20512</v>
      </c>
      <c r="I100" s="25">
        <f t="shared" si="2"/>
        <v>-2433.5</v>
      </c>
      <c r="J100" s="25">
        <f t="shared" si="3"/>
        <v>-2433.5</v>
      </c>
      <c r="AF100" s="18"/>
      <c r="AG100" s="18"/>
    </row>
    <row r="101" spans="1:33" ht="12" customHeight="1">
      <c r="A101" s="216"/>
      <c r="B101" s="154"/>
      <c r="C101" s="81"/>
      <c r="D101" s="9" t="s">
        <v>29</v>
      </c>
      <c r="E101" s="10">
        <f t="shared" ref="E101:F105" si="4">E107+E114+E120</f>
        <v>18078.5</v>
      </c>
      <c r="F101" s="10">
        <f t="shared" si="4"/>
        <v>18078.5</v>
      </c>
      <c r="G101" s="10">
        <f>G107+G113+G120</f>
        <v>21872</v>
      </c>
      <c r="H101" s="17">
        <f>H107+H113+H120</f>
        <v>20512</v>
      </c>
      <c r="I101" s="25">
        <f t="shared" si="2"/>
        <v>-3793.5</v>
      </c>
      <c r="J101" s="25">
        <f t="shared" si="3"/>
        <v>-2433.5</v>
      </c>
      <c r="AF101" s="18"/>
      <c r="AG101" s="18"/>
    </row>
    <row r="102" spans="1:33" ht="12" customHeight="1">
      <c r="A102" s="216"/>
      <c r="B102" s="154"/>
      <c r="C102" s="81"/>
      <c r="D102" s="9" t="s">
        <v>32</v>
      </c>
      <c r="E102" s="10">
        <f t="shared" si="4"/>
        <v>1360</v>
      </c>
      <c r="F102" s="10">
        <f t="shared" si="4"/>
        <v>0</v>
      </c>
      <c r="G102" s="10">
        <f t="shared" ref="G102:H105" si="5">G108+G115+G121</f>
        <v>0</v>
      </c>
      <c r="H102" s="17">
        <f t="shared" si="5"/>
        <v>0</v>
      </c>
      <c r="I102" s="25">
        <f t="shared" si="2"/>
        <v>1360</v>
      </c>
      <c r="J102" s="25">
        <f t="shared" si="3"/>
        <v>0</v>
      </c>
      <c r="AF102" s="18"/>
      <c r="AG102" s="18"/>
    </row>
    <row r="103" spans="1:33" ht="12" customHeight="1">
      <c r="A103" s="216"/>
      <c r="B103" s="154"/>
      <c r="C103" s="81"/>
      <c r="D103" s="9" t="s">
        <v>33</v>
      </c>
      <c r="E103" s="10">
        <f t="shared" si="4"/>
        <v>0</v>
      </c>
      <c r="F103" s="10">
        <f t="shared" si="4"/>
        <v>0</v>
      </c>
      <c r="G103" s="10">
        <f t="shared" si="5"/>
        <v>0</v>
      </c>
      <c r="H103" s="17">
        <f t="shared" si="5"/>
        <v>0</v>
      </c>
      <c r="I103" s="25">
        <f t="shared" si="2"/>
        <v>0</v>
      </c>
      <c r="J103" s="25">
        <f t="shared" si="3"/>
        <v>0</v>
      </c>
      <c r="AF103" s="18"/>
      <c r="AG103" s="18"/>
    </row>
    <row r="104" spans="1:33" ht="12" customHeight="1">
      <c r="A104" s="216"/>
      <c r="B104" s="154"/>
      <c r="C104" s="81"/>
      <c r="D104" s="9" t="s">
        <v>34</v>
      </c>
      <c r="E104" s="10">
        <f t="shared" si="4"/>
        <v>0</v>
      </c>
      <c r="F104" s="10">
        <f t="shared" si="4"/>
        <v>0</v>
      </c>
      <c r="G104" s="10">
        <f t="shared" si="5"/>
        <v>0</v>
      </c>
      <c r="H104" s="17">
        <f t="shared" si="5"/>
        <v>0</v>
      </c>
      <c r="I104" s="25">
        <f t="shared" si="2"/>
        <v>0</v>
      </c>
      <c r="J104" s="25">
        <f t="shared" si="3"/>
        <v>0</v>
      </c>
      <c r="AF104" s="18"/>
      <c r="AG104" s="18"/>
    </row>
    <row r="105" spans="1:33" ht="12" customHeight="1">
      <c r="A105" s="217"/>
      <c r="B105" s="154"/>
      <c r="C105" s="81"/>
      <c r="D105" s="9" t="s">
        <v>35</v>
      </c>
      <c r="E105" s="10">
        <f t="shared" si="4"/>
        <v>0</v>
      </c>
      <c r="F105" s="10">
        <f t="shared" si="4"/>
        <v>0</v>
      </c>
      <c r="G105" s="10">
        <f t="shared" si="5"/>
        <v>0</v>
      </c>
      <c r="H105" s="17">
        <f t="shared" si="5"/>
        <v>0</v>
      </c>
      <c r="I105" s="25">
        <f t="shared" si="2"/>
        <v>0</v>
      </c>
      <c r="J105" s="25">
        <f t="shared" si="3"/>
        <v>0</v>
      </c>
      <c r="AF105" s="18"/>
      <c r="AG105" s="18"/>
    </row>
    <row r="106" spans="1:33" ht="12" customHeight="1">
      <c r="A106" s="226" t="s">
        <v>243</v>
      </c>
      <c r="B106" s="120" t="s">
        <v>84</v>
      </c>
      <c r="C106" s="72"/>
      <c r="D106" s="5" t="s">
        <v>26</v>
      </c>
      <c r="E106" s="6">
        <f>SUM(E107:E111)</f>
        <v>645</v>
      </c>
      <c r="F106" s="6">
        <f>SUM(F107:F111)</f>
        <v>645</v>
      </c>
      <c r="G106" s="6">
        <f>SUM(G107:G111)</f>
        <v>845.1</v>
      </c>
      <c r="H106" s="16">
        <f>SUM(H107:H111)</f>
        <v>845.1</v>
      </c>
      <c r="I106" s="25">
        <f t="shared" si="2"/>
        <v>-200.10000000000002</v>
      </c>
      <c r="J106" s="25">
        <f t="shared" si="3"/>
        <v>-200.10000000000002</v>
      </c>
      <c r="AF106" s="18"/>
      <c r="AG106" s="18"/>
    </row>
    <row r="107" spans="1:33" ht="12" customHeight="1">
      <c r="A107" s="216"/>
      <c r="B107" s="120"/>
      <c r="C107" s="72" t="s">
        <v>244</v>
      </c>
      <c r="D107" s="79" t="s">
        <v>29</v>
      </c>
      <c r="E107" s="4">
        <v>645</v>
      </c>
      <c r="F107" s="4">
        <v>645</v>
      </c>
      <c r="G107" s="4">
        <v>845.1</v>
      </c>
      <c r="H107" s="15">
        <v>845.1</v>
      </c>
      <c r="I107" s="24">
        <f t="shared" si="2"/>
        <v>-200.10000000000002</v>
      </c>
      <c r="J107" s="24">
        <f t="shared" si="3"/>
        <v>-200.10000000000002</v>
      </c>
      <c r="AF107" s="18"/>
      <c r="AG107" s="18"/>
    </row>
    <row r="108" spans="1:33" ht="12" customHeight="1">
      <c r="A108" s="216"/>
      <c r="B108" s="120"/>
      <c r="C108" s="72"/>
      <c r="D108" s="79" t="s">
        <v>32</v>
      </c>
      <c r="E108" s="4">
        <v>0</v>
      </c>
      <c r="F108" s="4">
        <v>0</v>
      </c>
      <c r="G108" s="4">
        <v>0</v>
      </c>
      <c r="H108" s="15">
        <v>0</v>
      </c>
      <c r="I108" s="24">
        <f t="shared" si="2"/>
        <v>0</v>
      </c>
      <c r="J108" s="24">
        <f t="shared" si="3"/>
        <v>0</v>
      </c>
      <c r="AF108" s="18"/>
      <c r="AG108" s="18"/>
    </row>
    <row r="109" spans="1:33" ht="12" customHeight="1">
      <c r="A109" s="216"/>
      <c r="B109" s="120"/>
      <c r="C109" s="72"/>
      <c r="D109" s="79" t="s">
        <v>33</v>
      </c>
      <c r="E109" s="4">
        <v>0</v>
      </c>
      <c r="F109" s="4">
        <v>0</v>
      </c>
      <c r="G109" s="4">
        <v>0</v>
      </c>
      <c r="H109" s="15">
        <v>0</v>
      </c>
      <c r="I109" s="24">
        <f t="shared" si="2"/>
        <v>0</v>
      </c>
      <c r="J109" s="24">
        <f t="shared" si="3"/>
        <v>0</v>
      </c>
      <c r="AF109" s="18"/>
      <c r="AG109" s="18"/>
    </row>
    <row r="110" spans="1:33" ht="12" customHeight="1">
      <c r="A110" s="216"/>
      <c r="B110" s="120"/>
      <c r="C110" s="72"/>
      <c r="D110" s="79" t="s">
        <v>34</v>
      </c>
      <c r="E110" s="4">
        <v>0</v>
      </c>
      <c r="F110" s="4">
        <v>0</v>
      </c>
      <c r="G110" s="4">
        <v>0</v>
      </c>
      <c r="H110" s="15">
        <v>0</v>
      </c>
      <c r="I110" s="24">
        <f t="shared" si="2"/>
        <v>0</v>
      </c>
      <c r="J110" s="24">
        <f t="shared" si="3"/>
        <v>0</v>
      </c>
      <c r="AF110" s="18"/>
      <c r="AG110" s="18"/>
    </row>
    <row r="111" spans="1:33" ht="12" customHeight="1">
      <c r="A111" s="217"/>
      <c r="B111" s="120"/>
      <c r="C111" s="72"/>
      <c r="D111" s="79" t="s">
        <v>35</v>
      </c>
      <c r="E111" s="4">
        <v>0</v>
      </c>
      <c r="F111" s="4">
        <v>0</v>
      </c>
      <c r="G111" s="4">
        <v>0</v>
      </c>
      <c r="H111" s="15">
        <v>0</v>
      </c>
      <c r="I111" s="24">
        <f t="shared" si="2"/>
        <v>0</v>
      </c>
      <c r="J111" s="24">
        <f t="shared" si="3"/>
        <v>0</v>
      </c>
      <c r="AF111" s="18"/>
      <c r="AG111" s="18"/>
    </row>
    <row r="112" spans="1:33" ht="12" customHeight="1">
      <c r="A112" s="226" t="s">
        <v>245</v>
      </c>
      <c r="B112" s="120" t="s">
        <v>246</v>
      </c>
      <c r="C112" s="72"/>
      <c r="D112" s="5" t="s">
        <v>26</v>
      </c>
      <c r="E112" s="6">
        <f>SUM(E113:E118)</f>
        <v>18001</v>
      </c>
      <c r="F112" s="6">
        <f>SUM(F113:F118)</f>
        <v>18001</v>
      </c>
      <c r="G112" s="6">
        <f>SUM(G113:G118)</f>
        <v>19666.900000000001</v>
      </c>
      <c r="H112" s="16">
        <f>SUM(H113:H118)</f>
        <v>19666.900000000001</v>
      </c>
      <c r="I112" s="25">
        <f t="shared" ref="I112:I124" si="6">E112-G112</f>
        <v>-1665.9000000000015</v>
      </c>
      <c r="J112" s="25">
        <f t="shared" ref="J112:J124" si="7">F112-H112</f>
        <v>-1665.9000000000015</v>
      </c>
      <c r="AF112" s="18"/>
      <c r="AG112" s="18"/>
    </row>
    <row r="113" spans="1:33" ht="12" customHeight="1">
      <c r="A113" s="216"/>
      <c r="B113" s="120"/>
      <c r="C113" s="72" t="s">
        <v>91</v>
      </c>
      <c r="D113" s="112" t="s">
        <v>29</v>
      </c>
      <c r="E113" s="4">
        <v>567.5</v>
      </c>
      <c r="F113" s="4">
        <v>567.5</v>
      </c>
      <c r="G113" s="227">
        <v>19666.900000000001</v>
      </c>
      <c r="H113" s="229">
        <v>19666.900000000001</v>
      </c>
      <c r="I113" s="24">
        <f t="shared" si="6"/>
        <v>-19099.400000000001</v>
      </c>
      <c r="J113" s="24">
        <f t="shared" si="7"/>
        <v>-19099.400000000001</v>
      </c>
      <c r="AF113" s="18"/>
      <c r="AG113" s="18"/>
    </row>
    <row r="114" spans="1:33" ht="12" customHeight="1">
      <c r="A114" s="216"/>
      <c r="B114" s="120"/>
      <c r="C114" s="72" t="s">
        <v>30</v>
      </c>
      <c r="D114" s="114"/>
      <c r="E114" s="4">
        <v>17433.5</v>
      </c>
      <c r="F114" s="4">
        <v>17433.5</v>
      </c>
      <c r="G114" s="228"/>
      <c r="H114" s="230"/>
      <c r="I114" s="24">
        <f t="shared" si="6"/>
        <v>17433.5</v>
      </c>
      <c r="J114" s="24">
        <f t="shared" si="7"/>
        <v>17433.5</v>
      </c>
      <c r="AF114" s="18"/>
      <c r="AG114" s="18"/>
    </row>
    <row r="115" spans="1:33" ht="12" customHeight="1">
      <c r="A115" s="216"/>
      <c r="B115" s="120"/>
      <c r="C115" s="72"/>
      <c r="D115" s="79" t="s">
        <v>32</v>
      </c>
      <c r="E115" s="4">
        <v>0</v>
      </c>
      <c r="F115" s="4">
        <v>0</v>
      </c>
      <c r="G115" s="4">
        <v>0</v>
      </c>
      <c r="H115" s="15">
        <v>0</v>
      </c>
      <c r="I115" s="24">
        <f t="shared" si="6"/>
        <v>0</v>
      </c>
      <c r="J115" s="24">
        <f t="shared" si="7"/>
        <v>0</v>
      </c>
      <c r="AF115" s="18"/>
      <c r="AG115" s="18"/>
    </row>
    <row r="116" spans="1:33" ht="12" customHeight="1">
      <c r="A116" s="216"/>
      <c r="B116" s="120"/>
      <c r="C116" s="72"/>
      <c r="D116" s="79" t="s">
        <v>33</v>
      </c>
      <c r="E116" s="4">
        <v>0</v>
      </c>
      <c r="F116" s="4">
        <v>0</v>
      </c>
      <c r="G116" s="4">
        <v>0</v>
      </c>
      <c r="H116" s="15">
        <v>0</v>
      </c>
      <c r="I116" s="24">
        <f t="shared" si="6"/>
        <v>0</v>
      </c>
      <c r="J116" s="24">
        <f t="shared" si="7"/>
        <v>0</v>
      </c>
      <c r="AF116" s="18"/>
      <c r="AG116" s="18"/>
    </row>
    <row r="117" spans="1:33" ht="12" customHeight="1">
      <c r="A117" s="216"/>
      <c r="B117" s="120"/>
      <c r="C117" s="72"/>
      <c r="D117" s="79" t="s">
        <v>34</v>
      </c>
      <c r="E117" s="4">
        <v>0</v>
      </c>
      <c r="F117" s="4">
        <v>0</v>
      </c>
      <c r="G117" s="4">
        <v>0</v>
      </c>
      <c r="H117" s="15">
        <v>0</v>
      </c>
      <c r="I117" s="24">
        <f t="shared" si="6"/>
        <v>0</v>
      </c>
      <c r="J117" s="24">
        <f t="shared" si="7"/>
        <v>0</v>
      </c>
      <c r="AF117" s="18"/>
      <c r="AG117" s="18"/>
    </row>
    <row r="118" spans="1:33" ht="12" customHeight="1">
      <c r="A118" s="217"/>
      <c r="B118" s="120"/>
      <c r="C118" s="72"/>
      <c r="D118" s="79" t="s">
        <v>35</v>
      </c>
      <c r="E118" s="4">
        <v>0</v>
      </c>
      <c r="F118" s="4">
        <v>0</v>
      </c>
      <c r="G118" s="4">
        <v>0</v>
      </c>
      <c r="H118" s="15">
        <v>0</v>
      </c>
      <c r="I118" s="24">
        <f t="shared" si="6"/>
        <v>0</v>
      </c>
      <c r="J118" s="24">
        <f t="shared" si="7"/>
        <v>0</v>
      </c>
      <c r="AF118" s="18"/>
      <c r="AG118" s="18"/>
    </row>
    <row r="119" spans="1:33" ht="12" customHeight="1">
      <c r="A119" s="226" t="s">
        <v>247</v>
      </c>
      <c r="B119" s="112" t="s">
        <v>248</v>
      </c>
      <c r="C119" s="72"/>
      <c r="D119" s="5" t="s">
        <v>26</v>
      </c>
      <c r="E119" s="6">
        <f>SUM(E120:E124)</f>
        <v>1360</v>
      </c>
      <c r="F119" s="6">
        <f>SUM(F120:F124)</f>
        <v>0</v>
      </c>
      <c r="G119" s="6">
        <f>SUM(G120:G124)</f>
        <v>1360</v>
      </c>
      <c r="H119" s="16">
        <f>SUM(H120:H124)</f>
        <v>0</v>
      </c>
      <c r="I119" s="25">
        <f t="shared" si="6"/>
        <v>0</v>
      </c>
      <c r="J119" s="25">
        <f t="shared" si="7"/>
        <v>0</v>
      </c>
      <c r="AF119" s="18"/>
      <c r="AG119" s="18"/>
    </row>
    <row r="120" spans="1:33" ht="12" customHeight="1">
      <c r="A120" s="216"/>
      <c r="B120" s="113"/>
      <c r="C120" s="72"/>
      <c r="D120" s="79" t="s">
        <v>29</v>
      </c>
      <c r="E120" s="4">
        <v>0</v>
      </c>
      <c r="F120" s="4">
        <v>0</v>
      </c>
      <c r="G120" s="4">
        <v>1360</v>
      </c>
      <c r="H120" s="15">
        <v>0</v>
      </c>
      <c r="I120" s="24">
        <f t="shared" si="6"/>
        <v>-1360</v>
      </c>
      <c r="J120" s="24">
        <f t="shared" si="7"/>
        <v>0</v>
      </c>
      <c r="AF120" s="18"/>
      <c r="AG120" s="18"/>
    </row>
    <row r="121" spans="1:33" ht="12" customHeight="1">
      <c r="A121" s="216"/>
      <c r="B121" s="113"/>
      <c r="C121" s="72" t="s">
        <v>236</v>
      </c>
      <c r="D121" s="79" t="s">
        <v>32</v>
      </c>
      <c r="E121" s="4">
        <v>1360</v>
      </c>
      <c r="F121" s="4">
        <v>0</v>
      </c>
      <c r="G121" s="4">
        <v>0</v>
      </c>
      <c r="H121" s="15">
        <v>0</v>
      </c>
      <c r="I121" s="24">
        <f t="shared" si="6"/>
        <v>1360</v>
      </c>
      <c r="J121" s="24">
        <f t="shared" si="7"/>
        <v>0</v>
      </c>
      <c r="AF121" s="18"/>
      <c r="AG121" s="18"/>
    </row>
    <row r="122" spans="1:33" ht="12" customHeight="1">
      <c r="A122" s="216"/>
      <c r="B122" s="113"/>
      <c r="C122" s="72"/>
      <c r="D122" s="79" t="s">
        <v>33</v>
      </c>
      <c r="E122" s="4">
        <v>0</v>
      </c>
      <c r="F122" s="4">
        <v>0</v>
      </c>
      <c r="G122" s="4">
        <v>0</v>
      </c>
      <c r="H122" s="15">
        <v>0</v>
      </c>
      <c r="I122" s="24">
        <f t="shared" si="6"/>
        <v>0</v>
      </c>
      <c r="J122" s="24">
        <f t="shared" si="7"/>
        <v>0</v>
      </c>
      <c r="AF122" s="18"/>
      <c r="AG122" s="18"/>
    </row>
    <row r="123" spans="1:33" ht="12" customHeight="1">
      <c r="A123" s="216"/>
      <c r="B123" s="113"/>
      <c r="C123" s="72"/>
      <c r="D123" s="79" t="s">
        <v>34</v>
      </c>
      <c r="E123" s="4">
        <v>0</v>
      </c>
      <c r="F123" s="4">
        <v>0</v>
      </c>
      <c r="G123" s="4">
        <v>0</v>
      </c>
      <c r="H123" s="15">
        <v>0</v>
      </c>
      <c r="I123" s="24">
        <f t="shared" si="6"/>
        <v>0</v>
      </c>
      <c r="J123" s="24">
        <f t="shared" si="7"/>
        <v>0</v>
      </c>
      <c r="AF123" s="18"/>
      <c r="AG123" s="18"/>
    </row>
    <row r="124" spans="1:33" ht="12" customHeight="1">
      <c r="A124" s="217"/>
      <c r="B124" s="114"/>
      <c r="C124" s="72"/>
      <c r="D124" s="79" t="s">
        <v>35</v>
      </c>
      <c r="E124" s="4">
        <v>0</v>
      </c>
      <c r="F124" s="4">
        <v>0</v>
      </c>
      <c r="G124" s="4">
        <v>0</v>
      </c>
      <c r="H124" s="15">
        <v>0</v>
      </c>
      <c r="I124" s="24">
        <f t="shared" si="6"/>
        <v>0</v>
      </c>
      <c r="J124" s="24">
        <f t="shared" si="7"/>
        <v>0</v>
      </c>
      <c r="AF124" s="18"/>
      <c r="AG124" s="18"/>
    </row>
    <row r="125" spans="1:33" ht="12" customHeight="1">
      <c r="A125" s="215">
        <v>27</v>
      </c>
      <c r="B125" s="112" t="s">
        <v>145</v>
      </c>
      <c r="C125" s="72"/>
      <c r="D125" s="5" t="s">
        <v>26</v>
      </c>
      <c r="E125" s="6">
        <f>SUM(E126:E130)</f>
        <v>13950</v>
      </c>
      <c r="F125" s="6">
        <f>SUM(F126:F130)</f>
        <v>950</v>
      </c>
      <c r="G125" s="6">
        <f>SUM(G126:G130)</f>
        <v>4950</v>
      </c>
      <c r="H125" s="16">
        <f>SUM(H126:H130)</f>
        <v>950</v>
      </c>
      <c r="I125" s="25">
        <f t="shared" ref="I125:I144" si="8">E125-G125</f>
        <v>9000</v>
      </c>
      <c r="J125" s="25">
        <f t="shared" ref="J125:J144" si="9">F125-H125</f>
        <v>0</v>
      </c>
      <c r="AF125" s="18"/>
      <c r="AG125" s="18"/>
    </row>
    <row r="126" spans="1:33" ht="12" customHeight="1">
      <c r="A126" s="216"/>
      <c r="B126" s="113"/>
      <c r="C126" s="72" t="s">
        <v>31</v>
      </c>
      <c r="D126" s="79" t="s">
        <v>29</v>
      </c>
      <c r="E126" s="4">
        <v>950</v>
      </c>
      <c r="F126" s="4">
        <v>950</v>
      </c>
      <c r="G126" s="4">
        <v>950</v>
      </c>
      <c r="H126" s="15">
        <v>950</v>
      </c>
      <c r="I126" s="24">
        <f t="shared" si="8"/>
        <v>0</v>
      </c>
      <c r="J126" s="24">
        <f t="shared" si="9"/>
        <v>0</v>
      </c>
      <c r="AF126" s="18"/>
      <c r="AG126" s="18"/>
    </row>
    <row r="127" spans="1:33" ht="12" customHeight="1">
      <c r="A127" s="216"/>
      <c r="B127" s="113"/>
      <c r="C127" s="72" t="s">
        <v>30</v>
      </c>
      <c r="D127" s="79" t="s">
        <v>32</v>
      </c>
      <c r="E127" s="4">
        <v>13000</v>
      </c>
      <c r="F127" s="4">
        <v>0</v>
      </c>
      <c r="G127" s="4">
        <v>4000</v>
      </c>
      <c r="H127" s="15">
        <v>0</v>
      </c>
      <c r="I127" s="24">
        <f t="shared" si="8"/>
        <v>9000</v>
      </c>
      <c r="J127" s="24">
        <f t="shared" si="9"/>
        <v>0</v>
      </c>
      <c r="AF127" s="18"/>
      <c r="AG127" s="18"/>
    </row>
    <row r="128" spans="1:33" ht="12" customHeight="1">
      <c r="A128" s="216"/>
      <c r="B128" s="113"/>
      <c r="C128" s="72"/>
      <c r="D128" s="79" t="s">
        <v>33</v>
      </c>
      <c r="E128" s="4">
        <v>0</v>
      </c>
      <c r="F128" s="4">
        <v>0</v>
      </c>
      <c r="G128" s="4">
        <v>0</v>
      </c>
      <c r="H128" s="15">
        <v>0</v>
      </c>
      <c r="I128" s="24">
        <f t="shared" si="8"/>
        <v>0</v>
      </c>
      <c r="J128" s="24">
        <f t="shared" si="9"/>
        <v>0</v>
      </c>
      <c r="AF128" s="18"/>
      <c r="AG128" s="18"/>
    </row>
    <row r="129" spans="1:33" ht="12" customHeight="1">
      <c r="A129" s="216"/>
      <c r="B129" s="113"/>
      <c r="D129" s="79" t="s">
        <v>34</v>
      </c>
      <c r="E129" s="4">
        <v>0</v>
      </c>
      <c r="F129" s="4">
        <v>0</v>
      </c>
      <c r="G129" s="4">
        <v>0</v>
      </c>
      <c r="H129" s="15">
        <v>0</v>
      </c>
      <c r="I129" s="24">
        <f t="shared" si="8"/>
        <v>0</v>
      </c>
      <c r="J129" s="24">
        <f t="shared" si="9"/>
        <v>0</v>
      </c>
      <c r="AF129" s="18"/>
      <c r="AG129" s="18"/>
    </row>
    <row r="130" spans="1:33" ht="12" customHeight="1">
      <c r="A130" s="217"/>
      <c r="B130" s="114"/>
      <c r="C130" s="72"/>
      <c r="D130" s="79" t="s">
        <v>35</v>
      </c>
      <c r="E130" s="4">
        <v>0</v>
      </c>
      <c r="F130" s="4">
        <v>0</v>
      </c>
      <c r="G130" s="4">
        <v>0</v>
      </c>
      <c r="H130" s="15">
        <v>0</v>
      </c>
      <c r="I130" s="24">
        <f t="shared" si="8"/>
        <v>0</v>
      </c>
      <c r="J130" s="24">
        <f t="shared" si="9"/>
        <v>0</v>
      </c>
      <c r="AF130" s="18"/>
      <c r="AG130" s="18"/>
    </row>
    <row r="131" spans="1:33" ht="12" customHeight="1">
      <c r="A131" s="215">
        <v>28</v>
      </c>
      <c r="B131" s="112" t="s">
        <v>111</v>
      </c>
      <c r="C131" s="72"/>
      <c r="D131" s="5" t="s">
        <v>26</v>
      </c>
      <c r="E131" s="6">
        <f>SUM(E132:E137)</f>
        <v>104596.9</v>
      </c>
      <c r="F131" s="6">
        <f>SUM(F132:F137)</f>
        <v>62559.9</v>
      </c>
      <c r="G131" s="6">
        <f>SUM(G132:G137)</f>
        <v>104596.9</v>
      </c>
      <c r="H131" s="16">
        <f>SUM(H132:H137)</f>
        <v>104596.9</v>
      </c>
      <c r="I131" s="25">
        <f t="shared" si="8"/>
        <v>0</v>
      </c>
      <c r="J131" s="25">
        <f t="shared" si="9"/>
        <v>-42036.999999999993</v>
      </c>
      <c r="AF131" s="18"/>
      <c r="AG131" s="18"/>
    </row>
    <row r="132" spans="1:33" ht="12" customHeight="1">
      <c r="A132" s="216"/>
      <c r="B132" s="113"/>
      <c r="C132" s="72"/>
      <c r="D132" s="79" t="s">
        <v>29</v>
      </c>
      <c r="E132" s="4">
        <v>0</v>
      </c>
      <c r="F132" s="4">
        <v>0</v>
      </c>
      <c r="G132" s="4">
        <v>32037</v>
      </c>
      <c r="H132" s="15">
        <v>32037</v>
      </c>
      <c r="I132" s="24">
        <f t="shared" si="8"/>
        <v>-32037</v>
      </c>
      <c r="J132" s="24">
        <f t="shared" si="9"/>
        <v>-32037</v>
      </c>
      <c r="AF132" s="18"/>
      <c r="AG132" s="18"/>
    </row>
    <row r="133" spans="1:33" ht="12" customHeight="1">
      <c r="A133" s="216"/>
      <c r="B133" s="113"/>
      <c r="C133" s="72" t="s">
        <v>91</v>
      </c>
      <c r="D133" s="112" t="s">
        <v>32</v>
      </c>
      <c r="E133" s="4">
        <v>5000</v>
      </c>
      <c r="F133" s="4">
        <v>5000</v>
      </c>
      <c r="G133" s="227">
        <v>72559.899999999994</v>
      </c>
      <c r="H133" s="229">
        <v>72559.899999999994</v>
      </c>
      <c r="I133" s="24">
        <f t="shared" si="8"/>
        <v>-67559.899999999994</v>
      </c>
      <c r="J133" s="24">
        <f t="shared" si="9"/>
        <v>-67559.899999999994</v>
      </c>
      <c r="AF133" s="18"/>
      <c r="AG133" s="18"/>
    </row>
    <row r="134" spans="1:33" ht="12" customHeight="1">
      <c r="A134" s="216"/>
      <c r="B134" s="113"/>
      <c r="C134" s="72" t="s">
        <v>30</v>
      </c>
      <c r="D134" s="114"/>
      <c r="E134" s="4">
        <v>27037</v>
      </c>
      <c r="F134" s="4">
        <v>57559.9</v>
      </c>
      <c r="G134" s="228"/>
      <c r="H134" s="230"/>
      <c r="I134" s="24">
        <f t="shared" si="8"/>
        <v>27037</v>
      </c>
      <c r="J134" s="24">
        <f t="shared" si="9"/>
        <v>57559.9</v>
      </c>
      <c r="AF134" s="18"/>
      <c r="AG134" s="18"/>
    </row>
    <row r="135" spans="1:33" ht="12" customHeight="1">
      <c r="A135" s="216"/>
      <c r="B135" s="113"/>
      <c r="C135" s="72" t="s">
        <v>30</v>
      </c>
      <c r="D135" s="79" t="s">
        <v>33</v>
      </c>
      <c r="E135" s="4">
        <v>72559.899999999994</v>
      </c>
      <c r="F135" s="4">
        <v>0</v>
      </c>
      <c r="G135" s="4">
        <v>0</v>
      </c>
      <c r="H135" s="15">
        <v>0</v>
      </c>
      <c r="I135" s="24">
        <f t="shared" si="8"/>
        <v>72559.899999999994</v>
      </c>
      <c r="J135" s="24">
        <f t="shared" si="9"/>
        <v>0</v>
      </c>
      <c r="AF135" s="18"/>
      <c r="AG135" s="18"/>
    </row>
    <row r="136" spans="1:33" ht="12" customHeight="1">
      <c r="A136" s="216"/>
      <c r="B136" s="113"/>
      <c r="C136" s="72"/>
      <c r="D136" s="79" t="s">
        <v>34</v>
      </c>
      <c r="E136" s="4">
        <v>0</v>
      </c>
      <c r="F136" s="4">
        <v>0</v>
      </c>
      <c r="G136" s="4">
        <v>0</v>
      </c>
      <c r="H136" s="15">
        <v>0</v>
      </c>
      <c r="I136" s="24">
        <f t="shared" si="8"/>
        <v>0</v>
      </c>
      <c r="J136" s="24">
        <f t="shared" si="9"/>
        <v>0</v>
      </c>
      <c r="AF136" s="18"/>
      <c r="AG136" s="18"/>
    </row>
    <row r="137" spans="1:33" ht="12" customHeight="1">
      <c r="A137" s="217"/>
      <c r="B137" s="114"/>
      <c r="C137" s="72"/>
      <c r="D137" s="79" t="s">
        <v>35</v>
      </c>
      <c r="E137" s="4">
        <v>0</v>
      </c>
      <c r="F137" s="4">
        <v>0</v>
      </c>
      <c r="G137" s="4">
        <v>0</v>
      </c>
      <c r="H137" s="15">
        <v>0</v>
      </c>
      <c r="I137" s="24">
        <f t="shared" si="8"/>
        <v>0</v>
      </c>
      <c r="J137" s="24">
        <f t="shared" si="9"/>
        <v>0</v>
      </c>
      <c r="AF137" s="18"/>
      <c r="AG137" s="18"/>
    </row>
    <row r="138" spans="1:33" ht="12" customHeight="1">
      <c r="A138" s="215">
        <v>31</v>
      </c>
      <c r="B138" s="112" t="s">
        <v>152</v>
      </c>
      <c r="C138" s="72"/>
      <c r="D138" s="5" t="s">
        <v>26</v>
      </c>
      <c r="E138" s="6">
        <f>SUM(E139:E144)</f>
        <v>10250</v>
      </c>
      <c r="F138" s="6">
        <f>SUM(F139:F144)</f>
        <v>5400</v>
      </c>
      <c r="G138" s="6">
        <f>SUM(G139:G144)</f>
        <v>5400</v>
      </c>
      <c r="H138" s="16">
        <f>SUM(H139:H144)</f>
        <v>5400</v>
      </c>
      <c r="I138" s="25">
        <f t="shared" si="8"/>
        <v>4850</v>
      </c>
      <c r="J138" s="25">
        <f t="shared" si="9"/>
        <v>0</v>
      </c>
      <c r="AF138" s="18"/>
      <c r="AG138" s="18"/>
    </row>
    <row r="139" spans="1:33" ht="12" customHeight="1">
      <c r="A139" s="216"/>
      <c r="B139" s="113"/>
      <c r="C139" s="72" t="s">
        <v>28</v>
      </c>
      <c r="D139" s="79" t="s">
        <v>29</v>
      </c>
      <c r="E139" s="4">
        <v>550</v>
      </c>
      <c r="F139" s="4">
        <v>550</v>
      </c>
      <c r="G139" s="227">
        <v>5400</v>
      </c>
      <c r="H139" s="229">
        <v>5400</v>
      </c>
      <c r="I139" s="24">
        <f t="shared" si="8"/>
        <v>-4850</v>
      </c>
      <c r="J139" s="24">
        <f t="shared" si="9"/>
        <v>-4850</v>
      </c>
      <c r="AF139" s="18"/>
      <c r="AG139" s="18"/>
    </row>
    <row r="140" spans="1:33" ht="12" customHeight="1">
      <c r="A140" s="216"/>
      <c r="B140" s="113"/>
      <c r="C140" s="72" t="s">
        <v>30</v>
      </c>
      <c r="D140" s="79" t="s">
        <v>29</v>
      </c>
      <c r="E140" s="4">
        <v>4850</v>
      </c>
      <c r="F140" s="4">
        <v>4850</v>
      </c>
      <c r="G140" s="228"/>
      <c r="H140" s="230"/>
      <c r="I140" s="24">
        <f t="shared" si="8"/>
        <v>4850</v>
      </c>
      <c r="J140" s="24">
        <f t="shared" si="9"/>
        <v>4850</v>
      </c>
      <c r="AF140" s="18"/>
      <c r="AG140" s="18"/>
    </row>
    <row r="141" spans="1:33" ht="12" customHeight="1">
      <c r="A141" s="216"/>
      <c r="B141" s="113"/>
      <c r="C141" s="72" t="s">
        <v>30</v>
      </c>
      <c r="D141" s="79" t="s">
        <v>32</v>
      </c>
      <c r="E141" s="4">
        <v>4850</v>
      </c>
      <c r="F141" s="4">
        <v>0</v>
      </c>
      <c r="G141" s="4">
        <v>0</v>
      </c>
      <c r="H141" s="15">
        <v>0</v>
      </c>
      <c r="I141" s="24">
        <f t="shared" si="8"/>
        <v>4850</v>
      </c>
      <c r="J141" s="24">
        <f t="shared" si="9"/>
        <v>0</v>
      </c>
      <c r="AF141" s="18"/>
      <c r="AG141" s="18"/>
    </row>
    <row r="142" spans="1:33" ht="12" customHeight="1">
      <c r="A142" s="216"/>
      <c r="B142" s="113"/>
      <c r="C142" s="72"/>
      <c r="D142" s="79" t="s">
        <v>33</v>
      </c>
      <c r="E142" s="4">
        <v>0</v>
      </c>
      <c r="F142" s="4">
        <v>0</v>
      </c>
      <c r="G142" s="4">
        <v>0</v>
      </c>
      <c r="H142" s="15">
        <v>0</v>
      </c>
      <c r="I142" s="24">
        <f t="shared" si="8"/>
        <v>0</v>
      </c>
      <c r="J142" s="24">
        <f t="shared" si="9"/>
        <v>0</v>
      </c>
      <c r="AF142" s="18"/>
      <c r="AG142" s="18"/>
    </row>
    <row r="143" spans="1:33" ht="12" customHeight="1">
      <c r="A143" s="216"/>
      <c r="B143" s="113"/>
      <c r="C143" s="72"/>
      <c r="D143" s="79" t="s">
        <v>34</v>
      </c>
      <c r="E143" s="4">
        <v>0</v>
      </c>
      <c r="F143" s="4">
        <v>0</v>
      </c>
      <c r="G143" s="4">
        <v>0</v>
      </c>
      <c r="H143" s="15">
        <v>0</v>
      </c>
      <c r="I143" s="24">
        <f t="shared" si="8"/>
        <v>0</v>
      </c>
      <c r="J143" s="24">
        <f t="shared" si="9"/>
        <v>0</v>
      </c>
      <c r="AF143" s="18"/>
      <c r="AG143" s="18"/>
    </row>
    <row r="144" spans="1:33" ht="12" customHeight="1">
      <c r="A144" s="217"/>
      <c r="B144" s="114"/>
      <c r="C144" s="72"/>
      <c r="D144" s="79" t="s">
        <v>35</v>
      </c>
      <c r="E144" s="4">
        <v>0</v>
      </c>
      <c r="F144" s="4">
        <v>0</v>
      </c>
      <c r="G144" s="4">
        <v>0</v>
      </c>
      <c r="H144" s="15">
        <v>0</v>
      </c>
      <c r="I144" s="24">
        <f t="shared" si="8"/>
        <v>0</v>
      </c>
      <c r="J144" s="24">
        <f t="shared" si="9"/>
        <v>0</v>
      </c>
      <c r="AF144" s="18"/>
      <c r="AG144" s="18"/>
    </row>
    <row r="145" spans="1:33" ht="12" customHeight="1">
      <c r="A145" s="226" t="s">
        <v>249</v>
      </c>
      <c r="B145" s="112" t="s">
        <v>250</v>
      </c>
      <c r="C145" s="72"/>
      <c r="D145" s="5" t="s">
        <v>26</v>
      </c>
      <c r="E145" s="6">
        <f>SUM(E146:E150)</f>
        <v>49293.8</v>
      </c>
      <c r="F145" s="6">
        <f>SUM(F146:F150)</f>
        <v>0</v>
      </c>
      <c r="G145" s="6">
        <f>SUM(G146:G150)</f>
        <v>49293.8</v>
      </c>
      <c r="H145" s="16">
        <f>SUM(H146:H150)</f>
        <v>0</v>
      </c>
      <c r="I145" s="25">
        <f t="shared" ref="I145:I182" si="10">E145-G145</f>
        <v>0</v>
      </c>
      <c r="J145" s="25">
        <f t="shared" ref="J145:J182" si="11">F145-H145</f>
        <v>0</v>
      </c>
      <c r="AF145" s="18"/>
      <c r="AG145" s="18"/>
    </row>
    <row r="146" spans="1:33" ht="12" customHeight="1">
      <c r="A146" s="216"/>
      <c r="B146" s="113"/>
      <c r="C146" s="72"/>
      <c r="D146" s="79" t="s">
        <v>29</v>
      </c>
      <c r="E146" s="4">
        <v>0</v>
      </c>
      <c r="F146" s="4">
        <v>0</v>
      </c>
      <c r="G146" s="4">
        <v>4293.8</v>
      </c>
      <c r="H146" s="15">
        <v>0</v>
      </c>
      <c r="I146" s="24">
        <f t="shared" si="10"/>
        <v>-4293.8</v>
      </c>
      <c r="J146" s="24">
        <f t="shared" si="11"/>
        <v>0</v>
      </c>
      <c r="AF146" s="18"/>
      <c r="AG146" s="18"/>
    </row>
    <row r="147" spans="1:33" ht="12" customHeight="1">
      <c r="A147" s="216"/>
      <c r="B147" s="113"/>
      <c r="C147" s="72" t="s">
        <v>31</v>
      </c>
      <c r="D147" s="79" t="s">
        <v>32</v>
      </c>
      <c r="E147" s="4">
        <v>4293.8</v>
      </c>
      <c r="F147" s="4">
        <v>0</v>
      </c>
      <c r="G147" s="4">
        <v>45000</v>
      </c>
      <c r="H147" s="15">
        <v>0</v>
      </c>
      <c r="I147" s="24">
        <f t="shared" si="10"/>
        <v>-40706.199999999997</v>
      </c>
      <c r="J147" s="24">
        <f t="shared" si="11"/>
        <v>0</v>
      </c>
      <c r="AF147" s="18"/>
      <c r="AG147" s="18"/>
    </row>
    <row r="148" spans="1:33" ht="12" customHeight="1">
      <c r="A148" s="216"/>
      <c r="B148" s="113"/>
      <c r="C148" s="72"/>
      <c r="D148" s="79" t="s">
        <v>33</v>
      </c>
      <c r="E148" s="4">
        <v>0</v>
      </c>
      <c r="F148" s="4">
        <v>0</v>
      </c>
      <c r="G148" s="4">
        <v>0</v>
      </c>
      <c r="H148" s="15">
        <v>0</v>
      </c>
      <c r="I148" s="24">
        <f t="shared" si="10"/>
        <v>0</v>
      </c>
      <c r="J148" s="24">
        <f t="shared" si="11"/>
        <v>0</v>
      </c>
      <c r="AF148" s="18"/>
      <c r="AG148" s="18"/>
    </row>
    <row r="149" spans="1:33" ht="12" customHeight="1">
      <c r="A149" s="216"/>
      <c r="B149" s="113"/>
      <c r="C149" s="72" t="s">
        <v>30</v>
      </c>
      <c r="D149" s="79" t="s">
        <v>34</v>
      </c>
      <c r="E149" s="4">
        <v>45000</v>
      </c>
      <c r="F149" s="4">
        <v>0</v>
      </c>
      <c r="G149" s="4">
        <v>0</v>
      </c>
      <c r="H149" s="15">
        <v>0</v>
      </c>
      <c r="I149" s="24">
        <f t="shared" si="10"/>
        <v>45000</v>
      </c>
      <c r="J149" s="24">
        <f t="shared" si="11"/>
        <v>0</v>
      </c>
      <c r="AF149" s="18"/>
      <c r="AG149" s="18"/>
    </row>
    <row r="150" spans="1:33" ht="12" customHeight="1">
      <c r="A150" s="217"/>
      <c r="B150" s="114"/>
      <c r="C150" s="72"/>
      <c r="D150" s="79" t="s">
        <v>35</v>
      </c>
      <c r="E150" s="4">
        <v>0</v>
      </c>
      <c r="F150" s="4">
        <v>0</v>
      </c>
      <c r="G150" s="4">
        <v>0</v>
      </c>
      <c r="H150" s="15">
        <v>0</v>
      </c>
      <c r="I150" s="24">
        <f t="shared" si="10"/>
        <v>0</v>
      </c>
      <c r="J150" s="24">
        <f t="shared" si="11"/>
        <v>0</v>
      </c>
      <c r="AF150" s="18"/>
      <c r="AG150" s="18"/>
    </row>
    <row r="151" spans="1:33" ht="12" customHeight="1">
      <c r="A151" s="119"/>
      <c r="B151" s="115" t="s">
        <v>251</v>
      </c>
      <c r="C151" s="72"/>
      <c r="D151" s="5" t="s">
        <v>26</v>
      </c>
      <c r="E151" s="6">
        <f>SUM(E152:E156)</f>
        <v>24880</v>
      </c>
      <c r="F151" s="6">
        <f>SUM(F152:F156)</f>
        <v>0</v>
      </c>
      <c r="G151" s="6">
        <v>0</v>
      </c>
      <c r="H151" s="16">
        <v>0</v>
      </c>
      <c r="I151" s="25">
        <f t="shared" si="10"/>
        <v>24880</v>
      </c>
      <c r="J151" s="25">
        <f t="shared" si="11"/>
        <v>0</v>
      </c>
      <c r="AF151" s="18"/>
      <c r="AG151" s="18"/>
    </row>
    <row r="152" spans="1:33" ht="12" customHeight="1">
      <c r="A152" s="119"/>
      <c r="B152" s="115"/>
      <c r="C152" s="72"/>
      <c r="D152" s="79" t="s">
        <v>29</v>
      </c>
      <c r="E152" s="4">
        <v>0</v>
      </c>
      <c r="F152" s="4">
        <v>0</v>
      </c>
      <c r="G152" s="4">
        <v>0</v>
      </c>
      <c r="H152" s="15">
        <v>0</v>
      </c>
      <c r="I152" s="24">
        <f t="shared" si="10"/>
        <v>0</v>
      </c>
      <c r="J152" s="24">
        <f t="shared" si="11"/>
        <v>0</v>
      </c>
      <c r="AF152" s="18"/>
      <c r="AG152" s="18"/>
    </row>
    <row r="153" spans="1:33" ht="12" customHeight="1">
      <c r="A153" s="119"/>
      <c r="B153" s="115"/>
      <c r="C153" s="72" t="s">
        <v>236</v>
      </c>
      <c r="D153" s="79" t="s">
        <v>32</v>
      </c>
      <c r="E153" s="4">
        <v>4880</v>
      </c>
      <c r="F153" s="4">
        <v>0</v>
      </c>
      <c r="G153" s="4">
        <v>0</v>
      </c>
      <c r="H153" s="15">
        <v>0</v>
      </c>
      <c r="I153" s="24">
        <f t="shared" si="10"/>
        <v>4880</v>
      </c>
      <c r="J153" s="24">
        <f t="shared" si="11"/>
        <v>0</v>
      </c>
      <c r="AF153" s="18"/>
      <c r="AG153" s="18"/>
    </row>
    <row r="154" spans="1:33" ht="12" customHeight="1">
      <c r="A154" s="119"/>
      <c r="B154" s="115"/>
      <c r="C154" s="72" t="s">
        <v>30</v>
      </c>
      <c r="D154" s="79" t="s">
        <v>33</v>
      </c>
      <c r="E154" s="4">
        <v>20000</v>
      </c>
      <c r="F154" s="4">
        <v>0</v>
      </c>
      <c r="G154" s="4">
        <v>0</v>
      </c>
      <c r="H154" s="15">
        <v>0</v>
      </c>
      <c r="I154" s="24">
        <f t="shared" si="10"/>
        <v>20000</v>
      </c>
      <c r="J154" s="24">
        <f t="shared" si="11"/>
        <v>0</v>
      </c>
      <c r="AF154" s="18"/>
      <c r="AG154" s="18"/>
    </row>
    <row r="155" spans="1:33" ht="12" customHeight="1">
      <c r="A155" s="119"/>
      <c r="B155" s="115"/>
      <c r="C155" s="72"/>
      <c r="D155" s="79" t="s">
        <v>34</v>
      </c>
      <c r="E155" s="4">
        <v>0</v>
      </c>
      <c r="F155" s="4">
        <v>0</v>
      </c>
      <c r="G155" s="4">
        <v>0</v>
      </c>
      <c r="H155" s="15">
        <v>0</v>
      </c>
      <c r="I155" s="24">
        <f t="shared" si="10"/>
        <v>0</v>
      </c>
      <c r="J155" s="24">
        <f t="shared" si="11"/>
        <v>0</v>
      </c>
      <c r="AF155" s="18"/>
      <c r="AG155" s="18"/>
    </row>
    <row r="156" spans="1:33" ht="12" customHeight="1">
      <c r="A156" s="119"/>
      <c r="B156" s="115"/>
      <c r="C156" s="72"/>
      <c r="D156" s="79" t="s">
        <v>35</v>
      </c>
      <c r="E156" s="4">
        <v>0</v>
      </c>
      <c r="F156" s="4">
        <v>0</v>
      </c>
      <c r="G156" s="4">
        <v>0</v>
      </c>
      <c r="H156" s="15">
        <v>0</v>
      </c>
      <c r="I156" s="24">
        <f t="shared" si="10"/>
        <v>0</v>
      </c>
      <c r="J156" s="24">
        <f t="shared" si="11"/>
        <v>0</v>
      </c>
      <c r="AF156" s="18"/>
      <c r="AG156" s="18"/>
    </row>
    <row r="157" spans="1:33" ht="12" customHeight="1">
      <c r="A157" s="119"/>
      <c r="B157" s="115" t="s">
        <v>252</v>
      </c>
      <c r="C157" s="72"/>
      <c r="D157" s="5" t="s">
        <v>26</v>
      </c>
      <c r="E157" s="6">
        <f>SUM(E158:E162)</f>
        <v>83265</v>
      </c>
      <c r="F157" s="6">
        <f>SUM(F158:F162)</f>
        <v>0</v>
      </c>
      <c r="G157" s="6">
        <v>0</v>
      </c>
      <c r="H157" s="16">
        <v>0</v>
      </c>
      <c r="I157" s="25">
        <f t="shared" si="10"/>
        <v>83265</v>
      </c>
      <c r="J157" s="25">
        <f t="shared" si="11"/>
        <v>0</v>
      </c>
      <c r="AF157" s="18"/>
      <c r="AG157" s="18"/>
    </row>
    <row r="158" spans="1:33" ht="12" customHeight="1">
      <c r="A158" s="119"/>
      <c r="B158" s="115"/>
      <c r="C158" s="72"/>
      <c r="D158" s="79" t="s">
        <v>29</v>
      </c>
      <c r="E158" s="4">
        <v>0</v>
      </c>
      <c r="F158" s="4">
        <v>0</v>
      </c>
      <c r="G158" s="4">
        <v>0</v>
      </c>
      <c r="H158" s="15">
        <v>0</v>
      </c>
      <c r="I158" s="24">
        <f t="shared" si="10"/>
        <v>0</v>
      </c>
      <c r="J158" s="24">
        <f t="shared" si="11"/>
        <v>0</v>
      </c>
      <c r="AF158" s="18"/>
      <c r="AG158" s="18"/>
    </row>
    <row r="159" spans="1:33" ht="12" customHeight="1">
      <c r="A159" s="119"/>
      <c r="B159" s="115"/>
      <c r="C159" s="72" t="s">
        <v>236</v>
      </c>
      <c r="D159" s="79" t="s">
        <v>32</v>
      </c>
      <c r="E159" s="4">
        <v>41632.5</v>
      </c>
      <c r="F159" s="4">
        <v>0</v>
      </c>
      <c r="G159" s="4">
        <v>0</v>
      </c>
      <c r="H159" s="15">
        <v>0</v>
      </c>
      <c r="I159" s="24">
        <f t="shared" si="10"/>
        <v>41632.5</v>
      </c>
      <c r="J159" s="24">
        <f t="shared" si="11"/>
        <v>0</v>
      </c>
      <c r="AF159" s="18"/>
      <c r="AG159" s="18"/>
    </row>
    <row r="160" spans="1:33" ht="12" customHeight="1">
      <c r="A160" s="119"/>
      <c r="B160" s="115"/>
      <c r="C160" s="72" t="s">
        <v>30</v>
      </c>
      <c r="D160" s="79" t="s">
        <v>33</v>
      </c>
      <c r="E160" s="4">
        <v>41632.5</v>
      </c>
      <c r="F160" s="4">
        <v>0</v>
      </c>
      <c r="G160" s="4">
        <v>0</v>
      </c>
      <c r="H160" s="15">
        <v>0</v>
      </c>
      <c r="I160" s="24">
        <f t="shared" si="10"/>
        <v>41632.5</v>
      </c>
      <c r="J160" s="24">
        <f t="shared" si="11"/>
        <v>0</v>
      </c>
      <c r="AF160" s="18"/>
      <c r="AG160" s="18"/>
    </row>
    <row r="161" spans="1:33" ht="12" customHeight="1">
      <c r="A161" s="119"/>
      <c r="B161" s="115"/>
      <c r="C161" s="72"/>
      <c r="D161" s="79" t="s">
        <v>34</v>
      </c>
      <c r="E161" s="4">
        <v>0</v>
      </c>
      <c r="F161" s="4">
        <v>0</v>
      </c>
      <c r="G161" s="4">
        <v>0</v>
      </c>
      <c r="H161" s="15">
        <v>0</v>
      </c>
      <c r="I161" s="24">
        <f t="shared" si="10"/>
        <v>0</v>
      </c>
      <c r="J161" s="24">
        <f t="shared" si="11"/>
        <v>0</v>
      </c>
      <c r="AF161" s="18"/>
      <c r="AG161" s="18"/>
    </row>
    <row r="162" spans="1:33" ht="12" customHeight="1">
      <c r="A162" s="119"/>
      <c r="B162" s="115"/>
      <c r="C162" s="72"/>
      <c r="D162" s="79" t="s">
        <v>35</v>
      </c>
      <c r="E162" s="4">
        <v>0</v>
      </c>
      <c r="F162" s="4">
        <v>0</v>
      </c>
      <c r="G162" s="4">
        <v>0</v>
      </c>
      <c r="H162" s="15">
        <v>0</v>
      </c>
      <c r="I162" s="24">
        <f t="shared" si="10"/>
        <v>0</v>
      </c>
      <c r="J162" s="24">
        <f t="shared" si="11"/>
        <v>0</v>
      </c>
      <c r="AF162" s="18"/>
      <c r="AG162" s="18"/>
    </row>
    <row r="163" spans="1:33" ht="12" customHeight="1">
      <c r="A163" s="119"/>
      <c r="B163" s="115" t="s">
        <v>253</v>
      </c>
      <c r="C163" s="72"/>
      <c r="D163" s="5" t="s">
        <v>26</v>
      </c>
      <c r="E163" s="6">
        <f>SUM(E164:E168)</f>
        <v>1900</v>
      </c>
      <c r="F163" s="6">
        <f>SUM(F164:F168)</f>
        <v>0</v>
      </c>
      <c r="G163" s="6">
        <v>0</v>
      </c>
      <c r="H163" s="16">
        <v>0</v>
      </c>
      <c r="I163" s="25">
        <f t="shared" si="10"/>
        <v>1900</v>
      </c>
      <c r="J163" s="25">
        <f t="shared" si="11"/>
        <v>0</v>
      </c>
      <c r="AF163" s="18"/>
      <c r="AG163" s="18"/>
    </row>
    <row r="164" spans="1:33" ht="12" customHeight="1">
      <c r="A164" s="119"/>
      <c r="B164" s="115"/>
      <c r="C164" s="72"/>
      <c r="D164" s="79" t="s">
        <v>29</v>
      </c>
      <c r="E164" s="4">
        <v>0</v>
      </c>
      <c r="F164" s="4">
        <v>0</v>
      </c>
      <c r="G164" s="4">
        <v>0</v>
      </c>
      <c r="H164" s="15">
        <v>0</v>
      </c>
      <c r="I164" s="24">
        <f t="shared" si="10"/>
        <v>0</v>
      </c>
      <c r="J164" s="24">
        <f t="shared" si="11"/>
        <v>0</v>
      </c>
      <c r="AF164" s="18"/>
      <c r="AG164" s="18"/>
    </row>
    <row r="165" spans="1:33" ht="12" customHeight="1">
      <c r="A165" s="119"/>
      <c r="B165" s="115"/>
      <c r="C165" s="72" t="s">
        <v>236</v>
      </c>
      <c r="D165" s="79" t="s">
        <v>32</v>
      </c>
      <c r="E165" s="4">
        <v>1900</v>
      </c>
      <c r="F165" s="4">
        <v>0</v>
      </c>
      <c r="G165" s="4">
        <v>0</v>
      </c>
      <c r="H165" s="15">
        <v>0</v>
      </c>
      <c r="I165" s="24">
        <f t="shared" si="10"/>
        <v>1900</v>
      </c>
      <c r="J165" s="24">
        <f t="shared" si="11"/>
        <v>0</v>
      </c>
      <c r="AF165" s="18"/>
      <c r="AG165" s="18"/>
    </row>
    <row r="166" spans="1:33" ht="12" customHeight="1">
      <c r="A166" s="119"/>
      <c r="B166" s="115"/>
      <c r="C166" s="72"/>
      <c r="D166" s="79" t="s">
        <v>33</v>
      </c>
      <c r="E166" s="4">
        <v>0</v>
      </c>
      <c r="F166" s="4">
        <v>0</v>
      </c>
      <c r="G166" s="4">
        <v>0</v>
      </c>
      <c r="H166" s="15">
        <v>0</v>
      </c>
      <c r="I166" s="24">
        <f t="shared" si="10"/>
        <v>0</v>
      </c>
      <c r="J166" s="24">
        <f t="shared" si="11"/>
        <v>0</v>
      </c>
      <c r="AF166" s="18"/>
      <c r="AG166" s="18"/>
    </row>
    <row r="167" spans="1:33" ht="12" customHeight="1">
      <c r="A167" s="119"/>
      <c r="B167" s="115"/>
      <c r="C167" s="72"/>
      <c r="D167" s="79" t="s">
        <v>34</v>
      </c>
      <c r="E167" s="4">
        <v>0</v>
      </c>
      <c r="F167" s="4">
        <v>0</v>
      </c>
      <c r="G167" s="4">
        <v>0</v>
      </c>
      <c r="H167" s="15">
        <v>0</v>
      </c>
      <c r="I167" s="24">
        <f t="shared" si="10"/>
        <v>0</v>
      </c>
      <c r="J167" s="24">
        <f t="shared" si="11"/>
        <v>0</v>
      </c>
      <c r="AF167" s="18"/>
      <c r="AG167" s="18"/>
    </row>
    <row r="168" spans="1:33" ht="12" customHeight="1">
      <c r="A168" s="119"/>
      <c r="B168" s="115"/>
      <c r="C168" s="72"/>
      <c r="D168" s="79" t="s">
        <v>35</v>
      </c>
      <c r="E168" s="4">
        <v>0</v>
      </c>
      <c r="F168" s="4">
        <v>0</v>
      </c>
      <c r="G168" s="4">
        <v>0</v>
      </c>
      <c r="H168" s="15">
        <v>0</v>
      </c>
      <c r="I168" s="24">
        <f t="shared" si="10"/>
        <v>0</v>
      </c>
      <c r="J168" s="24">
        <f t="shared" si="11"/>
        <v>0</v>
      </c>
      <c r="AF168" s="18"/>
      <c r="AG168" s="18"/>
    </row>
    <row r="169" spans="1:33" ht="12" customHeight="1">
      <c r="A169" s="231" t="s">
        <v>184</v>
      </c>
      <c r="B169" s="232"/>
      <c r="C169" s="232"/>
      <c r="D169" s="232"/>
      <c r="E169" s="232"/>
      <c r="F169" s="232"/>
      <c r="G169" s="232"/>
      <c r="H169" s="232"/>
      <c r="I169" s="232"/>
      <c r="J169" s="233"/>
      <c r="AF169" s="18"/>
      <c r="AG169" s="18"/>
    </row>
    <row r="170" spans="1:33" ht="12" customHeight="1">
      <c r="A170" s="218" t="s">
        <v>188</v>
      </c>
      <c r="B170" s="112" t="s">
        <v>187</v>
      </c>
      <c r="C170" s="72"/>
      <c r="D170" s="7" t="s">
        <v>26</v>
      </c>
      <c r="E170" s="6">
        <f>SUM(E171:E175)</f>
        <v>12649.2</v>
      </c>
      <c r="F170" s="6">
        <f>SUM(F171:F175)</f>
        <v>12649.2</v>
      </c>
      <c r="G170" s="6">
        <f>SUM(G171:G175)</f>
        <v>23354.48</v>
      </c>
      <c r="H170" s="16">
        <f>SUM(H171:H175)</f>
        <v>12649.2</v>
      </c>
      <c r="I170" s="25">
        <f t="shared" si="10"/>
        <v>-10705.279999999999</v>
      </c>
      <c r="J170" s="25">
        <f t="shared" si="11"/>
        <v>0</v>
      </c>
      <c r="AF170" s="18"/>
      <c r="AG170" s="18"/>
    </row>
    <row r="171" spans="1:33" ht="12" customHeight="1">
      <c r="A171" s="218"/>
      <c r="B171" s="113"/>
      <c r="C171" s="72" t="s">
        <v>30</v>
      </c>
      <c r="D171" s="2" t="s">
        <v>29</v>
      </c>
      <c r="E171" s="4">
        <v>12649.2</v>
      </c>
      <c r="F171" s="4">
        <v>12649.2</v>
      </c>
      <c r="G171" s="4">
        <v>23354.48</v>
      </c>
      <c r="H171" s="15">
        <v>12649.2</v>
      </c>
      <c r="I171" s="24">
        <f t="shared" si="10"/>
        <v>-10705.279999999999</v>
      </c>
      <c r="J171" s="24">
        <f t="shared" si="11"/>
        <v>0</v>
      </c>
      <c r="AF171" s="18"/>
      <c r="AG171" s="18"/>
    </row>
    <row r="172" spans="1:33" ht="12" customHeight="1">
      <c r="A172" s="218"/>
      <c r="B172" s="113"/>
      <c r="C172" s="72"/>
      <c r="D172" s="2" t="s">
        <v>32</v>
      </c>
      <c r="E172" s="4">
        <v>0</v>
      </c>
      <c r="F172" s="4">
        <v>0</v>
      </c>
      <c r="G172" s="4">
        <v>0</v>
      </c>
      <c r="H172" s="15">
        <v>0</v>
      </c>
      <c r="I172" s="24">
        <f t="shared" si="10"/>
        <v>0</v>
      </c>
      <c r="J172" s="24">
        <f t="shared" si="11"/>
        <v>0</v>
      </c>
      <c r="AF172" s="18"/>
      <c r="AG172" s="18"/>
    </row>
    <row r="173" spans="1:33" ht="12" customHeight="1">
      <c r="A173" s="218"/>
      <c r="B173" s="113"/>
      <c r="C173" s="72"/>
      <c r="D173" s="2" t="s">
        <v>33</v>
      </c>
      <c r="E173" s="4">
        <v>0</v>
      </c>
      <c r="F173" s="4">
        <v>0</v>
      </c>
      <c r="G173" s="4">
        <v>0</v>
      </c>
      <c r="H173" s="15">
        <v>0</v>
      </c>
      <c r="I173" s="24">
        <f t="shared" si="10"/>
        <v>0</v>
      </c>
      <c r="J173" s="24">
        <f t="shared" si="11"/>
        <v>0</v>
      </c>
      <c r="AF173" s="18"/>
      <c r="AG173" s="18"/>
    </row>
    <row r="174" spans="1:33" ht="12" customHeight="1">
      <c r="A174" s="218"/>
      <c r="B174" s="113"/>
      <c r="C174" s="72"/>
      <c r="D174" s="2" t="s">
        <v>34</v>
      </c>
      <c r="E174" s="4">
        <v>0</v>
      </c>
      <c r="F174" s="4">
        <v>0</v>
      </c>
      <c r="G174" s="4">
        <v>0</v>
      </c>
      <c r="H174" s="15">
        <v>0</v>
      </c>
      <c r="I174" s="24">
        <f t="shared" si="10"/>
        <v>0</v>
      </c>
      <c r="J174" s="24">
        <f t="shared" si="11"/>
        <v>0</v>
      </c>
      <c r="AF174" s="18"/>
      <c r="AG174" s="18"/>
    </row>
    <row r="175" spans="1:33" ht="12" customHeight="1">
      <c r="A175" s="218"/>
      <c r="B175" s="114"/>
      <c r="C175" s="72"/>
      <c r="D175" s="2" t="s">
        <v>35</v>
      </c>
      <c r="E175" s="4">
        <v>0</v>
      </c>
      <c r="F175" s="4">
        <v>0</v>
      </c>
      <c r="G175" s="4">
        <v>0</v>
      </c>
      <c r="H175" s="15">
        <v>0</v>
      </c>
      <c r="I175" s="24">
        <f t="shared" si="10"/>
        <v>0</v>
      </c>
      <c r="J175" s="24">
        <f t="shared" si="11"/>
        <v>0</v>
      </c>
      <c r="AF175" s="18"/>
      <c r="AG175" s="18"/>
    </row>
    <row r="176" spans="1:33" ht="12" customHeight="1">
      <c r="A176" s="218" t="s">
        <v>190</v>
      </c>
      <c r="B176" s="112" t="s">
        <v>254</v>
      </c>
      <c r="C176" s="72"/>
      <c r="D176" s="7" t="s">
        <v>26</v>
      </c>
      <c r="E176" s="6">
        <f>SUM(E177:E182)</f>
        <v>18916.13</v>
      </c>
      <c r="F176" s="6">
        <f>SUM(F177:F182)</f>
        <v>0</v>
      </c>
      <c r="G176" s="6">
        <f>SUM(G177:G182)</f>
        <v>13306.22</v>
      </c>
      <c r="H176" s="16">
        <f>SUM(H177:H182)</f>
        <v>0</v>
      </c>
      <c r="I176" s="25">
        <f t="shared" si="10"/>
        <v>5609.9100000000017</v>
      </c>
      <c r="J176" s="25">
        <f t="shared" si="11"/>
        <v>0</v>
      </c>
      <c r="AF176" s="18"/>
      <c r="AG176" s="18"/>
    </row>
    <row r="177" spans="1:33" ht="12" customHeight="1">
      <c r="A177" s="218"/>
      <c r="B177" s="113"/>
      <c r="C177" s="72"/>
      <c r="D177" s="2" t="s">
        <v>29</v>
      </c>
      <c r="E177" s="4">
        <v>0</v>
      </c>
      <c r="F177" s="4">
        <v>0</v>
      </c>
      <c r="G177" s="4">
        <v>13306.22</v>
      </c>
      <c r="H177" s="15">
        <v>0</v>
      </c>
      <c r="I177" s="24">
        <f t="shared" si="10"/>
        <v>-13306.22</v>
      </c>
      <c r="J177" s="24">
        <f t="shared" si="11"/>
        <v>0</v>
      </c>
      <c r="AF177" s="18"/>
      <c r="AG177" s="18"/>
    </row>
    <row r="178" spans="1:33" ht="12" customHeight="1">
      <c r="A178" s="218"/>
      <c r="B178" s="113"/>
      <c r="C178" s="72" t="s">
        <v>31</v>
      </c>
      <c r="D178" s="112" t="s">
        <v>32</v>
      </c>
      <c r="E178" s="4">
        <v>1335</v>
      </c>
      <c r="F178" s="4">
        <v>0</v>
      </c>
      <c r="G178" s="227">
        <v>0</v>
      </c>
      <c r="H178" s="229">
        <v>0</v>
      </c>
      <c r="I178" s="24">
        <f t="shared" si="10"/>
        <v>1335</v>
      </c>
      <c r="J178" s="24">
        <f t="shared" si="11"/>
        <v>0</v>
      </c>
      <c r="AF178" s="18"/>
      <c r="AG178" s="18"/>
    </row>
    <row r="179" spans="1:33" ht="12" customHeight="1">
      <c r="A179" s="218"/>
      <c r="B179" s="113"/>
      <c r="C179" s="72" t="s">
        <v>30</v>
      </c>
      <c r="D179" s="114"/>
      <c r="E179" s="4">
        <v>7711.2</v>
      </c>
      <c r="F179" s="4">
        <v>0</v>
      </c>
      <c r="G179" s="228"/>
      <c r="H179" s="230"/>
      <c r="I179" s="24">
        <f t="shared" si="10"/>
        <v>7711.2</v>
      </c>
      <c r="J179" s="24">
        <f t="shared" si="11"/>
        <v>0</v>
      </c>
      <c r="AF179" s="18"/>
      <c r="AG179" s="18"/>
    </row>
    <row r="180" spans="1:33" ht="12" customHeight="1">
      <c r="A180" s="218"/>
      <c r="B180" s="113"/>
      <c r="C180" s="72" t="s">
        <v>30</v>
      </c>
      <c r="D180" s="2" t="s">
        <v>33</v>
      </c>
      <c r="E180" s="4">
        <v>9869.93</v>
      </c>
      <c r="F180" s="4">
        <v>0</v>
      </c>
      <c r="G180" s="4">
        <v>0</v>
      </c>
      <c r="H180" s="15">
        <v>0</v>
      </c>
      <c r="I180" s="24">
        <f t="shared" si="10"/>
        <v>9869.93</v>
      </c>
      <c r="J180" s="24">
        <f t="shared" si="11"/>
        <v>0</v>
      </c>
      <c r="AF180" s="18"/>
      <c r="AG180" s="18"/>
    </row>
    <row r="181" spans="1:33" ht="12" customHeight="1">
      <c r="A181" s="218"/>
      <c r="B181" s="113"/>
      <c r="C181" s="72"/>
      <c r="D181" s="2" t="s">
        <v>34</v>
      </c>
      <c r="E181" s="4">
        <v>0</v>
      </c>
      <c r="F181" s="4">
        <v>0</v>
      </c>
      <c r="G181" s="4">
        <v>0</v>
      </c>
      <c r="H181" s="15">
        <v>0</v>
      </c>
      <c r="I181" s="24">
        <f t="shared" si="10"/>
        <v>0</v>
      </c>
      <c r="J181" s="24">
        <f t="shared" si="11"/>
        <v>0</v>
      </c>
      <c r="AF181" s="18"/>
      <c r="AG181" s="18"/>
    </row>
    <row r="182" spans="1:33" ht="12" customHeight="1">
      <c r="A182" s="218"/>
      <c r="B182" s="114"/>
      <c r="C182" s="72"/>
      <c r="D182" s="2" t="s">
        <v>35</v>
      </c>
      <c r="E182" s="4">
        <v>0</v>
      </c>
      <c r="F182" s="4">
        <v>0</v>
      </c>
      <c r="G182" s="4">
        <v>0</v>
      </c>
      <c r="H182" s="15">
        <v>0</v>
      </c>
      <c r="I182" s="24">
        <f t="shared" si="10"/>
        <v>0</v>
      </c>
      <c r="J182" s="24">
        <f t="shared" si="11"/>
        <v>0</v>
      </c>
      <c r="AF182" s="18"/>
      <c r="AG182" s="18"/>
    </row>
    <row r="183" spans="1:33" ht="12" customHeight="1">
      <c r="A183" s="218" t="s">
        <v>194</v>
      </c>
      <c r="B183" s="112" t="s">
        <v>193</v>
      </c>
      <c r="C183" s="72"/>
      <c r="D183" s="7" t="s">
        <v>26</v>
      </c>
      <c r="E183" s="6">
        <f>SUM(E184:E188)</f>
        <v>17105.73</v>
      </c>
      <c r="F183" s="6">
        <f>SUM(F184:F188)</f>
        <v>0</v>
      </c>
      <c r="G183" s="6">
        <f>SUM(G184:G188)</f>
        <v>17105.73</v>
      </c>
      <c r="H183" s="16">
        <f>SUM(H184:H188)</f>
        <v>0</v>
      </c>
      <c r="I183" s="25">
        <f t="shared" ref="I183:I234" si="12">E183-G183</f>
        <v>0</v>
      </c>
      <c r="J183" s="25">
        <f t="shared" ref="J183:J234" si="13">F183-H183</f>
        <v>0</v>
      </c>
      <c r="AF183" s="18"/>
      <c r="AG183" s="18"/>
    </row>
    <row r="184" spans="1:33" ht="12" customHeight="1">
      <c r="A184" s="218"/>
      <c r="B184" s="113"/>
      <c r="D184" s="2" t="s">
        <v>29</v>
      </c>
      <c r="E184" s="4">
        <v>0</v>
      </c>
      <c r="F184" s="4">
        <v>0</v>
      </c>
      <c r="G184" s="4">
        <v>617.5</v>
      </c>
      <c r="H184" s="15">
        <v>0</v>
      </c>
      <c r="I184" s="24">
        <f t="shared" si="12"/>
        <v>-617.5</v>
      </c>
      <c r="J184" s="24">
        <f t="shared" si="13"/>
        <v>0</v>
      </c>
      <c r="AF184" s="18"/>
      <c r="AG184" s="18"/>
    </row>
    <row r="185" spans="1:33" ht="12" customHeight="1">
      <c r="A185" s="218"/>
      <c r="B185" s="113"/>
      <c r="C185" s="72" t="s">
        <v>31</v>
      </c>
      <c r="D185" s="2" t="s">
        <v>32</v>
      </c>
      <c r="E185" s="4">
        <v>617.5</v>
      </c>
      <c r="F185" s="4">
        <v>0</v>
      </c>
      <c r="G185" s="4">
        <v>16488.23</v>
      </c>
      <c r="H185" s="15">
        <v>0</v>
      </c>
      <c r="I185" s="24">
        <f t="shared" si="12"/>
        <v>-15870.73</v>
      </c>
      <c r="J185" s="24">
        <f t="shared" si="13"/>
        <v>0</v>
      </c>
      <c r="AF185" s="18"/>
      <c r="AG185" s="18"/>
    </row>
    <row r="186" spans="1:33" ht="12" customHeight="1">
      <c r="A186" s="218"/>
      <c r="B186" s="113"/>
      <c r="C186" s="72" t="s">
        <v>30</v>
      </c>
      <c r="D186" s="2" t="s">
        <v>33</v>
      </c>
      <c r="E186" s="4">
        <v>16488.23</v>
      </c>
      <c r="F186" s="4">
        <v>0</v>
      </c>
      <c r="G186" s="4">
        <v>0</v>
      </c>
      <c r="H186" s="15">
        <v>0</v>
      </c>
      <c r="I186" s="24">
        <f t="shared" si="12"/>
        <v>16488.23</v>
      </c>
      <c r="J186" s="24">
        <f t="shared" si="13"/>
        <v>0</v>
      </c>
      <c r="AF186" s="18"/>
      <c r="AG186" s="18"/>
    </row>
    <row r="187" spans="1:33" ht="12" customHeight="1">
      <c r="A187" s="218"/>
      <c r="B187" s="113"/>
      <c r="C187" s="72"/>
      <c r="D187" s="2" t="s">
        <v>34</v>
      </c>
      <c r="E187" s="4">
        <v>0</v>
      </c>
      <c r="F187" s="4">
        <v>0</v>
      </c>
      <c r="G187" s="4">
        <v>0</v>
      </c>
      <c r="H187" s="15">
        <v>0</v>
      </c>
      <c r="I187" s="24">
        <f t="shared" si="12"/>
        <v>0</v>
      </c>
      <c r="J187" s="24">
        <f t="shared" si="13"/>
        <v>0</v>
      </c>
      <c r="AF187" s="18"/>
      <c r="AG187" s="18"/>
    </row>
    <row r="188" spans="1:33" ht="12" customHeight="1">
      <c r="A188" s="218"/>
      <c r="B188" s="114"/>
      <c r="C188" s="72"/>
      <c r="D188" s="2" t="s">
        <v>35</v>
      </c>
      <c r="E188" s="4">
        <v>0</v>
      </c>
      <c r="F188" s="4">
        <v>0</v>
      </c>
      <c r="G188" s="4">
        <v>0</v>
      </c>
      <c r="H188" s="15">
        <v>0</v>
      </c>
      <c r="I188" s="24">
        <f t="shared" si="12"/>
        <v>0</v>
      </c>
      <c r="J188" s="24">
        <f t="shared" si="13"/>
        <v>0</v>
      </c>
      <c r="AF188" s="18"/>
      <c r="AG188" s="18"/>
    </row>
    <row r="189" spans="1:33" ht="12" customHeight="1">
      <c r="A189" s="218" t="s">
        <v>196</v>
      </c>
      <c r="B189" s="112" t="s">
        <v>195</v>
      </c>
      <c r="C189" s="72"/>
      <c r="D189" s="7" t="s">
        <v>26</v>
      </c>
      <c r="E189" s="6">
        <f>SUM(E190:E194)</f>
        <v>14707.73</v>
      </c>
      <c r="F189" s="6">
        <f>SUM(F190:F194)</f>
        <v>0</v>
      </c>
      <c r="G189" s="6">
        <f>SUM(G190:G194)</f>
        <v>14707.73</v>
      </c>
      <c r="H189" s="16">
        <f>SUM(H190:H194)</f>
        <v>0</v>
      </c>
      <c r="I189" s="25">
        <f t="shared" si="12"/>
        <v>0</v>
      </c>
      <c r="J189" s="25">
        <f t="shared" si="13"/>
        <v>0</v>
      </c>
      <c r="AF189" s="18"/>
      <c r="AG189" s="18"/>
    </row>
    <row r="190" spans="1:33" ht="12" customHeight="1">
      <c r="A190" s="218"/>
      <c r="B190" s="113"/>
      <c r="D190" s="2" t="s">
        <v>29</v>
      </c>
      <c r="E190" s="4">
        <v>0</v>
      </c>
      <c r="F190" s="4">
        <v>0</v>
      </c>
      <c r="G190" s="4">
        <v>603.75</v>
      </c>
      <c r="H190" s="15">
        <v>0</v>
      </c>
      <c r="I190" s="24">
        <f t="shared" si="12"/>
        <v>-603.75</v>
      </c>
      <c r="J190" s="24">
        <f t="shared" si="13"/>
        <v>0</v>
      </c>
      <c r="AF190" s="18"/>
      <c r="AG190" s="18"/>
    </row>
    <row r="191" spans="1:33" ht="12" customHeight="1">
      <c r="A191" s="218"/>
      <c r="B191" s="113"/>
      <c r="C191" s="72" t="s">
        <v>31</v>
      </c>
      <c r="D191" s="2" t="s">
        <v>32</v>
      </c>
      <c r="E191" s="4">
        <v>603.75</v>
      </c>
      <c r="F191" s="4">
        <v>0</v>
      </c>
      <c r="G191" s="4">
        <v>14103.98</v>
      </c>
      <c r="H191" s="15">
        <v>0</v>
      </c>
      <c r="I191" s="24">
        <f t="shared" si="12"/>
        <v>-13500.23</v>
      </c>
      <c r="J191" s="24">
        <f t="shared" si="13"/>
        <v>0</v>
      </c>
      <c r="AF191" s="18"/>
      <c r="AG191" s="18"/>
    </row>
    <row r="192" spans="1:33" ht="12" customHeight="1">
      <c r="A192" s="218"/>
      <c r="B192" s="113"/>
      <c r="C192" s="72" t="s">
        <v>30</v>
      </c>
      <c r="D192" s="2" t="s">
        <v>33</v>
      </c>
      <c r="E192" s="4">
        <v>14103.98</v>
      </c>
      <c r="F192" s="4">
        <v>0</v>
      </c>
      <c r="G192" s="4">
        <v>0</v>
      </c>
      <c r="H192" s="15">
        <v>0</v>
      </c>
      <c r="I192" s="24">
        <f t="shared" si="12"/>
        <v>14103.98</v>
      </c>
      <c r="J192" s="24">
        <f t="shared" si="13"/>
        <v>0</v>
      </c>
      <c r="AF192" s="18"/>
      <c r="AG192" s="18"/>
    </row>
    <row r="193" spans="1:33" ht="12" customHeight="1">
      <c r="A193" s="218"/>
      <c r="B193" s="113"/>
      <c r="C193" s="72"/>
      <c r="D193" s="2" t="s">
        <v>34</v>
      </c>
      <c r="E193" s="4">
        <v>0</v>
      </c>
      <c r="F193" s="4">
        <v>0</v>
      </c>
      <c r="G193" s="4">
        <v>0</v>
      </c>
      <c r="H193" s="15">
        <v>0</v>
      </c>
      <c r="I193" s="24">
        <f t="shared" si="12"/>
        <v>0</v>
      </c>
      <c r="J193" s="24">
        <f t="shared" si="13"/>
        <v>0</v>
      </c>
      <c r="AF193" s="18"/>
      <c r="AG193" s="18"/>
    </row>
    <row r="194" spans="1:33" ht="12" customHeight="1">
      <c r="A194" s="218"/>
      <c r="B194" s="114"/>
      <c r="C194" s="72"/>
      <c r="D194" s="2" t="s">
        <v>35</v>
      </c>
      <c r="E194" s="4">
        <v>0</v>
      </c>
      <c r="F194" s="4">
        <v>0</v>
      </c>
      <c r="G194" s="4">
        <v>0</v>
      </c>
      <c r="H194" s="15">
        <v>0</v>
      </c>
      <c r="I194" s="24">
        <f t="shared" si="12"/>
        <v>0</v>
      </c>
      <c r="J194" s="24">
        <f t="shared" si="13"/>
        <v>0</v>
      </c>
      <c r="AF194" s="18"/>
      <c r="AG194" s="18"/>
    </row>
    <row r="195" spans="1:33" ht="12" customHeight="1">
      <c r="A195" s="218" t="s">
        <v>198</v>
      </c>
      <c r="B195" s="112" t="s">
        <v>197</v>
      </c>
      <c r="C195" s="72"/>
      <c r="D195" s="7" t="s">
        <v>26</v>
      </c>
      <c r="E195" s="6">
        <f>SUM(E196:E200)</f>
        <v>5293.77</v>
      </c>
      <c r="F195" s="6">
        <f>SUM(F196:F200)</f>
        <v>0</v>
      </c>
      <c r="G195" s="6">
        <f>SUM(G196:G200)</f>
        <v>5293.77</v>
      </c>
      <c r="H195" s="16">
        <f>SUM(H196:H200)</f>
        <v>0</v>
      </c>
      <c r="I195" s="25">
        <f t="shared" si="12"/>
        <v>0</v>
      </c>
      <c r="J195" s="25">
        <f t="shared" si="13"/>
        <v>0</v>
      </c>
      <c r="AF195" s="18"/>
      <c r="AG195" s="18"/>
    </row>
    <row r="196" spans="1:33" ht="12" customHeight="1">
      <c r="A196" s="218"/>
      <c r="B196" s="113"/>
      <c r="D196" s="2" t="s">
        <v>29</v>
      </c>
      <c r="E196" s="4">
        <v>0</v>
      </c>
      <c r="F196" s="4">
        <v>0</v>
      </c>
      <c r="G196" s="4">
        <v>345</v>
      </c>
      <c r="H196" s="15">
        <v>0</v>
      </c>
      <c r="I196" s="24">
        <f t="shared" si="12"/>
        <v>-345</v>
      </c>
      <c r="J196" s="24">
        <f t="shared" si="13"/>
        <v>0</v>
      </c>
      <c r="AF196" s="18"/>
      <c r="AG196" s="18"/>
    </row>
    <row r="197" spans="1:33" ht="12" customHeight="1">
      <c r="A197" s="218"/>
      <c r="B197" s="113"/>
      <c r="C197" s="72" t="s">
        <v>31</v>
      </c>
      <c r="D197" s="2" t="s">
        <v>32</v>
      </c>
      <c r="E197" s="4">
        <v>345</v>
      </c>
      <c r="F197" s="4">
        <v>0</v>
      </c>
      <c r="G197" s="4">
        <v>4948.7700000000004</v>
      </c>
      <c r="H197" s="15">
        <v>0</v>
      </c>
      <c r="I197" s="24">
        <f t="shared" si="12"/>
        <v>-4603.7700000000004</v>
      </c>
      <c r="J197" s="24">
        <f t="shared" si="13"/>
        <v>0</v>
      </c>
      <c r="AF197" s="18"/>
      <c r="AG197" s="18"/>
    </row>
    <row r="198" spans="1:33" ht="12" customHeight="1">
      <c r="A198" s="218"/>
      <c r="B198" s="113"/>
      <c r="C198" s="72" t="s">
        <v>30</v>
      </c>
      <c r="D198" s="2" t="s">
        <v>33</v>
      </c>
      <c r="E198" s="4">
        <v>4948.7700000000004</v>
      </c>
      <c r="F198" s="4">
        <v>0</v>
      </c>
      <c r="G198" s="4">
        <v>0</v>
      </c>
      <c r="H198" s="15">
        <v>0</v>
      </c>
      <c r="I198" s="24">
        <f t="shared" si="12"/>
        <v>4948.7700000000004</v>
      </c>
      <c r="J198" s="24">
        <f t="shared" si="13"/>
        <v>0</v>
      </c>
      <c r="AF198" s="18"/>
      <c r="AG198" s="18"/>
    </row>
    <row r="199" spans="1:33" ht="12" customHeight="1">
      <c r="A199" s="218"/>
      <c r="B199" s="113"/>
      <c r="C199" s="72"/>
      <c r="D199" s="2" t="s">
        <v>34</v>
      </c>
      <c r="E199" s="4">
        <v>0</v>
      </c>
      <c r="F199" s="4">
        <v>0</v>
      </c>
      <c r="G199" s="4">
        <v>0</v>
      </c>
      <c r="H199" s="15">
        <v>0</v>
      </c>
      <c r="I199" s="24">
        <f t="shared" si="12"/>
        <v>0</v>
      </c>
      <c r="J199" s="24">
        <f t="shared" si="13"/>
        <v>0</v>
      </c>
      <c r="AF199" s="18"/>
      <c r="AG199" s="18"/>
    </row>
    <row r="200" spans="1:33" ht="12" customHeight="1">
      <c r="A200" s="218"/>
      <c r="B200" s="114"/>
      <c r="C200" s="72"/>
      <c r="D200" s="2" t="s">
        <v>35</v>
      </c>
      <c r="E200" s="4">
        <v>0</v>
      </c>
      <c r="F200" s="4">
        <v>0</v>
      </c>
      <c r="G200" s="4">
        <v>0</v>
      </c>
      <c r="H200" s="15">
        <v>0</v>
      </c>
      <c r="I200" s="24">
        <f t="shared" si="12"/>
        <v>0</v>
      </c>
      <c r="J200" s="24">
        <f t="shared" si="13"/>
        <v>0</v>
      </c>
      <c r="AF200" s="18"/>
      <c r="AG200" s="18"/>
    </row>
    <row r="201" spans="1:33" ht="12" customHeight="1">
      <c r="A201" s="218" t="s">
        <v>200</v>
      </c>
      <c r="B201" s="112" t="s">
        <v>199</v>
      </c>
      <c r="C201" s="72"/>
      <c r="D201" s="7" t="s">
        <v>26</v>
      </c>
      <c r="E201" s="6">
        <f>SUM(E202:E206)</f>
        <v>5636.03</v>
      </c>
      <c r="F201" s="6">
        <f>SUM(F202:F206)</f>
        <v>0</v>
      </c>
      <c r="G201" s="6">
        <f>SUM(G202:G206)</f>
        <v>5636.03</v>
      </c>
      <c r="H201" s="16">
        <f>SUM(H202:H206)</f>
        <v>0</v>
      </c>
      <c r="I201" s="25">
        <f t="shared" si="12"/>
        <v>0</v>
      </c>
      <c r="J201" s="25">
        <f t="shared" si="13"/>
        <v>0</v>
      </c>
      <c r="AF201" s="18"/>
      <c r="AG201" s="18"/>
    </row>
    <row r="202" spans="1:33" ht="12" customHeight="1">
      <c r="A202" s="218"/>
      <c r="B202" s="113"/>
      <c r="D202" s="2" t="s">
        <v>29</v>
      </c>
      <c r="E202" s="4">
        <v>0</v>
      </c>
      <c r="F202" s="4">
        <v>0</v>
      </c>
      <c r="G202" s="4">
        <v>350.4</v>
      </c>
      <c r="H202" s="15">
        <v>0</v>
      </c>
      <c r="I202" s="24">
        <f t="shared" si="12"/>
        <v>-350.4</v>
      </c>
      <c r="J202" s="24">
        <f t="shared" si="13"/>
        <v>0</v>
      </c>
      <c r="AF202" s="18"/>
      <c r="AG202" s="18"/>
    </row>
    <row r="203" spans="1:33" ht="12" customHeight="1">
      <c r="A203" s="218"/>
      <c r="B203" s="113"/>
      <c r="C203" s="72" t="s">
        <v>31</v>
      </c>
      <c r="D203" s="2" t="s">
        <v>32</v>
      </c>
      <c r="E203" s="4">
        <v>350.4</v>
      </c>
      <c r="F203" s="4">
        <v>0</v>
      </c>
      <c r="G203" s="4">
        <v>5285.63</v>
      </c>
      <c r="H203" s="15">
        <v>0</v>
      </c>
      <c r="I203" s="24">
        <f t="shared" si="12"/>
        <v>-4935.2300000000005</v>
      </c>
      <c r="J203" s="24">
        <f t="shared" si="13"/>
        <v>0</v>
      </c>
      <c r="AF203" s="18"/>
      <c r="AG203" s="18"/>
    </row>
    <row r="204" spans="1:33" ht="12" customHeight="1">
      <c r="A204" s="218"/>
      <c r="B204" s="113"/>
      <c r="C204" s="72" t="s">
        <v>30</v>
      </c>
      <c r="D204" s="2" t="s">
        <v>33</v>
      </c>
      <c r="E204" s="4">
        <v>5285.63</v>
      </c>
      <c r="F204" s="4">
        <v>0</v>
      </c>
      <c r="G204" s="4">
        <v>0</v>
      </c>
      <c r="H204" s="15">
        <v>0</v>
      </c>
      <c r="I204" s="24">
        <f t="shared" si="12"/>
        <v>5285.63</v>
      </c>
      <c r="J204" s="24">
        <f t="shared" si="13"/>
        <v>0</v>
      </c>
      <c r="AF204" s="18"/>
      <c r="AG204" s="18"/>
    </row>
    <row r="205" spans="1:33" ht="12" customHeight="1">
      <c r="A205" s="218"/>
      <c r="B205" s="113"/>
      <c r="C205" s="72"/>
      <c r="D205" s="2" t="s">
        <v>34</v>
      </c>
      <c r="E205" s="4">
        <v>0</v>
      </c>
      <c r="F205" s="4">
        <v>0</v>
      </c>
      <c r="G205" s="4">
        <v>0</v>
      </c>
      <c r="H205" s="15">
        <v>0</v>
      </c>
      <c r="I205" s="24">
        <f t="shared" si="12"/>
        <v>0</v>
      </c>
      <c r="J205" s="24">
        <f t="shared" si="13"/>
        <v>0</v>
      </c>
      <c r="AF205" s="18"/>
      <c r="AG205" s="18"/>
    </row>
    <row r="206" spans="1:33" ht="12" customHeight="1">
      <c r="A206" s="218"/>
      <c r="B206" s="114"/>
      <c r="C206" s="72"/>
      <c r="D206" s="2" t="s">
        <v>35</v>
      </c>
      <c r="E206" s="4">
        <v>0</v>
      </c>
      <c r="F206" s="4">
        <v>0</v>
      </c>
      <c r="G206" s="4">
        <v>0</v>
      </c>
      <c r="H206" s="15">
        <v>0</v>
      </c>
      <c r="I206" s="24">
        <f t="shared" si="12"/>
        <v>0</v>
      </c>
      <c r="J206" s="24">
        <f t="shared" si="13"/>
        <v>0</v>
      </c>
      <c r="AF206" s="18"/>
      <c r="AG206" s="18"/>
    </row>
    <row r="207" spans="1:33" ht="12" customHeight="1">
      <c r="A207" s="218" t="s">
        <v>207</v>
      </c>
      <c r="B207" s="112" t="s">
        <v>205</v>
      </c>
      <c r="C207" s="8"/>
      <c r="D207" s="7" t="s">
        <v>26</v>
      </c>
      <c r="E207" s="6">
        <f>SUM(E208:E213)</f>
        <v>244838</v>
      </c>
      <c r="F207" s="6">
        <f>SUM(F208:F213)</f>
        <v>0</v>
      </c>
      <c r="G207" s="6">
        <f>SUM(G208:G213)</f>
        <v>233642</v>
      </c>
      <c r="H207" s="16">
        <f>SUM(H208:H213)</f>
        <v>0</v>
      </c>
      <c r="I207" s="25">
        <f t="shared" si="12"/>
        <v>11196</v>
      </c>
      <c r="J207" s="25">
        <f t="shared" si="13"/>
        <v>0</v>
      </c>
      <c r="AF207" s="18"/>
      <c r="AG207" s="18"/>
    </row>
    <row r="208" spans="1:33" ht="12" customHeight="1">
      <c r="A208" s="218"/>
      <c r="B208" s="113"/>
      <c r="C208" s="80"/>
      <c r="D208" s="2" t="s">
        <v>29</v>
      </c>
      <c r="E208" s="4">
        <v>0</v>
      </c>
      <c r="F208" s="4">
        <v>0</v>
      </c>
      <c r="G208" s="4">
        <v>11682</v>
      </c>
      <c r="H208" s="15">
        <v>0</v>
      </c>
      <c r="I208" s="24">
        <f t="shared" si="12"/>
        <v>-11682</v>
      </c>
      <c r="J208" s="24">
        <f t="shared" si="13"/>
        <v>0</v>
      </c>
      <c r="AF208" s="18"/>
      <c r="AG208" s="18"/>
    </row>
    <row r="209" spans="1:33" ht="12" customHeight="1">
      <c r="A209" s="218"/>
      <c r="B209" s="113"/>
      <c r="C209" s="80" t="s">
        <v>31</v>
      </c>
      <c r="D209" s="112" t="s">
        <v>32</v>
      </c>
      <c r="E209" s="4">
        <v>22878</v>
      </c>
      <c r="F209" s="4"/>
      <c r="G209" s="227">
        <v>110980</v>
      </c>
      <c r="H209" s="229">
        <v>0</v>
      </c>
      <c r="I209" s="24">
        <f t="shared" si="12"/>
        <v>-88102</v>
      </c>
      <c r="J209" s="24">
        <f t="shared" si="13"/>
        <v>0</v>
      </c>
      <c r="AF209" s="18"/>
      <c r="AG209" s="18"/>
    </row>
    <row r="210" spans="1:33" ht="12" customHeight="1">
      <c r="A210" s="218"/>
      <c r="B210" s="113"/>
      <c r="C210" s="80" t="s">
        <v>30</v>
      </c>
      <c r="D210" s="114"/>
      <c r="E210" s="4">
        <v>110980</v>
      </c>
      <c r="F210" s="4">
        <v>0</v>
      </c>
      <c r="G210" s="228"/>
      <c r="H210" s="230"/>
      <c r="I210" s="24">
        <f t="shared" si="12"/>
        <v>110980</v>
      </c>
      <c r="J210" s="24">
        <f t="shared" si="13"/>
        <v>0</v>
      </c>
      <c r="AF210" s="18"/>
      <c r="AG210" s="18"/>
    </row>
    <row r="211" spans="1:33" ht="12" customHeight="1">
      <c r="A211" s="218"/>
      <c r="B211" s="113"/>
      <c r="C211" s="80" t="s">
        <v>30</v>
      </c>
      <c r="D211" s="2" t="s">
        <v>33</v>
      </c>
      <c r="E211" s="4">
        <v>110980</v>
      </c>
      <c r="F211" s="4">
        <v>0</v>
      </c>
      <c r="G211" s="4">
        <v>110980</v>
      </c>
      <c r="H211" s="15">
        <v>0</v>
      </c>
      <c r="I211" s="24">
        <f t="shared" si="12"/>
        <v>0</v>
      </c>
      <c r="J211" s="24">
        <f t="shared" si="13"/>
        <v>0</v>
      </c>
      <c r="AF211" s="18"/>
      <c r="AG211" s="18"/>
    </row>
    <row r="212" spans="1:33" ht="12" customHeight="1">
      <c r="A212" s="218"/>
      <c r="B212" s="113"/>
      <c r="C212" s="80"/>
      <c r="D212" s="2" t="s">
        <v>34</v>
      </c>
      <c r="E212" s="4">
        <v>0</v>
      </c>
      <c r="F212" s="4">
        <v>0</v>
      </c>
      <c r="G212" s="4">
        <v>0</v>
      </c>
      <c r="H212" s="15">
        <v>0</v>
      </c>
      <c r="I212" s="24">
        <f t="shared" si="12"/>
        <v>0</v>
      </c>
      <c r="J212" s="24">
        <f t="shared" si="13"/>
        <v>0</v>
      </c>
      <c r="AF212" s="18"/>
      <c r="AG212" s="18"/>
    </row>
    <row r="213" spans="1:33" ht="12" customHeight="1">
      <c r="A213" s="218"/>
      <c r="B213" s="114"/>
      <c r="C213" s="80"/>
      <c r="D213" s="2" t="s">
        <v>35</v>
      </c>
      <c r="E213" s="4">
        <v>0</v>
      </c>
      <c r="F213" s="4">
        <v>0</v>
      </c>
      <c r="G213" s="4">
        <v>0</v>
      </c>
      <c r="H213" s="15">
        <v>0</v>
      </c>
      <c r="I213" s="24">
        <f t="shared" si="12"/>
        <v>0</v>
      </c>
      <c r="J213" s="24">
        <f t="shared" si="13"/>
        <v>0</v>
      </c>
      <c r="AF213" s="18"/>
      <c r="AG213" s="18"/>
    </row>
    <row r="214" spans="1:33" ht="12" customHeight="1">
      <c r="A214" s="218" t="s">
        <v>211</v>
      </c>
      <c r="B214" s="112" t="s">
        <v>255</v>
      </c>
      <c r="C214" s="80"/>
      <c r="D214" s="7" t="s">
        <v>26</v>
      </c>
      <c r="E214" s="6">
        <f>SUM(E215:E220)</f>
        <v>23000</v>
      </c>
      <c r="F214" s="6">
        <f>SUM(F215:F220)</f>
        <v>14417.9</v>
      </c>
      <c r="G214" s="6">
        <f>SUM(G215:G220)</f>
        <v>23000</v>
      </c>
      <c r="H214" s="16">
        <f>SUM(H215:H220)</f>
        <v>14417.9</v>
      </c>
      <c r="I214" s="25">
        <f t="shared" si="12"/>
        <v>0</v>
      </c>
      <c r="J214" s="25">
        <f t="shared" si="13"/>
        <v>0</v>
      </c>
      <c r="AF214" s="18"/>
      <c r="AG214" s="18"/>
    </row>
    <row r="215" spans="1:33" ht="12" customHeight="1">
      <c r="A215" s="218"/>
      <c r="B215" s="113"/>
      <c r="C215" s="80" t="s">
        <v>31</v>
      </c>
      <c r="D215" s="112" t="s">
        <v>29</v>
      </c>
      <c r="E215" s="4">
        <v>2300</v>
      </c>
      <c r="F215" s="4">
        <v>2300</v>
      </c>
      <c r="G215" s="227">
        <v>23000</v>
      </c>
      <c r="H215" s="229">
        <v>14417.9</v>
      </c>
      <c r="I215" s="24">
        <f t="shared" si="12"/>
        <v>-20700</v>
      </c>
      <c r="J215" s="24">
        <f t="shared" si="13"/>
        <v>-12117.9</v>
      </c>
      <c r="AF215" s="18"/>
      <c r="AG215" s="18"/>
    </row>
    <row r="216" spans="1:33" ht="12" customHeight="1">
      <c r="A216" s="218"/>
      <c r="B216" s="113"/>
      <c r="C216" s="80" t="s">
        <v>30</v>
      </c>
      <c r="D216" s="114"/>
      <c r="E216" s="4">
        <v>12117.9</v>
      </c>
      <c r="F216" s="4">
        <v>12117.9</v>
      </c>
      <c r="G216" s="228"/>
      <c r="H216" s="230"/>
      <c r="I216" s="24">
        <f t="shared" si="12"/>
        <v>12117.9</v>
      </c>
      <c r="J216" s="24">
        <f t="shared" si="13"/>
        <v>12117.9</v>
      </c>
      <c r="AF216" s="18"/>
      <c r="AG216" s="18"/>
    </row>
    <row r="217" spans="1:33" ht="12" customHeight="1">
      <c r="A217" s="218"/>
      <c r="B217" s="113"/>
      <c r="C217" s="80" t="s">
        <v>30</v>
      </c>
      <c r="D217" s="2" t="s">
        <v>32</v>
      </c>
      <c r="E217" s="4">
        <v>3000</v>
      </c>
      <c r="F217" s="4">
        <v>0</v>
      </c>
      <c r="G217" s="4">
        <v>0</v>
      </c>
      <c r="H217" s="15">
        <v>0</v>
      </c>
      <c r="I217" s="24">
        <f t="shared" si="12"/>
        <v>3000</v>
      </c>
      <c r="J217" s="24">
        <f t="shared" si="13"/>
        <v>0</v>
      </c>
      <c r="AF217" s="18"/>
      <c r="AG217" s="18"/>
    </row>
    <row r="218" spans="1:33" ht="12" customHeight="1">
      <c r="A218" s="218"/>
      <c r="B218" s="113"/>
      <c r="C218" s="80" t="s">
        <v>30</v>
      </c>
      <c r="D218" s="2" t="s">
        <v>33</v>
      </c>
      <c r="E218" s="4">
        <v>5582.1</v>
      </c>
      <c r="F218" s="4">
        <v>0</v>
      </c>
      <c r="G218" s="4">
        <v>0</v>
      </c>
      <c r="H218" s="15">
        <v>0</v>
      </c>
      <c r="I218" s="24">
        <f t="shared" si="12"/>
        <v>5582.1</v>
      </c>
      <c r="J218" s="24">
        <f t="shared" si="13"/>
        <v>0</v>
      </c>
      <c r="AF218" s="18"/>
      <c r="AG218" s="18"/>
    </row>
    <row r="219" spans="1:33" ht="12" customHeight="1">
      <c r="A219" s="218"/>
      <c r="B219" s="113"/>
      <c r="C219" s="80"/>
      <c r="D219" s="2" t="s">
        <v>34</v>
      </c>
      <c r="E219" s="4">
        <v>0</v>
      </c>
      <c r="F219" s="4">
        <v>0</v>
      </c>
      <c r="G219" s="4">
        <v>0</v>
      </c>
      <c r="H219" s="15">
        <v>0</v>
      </c>
      <c r="I219" s="24">
        <f t="shared" si="12"/>
        <v>0</v>
      </c>
      <c r="J219" s="24">
        <f t="shared" si="13"/>
        <v>0</v>
      </c>
      <c r="AF219" s="18"/>
      <c r="AG219" s="18"/>
    </row>
    <row r="220" spans="1:33" ht="12" customHeight="1">
      <c r="A220" s="218"/>
      <c r="B220" s="114"/>
      <c r="C220" s="80"/>
      <c r="D220" s="2" t="s">
        <v>35</v>
      </c>
      <c r="E220" s="4">
        <v>0</v>
      </c>
      <c r="F220" s="4">
        <v>0</v>
      </c>
      <c r="G220" s="4">
        <v>0</v>
      </c>
      <c r="H220" s="15">
        <v>0</v>
      </c>
      <c r="I220" s="24">
        <f t="shared" si="12"/>
        <v>0</v>
      </c>
      <c r="J220" s="24">
        <f t="shared" si="13"/>
        <v>0</v>
      </c>
      <c r="AF220" s="18"/>
      <c r="AG220" s="18"/>
    </row>
    <row r="221" spans="1:33" ht="12" customHeight="1">
      <c r="A221" s="218" t="s">
        <v>214</v>
      </c>
      <c r="B221" s="112" t="s">
        <v>212</v>
      </c>
      <c r="C221" s="20"/>
      <c r="D221" s="7" t="s">
        <v>26</v>
      </c>
      <c r="E221" s="6">
        <f>SUM(E222:E226)</f>
        <v>26289.759999999998</v>
      </c>
      <c r="F221" s="6">
        <f>SUM(F222:F226)</f>
        <v>0</v>
      </c>
      <c r="G221" s="6">
        <f>SUM(G222:G226)</f>
        <v>26289.759999999998</v>
      </c>
      <c r="H221" s="16">
        <f>SUM(H222:H226)</f>
        <v>0</v>
      </c>
      <c r="I221" s="25">
        <f t="shared" si="12"/>
        <v>0</v>
      </c>
      <c r="J221" s="25">
        <f t="shared" si="13"/>
        <v>0</v>
      </c>
      <c r="AF221" s="18"/>
      <c r="AG221" s="18"/>
    </row>
    <row r="222" spans="1:33" ht="12" customHeight="1">
      <c r="A222" s="218"/>
      <c r="B222" s="113"/>
      <c r="C222" s="19"/>
      <c r="D222" s="2" t="s">
        <v>29</v>
      </c>
      <c r="E222" s="4">
        <v>0</v>
      </c>
      <c r="F222" s="4">
        <v>0</v>
      </c>
      <c r="G222" s="4">
        <v>26289.759999999998</v>
      </c>
      <c r="H222" s="15">
        <v>0</v>
      </c>
      <c r="I222" s="24">
        <f t="shared" si="12"/>
        <v>-26289.759999999998</v>
      </c>
      <c r="J222" s="24">
        <f t="shared" si="13"/>
        <v>0</v>
      </c>
      <c r="AF222" s="18"/>
      <c r="AG222" s="18"/>
    </row>
    <row r="223" spans="1:33" ht="12" customHeight="1">
      <c r="A223" s="218"/>
      <c r="B223" s="113"/>
      <c r="C223" s="80" t="s">
        <v>244</v>
      </c>
      <c r="D223" s="72" t="s">
        <v>32</v>
      </c>
      <c r="E223" s="21">
        <v>26289.759999999998</v>
      </c>
      <c r="F223" s="21">
        <v>0</v>
      </c>
      <c r="G223" s="4">
        <v>0</v>
      </c>
      <c r="H223" s="15">
        <v>0</v>
      </c>
      <c r="I223" s="24">
        <f t="shared" si="12"/>
        <v>26289.759999999998</v>
      </c>
      <c r="J223" s="24">
        <f t="shared" si="13"/>
        <v>0</v>
      </c>
      <c r="AF223" s="18"/>
      <c r="AG223" s="18"/>
    </row>
    <row r="224" spans="1:33" ht="12" customHeight="1">
      <c r="A224" s="218"/>
      <c r="B224" s="113"/>
      <c r="C224" s="80"/>
      <c r="D224" s="2" t="s">
        <v>33</v>
      </c>
      <c r="E224" s="4">
        <v>0</v>
      </c>
      <c r="F224" s="4">
        <v>0</v>
      </c>
      <c r="G224" s="4">
        <v>0</v>
      </c>
      <c r="H224" s="15">
        <v>0</v>
      </c>
      <c r="I224" s="24">
        <f t="shared" si="12"/>
        <v>0</v>
      </c>
      <c r="J224" s="24">
        <f t="shared" si="13"/>
        <v>0</v>
      </c>
      <c r="AF224" s="18"/>
      <c r="AG224" s="18"/>
    </row>
    <row r="225" spans="1:33" ht="12" customHeight="1">
      <c r="A225" s="218"/>
      <c r="B225" s="113"/>
      <c r="C225" s="80"/>
      <c r="D225" s="2" t="s">
        <v>34</v>
      </c>
      <c r="E225" s="4">
        <v>0</v>
      </c>
      <c r="F225" s="4">
        <v>0</v>
      </c>
      <c r="G225" s="4">
        <v>0</v>
      </c>
      <c r="H225" s="15">
        <v>0</v>
      </c>
      <c r="I225" s="24">
        <f t="shared" si="12"/>
        <v>0</v>
      </c>
      <c r="J225" s="24">
        <f t="shared" si="13"/>
        <v>0</v>
      </c>
      <c r="AF225" s="18"/>
      <c r="AG225" s="18"/>
    </row>
    <row r="226" spans="1:33" ht="12" customHeight="1">
      <c r="A226" s="218"/>
      <c r="B226" s="114"/>
      <c r="C226" s="80"/>
      <c r="D226" s="2" t="s">
        <v>35</v>
      </c>
      <c r="E226" s="4">
        <v>0</v>
      </c>
      <c r="F226" s="4">
        <v>0</v>
      </c>
      <c r="G226" s="4">
        <v>0</v>
      </c>
      <c r="H226" s="15">
        <v>0</v>
      </c>
      <c r="I226" s="24">
        <f t="shared" si="12"/>
        <v>0</v>
      </c>
      <c r="J226" s="24">
        <f t="shared" si="13"/>
        <v>0</v>
      </c>
      <c r="AF226" s="18"/>
      <c r="AG226" s="18"/>
    </row>
    <row r="227" spans="1:33" ht="12" customHeight="1">
      <c r="A227" s="218" t="s">
        <v>216</v>
      </c>
      <c r="B227" s="112" t="s">
        <v>215</v>
      </c>
      <c r="C227" s="80"/>
      <c r="D227" s="7" t="s">
        <v>26</v>
      </c>
      <c r="E227" s="6">
        <f>SUM(E228:E233)</f>
        <v>9895.9</v>
      </c>
      <c r="F227" s="6">
        <f>SUM(F228:F233)</f>
        <v>4000</v>
      </c>
      <c r="G227" s="6">
        <f>SUM(G228:G233)</f>
        <v>4000</v>
      </c>
      <c r="H227" s="16">
        <f>SUM(H228:H233)</f>
        <v>4000</v>
      </c>
      <c r="I227" s="25">
        <f t="shared" si="12"/>
        <v>5895.9</v>
      </c>
      <c r="J227" s="25">
        <f t="shared" si="13"/>
        <v>0</v>
      </c>
      <c r="AF227" s="18"/>
      <c r="AG227" s="18"/>
    </row>
    <row r="228" spans="1:33" ht="12" customHeight="1">
      <c r="A228" s="218"/>
      <c r="B228" s="113"/>
      <c r="C228" s="80" t="s">
        <v>31</v>
      </c>
      <c r="D228" s="112" t="s">
        <v>29</v>
      </c>
      <c r="E228" s="4">
        <v>895.9</v>
      </c>
      <c r="F228" s="4">
        <v>895.9</v>
      </c>
      <c r="G228" s="227">
        <v>4000</v>
      </c>
      <c r="H228" s="229">
        <v>4000</v>
      </c>
      <c r="I228" s="24">
        <f t="shared" si="12"/>
        <v>-3104.1</v>
      </c>
      <c r="J228" s="24">
        <f t="shared" si="13"/>
        <v>-3104.1</v>
      </c>
      <c r="AF228" s="18"/>
      <c r="AG228" s="18"/>
    </row>
    <row r="229" spans="1:33" ht="12" customHeight="1">
      <c r="A229" s="218"/>
      <c r="B229" s="113"/>
      <c r="C229" s="80" t="s">
        <v>30</v>
      </c>
      <c r="D229" s="114"/>
      <c r="E229" s="4">
        <v>3104.1</v>
      </c>
      <c r="F229" s="4">
        <f>4000-F228</f>
        <v>3104.1</v>
      </c>
      <c r="G229" s="228"/>
      <c r="H229" s="230"/>
      <c r="I229" s="24">
        <f t="shared" si="12"/>
        <v>3104.1</v>
      </c>
      <c r="J229" s="24">
        <f t="shared" si="13"/>
        <v>3104.1</v>
      </c>
      <c r="AF229" s="18"/>
      <c r="AG229" s="18"/>
    </row>
    <row r="230" spans="1:33" ht="12" customHeight="1">
      <c r="A230" s="218"/>
      <c r="B230" s="113"/>
      <c r="C230" s="80" t="s">
        <v>30</v>
      </c>
      <c r="D230" s="2" t="s">
        <v>32</v>
      </c>
      <c r="E230" s="4">
        <v>1000</v>
      </c>
      <c r="F230" s="4">
        <v>0</v>
      </c>
      <c r="G230" s="4">
        <v>0</v>
      </c>
      <c r="H230" s="15">
        <v>0</v>
      </c>
      <c r="I230" s="24">
        <f t="shared" si="12"/>
        <v>1000</v>
      </c>
      <c r="J230" s="24">
        <f t="shared" si="13"/>
        <v>0</v>
      </c>
      <c r="AF230" s="18"/>
      <c r="AG230" s="18"/>
    </row>
    <row r="231" spans="1:33" ht="12" customHeight="1">
      <c r="A231" s="218"/>
      <c r="B231" s="113"/>
      <c r="C231" s="80" t="s">
        <v>30</v>
      </c>
      <c r="D231" s="2" t="s">
        <v>33</v>
      </c>
      <c r="E231" s="4">
        <v>3000</v>
      </c>
      <c r="F231" s="4">
        <v>0</v>
      </c>
      <c r="G231" s="4">
        <v>0</v>
      </c>
      <c r="H231" s="15">
        <v>0</v>
      </c>
      <c r="I231" s="24">
        <f t="shared" si="12"/>
        <v>3000</v>
      </c>
      <c r="J231" s="24">
        <f t="shared" si="13"/>
        <v>0</v>
      </c>
      <c r="AF231" s="18"/>
      <c r="AG231" s="18"/>
    </row>
    <row r="232" spans="1:33" ht="12" customHeight="1">
      <c r="A232" s="218"/>
      <c r="B232" s="113"/>
      <c r="C232" s="80" t="s">
        <v>30</v>
      </c>
      <c r="D232" s="2" t="s">
        <v>34</v>
      </c>
      <c r="E232" s="4">
        <v>1895.9</v>
      </c>
      <c r="F232" s="4">
        <v>0</v>
      </c>
      <c r="G232" s="4">
        <v>0</v>
      </c>
      <c r="H232" s="15">
        <v>0</v>
      </c>
      <c r="I232" s="24">
        <f t="shared" si="12"/>
        <v>1895.9</v>
      </c>
      <c r="J232" s="24">
        <f t="shared" si="13"/>
        <v>0</v>
      </c>
      <c r="AF232" s="18"/>
      <c r="AG232" s="18"/>
    </row>
    <row r="233" spans="1:33" ht="12" customHeight="1">
      <c r="A233" s="218"/>
      <c r="B233" s="114"/>
      <c r="C233" s="80"/>
      <c r="D233" s="2" t="s">
        <v>35</v>
      </c>
      <c r="E233" s="4">
        <v>0</v>
      </c>
      <c r="F233" s="4">
        <v>0</v>
      </c>
      <c r="G233" s="4">
        <v>0</v>
      </c>
      <c r="H233" s="15">
        <v>0</v>
      </c>
      <c r="I233" s="24">
        <f t="shared" si="12"/>
        <v>0</v>
      </c>
      <c r="J233" s="24">
        <f t="shared" si="13"/>
        <v>0</v>
      </c>
      <c r="AF233" s="18"/>
      <c r="AG233" s="18"/>
    </row>
    <row r="234" spans="1:33" ht="12" customHeight="1">
      <c r="A234" s="218" t="s">
        <v>218</v>
      </c>
      <c r="B234" s="112" t="s">
        <v>256</v>
      </c>
      <c r="C234" s="80"/>
      <c r="D234" s="7" t="s">
        <v>26</v>
      </c>
      <c r="E234" s="6">
        <f>SUM(E235:E239)</f>
        <v>92000</v>
      </c>
      <c r="F234" s="6">
        <f>SUM(F235:F239)</f>
        <v>2919.1</v>
      </c>
      <c r="G234" s="6">
        <f>SUM(G235:G239)</f>
        <v>80000</v>
      </c>
      <c r="H234" s="16">
        <f>SUM(H235:H239)</f>
        <v>3651</v>
      </c>
      <c r="I234" s="25">
        <f t="shared" si="12"/>
        <v>12000</v>
      </c>
      <c r="J234" s="25">
        <f t="shared" si="13"/>
        <v>-731.90000000000009</v>
      </c>
      <c r="AF234" s="18"/>
      <c r="AG234" s="18"/>
    </row>
    <row r="235" spans="1:33" ht="12" customHeight="1">
      <c r="A235" s="218"/>
      <c r="B235" s="113"/>
      <c r="C235" s="80" t="s">
        <v>31</v>
      </c>
      <c r="D235" s="2" t="s">
        <v>29</v>
      </c>
      <c r="E235" s="4">
        <v>2919.1</v>
      </c>
      <c r="F235" s="4">
        <v>2919.1</v>
      </c>
      <c r="G235" s="4">
        <v>5000</v>
      </c>
      <c r="H235" s="15">
        <v>3651</v>
      </c>
      <c r="I235" s="24">
        <f t="shared" ref="I235:I258" si="14">E235-G235</f>
        <v>-2080.9</v>
      </c>
      <c r="J235" s="24">
        <f t="shared" ref="J235:J258" si="15">F235-H235</f>
        <v>-731.90000000000009</v>
      </c>
      <c r="AF235" s="18"/>
      <c r="AG235" s="18"/>
    </row>
    <row r="236" spans="1:33" ht="12" customHeight="1">
      <c r="A236" s="218"/>
      <c r="B236" s="113"/>
      <c r="C236" s="80" t="s">
        <v>30</v>
      </c>
      <c r="D236" s="2" t="s">
        <v>32</v>
      </c>
      <c r="E236" s="4">
        <v>64260.7</v>
      </c>
      <c r="F236" s="4">
        <v>0</v>
      </c>
      <c r="G236" s="4">
        <v>75000</v>
      </c>
      <c r="H236" s="15">
        <v>0</v>
      </c>
      <c r="I236" s="24">
        <f t="shared" si="14"/>
        <v>-10739.300000000003</v>
      </c>
      <c r="J236" s="24">
        <f t="shared" si="15"/>
        <v>0</v>
      </c>
      <c r="AF236" s="18"/>
      <c r="AG236" s="18"/>
    </row>
    <row r="237" spans="1:33" ht="12" customHeight="1">
      <c r="A237" s="218"/>
      <c r="B237" s="113"/>
      <c r="C237" s="80" t="s">
        <v>30</v>
      </c>
      <c r="D237" s="2" t="s">
        <v>33</v>
      </c>
      <c r="E237" s="4">
        <v>24820.2</v>
      </c>
      <c r="F237" s="4">
        <v>0</v>
      </c>
      <c r="G237" s="4">
        <v>0</v>
      </c>
      <c r="H237" s="15">
        <v>0</v>
      </c>
      <c r="I237" s="24">
        <f t="shared" si="14"/>
        <v>24820.2</v>
      </c>
      <c r="J237" s="24">
        <f t="shared" si="15"/>
        <v>0</v>
      </c>
      <c r="AF237" s="18"/>
      <c r="AG237" s="18"/>
    </row>
    <row r="238" spans="1:33" ht="12" customHeight="1">
      <c r="A238" s="218"/>
      <c r="B238" s="113"/>
      <c r="C238" s="80"/>
      <c r="D238" s="2" t="s">
        <v>34</v>
      </c>
      <c r="E238" s="4">
        <v>0</v>
      </c>
      <c r="F238" s="4">
        <v>0</v>
      </c>
      <c r="G238" s="4">
        <v>0</v>
      </c>
      <c r="H238" s="15">
        <v>0</v>
      </c>
      <c r="I238" s="24">
        <f t="shared" si="14"/>
        <v>0</v>
      </c>
      <c r="J238" s="24">
        <f t="shared" si="15"/>
        <v>0</v>
      </c>
      <c r="AF238" s="18"/>
      <c r="AG238" s="18"/>
    </row>
    <row r="239" spans="1:33" ht="12" customHeight="1">
      <c r="A239" s="218"/>
      <c r="B239" s="114"/>
      <c r="C239" s="80"/>
      <c r="D239" s="2" t="s">
        <v>35</v>
      </c>
      <c r="E239" s="4">
        <v>0</v>
      </c>
      <c r="F239" s="4">
        <v>0</v>
      </c>
      <c r="G239" s="4">
        <v>0</v>
      </c>
      <c r="H239" s="15">
        <v>0</v>
      </c>
      <c r="I239" s="24">
        <f t="shared" si="14"/>
        <v>0</v>
      </c>
      <c r="J239" s="24">
        <f t="shared" si="15"/>
        <v>0</v>
      </c>
      <c r="AF239" s="18"/>
      <c r="AG239" s="18"/>
    </row>
    <row r="240" spans="1:33" ht="12" customHeight="1">
      <c r="A240" s="231" t="s">
        <v>222</v>
      </c>
      <c r="B240" s="232"/>
      <c r="C240" s="232"/>
      <c r="D240" s="232"/>
      <c r="E240" s="232"/>
      <c r="F240" s="232"/>
      <c r="G240" s="232"/>
      <c r="H240" s="232"/>
      <c r="I240" s="232"/>
      <c r="J240" s="233"/>
      <c r="AF240" s="18"/>
      <c r="AG240" s="18"/>
    </row>
    <row r="241" spans="1:33" ht="12" customHeight="1">
      <c r="A241" s="218" t="s">
        <v>186</v>
      </c>
      <c r="B241" s="112" t="s">
        <v>224</v>
      </c>
      <c r="C241" s="72"/>
      <c r="D241" s="7" t="s">
        <v>26</v>
      </c>
      <c r="E241" s="6">
        <f>SUM(E242:E246)</f>
        <v>8264.75</v>
      </c>
      <c r="F241" s="6">
        <f>SUM(F242:F246)</f>
        <v>0</v>
      </c>
      <c r="G241" s="6">
        <f>SUM(G242:G246)</f>
        <v>8264.75</v>
      </c>
      <c r="H241" s="16">
        <f>SUM(H242:H246)</f>
        <v>0</v>
      </c>
      <c r="I241" s="25">
        <f t="shared" si="14"/>
        <v>0</v>
      </c>
      <c r="J241" s="25">
        <f t="shared" si="15"/>
        <v>0</v>
      </c>
      <c r="AF241" s="18"/>
      <c r="AG241" s="18"/>
    </row>
    <row r="242" spans="1:33" ht="12" customHeight="1">
      <c r="A242" s="218"/>
      <c r="B242" s="113"/>
      <c r="C242" s="72" t="s">
        <v>236</v>
      </c>
      <c r="D242" s="2" t="s">
        <v>29</v>
      </c>
      <c r="E242" s="4">
        <v>0</v>
      </c>
      <c r="F242" s="4">
        <v>0</v>
      </c>
      <c r="G242" s="4">
        <v>8264.75</v>
      </c>
      <c r="H242" s="15">
        <v>0</v>
      </c>
      <c r="I242" s="24">
        <f t="shared" si="14"/>
        <v>-8264.75</v>
      </c>
      <c r="J242" s="24">
        <f t="shared" si="15"/>
        <v>0</v>
      </c>
      <c r="AF242" s="18"/>
      <c r="AG242" s="18"/>
    </row>
    <row r="243" spans="1:33" ht="12" customHeight="1">
      <c r="A243" s="218"/>
      <c r="B243" s="113"/>
      <c r="C243" s="72"/>
      <c r="D243" s="2" t="s">
        <v>32</v>
      </c>
      <c r="E243" s="4">
        <v>8264.75</v>
      </c>
      <c r="F243" s="4">
        <v>0</v>
      </c>
      <c r="G243" s="4">
        <v>0</v>
      </c>
      <c r="H243" s="15">
        <v>0</v>
      </c>
      <c r="I243" s="24">
        <f t="shared" si="14"/>
        <v>8264.75</v>
      </c>
      <c r="J243" s="24">
        <f t="shared" si="15"/>
        <v>0</v>
      </c>
      <c r="AF243" s="18"/>
      <c r="AG243" s="18"/>
    </row>
    <row r="244" spans="1:33" ht="12" customHeight="1">
      <c r="A244" s="218"/>
      <c r="B244" s="113"/>
      <c r="C244" s="72"/>
      <c r="D244" s="2" t="s">
        <v>33</v>
      </c>
      <c r="E244" s="4">
        <v>0</v>
      </c>
      <c r="F244" s="4">
        <v>0</v>
      </c>
      <c r="G244" s="4">
        <v>0</v>
      </c>
      <c r="H244" s="15">
        <v>0</v>
      </c>
      <c r="I244" s="24">
        <f t="shared" si="14"/>
        <v>0</v>
      </c>
      <c r="J244" s="24">
        <f t="shared" si="15"/>
        <v>0</v>
      </c>
      <c r="AF244" s="18"/>
      <c r="AG244" s="18"/>
    </row>
    <row r="245" spans="1:33" ht="12" customHeight="1">
      <c r="A245" s="218"/>
      <c r="B245" s="113"/>
      <c r="C245" s="72"/>
      <c r="D245" s="2" t="s">
        <v>34</v>
      </c>
      <c r="E245" s="4">
        <v>0</v>
      </c>
      <c r="F245" s="4">
        <v>0</v>
      </c>
      <c r="G245" s="4">
        <v>0</v>
      </c>
      <c r="H245" s="15">
        <v>0</v>
      </c>
      <c r="I245" s="24">
        <f t="shared" si="14"/>
        <v>0</v>
      </c>
      <c r="J245" s="24">
        <f t="shared" si="15"/>
        <v>0</v>
      </c>
      <c r="AF245" s="18"/>
      <c r="AG245" s="18"/>
    </row>
    <row r="246" spans="1:33" ht="12" customHeight="1">
      <c r="A246" s="218"/>
      <c r="B246" s="114"/>
      <c r="C246" s="72"/>
      <c r="D246" s="2" t="s">
        <v>35</v>
      </c>
      <c r="E246" s="4">
        <v>0</v>
      </c>
      <c r="F246" s="4">
        <v>0</v>
      </c>
      <c r="G246" s="4">
        <v>0</v>
      </c>
      <c r="H246" s="15">
        <v>0</v>
      </c>
      <c r="I246" s="24">
        <f t="shared" si="14"/>
        <v>0</v>
      </c>
      <c r="J246" s="24">
        <f t="shared" si="15"/>
        <v>0</v>
      </c>
      <c r="AF246" s="18"/>
      <c r="AG246" s="18"/>
    </row>
    <row r="247" spans="1:33" ht="12" customHeight="1">
      <c r="A247" s="218" t="s">
        <v>188</v>
      </c>
      <c r="B247" s="112" t="s">
        <v>225</v>
      </c>
      <c r="C247" s="72"/>
      <c r="D247" s="7" t="s">
        <v>26</v>
      </c>
      <c r="E247" s="6">
        <f>SUM(E248:E252)</f>
        <v>7000</v>
      </c>
      <c r="F247" s="6">
        <f>SUM(F248:F252)</f>
        <v>0</v>
      </c>
      <c r="G247" s="6">
        <f>SUM(G248:G252)</f>
        <v>7000</v>
      </c>
      <c r="H247" s="16">
        <f>SUM(H248:H252)</f>
        <v>0</v>
      </c>
      <c r="I247" s="25">
        <f t="shared" si="14"/>
        <v>0</v>
      </c>
      <c r="J247" s="25">
        <f t="shared" si="15"/>
        <v>0</v>
      </c>
      <c r="AF247" s="18"/>
      <c r="AG247" s="18"/>
    </row>
    <row r="248" spans="1:33" ht="12" customHeight="1">
      <c r="A248" s="218"/>
      <c r="B248" s="113"/>
      <c r="C248" s="72" t="s">
        <v>236</v>
      </c>
      <c r="D248" s="2" t="s">
        <v>29</v>
      </c>
      <c r="E248" s="4">
        <v>0</v>
      </c>
      <c r="F248" s="4">
        <v>0</v>
      </c>
      <c r="G248" s="4">
        <v>7000</v>
      </c>
      <c r="H248" s="15">
        <v>0</v>
      </c>
      <c r="I248" s="24">
        <f t="shared" si="14"/>
        <v>-7000</v>
      </c>
      <c r="J248" s="24">
        <f t="shared" si="15"/>
        <v>0</v>
      </c>
      <c r="AF248" s="18"/>
      <c r="AG248" s="18"/>
    </row>
    <row r="249" spans="1:33" ht="12" customHeight="1">
      <c r="A249" s="218"/>
      <c r="B249" s="113"/>
      <c r="C249" s="72"/>
      <c r="D249" s="2" t="s">
        <v>32</v>
      </c>
      <c r="E249" s="4">
        <v>7000</v>
      </c>
      <c r="F249" s="4">
        <v>0</v>
      </c>
      <c r="G249" s="4">
        <v>0</v>
      </c>
      <c r="H249" s="15">
        <v>0</v>
      </c>
      <c r="I249" s="24">
        <f t="shared" si="14"/>
        <v>7000</v>
      </c>
      <c r="J249" s="24">
        <f t="shared" si="15"/>
        <v>0</v>
      </c>
      <c r="AF249" s="18"/>
      <c r="AG249" s="18"/>
    </row>
    <row r="250" spans="1:33" ht="12" customHeight="1">
      <c r="A250" s="218"/>
      <c r="B250" s="113"/>
      <c r="C250" s="72"/>
      <c r="D250" s="2" t="s">
        <v>33</v>
      </c>
      <c r="E250" s="4">
        <v>0</v>
      </c>
      <c r="F250" s="4">
        <v>0</v>
      </c>
      <c r="G250" s="4">
        <v>0</v>
      </c>
      <c r="H250" s="15">
        <v>0</v>
      </c>
      <c r="I250" s="24">
        <f t="shared" si="14"/>
        <v>0</v>
      </c>
      <c r="J250" s="24">
        <f t="shared" si="15"/>
        <v>0</v>
      </c>
      <c r="AF250" s="18"/>
      <c r="AG250" s="18"/>
    </row>
    <row r="251" spans="1:33" ht="12" customHeight="1">
      <c r="A251" s="218"/>
      <c r="B251" s="113"/>
      <c r="C251" s="72"/>
      <c r="D251" s="2" t="s">
        <v>34</v>
      </c>
      <c r="E251" s="4">
        <v>0</v>
      </c>
      <c r="F251" s="4">
        <v>0</v>
      </c>
      <c r="G251" s="4">
        <v>0</v>
      </c>
      <c r="H251" s="15">
        <v>0</v>
      </c>
      <c r="I251" s="24">
        <f t="shared" si="14"/>
        <v>0</v>
      </c>
      <c r="J251" s="24">
        <f t="shared" si="15"/>
        <v>0</v>
      </c>
      <c r="AF251" s="18"/>
      <c r="AG251" s="18"/>
    </row>
    <row r="252" spans="1:33" ht="12" customHeight="1">
      <c r="A252" s="218"/>
      <c r="B252" s="114"/>
      <c r="C252" s="72"/>
      <c r="D252" s="2" t="s">
        <v>35</v>
      </c>
      <c r="E252" s="4">
        <v>0</v>
      </c>
      <c r="F252" s="4">
        <v>0</v>
      </c>
      <c r="G252" s="4">
        <v>0</v>
      </c>
      <c r="H252" s="15">
        <v>0</v>
      </c>
      <c r="I252" s="24">
        <f t="shared" si="14"/>
        <v>0</v>
      </c>
      <c r="J252" s="24">
        <f t="shared" si="15"/>
        <v>0</v>
      </c>
      <c r="AF252" s="18"/>
      <c r="AG252" s="18"/>
    </row>
    <row r="253" spans="1:33" ht="12" customHeight="1">
      <c r="A253" s="218" t="s">
        <v>190</v>
      </c>
      <c r="B253" s="112" t="s">
        <v>226</v>
      </c>
      <c r="C253" s="72"/>
      <c r="D253" s="7" t="s">
        <v>26</v>
      </c>
      <c r="E253" s="6">
        <f>SUM(E254:E258)</f>
        <v>10921.5</v>
      </c>
      <c r="F253" s="6">
        <f>SUM(F254:F258)</f>
        <v>10921.5</v>
      </c>
      <c r="G253" s="6">
        <f>SUM(G254:G258)</f>
        <v>6784.4</v>
      </c>
      <c r="H253" s="16">
        <f>SUM(H254:H258)</f>
        <v>6784.4</v>
      </c>
      <c r="I253" s="25">
        <f t="shared" si="14"/>
        <v>4137.1000000000004</v>
      </c>
      <c r="J253" s="25">
        <f t="shared" si="15"/>
        <v>4137.1000000000004</v>
      </c>
      <c r="AF253" s="18"/>
      <c r="AG253" s="18"/>
    </row>
    <row r="254" spans="1:33" ht="12" customHeight="1">
      <c r="A254" s="218"/>
      <c r="B254" s="113"/>
      <c r="C254" s="72" t="s">
        <v>236</v>
      </c>
      <c r="D254" s="2" t="s">
        <v>29</v>
      </c>
      <c r="E254" s="4">
        <v>10921.5</v>
      </c>
      <c r="F254" s="4">
        <f>3937+6984.5</f>
        <v>10921.5</v>
      </c>
      <c r="G254" s="4">
        <v>6784.4</v>
      </c>
      <c r="H254" s="15">
        <v>6784.4</v>
      </c>
      <c r="I254" s="24">
        <f t="shared" si="14"/>
        <v>4137.1000000000004</v>
      </c>
      <c r="J254" s="24">
        <f t="shared" si="15"/>
        <v>4137.1000000000004</v>
      </c>
      <c r="AF254" s="18"/>
      <c r="AG254" s="18"/>
    </row>
    <row r="255" spans="1:33" ht="12" customHeight="1">
      <c r="A255" s="218"/>
      <c r="B255" s="113"/>
      <c r="C255" s="72"/>
      <c r="D255" s="2" t="s">
        <v>32</v>
      </c>
      <c r="E255" s="4">
        <v>0</v>
      </c>
      <c r="F255" s="4">
        <v>0</v>
      </c>
      <c r="G255" s="4">
        <v>0</v>
      </c>
      <c r="H255" s="15">
        <v>0</v>
      </c>
      <c r="I255" s="24">
        <f t="shared" si="14"/>
        <v>0</v>
      </c>
      <c r="J255" s="24">
        <f t="shared" si="15"/>
        <v>0</v>
      </c>
      <c r="AF255" s="18"/>
      <c r="AG255" s="18"/>
    </row>
    <row r="256" spans="1:33" ht="12" customHeight="1">
      <c r="A256" s="218"/>
      <c r="B256" s="113"/>
      <c r="C256" s="72"/>
      <c r="D256" s="2" t="s">
        <v>33</v>
      </c>
      <c r="E256" s="4">
        <v>0</v>
      </c>
      <c r="F256" s="4">
        <v>0</v>
      </c>
      <c r="G256" s="4">
        <v>0</v>
      </c>
      <c r="H256" s="15">
        <v>0</v>
      </c>
      <c r="I256" s="24">
        <f t="shared" si="14"/>
        <v>0</v>
      </c>
      <c r="J256" s="24">
        <f t="shared" si="15"/>
        <v>0</v>
      </c>
      <c r="AF256" s="18"/>
      <c r="AG256" s="18"/>
    </row>
    <row r="257" spans="1:33" ht="12" customHeight="1">
      <c r="A257" s="218"/>
      <c r="B257" s="113"/>
      <c r="C257" s="72"/>
      <c r="D257" s="2" t="s">
        <v>34</v>
      </c>
      <c r="E257" s="4">
        <v>0</v>
      </c>
      <c r="F257" s="4">
        <v>0</v>
      </c>
      <c r="G257" s="4">
        <v>0</v>
      </c>
      <c r="H257" s="15">
        <v>0</v>
      </c>
      <c r="I257" s="24">
        <f t="shared" si="14"/>
        <v>0</v>
      </c>
      <c r="J257" s="24">
        <f t="shared" si="15"/>
        <v>0</v>
      </c>
      <c r="AF257" s="18"/>
      <c r="AG257" s="18"/>
    </row>
    <row r="258" spans="1:33" ht="12" customHeight="1">
      <c r="A258" s="218"/>
      <c r="B258" s="114"/>
      <c r="C258" s="72"/>
      <c r="D258" s="2" t="s">
        <v>35</v>
      </c>
      <c r="E258" s="4">
        <v>0</v>
      </c>
      <c r="F258" s="4">
        <v>0</v>
      </c>
      <c r="G258" s="4">
        <v>0</v>
      </c>
      <c r="H258" s="15">
        <v>0</v>
      </c>
      <c r="I258" s="24">
        <f t="shared" si="14"/>
        <v>0</v>
      </c>
      <c r="J258" s="24">
        <f t="shared" si="15"/>
        <v>0</v>
      </c>
      <c r="AF258" s="18"/>
      <c r="AG258" s="18"/>
    </row>
    <row r="259" spans="1:33" ht="12" customHeight="1">
      <c r="G259" s="22"/>
      <c r="H259" s="22"/>
    </row>
  </sheetData>
  <mergeCells count="138">
    <mergeCell ref="G44:G45"/>
    <mergeCell ref="H44:H45"/>
    <mergeCell ref="G37:G38"/>
    <mergeCell ref="H37:H38"/>
    <mergeCell ref="G64:G65"/>
    <mergeCell ref="H64:H65"/>
    <mergeCell ref="G76:G77"/>
    <mergeCell ref="H76:H77"/>
    <mergeCell ref="G113:G114"/>
    <mergeCell ref="H113:H114"/>
    <mergeCell ref="G133:G134"/>
    <mergeCell ref="H133:H134"/>
    <mergeCell ref="G9:H11"/>
    <mergeCell ref="G139:G140"/>
    <mergeCell ref="H139:H140"/>
    <mergeCell ref="G178:G179"/>
    <mergeCell ref="H178:H179"/>
    <mergeCell ref="G209:G210"/>
    <mergeCell ref="H209:H210"/>
    <mergeCell ref="A169:J169"/>
    <mergeCell ref="A201:A206"/>
    <mergeCell ref="B201:B206"/>
    <mergeCell ref="A189:A194"/>
    <mergeCell ref="B189:B194"/>
    <mergeCell ref="A163:A168"/>
    <mergeCell ref="B163:B168"/>
    <mergeCell ref="A151:A156"/>
    <mergeCell ref="B151:B156"/>
    <mergeCell ref="A157:A162"/>
    <mergeCell ref="B157:B162"/>
    <mergeCell ref="A138:A144"/>
    <mergeCell ref="B138:B144"/>
    <mergeCell ref="A131:A137"/>
    <mergeCell ref="B131:B137"/>
    <mergeCell ref="G5:H5"/>
    <mergeCell ref="G6:H6"/>
    <mergeCell ref="I9:J11"/>
    <mergeCell ref="I5:J5"/>
    <mergeCell ref="I6:J6"/>
    <mergeCell ref="A240:J240"/>
    <mergeCell ref="I37:I38"/>
    <mergeCell ref="J37:J38"/>
    <mergeCell ref="I44:I45"/>
    <mergeCell ref="J44:J45"/>
    <mergeCell ref="I76:I77"/>
    <mergeCell ref="J76:J77"/>
    <mergeCell ref="A207:A213"/>
    <mergeCell ref="B207:B213"/>
    <mergeCell ref="D209:D210"/>
    <mergeCell ref="A195:A200"/>
    <mergeCell ref="B195:B200"/>
    <mergeCell ref="A183:A188"/>
    <mergeCell ref="B183:B188"/>
    <mergeCell ref="A170:A175"/>
    <mergeCell ref="B170:B175"/>
    <mergeCell ref="A176:A182"/>
    <mergeCell ref="B176:B182"/>
    <mergeCell ref="D178:D179"/>
    <mergeCell ref="A247:A252"/>
    <mergeCell ref="B247:B252"/>
    <mergeCell ref="A253:A258"/>
    <mergeCell ref="B253:B258"/>
    <mergeCell ref="G215:G216"/>
    <mergeCell ref="H215:H216"/>
    <mergeCell ref="G228:G229"/>
    <mergeCell ref="H228:H229"/>
    <mergeCell ref="A241:A246"/>
    <mergeCell ref="B241:B246"/>
    <mergeCell ref="A227:A233"/>
    <mergeCell ref="B227:B233"/>
    <mergeCell ref="D228:D229"/>
    <mergeCell ref="A234:A239"/>
    <mergeCell ref="B234:B239"/>
    <mergeCell ref="D215:D216"/>
    <mergeCell ref="A221:A226"/>
    <mergeCell ref="B221:B226"/>
    <mergeCell ref="A214:A220"/>
    <mergeCell ref="B214:B220"/>
    <mergeCell ref="A145:A150"/>
    <mergeCell ref="B145:B150"/>
    <mergeCell ref="A112:A118"/>
    <mergeCell ref="B112:B118"/>
    <mergeCell ref="D113:D114"/>
    <mergeCell ref="A119:A124"/>
    <mergeCell ref="B119:B124"/>
    <mergeCell ref="D133:D134"/>
    <mergeCell ref="A125:A130"/>
    <mergeCell ref="B125:B130"/>
    <mergeCell ref="A106:A111"/>
    <mergeCell ref="B106:B111"/>
    <mergeCell ref="A94:A99"/>
    <mergeCell ref="B94:B99"/>
    <mergeCell ref="A100:A105"/>
    <mergeCell ref="B100:B105"/>
    <mergeCell ref="A82:A87"/>
    <mergeCell ref="B82:B87"/>
    <mergeCell ref="A88:A93"/>
    <mergeCell ref="B88:B93"/>
    <mergeCell ref="A69:A74"/>
    <mergeCell ref="B69:B74"/>
    <mergeCell ref="A75:A81"/>
    <mergeCell ref="B75:B81"/>
    <mergeCell ref="D76:D77"/>
    <mergeCell ref="A56:A61"/>
    <mergeCell ref="B56:B61"/>
    <mergeCell ref="A62:A68"/>
    <mergeCell ref="B62:B68"/>
    <mergeCell ref="D64:D65"/>
    <mergeCell ref="A43:A49"/>
    <mergeCell ref="B43:B49"/>
    <mergeCell ref="D44:D45"/>
    <mergeCell ref="A50:A55"/>
    <mergeCell ref="B50:B55"/>
    <mergeCell ref="A30:A35"/>
    <mergeCell ref="B30:B35"/>
    <mergeCell ref="A36:A42"/>
    <mergeCell ref="B36:B42"/>
    <mergeCell ref="D37:D38"/>
    <mergeCell ref="E2:F2"/>
    <mergeCell ref="A3:D3"/>
    <mergeCell ref="E3:F3"/>
    <mergeCell ref="A4:D4"/>
    <mergeCell ref="E4:F4"/>
    <mergeCell ref="B9:D9"/>
    <mergeCell ref="A24:A29"/>
    <mergeCell ref="B24:B29"/>
    <mergeCell ref="A12:A17"/>
    <mergeCell ref="B12:B17"/>
    <mergeCell ref="A18:A23"/>
    <mergeCell ref="B18:B23"/>
    <mergeCell ref="B11:D11"/>
    <mergeCell ref="E5:F5"/>
    <mergeCell ref="E6:F6"/>
    <mergeCell ref="A5:A7"/>
    <mergeCell ref="B5:B7"/>
    <mergeCell ref="C5:C7"/>
    <mergeCell ref="D5:D7"/>
    <mergeCell ref="E9:F11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6:N12"/>
  <sheetViews>
    <sheetView workbookViewId="0">
      <selection activeCell="B48" sqref="B48"/>
    </sheetView>
  </sheetViews>
  <sheetFormatPr defaultRowHeight="12.75"/>
  <cols>
    <col min="10" max="10" width="12.28515625" customWidth="1"/>
    <col min="11" max="11" width="11.140625" customWidth="1"/>
    <col min="14" max="14" width="11.7109375" customWidth="1"/>
  </cols>
  <sheetData>
    <row r="6" spans="6:14">
      <c r="J6">
        <v>13033009</v>
      </c>
    </row>
    <row r="8" spans="6:14">
      <c r="F8">
        <v>114280</v>
      </c>
      <c r="G8">
        <v>114264.1</v>
      </c>
      <c r="J8">
        <f t="shared" ref="J8:K11" si="0">97615.5+F8</f>
        <v>211895.5</v>
      </c>
      <c r="K8">
        <f t="shared" si="0"/>
        <v>211879.6</v>
      </c>
      <c r="M8">
        <f>J8/J6*100</f>
        <v>1.6258371340033602</v>
      </c>
      <c r="N8">
        <f>K8/J6*100</f>
        <v>1.6257151360825426</v>
      </c>
    </row>
    <row r="9" spans="6:14">
      <c r="F9">
        <v>608787.19999999995</v>
      </c>
      <c r="G9">
        <v>93958.3</v>
      </c>
      <c r="J9">
        <f t="shared" si="0"/>
        <v>706402.7</v>
      </c>
      <c r="K9">
        <f t="shared" si="0"/>
        <v>191573.8</v>
      </c>
      <c r="M9">
        <f>J9/(J6+J8)*100</f>
        <v>5.3333921735713528</v>
      </c>
      <c r="N9">
        <f>K9/(J6+K8)*100</f>
        <v>1.4463979712143444</v>
      </c>
    </row>
    <row r="10" spans="6:14">
      <c r="F10">
        <v>363119.1</v>
      </c>
      <c r="G10">
        <v>8640.5</v>
      </c>
      <c r="J10">
        <f t="shared" si="0"/>
        <v>460734.6</v>
      </c>
      <c r="K10">
        <f t="shared" si="0"/>
        <v>106256</v>
      </c>
      <c r="M10">
        <f>J10/(J6+J8+J9)*100</f>
        <v>3.3024475297913303</v>
      </c>
      <c r="N10">
        <f>K10/(J6+K8+K9)*100</f>
        <v>0.79080338884437318</v>
      </c>
    </row>
    <row r="11" spans="6:14">
      <c r="F11">
        <v>331564.90000000002</v>
      </c>
      <c r="G11">
        <v>4323.2</v>
      </c>
      <c r="J11">
        <f t="shared" si="0"/>
        <v>429180.4</v>
      </c>
      <c r="K11">
        <f t="shared" si="0"/>
        <v>101938.7</v>
      </c>
      <c r="M11">
        <f>J11/(J6+J8+J9+J10)*100</f>
        <v>2.9779291925173297</v>
      </c>
      <c r="N11">
        <f>K11/(J6+K8+K9+K10)*100</f>
        <v>0.75271963123740349</v>
      </c>
    </row>
    <row r="12" spans="6:14">
      <c r="J12">
        <v>1508679.7</v>
      </c>
      <c r="K12">
        <v>0</v>
      </c>
      <c r="M12">
        <f>J12/(J6+J8+J9+J10+J11)*100</f>
        <v>10.165468043460733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kabanov</cp:lastModifiedBy>
  <cp:revision/>
  <dcterms:created xsi:type="dcterms:W3CDTF">2014-04-28T07:48:47Z</dcterms:created>
  <dcterms:modified xsi:type="dcterms:W3CDTF">2016-11-29T03:39:50Z</dcterms:modified>
</cp:coreProperties>
</file>