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мероприятий'!$A$1:$O$166</definedName>
  </definedNames>
  <calcPr fullCalcOnLoad="1"/>
</workbook>
</file>

<file path=xl/sharedStrings.xml><?xml version="1.0" encoding="utf-8"?>
<sst xmlns="http://schemas.openxmlformats.org/spreadsheetml/2006/main" count="229" uniqueCount="63">
  <si>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</si>
  <si>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</si>
  <si>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</si>
  <si>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</si>
  <si>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</si>
  <si>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</si>
  <si>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</si>
  <si>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</si>
  <si>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</si>
  <si>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</si>
  <si>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</si>
  <si>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</si>
  <si>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</si>
  <si>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</si>
  <si>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</si>
  <si>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</si>
  <si>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</si>
  <si>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</si>
  <si>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</si>
  <si>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</si>
  <si>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Строительство ледозащитного сооружения в д. Эушта г.Томска для защиты жилых домов в период паводка (на завершение строительства)</t>
  </si>
  <si>
    <t>Строительство защитного сооружения вдоль                                 ул. Лермонтова на реке Ушайка в              г. Томске</t>
  </si>
  <si>
    <t>1.1</t>
  </si>
  <si>
    <t>Разработка проектно-сметной документации</t>
  </si>
  <si>
    <t>Строительно-монтажные работы</t>
  </si>
  <si>
    <t>1.1.1</t>
  </si>
  <si>
    <t>1.1.2</t>
  </si>
  <si>
    <t>1.1.4</t>
  </si>
  <si>
    <t>1.1.5</t>
  </si>
  <si>
    <t>1.1.6</t>
  </si>
  <si>
    <t>1.2</t>
  </si>
  <si>
    <t>1.2.1</t>
  </si>
  <si>
    <t>1</t>
  </si>
  <si>
    <t xml:space="preserve">
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</si>
  <si>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</si>
  <si>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</si>
  <si>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1.1.7</t>
  </si>
  <si>
    <t>1.1.8</t>
  </si>
  <si>
    <t xml:space="preserve">Приложение 3 к подпрограмме «Инженерная защита территорий»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</si>
  <si>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</si>
  <si>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</si>
  <si>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</si>
  <si>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</si>
  <si>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</si>
  <si>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</si>
  <si>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</si>
  <si>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Берегоукрепление вдоль ул.                         Б. Хмельницкого в                     Городе Томске (пос. Степановка)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</si>
  <si>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</si>
  <si>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Итого по задаче 1,
 в т.ч.:</t>
  </si>
  <si>
    <t>Защита территорий в г. Томске на правом берегу р. Томи от коммунального моста до устья р.Ушайки от негативного воздействия вод                 (2 этап)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</si>
  <si>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</si>
  <si>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1.1.9</t>
  </si>
  <si>
    <t>Капитальный ремонт ограждающей дамбы по ул. Московский тракт 113/1</t>
  </si>
  <si>
    <t>Защита территорий г. Томска на правом берегу р. Томи от коммунального моста до устья р.Ушайка от негативного воздействия вод</t>
  </si>
  <si>
    <t xml:space="preserve">областного бюджета </t>
  </si>
  <si>
    <t>1.1.3</t>
  </si>
  <si>
    <t>Укрепление концевой части подпорной стены по пер. Пионерскому по объекту: "Крепление левобережной части подхода к Каменному мосту на реке Ушайке по пре. Пионерскому в г. Томске</t>
  </si>
  <si>
    <t>1.1.10</t>
  </si>
  <si>
    <t>план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</si>
  <si>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</t>
  </si>
  <si>
    <t>Код бюджетной классификации (КЦСР, КВР)</t>
  </si>
  <si>
    <t>0850140010/414</t>
  </si>
  <si>
    <t>0850140010/414
0850100099/414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</si>
</sst>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</numFmts>
  <fonts count="2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wrapText="1"/>
    </xf>
    <xf numFmtId="1" fontId="2" fillId="0" borderId="15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vertical="top" wrapText="1"/>
    </xf>
    <xf numFmtId="1" fontId="2" fillId="0" borderId="1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wrapText="1"/>
    </xf>
    <xf numFmtId="49" fontId="1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wrapText="1"/>
    </xf>
    <xf numFmtId="49" fontId="2" fillId="0" borderId="23" xfId="0" applyNumberFormat="1" applyFont="1" applyFill="1" applyBorder="1" applyAlignment="1">
      <alignment vertical="center" wrapText="1"/>
    </xf>
    <xf numFmtId="1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top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top" wrapText="1"/>
    </xf>
    <xf numFmtId="4" fontId="1" fillId="0" borderId="3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38" xfId="0" applyNumberFormat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BreakPreview" zoomScale="80" zoomScaleNormal="60" zoomScaleSheetLayoutView="80" zoomScalePageLayoutView="0" workbookViewId="0" topLeftCell="A149">
      <selection activeCell="B169" sqref="A169:M197"/>
    </sheetView>
  </sheetViews>
  <sheetFormatPr defaultColWidth="9.140625" defaultRowHeight="15"/>
  <cols>
    <col min="1" max="1" width="10.28125" style="1" bestFit="1" customWidth="1"/>
    <col min="2" max="2" width="25.28125" style="1" customWidth="1"/>
    <col min="3" max="3" width="17.00390625" style="1" customWidth="1"/>
    <col min="4" max="4" width="12.8515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421875" style="1" customWidth="1"/>
    <col min="9" max="9" width="14.57421875" style="1" customWidth="1"/>
    <col min="10" max="10" width="16.140625" style="1" customWidth="1"/>
    <col min="11" max="11" width="14.57421875" style="1" customWidth="1"/>
    <col min="12" max="12" width="15.8515625" style="1" customWidth="1"/>
    <col min="13" max="13" width="14.140625" style="1" customWidth="1"/>
    <col min="14" max="14" width="14.00390625" style="1" customWidth="1"/>
    <col min="15" max="15" width="19.140625" style="1" customWidth="1"/>
    <col min="16" max="16384" width="9.140625" style="1" customWidth="1"/>
  </cols>
  <sheetData>
    <row r="1" spans="11:15" ht="36" customHeight="1">
      <c r="K1" s="87" t="s">
        <v>38</v>
      </c>
      <c r="L1" s="87"/>
      <c r="M1" s="87"/>
      <c r="N1" s="87"/>
      <c r="O1" s="87"/>
    </row>
    <row r="2" spans="2:16" ht="39" customHeight="1">
      <c r="B2" s="2" t="s">
        <v>33</v>
      </c>
      <c r="C2" s="2"/>
      <c r="D2" s="88" t="s">
        <v>43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2"/>
      <c r="P2" s="2"/>
    </row>
    <row r="3" spans="2:14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>
      <c r="A4" s="117" t="s">
        <v>0</v>
      </c>
      <c r="B4" s="97" t="s">
        <v>1</v>
      </c>
      <c r="C4" s="123" t="s">
        <v>60</v>
      </c>
      <c r="D4" s="97" t="s">
        <v>2</v>
      </c>
      <c r="E4" s="97" t="s">
        <v>3</v>
      </c>
      <c r="F4" s="97"/>
      <c r="G4" s="97" t="s">
        <v>4</v>
      </c>
      <c r="H4" s="97"/>
      <c r="I4" s="97"/>
      <c r="J4" s="97"/>
      <c r="K4" s="97"/>
      <c r="L4" s="97"/>
      <c r="M4" s="97"/>
      <c r="N4" s="97"/>
      <c r="O4" s="114" t="s">
        <v>7</v>
      </c>
    </row>
    <row r="5" spans="1:15" ht="48.75" customHeight="1">
      <c r="A5" s="118"/>
      <c r="B5" s="91"/>
      <c r="C5" s="124"/>
      <c r="D5" s="91"/>
      <c r="E5" s="91"/>
      <c r="F5" s="91"/>
      <c r="G5" s="91" t="s">
        <v>5</v>
      </c>
      <c r="H5" s="91"/>
      <c r="I5" s="91" t="s">
        <v>6</v>
      </c>
      <c r="J5" s="91"/>
      <c r="K5" s="91" t="s">
        <v>54</v>
      </c>
      <c r="L5" s="91"/>
      <c r="M5" s="91" t="s">
        <v>14</v>
      </c>
      <c r="N5" s="91"/>
      <c r="O5" s="115"/>
    </row>
    <row r="6" spans="1:15" ht="87.75" customHeight="1" thickBot="1">
      <c r="A6" s="119"/>
      <c r="B6" s="98"/>
      <c r="C6" s="125"/>
      <c r="D6" s="98"/>
      <c r="E6" s="4" t="s">
        <v>45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58</v>
      </c>
      <c r="O6" s="116"/>
    </row>
    <row r="7" spans="1:15" s="6" customFormat="1" ht="51" customHeight="1" thickBot="1">
      <c r="A7" s="5" t="s">
        <v>32</v>
      </c>
      <c r="B7" s="120" t="s">
        <v>41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s="6" customFormat="1" ht="33.75" customHeight="1">
      <c r="A8" s="7" t="s">
        <v>22</v>
      </c>
      <c r="B8" s="105" t="s">
        <v>47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5" ht="32.25" customHeight="1">
      <c r="A9" s="104" t="s">
        <v>25</v>
      </c>
      <c r="B9" s="99" t="s">
        <v>53</v>
      </c>
      <c r="C9" s="63"/>
      <c r="D9" s="8" t="s">
        <v>18</v>
      </c>
      <c r="E9" s="9">
        <f aca="true" t="shared" si="0" ref="E9:E26">G9+I9+K9</f>
        <v>4030378.6999999997</v>
      </c>
      <c r="F9" s="9">
        <f aca="true" t="shared" si="1" ref="F9:F21">H9+J9+L9+N9</f>
        <v>15041.2</v>
      </c>
      <c r="G9" s="10">
        <f>SUM(G10:G14)</f>
        <v>204563</v>
      </c>
      <c r="H9" s="10">
        <f aca="true" t="shared" si="2" ref="H9:N9">SUM(H10:H14)</f>
        <v>15041.2</v>
      </c>
      <c r="I9" s="10">
        <f t="shared" si="2"/>
        <v>3647193.8</v>
      </c>
      <c r="J9" s="10">
        <f t="shared" si="2"/>
        <v>0</v>
      </c>
      <c r="K9" s="10">
        <f t="shared" si="2"/>
        <v>178621.9</v>
      </c>
      <c r="L9" s="10">
        <f t="shared" si="2"/>
        <v>0</v>
      </c>
      <c r="M9" s="10">
        <f t="shared" si="2"/>
        <v>0</v>
      </c>
      <c r="N9" s="10">
        <f t="shared" si="2"/>
        <v>0</v>
      </c>
      <c r="O9" s="128" t="s">
        <v>42</v>
      </c>
    </row>
    <row r="10" spans="1:15" ht="15">
      <c r="A10" s="92"/>
      <c r="B10" s="100"/>
      <c r="C10" s="64"/>
      <c r="D10" s="11" t="s">
        <v>9</v>
      </c>
      <c r="E10" s="12">
        <f>G10+I10+K10</f>
        <v>0</v>
      </c>
      <c r="F10" s="12">
        <f t="shared" si="1"/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79"/>
    </row>
    <row r="11" spans="1:15" ht="15">
      <c r="A11" s="92"/>
      <c r="B11" s="100"/>
      <c r="C11" s="64"/>
      <c r="D11" s="11" t="s">
        <v>10</v>
      </c>
      <c r="E11" s="81">
        <f t="shared" si="0"/>
        <v>1941.2</v>
      </c>
      <c r="F11" s="81">
        <f t="shared" si="1"/>
        <v>1941.1999999999998</v>
      </c>
      <c r="G11" s="82">
        <v>1941.2</v>
      </c>
      <c r="H11" s="82">
        <f>9651-7709.8</f>
        <v>1941.1999999999998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79"/>
    </row>
    <row r="12" spans="1:15" ht="15">
      <c r="A12" s="92"/>
      <c r="B12" s="100"/>
      <c r="C12" s="64"/>
      <c r="D12" s="11" t="s">
        <v>11</v>
      </c>
      <c r="E12" s="81">
        <f t="shared" si="0"/>
        <v>1309220.8</v>
      </c>
      <c r="F12" s="12">
        <f t="shared" si="1"/>
        <v>0</v>
      </c>
      <c r="G12" s="82">
        <v>63961</v>
      </c>
      <c r="H12" s="13">
        <f>9596-9596</f>
        <v>0</v>
      </c>
      <c r="I12" s="82">
        <v>1151298.8</v>
      </c>
      <c r="J12" s="13">
        <v>0</v>
      </c>
      <c r="K12" s="82">
        <v>93961</v>
      </c>
      <c r="L12" s="13">
        <v>0</v>
      </c>
      <c r="M12" s="13">
        <v>0</v>
      </c>
      <c r="N12" s="13">
        <v>0</v>
      </c>
      <c r="O12" s="79"/>
    </row>
    <row r="13" spans="1:15" ht="15">
      <c r="A13" s="92"/>
      <c r="B13" s="100"/>
      <c r="C13" s="64" t="s">
        <v>61</v>
      </c>
      <c r="D13" s="11" t="s">
        <v>12</v>
      </c>
      <c r="E13" s="81">
        <f t="shared" si="0"/>
        <v>1349415.6</v>
      </c>
      <c r="F13" s="12">
        <f t="shared" si="1"/>
        <v>13100</v>
      </c>
      <c r="G13" s="82">
        <v>67470.8</v>
      </c>
      <c r="H13" s="13">
        <v>13100</v>
      </c>
      <c r="I13" s="82">
        <v>1214474</v>
      </c>
      <c r="J13" s="13">
        <v>0</v>
      </c>
      <c r="K13" s="82">
        <v>67470.8</v>
      </c>
      <c r="L13" s="13">
        <v>0</v>
      </c>
      <c r="M13" s="13">
        <v>0</v>
      </c>
      <c r="N13" s="13">
        <v>0</v>
      </c>
      <c r="O13" s="79"/>
    </row>
    <row r="14" spans="1:15" ht="20.25" customHeight="1">
      <c r="A14" s="92"/>
      <c r="B14" s="100"/>
      <c r="C14" s="64"/>
      <c r="D14" s="14" t="s">
        <v>13</v>
      </c>
      <c r="E14" s="83">
        <f t="shared" si="0"/>
        <v>1369801.1</v>
      </c>
      <c r="F14" s="15">
        <f t="shared" si="1"/>
        <v>0</v>
      </c>
      <c r="G14" s="84">
        <v>71190</v>
      </c>
      <c r="H14" s="16">
        <v>0</v>
      </c>
      <c r="I14" s="84">
        <v>1281421</v>
      </c>
      <c r="J14" s="16">
        <v>0</v>
      </c>
      <c r="K14" s="84">
        <v>17190.1</v>
      </c>
      <c r="L14" s="16">
        <v>0</v>
      </c>
      <c r="M14" s="16">
        <v>0</v>
      </c>
      <c r="N14" s="16">
        <v>0</v>
      </c>
      <c r="O14" s="79"/>
    </row>
    <row r="15" spans="1:15" ht="33.75" customHeight="1">
      <c r="A15" s="92"/>
      <c r="B15" s="100"/>
      <c r="C15" s="64"/>
      <c r="D15" s="8" t="s">
        <v>17</v>
      </c>
      <c r="E15" s="9">
        <f t="shared" si="0"/>
        <v>72464.09999999999</v>
      </c>
      <c r="F15" s="9">
        <f t="shared" si="1"/>
        <v>72464.09999999999</v>
      </c>
      <c r="G15" s="10">
        <f aca="true" t="shared" si="3" ref="G15:N15">SUM(G16:G20)</f>
        <v>2</v>
      </c>
      <c r="H15" s="10">
        <f t="shared" si="3"/>
        <v>2</v>
      </c>
      <c r="I15" s="10">
        <f t="shared" si="3"/>
        <v>0</v>
      </c>
      <c r="J15" s="10">
        <f t="shared" si="3"/>
        <v>0</v>
      </c>
      <c r="K15" s="10">
        <f t="shared" si="3"/>
        <v>72462.09999999999</v>
      </c>
      <c r="L15" s="10">
        <f t="shared" si="3"/>
        <v>72462.09999999999</v>
      </c>
      <c r="M15" s="10">
        <f t="shared" si="3"/>
        <v>0</v>
      </c>
      <c r="N15" s="10">
        <f t="shared" si="3"/>
        <v>0</v>
      </c>
      <c r="O15" s="79"/>
    </row>
    <row r="16" spans="1:15" ht="15">
      <c r="A16" s="92"/>
      <c r="B16" s="100"/>
      <c r="C16" s="64"/>
      <c r="D16" s="11" t="s">
        <v>9</v>
      </c>
      <c r="E16" s="12">
        <f t="shared" si="0"/>
        <v>42803.899999999994</v>
      </c>
      <c r="F16" s="12">
        <f t="shared" si="1"/>
        <v>42803.899999999994</v>
      </c>
      <c r="G16" s="13">
        <v>1</v>
      </c>
      <c r="H16" s="13">
        <v>1</v>
      </c>
      <c r="I16" s="13">
        <v>0</v>
      </c>
      <c r="J16" s="13">
        <v>0</v>
      </c>
      <c r="K16" s="13">
        <f>27741.1+15061.8</f>
        <v>42802.899999999994</v>
      </c>
      <c r="L16" s="13">
        <f>27741.1+15061.8</f>
        <v>42802.899999999994</v>
      </c>
      <c r="M16" s="13">
        <v>0</v>
      </c>
      <c r="N16" s="13">
        <v>0</v>
      </c>
      <c r="O16" s="79"/>
    </row>
    <row r="17" spans="1:15" ht="30">
      <c r="A17" s="92"/>
      <c r="B17" s="100"/>
      <c r="C17" s="64" t="s">
        <v>62</v>
      </c>
      <c r="D17" s="11" t="s">
        <v>10</v>
      </c>
      <c r="E17" s="81">
        <f t="shared" si="0"/>
        <v>29660.2</v>
      </c>
      <c r="F17" s="81">
        <f t="shared" si="1"/>
        <v>29660.2</v>
      </c>
      <c r="G17" s="85">
        <v>1</v>
      </c>
      <c r="H17" s="85">
        <v>1</v>
      </c>
      <c r="I17" s="17">
        <v>0</v>
      </c>
      <c r="J17" s="17">
        <v>0</v>
      </c>
      <c r="K17" s="85">
        <v>29659.2</v>
      </c>
      <c r="L17" s="85">
        <v>29659.2</v>
      </c>
      <c r="M17" s="17">
        <v>0</v>
      </c>
      <c r="N17" s="17">
        <v>0</v>
      </c>
      <c r="O17" s="79"/>
    </row>
    <row r="18" spans="1:15" ht="15">
      <c r="A18" s="92"/>
      <c r="B18" s="100"/>
      <c r="C18" s="64"/>
      <c r="D18" s="11" t="s">
        <v>11</v>
      </c>
      <c r="E18" s="12">
        <f t="shared" si="0"/>
        <v>0</v>
      </c>
      <c r="F18" s="12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79"/>
    </row>
    <row r="19" spans="1:15" ht="15">
      <c r="A19" s="92"/>
      <c r="B19" s="100"/>
      <c r="C19" s="64"/>
      <c r="D19" s="11" t="s">
        <v>12</v>
      </c>
      <c r="E19" s="12">
        <f t="shared" si="0"/>
        <v>0</v>
      </c>
      <c r="F19" s="12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79"/>
    </row>
    <row r="20" spans="1:15" ht="17.25" customHeight="1">
      <c r="A20" s="93"/>
      <c r="B20" s="130"/>
      <c r="C20" s="64"/>
      <c r="D20" s="14" t="s">
        <v>13</v>
      </c>
      <c r="E20" s="15">
        <f t="shared" si="0"/>
        <v>0</v>
      </c>
      <c r="F20" s="15">
        <f t="shared" si="1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79"/>
    </row>
    <row r="21" spans="1:15" ht="33.75" customHeight="1">
      <c r="A21" s="89" t="s">
        <v>26</v>
      </c>
      <c r="B21" s="90" t="s">
        <v>49</v>
      </c>
      <c r="C21" s="63"/>
      <c r="D21" s="71" t="s">
        <v>17</v>
      </c>
      <c r="E21" s="9">
        <f t="shared" si="0"/>
        <v>150000</v>
      </c>
      <c r="F21" s="9">
        <f t="shared" si="1"/>
        <v>0</v>
      </c>
      <c r="G21" s="10">
        <f aca="true" t="shared" si="4" ref="G21:N21">SUM(G22:G26)</f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150000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79"/>
    </row>
    <row r="22" spans="1:15" ht="15">
      <c r="A22" s="89"/>
      <c r="B22" s="90"/>
      <c r="C22" s="64"/>
      <c r="D22" s="72" t="s">
        <v>9</v>
      </c>
      <c r="E22" s="12">
        <f t="shared" si="0"/>
        <v>0</v>
      </c>
      <c r="F22" s="12">
        <f>H22+J22+L22+N22</f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79"/>
    </row>
    <row r="23" spans="1:15" ht="15">
      <c r="A23" s="89"/>
      <c r="B23" s="90"/>
      <c r="C23" s="64"/>
      <c r="D23" s="72" t="s">
        <v>10</v>
      </c>
      <c r="E23" s="12">
        <f t="shared" si="0"/>
        <v>0</v>
      </c>
      <c r="F23" s="12">
        <f>H23+J23+L23+N23</f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79"/>
    </row>
    <row r="24" spans="1:15" ht="15">
      <c r="A24" s="89"/>
      <c r="B24" s="90"/>
      <c r="C24" s="64"/>
      <c r="D24" s="72" t="s">
        <v>11</v>
      </c>
      <c r="E24" s="12">
        <f t="shared" si="0"/>
        <v>150000</v>
      </c>
      <c r="F24" s="12">
        <f>H24+J24+L24+N24</f>
        <v>0</v>
      </c>
      <c r="G24" s="13">
        <v>0</v>
      </c>
      <c r="H24" s="13">
        <v>0</v>
      </c>
      <c r="I24" s="13">
        <v>0</v>
      </c>
      <c r="J24" s="13">
        <v>0</v>
      </c>
      <c r="K24" s="13">
        <v>150000</v>
      </c>
      <c r="L24" s="13">
        <v>0</v>
      </c>
      <c r="M24" s="13">
        <v>0</v>
      </c>
      <c r="N24" s="13">
        <v>0</v>
      </c>
      <c r="O24" s="79"/>
    </row>
    <row r="25" spans="1:15" ht="15">
      <c r="A25" s="89"/>
      <c r="B25" s="90"/>
      <c r="C25" s="64"/>
      <c r="D25" s="72" t="s">
        <v>12</v>
      </c>
      <c r="E25" s="12">
        <f t="shared" si="0"/>
        <v>0</v>
      </c>
      <c r="F25" s="12">
        <f>H25+J25+L25+N25</f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79"/>
    </row>
    <row r="26" spans="1:15" ht="15">
      <c r="A26" s="89"/>
      <c r="B26" s="90"/>
      <c r="C26" s="64"/>
      <c r="D26" s="72" t="s">
        <v>13</v>
      </c>
      <c r="E26" s="12">
        <f t="shared" si="0"/>
        <v>0</v>
      </c>
      <c r="F26" s="12">
        <f>H26+J26+L26+N26</f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79"/>
    </row>
    <row r="27" spans="1:15" s="6" customFormat="1" ht="38.25" customHeight="1">
      <c r="A27" s="89"/>
      <c r="B27" s="90"/>
      <c r="C27" s="64"/>
      <c r="D27" s="71" t="s">
        <v>18</v>
      </c>
      <c r="E27" s="9">
        <f aca="true" t="shared" si="5" ref="E27:E32">G27+I27+K27</f>
        <v>1057704.6</v>
      </c>
      <c r="F27" s="9">
        <f aca="true" t="shared" si="6" ref="F27:F32">H27+J27+L27+N27</f>
        <v>0</v>
      </c>
      <c r="G27" s="10">
        <f aca="true" t="shared" si="7" ref="G27:N27">SUM(G28:G32)</f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1057704.6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79"/>
    </row>
    <row r="28" spans="1:15" ht="15">
      <c r="A28" s="89"/>
      <c r="B28" s="90"/>
      <c r="C28" s="64"/>
      <c r="D28" s="72" t="s">
        <v>9</v>
      </c>
      <c r="E28" s="12">
        <f t="shared" si="5"/>
        <v>0</v>
      </c>
      <c r="F28" s="12">
        <f t="shared" si="6"/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79"/>
    </row>
    <row r="29" spans="1:15" ht="15">
      <c r="A29" s="89"/>
      <c r="B29" s="90"/>
      <c r="C29" s="64"/>
      <c r="D29" s="72" t="s">
        <v>10</v>
      </c>
      <c r="E29" s="12">
        <f t="shared" si="5"/>
        <v>0</v>
      </c>
      <c r="F29" s="12">
        <f t="shared" si="6"/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79"/>
    </row>
    <row r="30" spans="1:15" ht="15">
      <c r="A30" s="89"/>
      <c r="B30" s="90"/>
      <c r="C30" s="64"/>
      <c r="D30" s="72" t="s">
        <v>11</v>
      </c>
      <c r="E30" s="12">
        <f t="shared" si="5"/>
        <v>125150</v>
      </c>
      <c r="F30" s="12">
        <f t="shared" si="6"/>
        <v>0</v>
      </c>
      <c r="G30" s="13">
        <v>0</v>
      </c>
      <c r="H30" s="13">
        <v>0</v>
      </c>
      <c r="I30" s="13">
        <v>0</v>
      </c>
      <c r="J30" s="13">
        <v>0</v>
      </c>
      <c r="K30" s="13">
        <v>125150</v>
      </c>
      <c r="L30" s="13">
        <v>0</v>
      </c>
      <c r="M30" s="13">
        <v>0</v>
      </c>
      <c r="N30" s="13">
        <v>0</v>
      </c>
      <c r="O30" s="79"/>
    </row>
    <row r="31" spans="1:15" ht="15">
      <c r="A31" s="89"/>
      <c r="B31" s="90"/>
      <c r="C31" s="64"/>
      <c r="D31" s="72" t="s">
        <v>12</v>
      </c>
      <c r="E31" s="12">
        <f t="shared" si="5"/>
        <v>250297.5</v>
      </c>
      <c r="F31" s="12">
        <f t="shared" si="6"/>
        <v>0</v>
      </c>
      <c r="G31" s="13">
        <v>0</v>
      </c>
      <c r="H31" s="13">
        <v>0</v>
      </c>
      <c r="I31" s="13">
        <v>0</v>
      </c>
      <c r="J31" s="13">
        <v>0</v>
      </c>
      <c r="K31" s="13">
        <v>250297.5</v>
      </c>
      <c r="L31" s="13">
        <v>0</v>
      </c>
      <c r="M31" s="13">
        <v>0</v>
      </c>
      <c r="N31" s="13">
        <v>0</v>
      </c>
      <c r="O31" s="79"/>
    </row>
    <row r="32" spans="1:15" ht="15">
      <c r="A32" s="89"/>
      <c r="B32" s="90"/>
      <c r="C32" s="65"/>
      <c r="D32" s="72" t="s">
        <v>13</v>
      </c>
      <c r="E32" s="12">
        <f t="shared" si="5"/>
        <v>682257.1</v>
      </c>
      <c r="F32" s="12">
        <f t="shared" si="6"/>
        <v>0</v>
      </c>
      <c r="G32" s="13">
        <v>0</v>
      </c>
      <c r="H32" s="13">
        <v>0</v>
      </c>
      <c r="I32" s="13">
        <v>0</v>
      </c>
      <c r="J32" s="13">
        <v>0</v>
      </c>
      <c r="K32" s="13">
        <v>682257.1</v>
      </c>
      <c r="L32" s="13">
        <v>0</v>
      </c>
      <c r="M32" s="13">
        <v>0</v>
      </c>
      <c r="N32" s="13">
        <v>0</v>
      </c>
      <c r="O32" s="79"/>
    </row>
    <row r="33" spans="1:15" ht="39.75" customHeight="1">
      <c r="A33" s="141" t="s">
        <v>55</v>
      </c>
      <c r="B33" s="90" t="s">
        <v>46</v>
      </c>
      <c r="C33" s="63"/>
      <c r="D33" s="71" t="s">
        <v>18</v>
      </c>
      <c r="E33" s="9">
        <f aca="true" t="shared" si="8" ref="E33:E38">G33+I33+K33</f>
        <v>73234.40000000001</v>
      </c>
      <c r="F33" s="9">
        <f aca="true" t="shared" si="9" ref="F33:F38">H33+J33+L33+N33</f>
        <v>1949</v>
      </c>
      <c r="G33" s="10">
        <f aca="true" t="shared" si="10" ref="G33:N33">SUM(G34:G38)</f>
        <v>5825.8</v>
      </c>
      <c r="H33" s="10">
        <f t="shared" si="10"/>
        <v>1949</v>
      </c>
      <c r="I33" s="10">
        <f t="shared" si="10"/>
        <v>49071.3</v>
      </c>
      <c r="J33" s="10">
        <f t="shared" si="10"/>
        <v>0</v>
      </c>
      <c r="K33" s="10">
        <f t="shared" si="10"/>
        <v>18337.3</v>
      </c>
      <c r="L33" s="10">
        <f t="shared" si="10"/>
        <v>0</v>
      </c>
      <c r="M33" s="10">
        <f t="shared" si="10"/>
        <v>0</v>
      </c>
      <c r="N33" s="10">
        <f t="shared" si="10"/>
        <v>0</v>
      </c>
      <c r="O33" s="79" t="s">
        <v>42</v>
      </c>
    </row>
    <row r="34" spans="1:15" ht="15">
      <c r="A34" s="112"/>
      <c r="B34" s="90"/>
      <c r="C34" s="64"/>
      <c r="D34" s="72" t="s">
        <v>9</v>
      </c>
      <c r="E34" s="12">
        <f t="shared" si="8"/>
        <v>0</v>
      </c>
      <c r="F34" s="12">
        <f t="shared" si="9"/>
        <v>0</v>
      </c>
      <c r="G34" s="13">
        <v>0</v>
      </c>
      <c r="H34" s="13">
        <v>0</v>
      </c>
      <c r="I34" s="13">
        <v>0</v>
      </c>
      <c r="J34" s="13">
        <v>0</v>
      </c>
      <c r="K34" s="17">
        <v>0</v>
      </c>
      <c r="L34" s="13">
        <v>0</v>
      </c>
      <c r="M34" s="13">
        <v>0</v>
      </c>
      <c r="N34" s="13">
        <v>0</v>
      </c>
      <c r="O34" s="79"/>
    </row>
    <row r="35" spans="1:15" ht="15">
      <c r="A35" s="112"/>
      <c r="B35" s="90"/>
      <c r="C35" s="64" t="s">
        <v>61</v>
      </c>
      <c r="D35" s="72" t="s">
        <v>10</v>
      </c>
      <c r="E35" s="81">
        <f t="shared" si="8"/>
        <v>1949</v>
      </c>
      <c r="F35" s="81">
        <f t="shared" si="9"/>
        <v>1949</v>
      </c>
      <c r="G35" s="82">
        <v>1949</v>
      </c>
      <c r="H35" s="82">
        <f>3449-1500</f>
        <v>1949</v>
      </c>
      <c r="I35" s="13">
        <v>0</v>
      </c>
      <c r="J35" s="13">
        <v>0</v>
      </c>
      <c r="K35" s="85">
        <v>0</v>
      </c>
      <c r="L35" s="82">
        <f>6637.4-6637.4</f>
        <v>0</v>
      </c>
      <c r="M35" s="13">
        <v>0</v>
      </c>
      <c r="N35" s="13">
        <v>0</v>
      </c>
      <c r="O35" s="79"/>
    </row>
    <row r="36" spans="1:15" ht="15">
      <c r="A36" s="112"/>
      <c r="B36" s="90"/>
      <c r="C36" s="64"/>
      <c r="D36" s="72" t="s">
        <v>11</v>
      </c>
      <c r="E36" s="12">
        <f t="shared" si="8"/>
        <v>0</v>
      </c>
      <c r="F36" s="12">
        <f t="shared" si="9"/>
        <v>0</v>
      </c>
      <c r="G36" s="82">
        <v>0</v>
      </c>
      <c r="H36" s="82">
        <f>3504-3504</f>
        <v>0</v>
      </c>
      <c r="I36" s="82">
        <v>0</v>
      </c>
      <c r="J36" s="82">
        <v>0</v>
      </c>
      <c r="K36" s="85">
        <v>0</v>
      </c>
      <c r="L36" s="13">
        <v>0</v>
      </c>
      <c r="M36" s="13">
        <v>0</v>
      </c>
      <c r="N36" s="13">
        <v>0</v>
      </c>
      <c r="O36" s="79"/>
    </row>
    <row r="37" spans="1:15" ht="15">
      <c r="A37" s="112"/>
      <c r="B37" s="90"/>
      <c r="C37" s="64"/>
      <c r="D37" s="72" t="s">
        <v>12</v>
      </c>
      <c r="E37" s="12">
        <f t="shared" si="8"/>
        <v>34690.100000000006</v>
      </c>
      <c r="F37" s="12">
        <f t="shared" si="9"/>
        <v>0</v>
      </c>
      <c r="G37" s="82">
        <v>1886.9</v>
      </c>
      <c r="H37" s="82">
        <v>0</v>
      </c>
      <c r="I37" s="82">
        <v>23700.9</v>
      </c>
      <c r="J37" s="82">
        <v>0</v>
      </c>
      <c r="K37" s="85">
        <v>9102.3</v>
      </c>
      <c r="L37" s="13">
        <v>0</v>
      </c>
      <c r="M37" s="13">
        <v>0</v>
      </c>
      <c r="N37" s="13">
        <v>0</v>
      </c>
      <c r="O37" s="79"/>
    </row>
    <row r="38" spans="1:15" ht="17.25" customHeight="1">
      <c r="A38" s="113"/>
      <c r="B38" s="90"/>
      <c r="C38" s="65"/>
      <c r="D38" s="72" t="s">
        <v>13</v>
      </c>
      <c r="E38" s="12">
        <f t="shared" si="8"/>
        <v>36595.3</v>
      </c>
      <c r="F38" s="12">
        <f t="shared" si="9"/>
        <v>0</v>
      </c>
      <c r="G38" s="82">
        <v>1989.9</v>
      </c>
      <c r="H38" s="82">
        <v>0</v>
      </c>
      <c r="I38" s="82">
        <v>25370.4</v>
      </c>
      <c r="J38" s="82">
        <v>0</v>
      </c>
      <c r="K38" s="85">
        <v>9235</v>
      </c>
      <c r="L38" s="13">
        <v>0</v>
      </c>
      <c r="M38" s="13">
        <v>0</v>
      </c>
      <c r="N38" s="13">
        <v>0</v>
      </c>
      <c r="O38" s="79"/>
    </row>
    <row r="39" spans="1:15" ht="36" customHeight="1">
      <c r="A39" s="89" t="s">
        <v>27</v>
      </c>
      <c r="B39" s="90" t="s">
        <v>19</v>
      </c>
      <c r="C39" s="63"/>
      <c r="D39" s="71" t="s">
        <v>18</v>
      </c>
      <c r="E39" s="9">
        <f>G39+I39+K39</f>
        <v>120718</v>
      </c>
      <c r="F39" s="9">
        <f>H39+J39+L39+N39</f>
        <v>0</v>
      </c>
      <c r="G39" s="10">
        <f aca="true" t="shared" si="11" ref="G39:N39">SUM(G40:G44)</f>
        <v>120718</v>
      </c>
      <c r="H39" s="10">
        <f t="shared" si="11"/>
        <v>0</v>
      </c>
      <c r="I39" s="10">
        <f t="shared" si="11"/>
        <v>0</v>
      </c>
      <c r="J39" s="10">
        <f t="shared" si="11"/>
        <v>0</v>
      </c>
      <c r="K39" s="10">
        <f t="shared" si="11"/>
        <v>0</v>
      </c>
      <c r="L39" s="10">
        <f t="shared" si="11"/>
        <v>0</v>
      </c>
      <c r="M39" s="10">
        <f t="shared" si="11"/>
        <v>0</v>
      </c>
      <c r="N39" s="10">
        <f t="shared" si="11"/>
        <v>0</v>
      </c>
      <c r="O39" s="79"/>
    </row>
    <row r="40" spans="1:15" ht="19.5" customHeight="1">
      <c r="A40" s="89"/>
      <c r="B40" s="90"/>
      <c r="C40" s="64"/>
      <c r="D40" s="72" t="s">
        <v>9</v>
      </c>
      <c r="E40" s="12">
        <f>G40+I40+K40</f>
        <v>0</v>
      </c>
      <c r="F40" s="12">
        <f>H40+J40+L40+N40</f>
        <v>0</v>
      </c>
      <c r="G40" s="13">
        <v>0</v>
      </c>
      <c r="H40" s="13">
        <v>0</v>
      </c>
      <c r="I40" s="13">
        <v>0</v>
      </c>
      <c r="J40" s="13">
        <v>0</v>
      </c>
      <c r="K40" s="17">
        <v>0</v>
      </c>
      <c r="L40" s="13">
        <v>0</v>
      </c>
      <c r="M40" s="13">
        <v>0</v>
      </c>
      <c r="N40" s="13">
        <v>0</v>
      </c>
      <c r="O40" s="79"/>
    </row>
    <row r="41" spans="1:15" ht="19.5" customHeight="1">
      <c r="A41" s="89"/>
      <c r="B41" s="90"/>
      <c r="C41" s="64"/>
      <c r="D41" s="72" t="s">
        <v>10</v>
      </c>
      <c r="E41" s="12">
        <f>G41+I41+K41</f>
        <v>0</v>
      </c>
      <c r="F41" s="12">
        <f>H41+J41+L41+N41</f>
        <v>0</v>
      </c>
      <c r="G41" s="13">
        <v>0</v>
      </c>
      <c r="H41" s="13">
        <v>0</v>
      </c>
      <c r="I41" s="13">
        <v>0</v>
      </c>
      <c r="J41" s="13">
        <v>0</v>
      </c>
      <c r="K41" s="17">
        <v>0</v>
      </c>
      <c r="L41" s="13">
        <v>0</v>
      </c>
      <c r="M41" s="13">
        <v>0</v>
      </c>
      <c r="N41" s="13">
        <v>0</v>
      </c>
      <c r="O41" s="79"/>
    </row>
    <row r="42" spans="1:15" ht="19.5" customHeight="1">
      <c r="A42" s="89"/>
      <c r="B42" s="90"/>
      <c r="C42" s="64"/>
      <c r="D42" s="72" t="s">
        <v>11</v>
      </c>
      <c r="E42" s="12">
        <f>G42+I42+K42</f>
        <v>120718</v>
      </c>
      <c r="F42" s="12">
        <f>H42+J42+L42+N42</f>
        <v>0</v>
      </c>
      <c r="G42" s="13">
        <v>120718</v>
      </c>
      <c r="H42" s="13">
        <v>0</v>
      </c>
      <c r="I42" s="13">
        <v>0</v>
      </c>
      <c r="J42" s="13">
        <v>0</v>
      </c>
      <c r="K42" s="17">
        <v>0</v>
      </c>
      <c r="L42" s="13">
        <v>0</v>
      </c>
      <c r="M42" s="13">
        <v>0</v>
      </c>
      <c r="N42" s="13">
        <v>0</v>
      </c>
      <c r="O42" s="79"/>
    </row>
    <row r="43" spans="1:15" ht="19.5" customHeight="1">
      <c r="A43" s="89"/>
      <c r="B43" s="90"/>
      <c r="C43" s="64"/>
      <c r="D43" s="72" t="s">
        <v>12</v>
      </c>
      <c r="E43" s="12">
        <f>G43+I43+K43</f>
        <v>0</v>
      </c>
      <c r="F43" s="12">
        <f>H43+J43+L43+N43</f>
        <v>0</v>
      </c>
      <c r="G43" s="13">
        <v>0</v>
      </c>
      <c r="H43" s="13">
        <v>0</v>
      </c>
      <c r="I43" s="13">
        <v>0</v>
      </c>
      <c r="J43" s="13">
        <v>0</v>
      </c>
      <c r="K43" s="17">
        <v>0</v>
      </c>
      <c r="L43" s="13">
        <v>0</v>
      </c>
      <c r="M43" s="13">
        <v>0</v>
      </c>
      <c r="N43" s="13">
        <v>0</v>
      </c>
      <c r="O43" s="79"/>
    </row>
    <row r="44" spans="1:15" ht="55.5" customHeight="1">
      <c r="A44" s="89"/>
      <c r="B44" s="90"/>
      <c r="C44" s="65"/>
      <c r="D44" s="73" t="s">
        <v>13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79"/>
    </row>
    <row r="45" spans="1:15" ht="32.25" customHeight="1">
      <c r="A45" s="89" t="s">
        <v>28</v>
      </c>
      <c r="B45" s="90" t="s">
        <v>20</v>
      </c>
      <c r="C45" s="63"/>
      <c r="D45" s="71" t="s">
        <v>18</v>
      </c>
      <c r="E45" s="9">
        <f aca="true" t="shared" si="12" ref="E45:E50">G45+I45+K45</f>
        <v>10207.58</v>
      </c>
      <c r="F45" s="9">
        <f aca="true" t="shared" si="13" ref="F45:F50">H45+J45+L45+N45</f>
        <v>0</v>
      </c>
      <c r="G45" s="10">
        <f aca="true" t="shared" si="14" ref="G45:N45">SUM(G46:G50)</f>
        <v>10207.58</v>
      </c>
      <c r="H45" s="10">
        <f t="shared" si="14"/>
        <v>0</v>
      </c>
      <c r="I45" s="10">
        <f t="shared" si="14"/>
        <v>0</v>
      </c>
      <c r="J45" s="10">
        <f t="shared" si="14"/>
        <v>0</v>
      </c>
      <c r="K45" s="10">
        <f t="shared" si="14"/>
        <v>0</v>
      </c>
      <c r="L45" s="10">
        <f t="shared" si="14"/>
        <v>0</v>
      </c>
      <c r="M45" s="10">
        <f t="shared" si="14"/>
        <v>0</v>
      </c>
      <c r="N45" s="10">
        <f t="shared" si="14"/>
        <v>0</v>
      </c>
      <c r="O45" s="79"/>
    </row>
    <row r="46" spans="1:15" ht="17.25" customHeight="1">
      <c r="A46" s="89"/>
      <c r="B46" s="90"/>
      <c r="C46" s="64"/>
      <c r="D46" s="72" t="s">
        <v>9</v>
      </c>
      <c r="E46" s="12">
        <f t="shared" si="12"/>
        <v>0</v>
      </c>
      <c r="F46" s="12">
        <f t="shared" si="13"/>
        <v>0</v>
      </c>
      <c r="G46" s="13">
        <v>0</v>
      </c>
      <c r="H46" s="13">
        <v>0</v>
      </c>
      <c r="I46" s="13">
        <v>0</v>
      </c>
      <c r="J46" s="13">
        <v>0</v>
      </c>
      <c r="K46" s="17">
        <v>0</v>
      </c>
      <c r="L46" s="13">
        <v>0</v>
      </c>
      <c r="M46" s="13">
        <v>0</v>
      </c>
      <c r="N46" s="13">
        <v>0</v>
      </c>
      <c r="O46" s="79"/>
    </row>
    <row r="47" spans="1:15" ht="17.25" customHeight="1">
      <c r="A47" s="89"/>
      <c r="B47" s="90"/>
      <c r="C47" s="64"/>
      <c r="D47" s="72" t="s">
        <v>10</v>
      </c>
      <c r="E47" s="12">
        <f t="shared" si="12"/>
        <v>0</v>
      </c>
      <c r="F47" s="12">
        <f t="shared" si="13"/>
        <v>0</v>
      </c>
      <c r="G47" s="13">
        <v>0</v>
      </c>
      <c r="H47" s="13">
        <v>0</v>
      </c>
      <c r="I47" s="13">
        <v>0</v>
      </c>
      <c r="J47" s="13">
        <v>0</v>
      </c>
      <c r="K47" s="17">
        <v>0</v>
      </c>
      <c r="L47" s="13">
        <v>0</v>
      </c>
      <c r="M47" s="13">
        <v>0</v>
      </c>
      <c r="N47" s="13">
        <v>0</v>
      </c>
      <c r="O47" s="79"/>
    </row>
    <row r="48" spans="1:15" ht="17.25" customHeight="1">
      <c r="A48" s="89"/>
      <c r="B48" s="90"/>
      <c r="C48" s="64"/>
      <c r="D48" s="72" t="s">
        <v>11</v>
      </c>
      <c r="E48" s="12">
        <f t="shared" si="12"/>
        <v>10207.58</v>
      </c>
      <c r="F48" s="12">
        <f t="shared" si="13"/>
        <v>0</v>
      </c>
      <c r="G48" s="13">
        <v>10207.58</v>
      </c>
      <c r="H48" s="13">
        <v>0</v>
      </c>
      <c r="I48" s="13">
        <v>0</v>
      </c>
      <c r="J48" s="13">
        <v>0</v>
      </c>
      <c r="K48" s="17">
        <v>0</v>
      </c>
      <c r="L48" s="13">
        <v>0</v>
      </c>
      <c r="M48" s="13">
        <v>0</v>
      </c>
      <c r="N48" s="13">
        <v>0</v>
      </c>
      <c r="O48" s="79"/>
    </row>
    <row r="49" spans="1:15" ht="17.25" customHeight="1">
      <c r="A49" s="89"/>
      <c r="B49" s="90"/>
      <c r="C49" s="64"/>
      <c r="D49" s="72" t="s">
        <v>12</v>
      </c>
      <c r="E49" s="12">
        <f t="shared" si="12"/>
        <v>0</v>
      </c>
      <c r="F49" s="12">
        <f t="shared" si="13"/>
        <v>0</v>
      </c>
      <c r="G49" s="13">
        <v>0</v>
      </c>
      <c r="H49" s="13">
        <v>0</v>
      </c>
      <c r="I49" s="13">
        <v>0</v>
      </c>
      <c r="J49" s="13">
        <v>0</v>
      </c>
      <c r="K49" s="17">
        <v>0</v>
      </c>
      <c r="L49" s="13">
        <v>0</v>
      </c>
      <c r="M49" s="13">
        <v>0</v>
      </c>
      <c r="N49" s="13">
        <v>0</v>
      </c>
      <c r="O49" s="79"/>
    </row>
    <row r="50" spans="1:15" ht="59.25" customHeight="1">
      <c r="A50" s="89"/>
      <c r="B50" s="90"/>
      <c r="C50" s="65"/>
      <c r="D50" s="73" t="s">
        <v>13</v>
      </c>
      <c r="E50" s="15">
        <f t="shared" si="12"/>
        <v>0</v>
      </c>
      <c r="F50" s="15">
        <f t="shared" si="13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79"/>
    </row>
    <row r="51" spans="1:15" ht="36" customHeight="1">
      <c r="A51" s="92" t="s">
        <v>29</v>
      </c>
      <c r="B51" s="94" t="s">
        <v>21</v>
      </c>
      <c r="C51" s="63"/>
      <c r="D51" s="71" t="s">
        <v>17</v>
      </c>
      <c r="E51" s="9">
        <f aca="true" t="shared" si="15" ref="E51:E56">G51+I51+K51</f>
        <v>2437.12</v>
      </c>
      <c r="F51" s="9">
        <f aca="true" t="shared" si="16" ref="F51:F56">H51+J51+L51+N51</f>
        <v>0</v>
      </c>
      <c r="G51" s="10">
        <f aca="true" t="shared" si="17" ref="G51:N51">SUM(G52:G56)</f>
        <v>2437.12</v>
      </c>
      <c r="H51" s="10">
        <f t="shared" si="17"/>
        <v>0</v>
      </c>
      <c r="I51" s="10">
        <f t="shared" si="17"/>
        <v>0</v>
      </c>
      <c r="J51" s="10">
        <f t="shared" si="17"/>
        <v>0</v>
      </c>
      <c r="K51" s="10">
        <f t="shared" si="17"/>
        <v>0</v>
      </c>
      <c r="L51" s="10">
        <f t="shared" si="17"/>
        <v>0</v>
      </c>
      <c r="M51" s="10">
        <f t="shared" si="17"/>
        <v>0</v>
      </c>
      <c r="N51" s="10">
        <f t="shared" si="17"/>
        <v>0</v>
      </c>
      <c r="O51" s="79"/>
    </row>
    <row r="52" spans="1:15" ht="15">
      <c r="A52" s="92"/>
      <c r="B52" s="95"/>
      <c r="C52" s="64"/>
      <c r="D52" s="72" t="s">
        <v>9</v>
      </c>
      <c r="E52" s="12">
        <f t="shared" si="15"/>
        <v>0</v>
      </c>
      <c r="F52" s="12">
        <f t="shared" si="16"/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79"/>
    </row>
    <row r="53" spans="1:15" ht="15">
      <c r="A53" s="92"/>
      <c r="B53" s="95"/>
      <c r="C53" s="64"/>
      <c r="D53" s="72" t="s">
        <v>10</v>
      </c>
      <c r="E53" s="12">
        <f t="shared" si="15"/>
        <v>0</v>
      </c>
      <c r="F53" s="12">
        <f t="shared" si="16"/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79"/>
    </row>
    <row r="54" spans="1:15" ht="15">
      <c r="A54" s="92"/>
      <c r="B54" s="95"/>
      <c r="C54" s="64"/>
      <c r="D54" s="72" t="s">
        <v>11</v>
      </c>
      <c r="E54" s="12">
        <f t="shared" si="15"/>
        <v>2437.12</v>
      </c>
      <c r="F54" s="12">
        <f t="shared" si="16"/>
        <v>0</v>
      </c>
      <c r="G54" s="13">
        <v>2437.12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79"/>
    </row>
    <row r="55" spans="1:15" ht="15">
      <c r="A55" s="92"/>
      <c r="B55" s="95"/>
      <c r="C55" s="64"/>
      <c r="D55" s="72" t="s">
        <v>12</v>
      </c>
      <c r="E55" s="12">
        <f t="shared" si="15"/>
        <v>0</v>
      </c>
      <c r="F55" s="12">
        <f t="shared" si="16"/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79"/>
    </row>
    <row r="56" spans="1:15" ht="15">
      <c r="A56" s="92"/>
      <c r="B56" s="95"/>
      <c r="C56" s="64"/>
      <c r="D56" s="72" t="s">
        <v>13</v>
      </c>
      <c r="E56" s="12">
        <f t="shared" si="15"/>
        <v>0</v>
      </c>
      <c r="F56" s="12">
        <f t="shared" si="16"/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79"/>
    </row>
    <row r="57" spans="1:15" ht="33.75" customHeight="1">
      <c r="A57" s="92"/>
      <c r="B57" s="95"/>
      <c r="C57" s="64"/>
      <c r="D57" s="71" t="s">
        <v>18</v>
      </c>
      <c r="E57" s="9">
        <f aca="true" t="shared" si="18" ref="E57:E62">G57+I57+K57</f>
        <v>25711.61</v>
      </c>
      <c r="F57" s="9">
        <f aca="true" t="shared" si="19" ref="F57:F62">H57+J57+L57+N57</f>
        <v>0</v>
      </c>
      <c r="G57" s="10">
        <f aca="true" t="shared" si="20" ref="G57:N57">SUM(G58:G62)</f>
        <v>25711.61</v>
      </c>
      <c r="H57" s="10">
        <f t="shared" si="20"/>
        <v>0</v>
      </c>
      <c r="I57" s="10">
        <f t="shared" si="20"/>
        <v>0</v>
      </c>
      <c r="J57" s="10">
        <f t="shared" si="20"/>
        <v>0</v>
      </c>
      <c r="K57" s="10">
        <f t="shared" si="20"/>
        <v>0</v>
      </c>
      <c r="L57" s="10">
        <f t="shared" si="20"/>
        <v>0</v>
      </c>
      <c r="M57" s="10">
        <f t="shared" si="20"/>
        <v>0</v>
      </c>
      <c r="N57" s="10">
        <f t="shared" si="20"/>
        <v>0</v>
      </c>
      <c r="O57" s="79"/>
    </row>
    <row r="58" spans="1:15" ht="15">
      <c r="A58" s="92"/>
      <c r="B58" s="95"/>
      <c r="C58" s="64"/>
      <c r="D58" s="72" t="s">
        <v>9</v>
      </c>
      <c r="E58" s="12">
        <f t="shared" si="18"/>
        <v>0</v>
      </c>
      <c r="F58" s="12">
        <f t="shared" si="19"/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79"/>
    </row>
    <row r="59" spans="1:15" ht="15">
      <c r="A59" s="92"/>
      <c r="B59" s="95"/>
      <c r="C59" s="64"/>
      <c r="D59" s="72" t="s">
        <v>10</v>
      </c>
      <c r="E59" s="12">
        <f t="shared" si="18"/>
        <v>0</v>
      </c>
      <c r="F59" s="12">
        <f t="shared" si="19"/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79"/>
    </row>
    <row r="60" spans="1:15" ht="15">
      <c r="A60" s="92"/>
      <c r="B60" s="95"/>
      <c r="C60" s="64"/>
      <c r="D60" s="72" t="s">
        <v>11</v>
      </c>
      <c r="E60" s="12">
        <f t="shared" si="18"/>
        <v>25711.61</v>
      </c>
      <c r="F60" s="12">
        <f t="shared" si="19"/>
        <v>0</v>
      </c>
      <c r="G60" s="13">
        <v>25711.61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79"/>
    </row>
    <row r="61" spans="1:15" ht="15">
      <c r="A61" s="92"/>
      <c r="B61" s="95"/>
      <c r="C61" s="64"/>
      <c r="D61" s="72" t="s">
        <v>12</v>
      </c>
      <c r="E61" s="12">
        <f t="shared" si="18"/>
        <v>0</v>
      </c>
      <c r="F61" s="12">
        <f t="shared" si="19"/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79"/>
    </row>
    <row r="62" spans="1:15" ht="15">
      <c r="A62" s="92"/>
      <c r="B62" s="95"/>
      <c r="C62" s="65"/>
      <c r="D62" s="72" t="s">
        <v>13</v>
      </c>
      <c r="E62" s="12">
        <f t="shared" si="18"/>
        <v>0</v>
      </c>
      <c r="F62" s="12">
        <f t="shared" si="19"/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80"/>
    </row>
    <row r="63" spans="1:15" ht="40.5" customHeight="1">
      <c r="A63" s="89" t="s">
        <v>36</v>
      </c>
      <c r="B63" s="90" t="s">
        <v>34</v>
      </c>
      <c r="C63" s="63"/>
      <c r="D63" s="71" t="s">
        <v>17</v>
      </c>
      <c r="E63" s="9">
        <f aca="true" t="shared" si="21" ref="E63:E68">G63+I63+K63</f>
        <v>5174.000000000001</v>
      </c>
      <c r="F63" s="9">
        <f aca="true" t="shared" si="22" ref="F63:F68">H63+J63+L63+N63</f>
        <v>5174.000000000001</v>
      </c>
      <c r="G63" s="10">
        <f>SUM(G64:G68)</f>
        <v>5174.000000000001</v>
      </c>
      <c r="H63" s="10">
        <f aca="true" t="shared" si="23" ref="H63:N63">SUM(H64:H68)</f>
        <v>5174.000000000001</v>
      </c>
      <c r="I63" s="10">
        <f t="shared" si="23"/>
        <v>0</v>
      </c>
      <c r="J63" s="10">
        <f t="shared" si="23"/>
        <v>0</v>
      </c>
      <c r="K63" s="10">
        <f t="shared" si="23"/>
        <v>0</v>
      </c>
      <c r="L63" s="10">
        <f t="shared" si="23"/>
        <v>0</v>
      </c>
      <c r="M63" s="10">
        <f t="shared" si="23"/>
        <v>0</v>
      </c>
      <c r="N63" s="10">
        <f t="shared" si="23"/>
        <v>0</v>
      </c>
      <c r="O63" s="128" t="s">
        <v>42</v>
      </c>
    </row>
    <row r="64" spans="1:15" ht="15.75" customHeight="1">
      <c r="A64" s="89"/>
      <c r="B64" s="90"/>
      <c r="C64" s="64"/>
      <c r="D64" s="72" t="s">
        <v>9</v>
      </c>
      <c r="E64" s="12">
        <f t="shared" si="21"/>
        <v>818.7000000000007</v>
      </c>
      <c r="F64" s="12">
        <f t="shared" si="22"/>
        <v>818.7000000000007</v>
      </c>
      <c r="G64" s="13">
        <f>12800-100-11881.3</f>
        <v>818.7000000000007</v>
      </c>
      <c r="H64" s="13">
        <f>12800-100-11881.3</f>
        <v>818.7000000000007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79"/>
    </row>
    <row r="65" spans="1:15" ht="19.5" customHeight="1">
      <c r="A65" s="89"/>
      <c r="B65" s="90"/>
      <c r="C65" s="64" t="s">
        <v>61</v>
      </c>
      <c r="D65" s="72" t="s">
        <v>10</v>
      </c>
      <c r="E65" s="81">
        <f t="shared" si="21"/>
        <v>4355.3</v>
      </c>
      <c r="F65" s="81">
        <f t="shared" si="22"/>
        <v>4355.3</v>
      </c>
      <c r="G65" s="82">
        <v>4355.3</v>
      </c>
      <c r="H65" s="82">
        <v>4355.3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79"/>
    </row>
    <row r="66" spans="1:15" ht="20.25" customHeight="1">
      <c r="A66" s="89"/>
      <c r="B66" s="90"/>
      <c r="C66" s="64"/>
      <c r="D66" s="72" t="s">
        <v>11</v>
      </c>
      <c r="E66" s="12">
        <f t="shared" si="21"/>
        <v>0</v>
      </c>
      <c r="F66" s="12">
        <f t="shared" si="22"/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79"/>
    </row>
    <row r="67" spans="1:15" ht="20.25" customHeight="1">
      <c r="A67" s="89"/>
      <c r="B67" s="90"/>
      <c r="C67" s="64"/>
      <c r="D67" s="72" t="s">
        <v>12</v>
      </c>
      <c r="E67" s="12">
        <f t="shared" si="21"/>
        <v>0</v>
      </c>
      <c r="F67" s="12">
        <f t="shared" si="22"/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79"/>
    </row>
    <row r="68" spans="1:15" ht="19.5" customHeight="1">
      <c r="A68" s="89"/>
      <c r="B68" s="90"/>
      <c r="C68" s="64"/>
      <c r="D68" s="72" t="s">
        <v>13</v>
      </c>
      <c r="E68" s="12">
        <f t="shared" si="21"/>
        <v>0</v>
      </c>
      <c r="F68" s="12">
        <f t="shared" si="22"/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79"/>
    </row>
    <row r="69" spans="1:15" ht="36.75" customHeight="1">
      <c r="A69" s="89"/>
      <c r="B69" s="90"/>
      <c r="C69" s="64"/>
      <c r="D69" s="71" t="s">
        <v>18</v>
      </c>
      <c r="E69" s="9">
        <f aca="true" t="shared" si="24" ref="E69:E74">G69+I69+K69</f>
        <v>155734.5</v>
      </c>
      <c r="F69" s="9">
        <f aca="true" t="shared" si="25" ref="F69:F74">H69+J69+L69+N69</f>
        <v>155734.5</v>
      </c>
      <c r="G69" s="10">
        <f aca="true" t="shared" si="26" ref="G69:N69">SUM(G70:G74)</f>
        <v>0</v>
      </c>
      <c r="H69" s="10">
        <f t="shared" si="26"/>
        <v>0</v>
      </c>
      <c r="I69" s="10">
        <f t="shared" si="26"/>
        <v>155734.5</v>
      </c>
      <c r="J69" s="10">
        <f t="shared" si="26"/>
        <v>155734.5</v>
      </c>
      <c r="K69" s="10">
        <f t="shared" si="26"/>
        <v>0</v>
      </c>
      <c r="L69" s="10">
        <f t="shared" si="26"/>
        <v>0</v>
      </c>
      <c r="M69" s="10">
        <f t="shared" si="26"/>
        <v>0</v>
      </c>
      <c r="N69" s="10">
        <f t="shared" si="26"/>
        <v>0</v>
      </c>
      <c r="O69" s="79"/>
    </row>
    <row r="70" spans="1:15" ht="19.5" customHeight="1">
      <c r="A70" s="89"/>
      <c r="B70" s="90"/>
      <c r="C70" s="64"/>
      <c r="D70" s="72" t="s">
        <v>9</v>
      </c>
      <c r="E70" s="12">
        <f t="shared" si="24"/>
        <v>155734.5</v>
      </c>
      <c r="F70" s="12">
        <f t="shared" si="25"/>
        <v>155734.5</v>
      </c>
      <c r="G70" s="13">
        <v>0</v>
      </c>
      <c r="H70" s="13">
        <v>0</v>
      </c>
      <c r="I70" s="13">
        <f>154919.7+814.8</f>
        <v>155734.5</v>
      </c>
      <c r="J70" s="13">
        <f>154919.7+814.8</f>
        <v>155734.5</v>
      </c>
      <c r="K70" s="13">
        <v>0</v>
      </c>
      <c r="L70" s="13">
        <v>0</v>
      </c>
      <c r="M70" s="13">
        <v>0</v>
      </c>
      <c r="N70" s="13">
        <v>0</v>
      </c>
      <c r="O70" s="79"/>
    </row>
    <row r="71" spans="1:15" ht="22.5" customHeight="1">
      <c r="A71" s="89"/>
      <c r="B71" s="90"/>
      <c r="C71" s="64"/>
      <c r="D71" s="72" t="s">
        <v>10</v>
      </c>
      <c r="E71" s="12">
        <f t="shared" si="24"/>
        <v>0</v>
      </c>
      <c r="F71" s="12">
        <f t="shared" si="25"/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79"/>
    </row>
    <row r="72" spans="1:15" ht="19.5" customHeight="1">
      <c r="A72" s="89"/>
      <c r="B72" s="90"/>
      <c r="C72" s="64"/>
      <c r="D72" s="72" t="s">
        <v>11</v>
      </c>
      <c r="E72" s="12">
        <f t="shared" si="24"/>
        <v>0</v>
      </c>
      <c r="F72" s="12">
        <f t="shared" si="25"/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79"/>
    </row>
    <row r="73" spans="1:15" ht="18" customHeight="1">
      <c r="A73" s="89"/>
      <c r="B73" s="90"/>
      <c r="C73" s="64"/>
      <c r="D73" s="72" t="s">
        <v>12</v>
      </c>
      <c r="E73" s="12">
        <f t="shared" si="24"/>
        <v>0</v>
      </c>
      <c r="F73" s="12">
        <f t="shared" si="25"/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79"/>
    </row>
    <row r="74" spans="1:15" ht="19.5" customHeight="1">
      <c r="A74" s="89"/>
      <c r="B74" s="90"/>
      <c r="C74" s="65"/>
      <c r="D74" s="72" t="s">
        <v>13</v>
      </c>
      <c r="E74" s="12">
        <f t="shared" si="24"/>
        <v>0</v>
      </c>
      <c r="F74" s="12">
        <f t="shared" si="25"/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79"/>
    </row>
    <row r="75" spans="1:15" ht="31.5" customHeight="1">
      <c r="A75" s="104" t="s">
        <v>37</v>
      </c>
      <c r="B75" s="94" t="s">
        <v>35</v>
      </c>
      <c r="C75" s="63"/>
      <c r="D75" s="71" t="s">
        <v>17</v>
      </c>
      <c r="E75" s="9">
        <f aca="true" t="shared" si="27" ref="E75:E80">G75+I75+K75</f>
        <v>456.79999999999995</v>
      </c>
      <c r="F75" s="9">
        <f aca="true" t="shared" si="28" ref="F75:F80">H75+J75+L75+N75</f>
        <v>456.79999999999995</v>
      </c>
      <c r="G75" s="10">
        <f>SUM(G76:G80)</f>
        <v>456.79999999999995</v>
      </c>
      <c r="H75" s="10">
        <f>SUM(H76:H80)</f>
        <v>456.79999999999995</v>
      </c>
      <c r="I75" s="10">
        <f aca="true" t="shared" si="29" ref="I75:N75">SUM(I76:I80)</f>
        <v>0</v>
      </c>
      <c r="J75" s="10">
        <f t="shared" si="29"/>
        <v>0</v>
      </c>
      <c r="K75" s="10">
        <f t="shared" si="29"/>
        <v>0</v>
      </c>
      <c r="L75" s="10">
        <f t="shared" si="29"/>
        <v>0</v>
      </c>
      <c r="M75" s="10">
        <f t="shared" si="29"/>
        <v>0</v>
      </c>
      <c r="N75" s="10">
        <f t="shared" si="29"/>
        <v>0</v>
      </c>
      <c r="O75" s="79"/>
    </row>
    <row r="76" spans="1:15" ht="15">
      <c r="A76" s="92"/>
      <c r="B76" s="95"/>
      <c r="C76" s="64"/>
      <c r="D76" s="72" t="s">
        <v>9</v>
      </c>
      <c r="E76" s="12">
        <f t="shared" si="27"/>
        <v>320.4</v>
      </c>
      <c r="F76" s="12">
        <f t="shared" si="28"/>
        <v>320.4</v>
      </c>
      <c r="G76" s="13">
        <f>300+127.4-100-7</f>
        <v>320.4</v>
      </c>
      <c r="H76" s="13">
        <f>300+127.4-100-7</f>
        <v>320.4</v>
      </c>
      <c r="I76" s="13">
        <v>0</v>
      </c>
      <c r="J76" s="13">
        <v>0</v>
      </c>
      <c r="K76" s="17">
        <v>0</v>
      </c>
      <c r="L76" s="13">
        <v>0</v>
      </c>
      <c r="M76" s="13">
        <v>0</v>
      </c>
      <c r="N76" s="13">
        <v>0</v>
      </c>
      <c r="O76" s="79"/>
    </row>
    <row r="77" spans="1:15" ht="15">
      <c r="A77" s="92"/>
      <c r="B77" s="95"/>
      <c r="C77" s="64" t="s">
        <v>61</v>
      </c>
      <c r="D77" s="72" t="s">
        <v>10</v>
      </c>
      <c r="E77" s="81">
        <f t="shared" si="27"/>
        <v>136.4</v>
      </c>
      <c r="F77" s="81">
        <f t="shared" si="28"/>
        <v>136.4</v>
      </c>
      <c r="G77" s="82">
        <v>136.4</v>
      </c>
      <c r="H77" s="82">
        <v>136.4</v>
      </c>
      <c r="I77" s="13">
        <v>0</v>
      </c>
      <c r="J77" s="13">
        <v>0</v>
      </c>
      <c r="K77" s="17">
        <v>0</v>
      </c>
      <c r="L77" s="13">
        <v>0</v>
      </c>
      <c r="M77" s="13">
        <v>0</v>
      </c>
      <c r="N77" s="13">
        <v>0</v>
      </c>
      <c r="O77" s="79"/>
    </row>
    <row r="78" spans="1:15" ht="15">
      <c r="A78" s="92"/>
      <c r="B78" s="95"/>
      <c r="C78" s="64"/>
      <c r="D78" s="72" t="s">
        <v>11</v>
      </c>
      <c r="E78" s="12">
        <f t="shared" si="27"/>
        <v>0</v>
      </c>
      <c r="F78" s="12">
        <f t="shared" si="28"/>
        <v>0</v>
      </c>
      <c r="G78" s="13">
        <v>0</v>
      </c>
      <c r="H78" s="13">
        <v>0</v>
      </c>
      <c r="I78" s="13">
        <v>0</v>
      </c>
      <c r="J78" s="13">
        <v>0</v>
      </c>
      <c r="K78" s="17">
        <v>0</v>
      </c>
      <c r="L78" s="13">
        <v>0</v>
      </c>
      <c r="M78" s="13">
        <v>0</v>
      </c>
      <c r="N78" s="13">
        <v>0</v>
      </c>
      <c r="O78" s="79"/>
    </row>
    <row r="79" spans="1:15" ht="15">
      <c r="A79" s="92"/>
      <c r="B79" s="95"/>
      <c r="C79" s="64"/>
      <c r="D79" s="72" t="s">
        <v>12</v>
      </c>
      <c r="E79" s="12">
        <f t="shared" si="27"/>
        <v>0</v>
      </c>
      <c r="F79" s="12">
        <f t="shared" si="28"/>
        <v>0</v>
      </c>
      <c r="G79" s="13">
        <v>0</v>
      </c>
      <c r="H79" s="13">
        <v>0</v>
      </c>
      <c r="I79" s="13">
        <v>0</v>
      </c>
      <c r="J79" s="13">
        <v>0</v>
      </c>
      <c r="K79" s="17">
        <v>0</v>
      </c>
      <c r="L79" s="13">
        <v>0</v>
      </c>
      <c r="M79" s="13">
        <v>0</v>
      </c>
      <c r="N79" s="13">
        <v>0</v>
      </c>
      <c r="O79" s="79"/>
    </row>
    <row r="80" spans="1:15" ht="15">
      <c r="A80" s="92"/>
      <c r="B80" s="95"/>
      <c r="C80" s="64"/>
      <c r="D80" s="72" t="s">
        <v>13</v>
      </c>
      <c r="E80" s="12">
        <f t="shared" si="27"/>
        <v>0</v>
      </c>
      <c r="F80" s="12">
        <f t="shared" si="28"/>
        <v>0</v>
      </c>
      <c r="G80" s="13">
        <v>0</v>
      </c>
      <c r="H80" s="13">
        <v>0</v>
      </c>
      <c r="I80" s="13">
        <v>0</v>
      </c>
      <c r="J80" s="13">
        <v>0</v>
      </c>
      <c r="K80" s="17">
        <v>0</v>
      </c>
      <c r="L80" s="13">
        <v>0</v>
      </c>
      <c r="M80" s="13">
        <v>0</v>
      </c>
      <c r="N80" s="13">
        <v>0</v>
      </c>
      <c r="O80" s="79"/>
    </row>
    <row r="81" spans="1:15" ht="33" customHeight="1">
      <c r="A81" s="92"/>
      <c r="B81" s="95"/>
      <c r="C81" s="64"/>
      <c r="D81" s="71" t="s">
        <v>18</v>
      </c>
      <c r="E81" s="9">
        <f aca="true" t="shared" si="30" ref="E81:E86">G81+I81+K81</f>
        <v>149367.5</v>
      </c>
      <c r="F81" s="9">
        <f aca="true" t="shared" si="31" ref="F81:F86">H81+J81+L81+N81</f>
        <v>0</v>
      </c>
      <c r="G81" s="10">
        <f aca="true" t="shared" si="32" ref="G81:N81">SUM(G82:G86)</f>
        <v>149367.5</v>
      </c>
      <c r="H81" s="10">
        <f t="shared" si="32"/>
        <v>0</v>
      </c>
      <c r="I81" s="10">
        <f t="shared" si="32"/>
        <v>0</v>
      </c>
      <c r="J81" s="10">
        <f t="shared" si="32"/>
        <v>0</v>
      </c>
      <c r="K81" s="10">
        <f t="shared" si="32"/>
        <v>0</v>
      </c>
      <c r="L81" s="10">
        <f t="shared" si="32"/>
        <v>0</v>
      </c>
      <c r="M81" s="10">
        <f t="shared" si="32"/>
        <v>0</v>
      </c>
      <c r="N81" s="10">
        <f t="shared" si="32"/>
        <v>0</v>
      </c>
      <c r="O81" s="79"/>
    </row>
    <row r="82" spans="1:15" ht="15">
      <c r="A82" s="92"/>
      <c r="B82" s="95"/>
      <c r="C82" s="64"/>
      <c r="D82" s="72" t="s">
        <v>9</v>
      </c>
      <c r="E82" s="12">
        <f t="shared" si="30"/>
        <v>0</v>
      </c>
      <c r="F82" s="12">
        <f t="shared" si="31"/>
        <v>0</v>
      </c>
      <c r="G82" s="17">
        <v>0</v>
      </c>
      <c r="H82" s="13">
        <v>0</v>
      </c>
      <c r="I82" s="13">
        <v>0</v>
      </c>
      <c r="J82" s="13">
        <v>0</v>
      </c>
      <c r="K82" s="17">
        <v>0</v>
      </c>
      <c r="L82" s="13">
        <v>0</v>
      </c>
      <c r="M82" s="13">
        <v>0</v>
      </c>
      <c r="N82" s="13">
        <v>0</v>
      </c>
      <c r="O82" s="79"/>
    </row>
    <row r="83" spans="1:15" ht="15">
      <c r="A83" s="92"/>
      <c r="B83" s="95"/>
      <c r="C83" s="64"/>
      <c r="D83" s="72" t="s">
        <v>10</v>
      </c>
      <c r="E83" s="12">
        <f t="shared" si="30"/>
        <v>0</v>
      </c>
      <c r="F83" s="12">
        <f t="shared" si="31"/>
        <v>0</v>
      </c>
      <c r="G83" s="17">
        <v>0</v>
      </c>
      <c r="H83" s="13">
        <v>0</v>
      </c>
      <c r="I83" s="13">
        <v>0</v>
      </c>
      <c r="J83" s="13">
        <v>0</v>
      </c>
      <c r="K83" s="17">
        <v>0</v>
      </c>
      <c r="L83" s="13">
        <v>0</v>
      </c>
      <c r="M83" s="13">
        <v>0</v>
      </c>
      <c r="N83" s="13">
        <v>0</v>
      </c>
      <c r="O83" s="79"/>
    </row>
    <row r="84" spans="1:15" ht="15">
      <c r="A84" s="92"/>
      <c r="B84" s="95"/>
      <c r="C84" s="64"/>
      <c r="D84" s="72" t="s">
        <v>11</v>
      </c>
      <c r="E84" s="12">
        <f t="shared" si="30"/>
        <v>149367.5</v>
      </c>
      <c r="F84" s="12">
        <f t="shared" si="31"/>
        <v>0</v>
      </c>
      <c r="G84" s="17">
        <v>149367.5</v>
      </c>
      <c r="H84" s="13">
        <v>0</v>
      </c>
      <c r="I84" s="13">
        <v>0</v>
      </c>
      <c r="J84" s="13">
        <v>0</v>
      </c>
      <c r="K84" s="17">
        <v>0</v>
      </c>
      <c r="L84" s="13">
        <v>0</v>
      </c>
      <c r="M84" s="13">
        <v>0</v>
      </c>
      <c r="N84" s="13">
        <v>0</v>
      </c>
      <c r="O84" s="79"/>
    </row>
    <row r="85" spans="1:15" ht="15">
      <c r="A85" s="92"/>
      <c r="B85" s="95"/>
      <c r="C85" s="64"/>
      <c r="D85" s="72" t="s">
        <v>12</v>
      </c>
      <c r="E85" s="12">
        <f t="shared" si="30"/>
        <v>0</v>
      </c>
      <c r="F85" s="12">
        <f t="shared" si="31"/>
        <v>0</v>
      </c>
      <c r="G85" s="13">
        <v>0</v>
      </c>
      <c r="H85" s="13">
        <v>0</v>
      </c>
      <c r="I85" s="13">
        <v>0</v>
      </c>
      <c r="J85" s="13">
        <v>0</v>
      </c>
      <c r="K85" s="17">
        <v>0</v>
      </c>
      <c r="L85" s="13">
        <v>0</v>
      </c>
      <c r="M85" s="13">
        <v>0</v>
      </c>
      <c r="N85" s="13">
        <v>0</v>
      </c>
      <c r="O85" s="79"/>
    </row>
    <row r="86" spans="1:15" ht="15">
      <c r="A86" s="93"/>
      <c r="B86" s="96"/>
      <c r="C86" s="65"/>
      <c r="D86" s="72" t="s">
        <v>13</v>
      </c>
      <c r="E86" s="12">
        <f t="shared" si="30"/>
        <v>0</v>
      </c>
      <c r="F86" s="12">
        <f t="shared" si="31"/>
        <v>0</v>
      </c>
      <c r="G86" s="13">
        <v>0</v>
      </c>
      <c r="H86" s="13">
        <v>0</v>
      </c>
      <c r="I86" s="13">
        <v>0</v>
      </c>
      <c r="J86" s="13">
        <v>0</v>
      </c>
      <c r="K86" s="17">
        <v>0</v>
      </c>
      <c r="L86" s="13">
        <v>0</v>
      </c>
      <c r="M86" s="13">
        <v>0</v>
      </c>
      <c r="N86" s="13">
        <v>0</v>
      </c>
      <c r="O86" s="80"/>
    </row>
    <row r="87" spans="1:15" ht="39" customHeight="1">
      <c r="A87" s="92" t="s">
        <v>51</v>
      </c>
      <c r="B87" s="94" t="s">
        <v>50</v>
      </c>
      <c r="C87" s="63"/>
      <c r="D87" s="74" t="s">
        <v>17</v>
      </c>
      <c r="E87" s="9">
        <f>G87+I87+K87</f>
        <v>1403.6</v>
      </c>
      <c r="F87" s="9">
        <f aca="true" t="shared" si="33" ref="F87:F92">H87+J87+L87+N87</f>
        <v>1403.6</v>
      </c>
      <c r="G87" s="18">
        <f>SUM(G88:G92)</f>
        <v>0</v>
      </c>
      <c r="H87" s="18">
        <f aca="true" t="shared" si="34" ref="H87:N87">SUM(H88:H92)</f>
        <v>0</v>
      </c>
      <c r="I87" s="18">
        <f t="shared" si="34"/>
        <v>0</v>
      </c>
      <c r="J87" s="18">
        <f t="shared" si="34"/>
        <v>0</v>
      </c>
      <c r="K87" s="18">
        <f t="shared" si="34"/>
        <v>1403.6</v>
      </c>
      <c r="L87" s="18">
        <f t="shared" si="34"/>
        <v>1403.6</v>
      </c>
      <c r="M87" s="18">
        <f t="shared" si="34"/>
        <v>0</v>
      </c>
      <c r="N87" s="18">
        <f t="shared" si="34"/>
        <v>0</v>
      </c>
      <c r="O87" s="76" t="s">
        <v>42</v>
      </c>
    </row>
    <row r="88" spans="1:15" ht="15">
      <c r="A88" s="92"/>
      <c r="B88" s="95"/>
      <c r="C88" s="64"/>
      <c r="D88" s="72" t="s">
        <v>9</v>
      </c>
      <c r="E88" s="13">
        <f>G88+I88+K88+M88</f>
        <v>1403.6</v>
      </c>
      <c r="F88" s="13">
        <f t="shared" si="33"/>
        <v>1403.6</v>
      </c>
      <c r="G88" s="13">
        <v>0</v>
      </c>
      <c r="H88" s="13">
        <v>0</v>
      </c>
      <c r="I88" s="13">
        <v>0</v>
      </c>
      <c r="J88" s="13">
        <v>0</v>
      </c>
      <c r="K88" s="13">
        <v>1403.6</v>
      </c>
      <c r="L88" s="16">
        <v>1403.6</v>
      </c>
      <c r="M88" s="13">
        <v>0</v>
      </c>
      <c r="N88" s="13">
        <v>0</v>
      </c>
      <c r="O88" s="107"/>
    </row>
    <row r="89" spans="1:15" ht="15">
      <c r="A89" s="92"/>
      <c r="B89" s="95"/>
      <c r="C89" s="64"/>
      <c r="D89" s="72" t="s">
        <v>10</v>
      </c>
      <c r="E89" s="13">
        <f>G89+I89+K89+M89</f>
        <v>0</v>
      </c>
      <c r="F89" s="13">
        <f t="shared" si="33"/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07"/>
    </row>
    <row r="90" spans="1:15" ht="15">
      <c r="A90" s="92"/>
      <c r="B90" s="95"/>
      <c r="C90" s="64"/>
      <c r="D90" s="72" t="s">
        <v>11</v>
      </c>
      <c r="E90" s="13">
        <f>G90+I90+K90+M90</f>
        <v>0</v>
      </c>
      <c r="F90" s="13">
        <f t="shared" si="33"/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07"/>
    </row>
    <row r="91" spans="1:15" ht="15">
      <c r="A91" s="92"/>
      <c r="B91" s="95"/>
      <c r="C91" s="64"/>
      <c r="D91" s="72" t="s">
        <v>12</v>
      </c>
      <c r="E91" s="13">
        <f>G91+I91+K91+M91</f>
        <v>0</v>
      </c>
      <c r="F91" s="13">
        <f t="shared" si="33"/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07"/>
    </row>
    <row r="92" spans="1:15" ht="269.25" customHeight="1">
      <c r="A92" s="93"/>
      <c r="B92" s="96"/>
      <c r="C92" s="65"/>
      <c r="D92" s="73" t="s">
        <v>13</v>
      </c>
      <c r="E92" s="16">
        <f>G92+I92+K92+M92</f>
        <v>0</v>
      </c>
      <c r="F92" s="16">
        <f t="shared" si="33"/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08"/>
    </row>
    <row r="93" spans="1:15" ht="39.75" customHeight="1">
      <c r="A93" s="112" t="s">
        <v>57</v>
      </c>
      <c r="B93" s="96" t="s">
        <v>56</v>
      </c>
      <c r="C93" s="63"/>
      <c r="D93" s="74" t="s">
        <v>18</v>
      </c>
      <c r="E93" s="9">
        <f aca="true" t="shared" si="35" ref="E93:E98">G93+I93+K93</f>
        <v>31121.2</v>
      </c>
      <c r="F93" s="9">
        <f aca="true" t="shared" si="36" ref="F93:F98">H93+J93+L93+N93</f>
        <v>0</v>
      </c>
      <c r="G93" s="9">
        <f aca="true" t="shared" si="37" ref="G93:N93">SUM(G94:G98)</f>
        <v>31121.2</v>
      </c>
      <c r="H93" s="9">
        <f t="shared" si="37"/>
        <v>0</v>
      </c>
      <c r="I93" s="9">
        <f t="shared" si="37"/>
        <v>0</v>
      </c>
      <c r="J93" s="9">
        <f t="shared" si="37"/>
        <v>0</v>
      </c>
      <c r="K93" s="9">
        <f t="shared" si="37"/>
        <v>0</v>
      </c>
      <c r="L93" s="9">
        <f t="shared" si="37"/>
        <v>0</v>
      </c>
      <c r="M93" s="9">
        <f t="shared" si="37"/>
        <v>0</v>
      </c>
      <c r="N93" s="9">
        <f t="shared" si="37"/>
        <v>0</v>
      </c>
      <c r="O93" s="109" t="s">
        <v>42</v>
      </c>
    </row>
    <row r="94" spans="1:15" ht="15">
      <c r="A94" s="112"/>
      <c r="B94" s="90"/>
      <c r="C94" s="64"/>
      <c r="D94" s="72" t="s">
        <v>9</v>
      </c>
      <c r="E94" s="12">
        <f t="shared" si="35"/>
        <v>0</v>
      </c>
      <c r="F94" s="12">
        <f t="shared" si="36"/>
        <v>0</v>
      </c>
      <c r="G94" s="13">
        <v>0</v>
      </c>
      <c r="H94" s="13">
        <v>0</v>
      </c>
      <c r="I94" s="13">
        <v>0</v>
      </c>
      <c r="J94" s="13">
        <v>0</v>
      </c>
      <c r="K94" s="17">
        <v>0</v>
      </c>
      <c r="L94" s="13">
        <v>0</v>
      </c>
      <c r="M94" s="13">
        <v>0</v>
      </c>
      <c r="N94" s="13">
        <v>0</v>
      </c>
      <c r="O94" s="110"/>
    </row>
    <row r="95" spans="1:15" ht="15">
      <c r="A95" s="112"/>
      <c r="B95" s="90"/>
      <c r="C95" s="64"/>
      <c r="D95" s="72" t="s">
        <v>10</v>
      </c>
      <c r="E95" s="81">
        <f t="shared" si="35"/>
        <v>0</v>
      </c>
      <c r="F95" s="81">
        <f t="shared" si="36"/>
        <v>0</v>
      </c>
      <c r="G95" s="13">
        <v>0</v>
      </c>
      <c r="H95" s="13">
        <v>0</v>
      </c>
      <c r="I95" s="13">
        <v>0</v>
      </c>
      <c r="J95" s="13">
        <v>0</v>
      </c>
      <c r="K95" s="17">
        <v>0</v>
      </c>
      <c r="L95" s="13">
        <v>0</v>
      </c>
      <c r="M95" s="13">
        <v>0</v>
      </c>
      <c r="N95" s="13">
        <v>0</v>
      </c>
      <c r="O95" s="110"/>
    </row>
    <row r="96" spans="1:15" ht="15">
      <c r="A96" s="112"/>
      <c r="B96" s="90"/>
      <c r="C96" s="64"/>
      <c r="D96" s="72" t="s">
        <v>11</v>
      </c>
      <c r="E96" s="12">
        <f t="shared" si="35"/>
        <v>31121.2</v>
      </c>
      <c r="F96" s="12">
        <f t="shared" si="36"/>
        <v>0</v>
      </c>
      <c r="G96" s="13">
        <v>31121.2</v>
      </c>
      <c r="H96" s="13">
        <v>0</v>
      </c>
      <c r="I96" s="13">
        <v>0</v>
      </c>
      <c r="J96" s="13">
        <v>0</v>
      </c>
      <c r="K96" s="17">
        <v>0</v>
      </c>
      <c r="L96" s="13">
        <v>0</v>
      </c>
      <c r="M96" s="13">
        <v>0</v>
      </c>
      <c r="N96" s="13">
        <v>0</v>
      </c>
      <c r="O96" s="110"/>
    </row>
    <row r="97" spans="1:15" ht="15">
      <c r="A97" s="112"/>
      <c r="B97" s="90"/>
      <c r="C97" s="64"/>
      <c r="D97" s="72" t="s">
        <v>12</v>
      </c>
      <c r="E97" s="12">
        <f t="shared" si="35"/>
        <v>0</v>
      </c>
      <c r="F97" s="12">
        <f t="shared" si="36"/>
        <v>0</v>
      </c>
      <c r="G97" s="13">
        <v>0</v>
      </c>
      <c r="H97" s="13">
        <v>0</v>
      </c>
      <c r="I97" s="13">
        <v>0</v>
      </c>
      <c r="J97" s="13">
        <v>0</v>
      </c>
      <c r="K97" s="17">
        <v>0</v>
      </c>
      <c r="L97" s="13">
        <v>0</v>
      </c>
      <c r="M97" s="13">
        <v>0</v>
      </c>
      <c r="N97" s="13">
        <v>0</v>
      </c>
      <c r="O97" s="110"/>
    </row>
    <row r="98" spans="1:15" ht="36.75" customHeight="1">
      <c r="A98" s="113"/>
      <c r="B98" s="90"/>
      <c r="C98" s="65"/>
      <c r="D98" s="72" t="s">
        <v>13</v>
      </c>
      <c r="E98" s="12">
        <f t="shared" si="35"/>
        <v>0</v>
      </c>
      <c r="F98" s="12">
        <f t="shared" si="36"/>
        <v>0</v>
      </c>
      <c r="G98" s="13">
        <v>0</v>
      </c>
      <c r="H98" s="13">
        <v>0</v>
      </c>
      <c r="I98" s="13">
        <v>0</v>
      </c>
      <c r="J98" s="13">
        <v>0</v>
      </c>
      <c r="K98" s="17">
        <v>0</v>
      </c>
      <c r="L98" s="13">
        <v>0</v>
      </c>
      <c r="M98" s="13">
        <v>0</v>
      </c>
      <c r="N98" s="13">
        <v>0</v>
      </c>
      <c r="O98" s="111"/>
    </row>
    <row r="99" spans="1:15" s="6" customFormat="1" ht="25.5" customHeight="1">
      <c r="A99" s="131"/>
      <c r="B99" s="102" t="s">
        <v>48</v>
      </c>
      <c r="C99" s="66"/>
      <c r="D99" s="22" t="s">
        <v>8</v>
      </c>
      <c r="E99" s="18">
        <f aca="true" t="shared" si="38" ref="E99:E104">G99+I99+K99</f>
        <v>5886113.71</v>
      </c>
      <c r="F99" s="18">
        <f aca="true" t="shared" si="39" ref="F99:F104">H99+J99+L99+N99</f>
        <v>252223.2</v>
      </c>
      <c r="G99" s="18">
        <f aca="true" t="shared" si="40" ref="G99:N99">SUM(G100:G104)</f>
        <v>555584.61</v>
      </c>
      <c r="H99" s="18">
        <f t="shared" si="40"/>
        <v>22623</v>
      </c>
      <c r="I99" s="18">
        <f t="shared" si="40"/>
        <v>3851999.6</v>
      </c>
      <c r="J99" s="18">
        <f t="shared" si="40"/>
        <v>155734.5</v>
      </c>
      <c r="K99" s="18">
        <f t="shared" si="40"/>
        <v>1478529.5</v>
      </c>
      <c r="L99" s="18">
        <f t="shared" si="40"/>
        <v>73865.7</v>
      </c>
      <c r="M99" s="18">
        <f t="shared" si="40"/>
        <v>0</v>
      </c>
      <c r="N99" s="18">
        <f t="shared" si="40"/>
        <v>0</v>
      </c>
      <c r="O99" s="23"/>
    </row>
    <row r="100" spans="1:15" s="6" customFormat="1" ht="14.25">
      <c r="A100" s="132"/>
      <c r="B100" s="103"/>
      <c r="C100" s="67"/>
      <c r="D100" s="22" t="s">
        <v>9</v>
      </c>
      <c r="E100" s="20">
        <f t="shared" si="38"/>
        <v>201081.1</v>
      </c>
      <c r="F100" s="20">
        <f t="shared" si="39"/>
        <v>201081.1</v>
      </c>
      <c r="G100" s="20">
        <f>G106+G112</f>
        <v>1140.1000000000008</v>
      </c>
      <c r="H100" s="20">
        <f aca="true" t="shared" si="41" ref="H100:N100">H106+H112</f>
        <v>1140.1000000000008</v>
      </c>
      <c r="I100" s="20">
        <f t="shared" si="41"/>
        <v>155734.5</v>
      </c>
      <c r="J100" s="20">
        <f t="shared" si="41"/>
        <v>155734.5</v>
      </c>
      <c r="K100" s="20">
        <f t="shared" si="41"/>
        <v>44206.49999999999</v>
      </c>
      <c r="L100" s="20">
        <f t="shared" si="41"/>
        <v>44206.49999999999</v>
      </c>
      <c r="M100" s="20">
        <f t="shared" si="41"/>
        <v>0</v>
      </c>
      <c r="N100" s="20">
        <f t="shared" si="41"/>
        <v>0</v>
      </c>
      <c r="O100" s="23"/>
    </row>
    <row r="101" spans="1:15" s="6" customFormat="1" ht="14.25">
      <c r="A101" s="132"/>
      <c r="B101" s="103"/>
      <c r="C101" s="67"/>
      <c r="D101" s="22" t="s">
        <v>10</v>
      </c>
      <c r="E101" s="20">
        <f t="shared" si="38"/>
        <v>38042.1</v>
      </c>
      <c r="F101" s="20">
        <f>H101+J101+L101+N101</f>
        <v>38042.1</v>
      </c>
      <c r="G101" s="20">
        <f>G107+G113</f>
        <v>8382.9</v>
      </c>
      <c r="H101" s="20">
        <f aca="true" t="shared" si="42" ref="H101:N101">H107+H113</f>
        <v>8382.9</v>
      </c>
      <c r="I101" s="20">
        <f t="shared" si="42"/>
        <v>0</v>
      </c>
      <c r="J101" s="20">
        <f t="shared" si="42"/>
        <v>0</v>
      </c>
      <c r="K101" s="20">
        <f t="shared" si="42"/>
        <v>29659.2</v>
      </c>
      <c r="L101" s="20">
        <f t="shared" si="42"/>
        <v>29659.2</v>
      </c>
      <c r="M101" s="20">
        <f t="shared" si="42"/>
        <v>0</v>
      </c>
      <c r="N101" s="20">
        <f t="shared" si="42"/>
        <v>0</v>
      </c>
      <c r="O101" s="21"/>
    </row>
    <row r="102" spans="1:15" s="6" customFormat="1" ht="14.25">
      <c r="A102" s="132"/>
      <c r="B102" s="103"/>
      <c r="C102" s="67"/>
      <c r="D102" s="22" t="s">
        <v>11</v>
      </c>
      <c r="E102" s="20">
        <f t="shared" si="38"/>
        <v>1923933.81</v>
      </c>
      <c r="F102" s="20">
        <f t="shared" si="39"/>
        <v>0</v>
      </c>
      <c r="G102" s="20">
        <f>G108+G114</f>
        <v>403524.01</v>
      </c>
      <c r="H102" s="20">
        <f aca="true" t="shared" si="43" ref="H102:N102">H108+H114</f>
        <v>0</v>
      </c>
      <c r="I102" s="20">
        <f t="shared" si="43"/>
        <v>1151298.8</v>
      </c>
      <c r="J102" s="20">
        <f t="shared" si="43"/>
        <v>0</v>
      </c>
      <c r="K102" s="20">
        <f t="shared" si="43"/>
        <v>369111</v>
      </c>
      <c r="L102" s="20">
        <f t="shared" si="43"/>
        <v>0</v>
      </c>
      <c r="M102" s="20">
        <f t="shared" si="43"/>
        <v>0</v>
      </c>
      <c r="N102" s="20">
        <f t="shared" si="43"/>
        <v>0</v>
      </c>
      <c r="O102" s="23"/>
    </row>
    <row r="103" spans="1:15" s="6" customFormat="1" ht="14.25">
      <c r="A103" s="132"/>
      <c r="B103" s="103"/>
      <c r="C103" s="67"/>
      <c r="D103" s="22" t="s">
        <v>12</v>
      </c>
      <c r="E103" s="20">
        <f t="shared" si="38"/>
        <v>1634403.1999999997</v>
      </c>
      <c r="F103" s="20">
        <f t="shared" si="39"/>
        <v>13100</v>
      </c>
      <c r="G103" s="20">
        <f>G109+G115</f>
        <v>69357.7</v>
      </c>
      <c r="H103" s="20">
        <f aca="true" t="shared" si="44" ref="H103:N103">H109+H115</f>
        <v>13100</v>
      </c>
      <c r="I103" s="20">
        <f t="shared" si="44"/>
        <v>1238174.9</v>
      </c>
      <c r="J103" s="20">
        <f t="shared" si="44"/>
        <v>0</v>
      </c>
      <c r="K103" s="20">
        <f t="shared" si="44"/>
        <v>326870.6</v>
      </c>
      <c r="L103" s="20">
        <f t="shared" si="44"/>
        <v>0</v>
      </c>
      <c r="M103" s="20">
        <f t="shared" si="44"/>
        <v>0</v>
      </c>
      <c r="N103" s="20">
        <f t="shared" si="44"/>
        <v>0</v>
      </c>
      <c r="O103" s="21"/>
    </row>
    <row r="104" spans="1:15" s="6" customFormat="1" ht="14.25">
      <c r="A104" s="132"/>
      <c r="B104" s="103"/>
      <c r="C104" s="75"/>
      <c r="D104" s="22" t="s">
        <v>13</v>
      </c>
      <c r="E104" s="20">
        <f t="shared" si="38"/>
        <v>2088653.4999999998</v>
      </c>
      <c r="F104" s="20">
        <f t="shared" si="39"/>
        <v>0</v>
      </c>
      <c r="G104" s="20">
        <f>G110+G116</f>
        <v>73179.9</v>
      </c>
      <c r="H104" s="20">
        <f aca="true" t="shared" si="45" ref="H104:N104">H110+H116</f>
        <v>0</v>
      </c>
      <c r="I104" s="20">
        <f t="shared" si="45"/>
        <v>1306791.4</v>
      </c>
      <c r="J104" s="20">
        <f t="shared" si="45"/>
        <v>0</v>
      </c>
      <c r="K104" s="20">
        <f t="shared" si="45"/>
        <v>708682.2</v>
      </c>
      <c r="L104" s="20">
        <f t="shared" si="45"/>
        <v>0</v>
      </c>
      <c r="M104" s="20">
        <f t="shared" si="45"/>
        <v>0</v>
      </c>
      <c r="N104" s="20">
        <f t="shared" si="45"/>
        <v>0</v>
      </c>
      <c r="O104" s="23"/>
    </row>
    <row r="105" spans="1:15" ht="32.25" customHeight="1">
      <c r="A105" s="132"/>
      <c r="B105" s="94" t="s">
        <v>23</v>
      </c>
      <c r="C105" s="63"/>
      <c r="D105" s="19" t="s">
        <v>8</v>
      </c>
      <c r="E105" s="20">
        <f aca="true" t="shared" si="46" ref="E105:E110">G105+I105+K105</f>
        <v>231935.62000000002</v>
      </c>
      <c r="F105" s="20">
        <f aca="true" t="shared" si="47" ref="F105:F110">H105+J105+L105+N105</f>
        <v>79498.5</v>
      </c>
      <c r="G105" s="18">
        <f aca="true" t="shared" si="48" ref="G105:N105">SUM(G106:G110)</f>
        <v>8069.920000000001</v>
      </c>
      <c r="H105" s="18">
        <f t="shared" si="48"/>
        <v>5632.800000000001</v>
      </c>
      <c r="I105" s="18">
        <f t="shared" si="48"/>
        <v>0</v>
      </c>
      <c r="J105" s="18">
        <f t="shared" si="48"/>
        <v>0</v>
      </c>
      <c r="K105" s="18">
        <f t="shared" si="48"/>
        <v>223865.7</v>
      </c>
      <c r="L105" s="18">
        <f t="shared" si="48"/>
        <v>73865.7</v>
      </c>
      <c r="M105" s="18">
        <f t="shared" si="48"/>
        <v>0</v>
      </c>
      <c r="N105" s="18">
        <f t="shared" si="48"/>
        <v>0</v>
      </c>
      <c r="O105" s="24"/>
    </row>
    <row r="106" spans="1:15" ht="15">
      <c r="A106" s="132"/>
      <c r="B106" s="95"/>
      <c r="C106" s="64"/>
      <c r="D106" s="72" t="s">
        <v>9</v>
      </c>
      <c r="E106" s="25">
        <f t="shared" si="46"/>
        <v>45346.59999999999</v>
      </c>
      <c r="F106" s="25">
        <f>H106+J106+L106+N106</f>
        <v>45346.59999999999</v>
      </c>
      <c r="G106" s="13">
        <f>G16+G22+G52+G64+G76+G88</f>
        <v>1140.1000000000008</v>
      </c>
      <c r="H106" s="13">
        <f aca="true" t="shared" si="49" ref="H106:N106">H16+H22+H52+H64+H76+H88</f>
        <v>1140.1000000000008</v>
      </c>
      <c r="I106" s="13">
        <f t="shared" si="49"/>
        <v>0</v>
      </c>
      <c r="J106" s="13">
        <f t="shared" si="49"/>
        <v>0</v>
      </c>
      <c r="K106" s="13">
        <f t="shared" si="49"/>
        <v>44206.49999999999</v>
      </c>
      <c r="L106" s="13">
        <f t="shared" si="49"/>
        <v>44206.49999999999</v>
      </c>
      <c r="M106" s="13">
        <f t="shared" si="49"/>
        <v>0</v>
      </c>
      <c r="N106" s="13">
        <f t="shared" si="49"/>
        <v>0</v>
      </c>
      <c r="O106" s="24"/>
    </row>
    <row r="107" spans="1:15" ht="15">
      <c r="A107" s="132"/>
      <c r="B107" s="95"/>
      <c r="C107" s="64"/>
      <c r="D107" s="72" t="s">
        <v>10</v>
      </c>
      <c r="E107" s="25">
        <f t="shared" si="46"/>
        <v>34151.9</v>
      </c>
      <c r="F107" s="25">
        <f t="shared" si="47"/>
        <v>34151.9</v>
      </c>
      <c r="G107" s="13">
        <f>G17+G23+G53+G65+G77</f>
        <v>4492.7</v>
      </c>
      <c r="H107" s="13">
        <f aca="true" t="shared" si="50" ref="H107:N107">H17+H23+H53+H65+H77</f>
        <v>4492.7</v>
      </c>
      <c r="I107" s="13">
        <f t="shared" si="50"/>
        <v>0</v>
      </c>
      <c r="J107" s="13">
        <f t="shared" si="50"/>
        <v>0</v>
      </c>
      <c r="K107" s="13">
        <f t="shared" si="50"/>
        <v>29659.2</v>
      </c>
      <c r="L107" s="13">
        <f t="shared" si="50"/>
        <v>29659.2</v>
      </c>
      <c r="M107" s="13">
        <f t="shared" si="50"/>
        <v>0</v>
      </c>
      <c r="N107" s="13">
        <f t="shared" si="50"/>
        <v>0</v>
      </c>
      <c r="O107" s="24"/>
    </row>
    <row r="108" spans="1:15" ht="15">
      <c r="A108" s="132"/>
      <c r="B108" s="95"/>
      <c r="C108" s="64"/>
      <c r="D108" s="72" t="s">
        <v>11</v>
      </c>
      <c r="E108" s="25">
        <f t="shared" si="46"/>
        <v>152437.12</v>
      </c>
      <c r="F108" s="25">
        <f t="shared" si="47"/>
        <v>0</v>
      </c>
      <c r="G108" s="13">
        <f>G18+G24+G54+G66+G78</f>
        <v>2437.12</v>
      </c>
      <c r="H108" s="13">
        <f aca="true" t="shared" si="51" ref="H108:N108">H18+H24+H54+H66+H78</f>
        <v>0</v>
      </c>
      <c r="I108" s="13">
        <f t="shared" si="51"/>
        <v>0</v>
      </c>
      <c r="J108" s="13">
        <f t="shared" si="51"/>
        <v>0</v>
      </c>
      <c r="K108" s="13">
        <f t="shared" si="51"/>
        <v>150000</v>
      </c>
      <c r="L108" s="13">
        <f t="shared" si="51"/>
        <v>0</v>
      </c>
      <c r="M108" s="13">
        <f t="shared" si="51"/>
        <v>0</v>
      </c>
      <c r="N108" s="13">
        <f t="shared" si="51"/>
        <v>0</v>
      </c>
      <c r="O108" s="24"/>
    </row>
    <row r="109" spans="1:15" ht="15">
      <c r="A109" s="132"/>
      <c r="B109" s="95"/>
      <c r="C109" s="64"/>
      <c r="D109" s="72" t="s">
        <v>12</v>
      </c>
      <c r="E109" s="25">
        <f t="shared" si="46"/>
        <v>0</v>
      </c>
      <c r="F109" s="25">
        <f t="shared" si="47"/>
        <v>0</v>
      </c>
      <c r="G109" s="13">
        <f>G19+G25+G55+G67+G79</f>
        <v>0</v>
      </c>
      <c r="H109" s="13">
        <f aca="true" t="shared" si="52" ref="H109:N109">H19+H25+H55+H67+H79</f>
        <v>0</v>
      </c>
      <c r="I109" s="13">
        <f t="shared" si="52"/>
        <v>0</v>
      </c>
      <c r="J109" s="13">
        <f t="shared" si="52"/>
        <v>0</v>
      </c>
      <c r="K109" s="13">
        <f t="shared" si="52"/>
        <v>0</v>
      </c>
      <c r="L109" s="13">
        <f t="shared" si="52"/>
        <v>0</v>
      </c>
      <c r="M109" s="13">
        <f t="shared" si="52"/>
        <v>0</v>
      </c>
      <c r="N109" s="13">
        <f t="shared" si="52"/>
        <v>0</v>
      </c>
      <c r="O109" s="24"/>
    </row>
    <row r="110" spans="1:15" ht="15">
      <c r="A110" s="132"/>
      <c r="B110" s="95"/>
      <c r="C110" s="65"/>
      <c r="D110" s="72" t="s">
        <v>13</v>
      </c>
      <c r="E110" s="25">
        <f t="shared" si="46"/>
        <v>0</v>
      </c>
      <c r="F110" s="25">
        <f t="shared" si="47"/>
        <v>0</v>
      </c>
      <c r="G110" s="13">
        <f>G20+G26+G56+G68+G80</f>
        <v>0</v>
      </c>
      <c r="H110" s="13">
        <f aca="true" t="shared" si="53" ref="H110:N110">H20+H26+H56+H68+H80</f>
        <v>0</v>
      </c>
      <c r="I110" s="13">
        <f t="shared" si="53"/>
        <v>0</v>
      </c>
      <c r="J110" s="13">
        <f t="shared" si="53"/>
        <v>0</v>
      </c>
      <c r="K110" s="13">
        <f t="shared" si="53"/>
        <v>0</v>
      </c>
      <c r="L110" s="13">
        <f t="shared" si="53"/>
        <v>0</v>
      </c>
      <c r="M110" s="13">
        <f t="shared" si="53"/>
        <v>0</v>
      </c>
      <c r="N110" s="13">
        <f t="shared" si="53"/>
        <v>0</v>
      </c>
      <c r="O110" s="24"/>
    </row>
    <row r="111" spans="1:15" ht="25.5" customHeight="1">
      <c r="A111" s="132"/>
      <c r="B111" s="94" t="s">
        <v>24</v>
      </c>
      <c r="C111" s="63"/>
      <c r="D111" s="19" t="s">
        <v>8</v>
      </c>
      <c r="E111" s="9">
        <f aca="true" t="shared" si="54" ref="E111:E116">G111+I111+K111</f>
        <v>5654178.09</v>
      </c>
      <c r="F111" s="9">
        <f aca="true" t="shared" si="55" ref="F111:F116">H111+J111+L111+N111</f>
        <v>172724.7</v>
      </c>
      <c r="G111" s="10">
        <f>SUM(G112:G116)</f>
        <v>547514.6900000001</v>
      </c>
      <c r="H111" s="10">
        <f aca="true" t="shared" si="56" ref="H111:N111">SUM(H112:H116)</f>
        <v>16990.2</v>
      </c>
      <c r="I111" s="10">
        <f t="shared" si="56"/>
        <v>3851999.6</v>
      </c>
      <c r="J111" s="10">
        <f t="shared" si="56"/>
        <v>155734.5</v>
      </c>
      <c r="K111" s="10">
        <f t="shared" si="56"/>
        <v>1254663.7999999998</v>
      </c>
      <c r="L111" s="10">
        <f t="shared" si="56"/>
        <v>0</v>
      </c>
      <c r="M111" s="10">
        <f t="shared" si="56"/>
        <v>0</v>
      </c>
      <c r="N111" s="10">
        <f t="shared" si="56"/>
        <v>0</v>
      </c>
      <c r="O111" s="24"/>
    </row>
    <row r="112" spans="1:15" ht="15">
      <c r="A112" s="132"/>
      <c r="B112" s="95"/>
      <c r="C112" s="64"/>
      <c r="D112" s="72" t="s">
        <v>9</v>
      </c>
      <c r="E112" s="12">
        <f t="shared" si="54"/>
        <v>155734.5</v>
      </c>
      <c r="F112" s="12">
        <f t="shared" si="55"/>
        <v>155734.5</v>
      </c>
      <c r="G112" s="16">
        <f aca="true" t="shared" si="57" ref="G112:N115">G10+G28+G34+G40+G46+G58+G70+G82</f>
        <v>0</v>
      </c>
      <c r="H112" s="16">
        <f t="shared" si="57"/>
        <v>0</v>
      </c>
      <c r="I112" s="16">
        <f t="shared" si="57"/>
        <v>155734.5</v>
      </c>
      <c r="J112" s="16">
        <f t="shared" si="57"/>
        <v>155734.5</v>
      </c>
      <c r="K112" s="16">
        <f t="shared" si="57"/>
        <v>0</v>
      </c>
      <c r="L112" s="16">
        <f t="shared" si="57"/>
        <v>0</v>
      </c>
      <c r="M112" s="16">
        <f t="shared" si="57"/>
        <v>0</v>
      </c>
      <c r="N112" s="16">
        <f t="shared" si="57"/>
        <v>0</v>
      </c>
      <c r="O112" s="24"/>
    </row>
    <row r="113" spans="1:15" ht="15">
      <c r="A113" s="132"/>
      <c r="B113" s="95"/>
      <c r="C113" s="64"/>
      <c r="D113" s="72" t="s">
        <v>10</v>
      </c>
      <c r="E113" s="12">
        <f t="shared" si="54"/>
        <v>3890.2</v>
      </c>
      <c r="F113" s="12">
        <f t="shared" si="55"/>
        <v>3890.2</v>
      </c>
      <c r="G113" s="16">
        <f t="shared" si="57"/>
        <v>3890.2</v>
      </c>
      <c r="H113" s="16">
        <f t="shared" si="57"/>
        <v>3890.2</v>
      </c>
      <c r="I113" s="16">
        <f t="shared" si="57"/>
        <v>0</v>
      </c>
      <c r="J113" s="16">
        <f t="shared" si="57"/>
        <v>0</v>
      </c>
      <c r="K113" s="16">
        <f t="shared" si="57"/>
        <v>0</v>
      </c>
      <c r="L113" s="16">
        <f t="shared" si="57"/>
        <v>0</v>
      </c>
      <c r="M113" s="16">
        <f t="shared" si="57"/>
        <v>0</v>
      </c>
      <c r="N113" s="16">
        <f t="shared" si="57"/>
        <v>0</v>
      </c>
      <c r="O113" s="24"/>
    </row>
    <row r="114" spans="1:15" ht="15">
      <c r="A114" s="132"/>
      <c r="B114" s="95"/>
      <c r="C114" s="64"/>
      <c r="D114" s="72" t="s">
        <v>11</v>
      </c>
      <c r="E114" s="12">
        <f t="shared" si="54"/>
        <v>1771496.69</v>
      </c>
      <c r="F114" s="12">
        <f t="shared" si="55"/>
        <v>0</v>
      </c>
      <c r="G114" s="16">
        <f>G12+G30+G36+G42+G48+G60+G72+G84+G96</f>
        <v>401086.89</v>
      </c>
      <c r="H114" s="16">
        <f aca="true" t="shared" si="58" ref="H114:N114">H12+H30+H36+H42+H48+H60+H72+H84+H96</f>
        <v>0</v>
      </c>
      <c r="I114" s="16">
        <f t="shared" si="58"/>
        <v>1151298.8</v>
      </c>
      <c r="J114" s="16">
        <f t="shared" si="58"/>
        <v>0</v>
      </c>
      <c r="K114" s="16">
        <f t="shared" si="58"/>
        <v>219111</v>
      </c>
      <c r="L114" s="16">
        <f t="shared" si="58"/>
        <v>0</v>
      </c>
      <c r="M114" s="16">
        <f t="shared" si="58"/>
        <v>0</v>
      </c>
      <c r="N114" s="16">
        <f t="shared" si="58"/>
        <v>0</v>
      </c>
      <c r="O114" s="24"/>
    </row>
    <row r="115" spans="1:15" ht="15">
      <c r="A115" s="132"/>
      <c r="B115" s="95"/>
      <c r="C115" s="64"/>
      <c r="D115" s="72" t="s">
        <v>12</v>
      </c>
      <c r="E115" s="12">
        <f t="shared" si="54"/>
        <v>1634403.1999999997</v>
      </c>
      <c r="F115" s="12">
        <f t="shared" si="55"/>
        <v>13100</v>
      </c>
      <c r="G115" s="16">
        <f t="shared" si="57"/>
        <v>69357.7</v>
      </c>
      <c r="H115" s="16">
        <f t="shared" si="57"/>
        <v>13100</v>
      </c>
      <c r="I115" s="16">
        <f t="shared" si="57"/>
        <v>1238174.9</v>
      </c>
      <c r="J115" s="16">
        <f t="shared" si="57"/>
        <v>0</v>
      </c>
      <c r="K115" s="16">
        <f t="shared" si="57"/>
        <v>326870.6</v>
      </c>
      <c r="L115" s="16">
        <f t="shared" si="57"/>
        <v>0</v>
      </c>
      <c r="M115" s="16">
        <f t="shared" si="57"/>
        <v>0</v>
      </c>
      <c r="N115" s="16">
        <f t="shared" si="57"/>
        <v>0</v>
      </c>
      <c r="O115" s="24"/>
    </row>
    <row r="116" spans="1:15" ht="15.75" thickBot="1">
      <c r="A116" s="133"/>
      <c r="B116" s="96"/>
      <c r="C116" s="65"/>
      <c r="D116" s="72" t="s">
        <v>13</v>
      </c>
      <c r="E116" s="12">
        <f t="shared" si="54"/>
        <v>2088653.4999999998</v>
      </c>
      <c r="F116" s="12">
        <f t="shared" si="55"/>
        <v>0</v>
      </c>
      <c r="G116" s="16">
        <f aca="true" t="shared" si="59" ref="G116:N116">G14+G32+G38+G44+G50+G62+G68+G74+G86</f>
        <v>73179.9</v>
      </c>
      <c r="H116" s="16">
        <f t="shared" si="59"/>
        <v>0</v>
      </c>
      <c r="I116" s="16">
        <f t="shared" si="59"/>
        <v>1306791.4</v>
      </c>
      <c r="J116" s="16">
        <f t="shared" si="59"/>
        <v>0</v>
      </c>
      <c r="K116" s="16">
        <f t="shared" si="59"/>
        <v>708682.2</v>
      </c>
      <c r="L116" s="16">
        <f t="shared" si="59"/>
        <v>0</v>
      </c>
      <c r="M116" s="16">
        <f t="shared" si="59"/>
        <v>0</v>
      </c>
      <c r="N116" s="16">
        <f t="shared" si="59"/>
        <v>0</v>
      </c>
      <c r="O116" s="24"/>
    </row>
    <row r="117" spans="1:15" s="6" customFormat="1" ht="47.25" customHeight="1">
      <c r="A117" s="26" t="s">
        <v>30</v>
      </c>
      <c r="B117" s="105" t="s">
        <v>59</v>
      </c>
      <c r="C117" s="106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8"/>
    </row>
    <row r="118" spans="1:15" ht="39" customHeight="1">
      <c r="A118" s="104" t="s">
        <v>31</v>
      </c>
      <c r="B118" s="99" t="s">
        <v>52</v>
      </c>
      <c r="C118" s="63"/>
      <c r="D118" s="8" t="s">
        <v>17</v>
      </c>
      <c r="E118" s="18">
        <f>SUM(E119:E123)</f>
        <v>15000</v>
      </c>
      <c r="F118" s="18">
        <f aca="true" t="shared" si="60" ref="F118:N118">SUM(F119:F123)</f>
        <v>0</v>
      </c>
      <c r="G118" s="18">
        <f t="shared" si="60"/>
        <v>15000</v>
      </c>
      <c r="H118" s="18">
        <f t="shared" si="60"/>
        <v>0</v>
      </c>
      <c r="I118" s="18">
        <f t="shared" si="60"/>
        <v>0</v>
      </c>
      <c r="J118" s="18">
        <f t="shared" si="60"/>
        <v>0</v>
      </c>
      <c r="K118" s="18">
        <f t="shared" si="60"/>
        <v>0</v>
      </c>
      <c r="L118" s="18">
        <f t="shared" si="60"/>
        <v>0</v>
      </c>
      <c r="M118" s="18">
        <f t="shared" si="60"/>
        <v>0</v>
      </c>
      <c r="N118" s="18">
        <f t="shared" si="60"/>
        <v>0</v>
      </c>
      <c r="O118" s="76" t="s">
        <v>42</v>
      </c>
    </row>
    <row r="119" spans="1:15" ht="15">
      <c r="A119" s="92"/>
      <c r="B119" s="100"/>
      <c r="C119" s="64"/>
      <c r="D119" s="11" t="s">
        <v>9</v>
      </c>
      <c r="E119" s="25">
        <f>G119+I119+K119</f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07"/>
    </row>
    <row r="120" spans="1:15" ht="15">
      <c r="A120" s="92"/>
      <c r="B120" s="100"/>
      <c r="C120" s="64"/>
      <c r="D120" s="11" t="s">
        <v>10</v>
      </c>
      <c r="E120" s="25">
        <f>G120+I120+K120</f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07"/>
    </row>
    <row r="121" spans="1:15" ht="15">
      <c r="A121" s="92"/>
      <c r="B121" s="100"/>
      <c r="C121" s="64"/>
      <c r="D121" s="11" t="s">
        <v>11</v>
      </c>
      <c r="E121" s="25">
        <f>G121+I121+K121</f>
        <v>15000</v>
      </c>
      <c r="F121" s="13">
        <v>0</v>
      </c>
      <c r="G121" s="13">
        <v>15000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07"/>
    </row>
    <row r="122" spans="1:15" ht="15">
      <c r="A122" s="92"/>
      <c r="B122" s="100"/>
      <c r="C122" s="64"/>
      <c r="D122" s="11" t="s">
        <v>12</v>
      </c>
      <c r="E122" s="25">
        <f>G122+I122+K122</f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07"/>
    </row>
    <row r="123" spans="1:15" ht="15">
      <c r="A123" s="92"/>
      <c r="B123" s="100"/>
      <c r="C123" s="64"/>
      <c r="D123" s="11" t="s">
        <v>13</v>
      </c>
      <c r="E123" s="25">
        <f>G123+I123+K123</f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07"/>
    </row>
    <row r="124" spans="1:15" ht="32.25" customHeight="1">
      <c r="A124" s="92"/>
      <c r="B124" s="100"/>
      <c r="C124" s="64"/>
      <c r="D124" s="8" t="s">
        <v>18</v>
      </c>
      <c r="E124" s="20">
        <f>SUM(E125:E129)</f>
        <v>823768.38</v>
      </c>
      <c r="F124" s="20">
        <f aca="true" t="shared" si="61" ref="F124:N124">SUM(F125:F129)</f>
        <v>0</v>
      </c>
      <c r="G124" s="20">
        <f t="shared" si="61"/>
        <v>823768.38</v>
      </c>
      <c r="H124" s="20">
        <f t="shared" si="61"/>
        <v>0</v>
      </c>
      <c r="I124" s="20">
        <f t="shared" si="61"/>
        <v>0</v>
      </c>
      <c r="J124" s="20">
        <f t="shared" si="61"/>
        <v>0</v>
      </c>
      <c r="K124" s="20">
        <f t="shared" si="61"/>
        <v>0</v>
      </c>
      <c r="L124" s="20">
        <f t="shared" si="61"/>
        <v>0</v>
      </c>
      <c r="M124" s="20">
        <f t="shared" si="61"/>
        <v>0</v>
      </c>
      <c r="N124" s="20">
        <f t="shared" si="61"/>
        <v>0</v>
      </c>
      <c r="O124" s="107"/>
    </row>
    <row r="125" spans="1:15" ht="15">
      <c r="A125" s="92"/>
      <c r="B125" s="100"/>
      <c r="C125" s="64"/>
      <c r="D125" s="11" t="s">
        <v>9</v>
      </c>
      <c r="E125" s="25">
        <f aca="true" t="shared" si="62" ref="E125:E135">G125+I125+K125</f>
        <v>0</v>
      </c>
      <c r="F125" s="13">
        <f aca="true" t="shared" si="63" ref="F125:F135">H125+J125+L125+N125</f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07"/>
    </row>
    <row r="126" spans="1:15" ht="15">
      <c r="A126" s="92"/>
      <c r="B126" s="100"/>
      <c r="C126" s="64"/>
      <c r="D126" s="11" t="s">
        <v>10</v>
      </c>
      <c r="E126" s="25">
        <f t="shared" si="62"/>
        <v>0</v>
      </c>
      <c r="F126" s="13">
        <f t="shared" si="63"/>
        <v>0</v>
      </c>
      <c r="G126" s="13"/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07"/>
    </row>
    <row r="127" spans="1:15" ht="15">
      <c r="A127" s="92"/>
      <c r="B127" s="100"/>
      <c r="C127" s="64"/>
      <c r="D127" s="11" t="s">
        <v>11</v>
      </c>
      <c r="E127" s="25">
        <f t="shared" si="62"/>
        <v>247569.43</v>
      </c>
      <c r="F127" s="13">
        <f t="shared" si="63"/>
        <v>0</v>
      </c>
      <c r="G127" s="13">
        <f>200142.33+47427.1</f>
        <v>247569.43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07"/>
    </row>
    <row r="128" spans="1:15" ht="15">
      <c r="A128" s="92"/>
      <c r="B128" s="100"/>
      <c r="C128" s="64"/>
      <c r="D128" s="11" t="s">
        <v>12</v>
      </c>
      <c r="E128" s="25">
        <f t="shared" si="62"/>
        <v>258577.26</v>
      </c>
      <c r="F128" s="13">
        <f t="shared" si="63"/>
        <v>0</v>
      </c>
      <c r="G128" s="13">
        <f>211150.16+47427.1</f>
        <v>258577.26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07"/>
    </row>
    <row r="129" spans="1:15" ht="15">
      <c r="A129" s="93"/>
      <c r="B129" s="130"/>
      <c r="C129" s="65"/>
      <c r="D129" s="11" t="s">
        <v>13</v>
      </c>
      <c r="E129" s="25">
        <f t="shared" si="62"/>
        <v>317621.69</v>
      </c>
      <c r="F129" s="13">
        <f t="shared" si="63"/>
        <v>0</v>
      </c>
      <c r="G129" s="13">
        <f>222767.52+94854.17</f>
        <v>317621.69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08"/>
    </row>
    <row r="130" spans="1:15" s="6" customFormat="1" ht="21" customHeight="1">
      <c r="A130" s="27"/>
      <c r="B130" s="126" t="s">
        <v>39</v>
      </c>
      <c r="C130" s="66"/>
      <c r="D130" s="19" t="s">
        <v>8</v>
      </c>
      <c r="E130" s="9">
        <f t="shared" si="62"/>
        <v>838768.38</v>
      </c>
      <c r="F130" s="9">
        <f t="shared" si="63"/>
        <v>0</v>
      </c>
      <c r="G130" s="20">
        <f>SUM(G131:G135)</f>
        <v>838768.38</v>
      </c>
      <c r="H130" s="20">
        <f aca="true" t="shared" si="64" ref="H130:N130">SUM(H131:H135)</f>
        <v>0</v>
      </c>
      <c r="I130" s="20">
        <f t="shared" si="64"/>
        <v>0</v>
      </c>
      <c r="J130" s="20">
        <f t="shared" si="64"/>
        <v>0</v>
      </c>
      <c r="K130" s="20">
        <f t="shared" si="64"/>
        <v>0</v>
      </c>
      <c r="L130" s="20">
        <f t="shared" si="64"/>
        <v>0</v>
      </c>
      <c r="M130" s="20">
        <f t="shared" si="64"/>
        <v>0</v>
      </c>
      <c r="N130" s="20">
        <f t="shared" si="64"/>
        <v>0</v>
      </c>
      <c r="O130" s="28"/>
    </row>
    <row r="131" spans="1:15" s="6" customFormat="1" ht="18" customHeight="1">
      <c r="A131" s="29"/>
      <c r="B131" s="127"/>
      <c r="C131" s="67"/>
      <c r="D131" s="59" t="s">
        <v>9</v>
      </c>
      <c r="E131" s="20">
        <f t="shared" si="62"/>
        <v>0</v>
      </c>
      <c r="F131" s="18">
        <f t="shared" si="63"/>
        <v>0</v>
      </c>
      <c r="G131" s="20">
        <f>G137+G143</f>
        <v>0</v>
      </c>
      <c r="H131" s="20">
        <f aca="true" t="shared" si="65" ref="H131:N131">H137+H143</f>
        <v>0</v>
      </c>
      <c r="I131" s="20">
        <f t="shared" si="65"/>
        <v>0</v>
      </c>
      <c r="J131" s="20">
        <f t="shared" si="65"/>
        <v>0</v>
      </c>
      <c r="K131" s="20">
        <f>K137+K143</f>
        <v>0</v>
      </c>
      <c r="L131" s="20">
        <f t="shared" si="65"/>
        <v>0</v>
      </c>
      <c r="M131" s="20">
        <f t="shared" si="65"/>
        <v>0</v>
      </c>
      <c r="N131" s="20">
        <f t="shared" si="65"/>
        <v>0</v>
      </c>
      <c r="O131" s="30"/>
    </row>
    <row r="132" spans="1:15" s="6" customFormat="1" ht="14.25" customHeight="1">
      <c r="A132" s="29"/>
      <c r="B132" s="127"/>
      <c r="C132" s="67"/>
      <c r="D132" s="59" t="s">
        <v>10</v>
      </c>
      <c r="E132" s="20">
        <f t="shared" si="62"/>
        <v>0</v>
      </c>
      <c r="F132" s="18">
        <f t="shared" si="63"/>
        <v>0</v>
      </c>
      <c r="G132" s="20">
        <f>G138+G144</f>
        <v>0</v>
      </c>
      <c r="H132" s="20">
        <f aca="true" t="shared" si="66" ref="H132:N132">H138+H144</f>
        <v>0</v>
      </c>
      <c r="I132" s="20">
        <f t="shared" si="66"/>
        <v>0</v>
      </c>
      <c r="J132" s="20">
        <f t="shared" si="66"/>
        <v>0</v>
      </c>
      <c r="K132" s="20">
        <f t="shared" si="66"/>
        <v>0</v>
      </c>
      <c r="L132" s="20">
        <f t="shared" si="66"/>
        <v>0</v>
      </c>
      <c r="M132" s="20">
        <f t="shared" si="66"/>
        <v>0</v>
      </c>
      <c r="N132" s="20">
        <f t="shared" si="66"/>
        <v>0</v>
      </c>
      <c r="O132" s="30"/>
    </row>
    <row r="133" spans="1:15" s="6" customFormat="1" ht="14.25" customHeight="1">
      <c r="A133" s="29"/>
      <c r="B133" s="127"/>
      <c r="C133" s="67"/>
      <c r="D133" s="59" t="s">
        <v>11</v>
      </c>
      <c r="E133" s="20">
        <f t="shared" si="62"/>
        <v>262569.43</v>
      </c>
      <c r="F133" s="18">
        <f t="shared" si="63"/>
        <v>0</v>
      </c>
      <c r="G133" s="20">
        <f>G139+G145</f>
        <v>262569.43</v>
      </c>
      <c r="H133" s="20">
        <f aca="true" t="shared" si="67" ref="H133:N133">H139+H145</f>
        <v>0</v>
      </c>
      <c r="I133" s="20">
        <f t="shared" si="67"/>
        <v>0</v>
      </c>
      <c r="J133" s="20">
        <f t="shared" si="67"/>
        <v>0</v>
      </c>
      <c r="K133" s="20">
        <f t="shared" si="67"/>
        <v>0</v>
      </c>
      <c r="L133" s="20">
        <f t="shared" si="67"/>
        <v>0</v>
      </c>
      <c r="M133" s="20">
        <f t="shared" si="67"/>
        <v>0</v>
      </c>
      <c r="N133" s="20">
        <f t="shared" si="67"/>
        <v>0</v>
      </c>
      <c r="O133" s="30"/>
    </row>
    <row r="134" spans="1:15" s="6" customFormat="1" ht="14.25" customHeight="1">
      <c r="A134" s="29"/>
      <c r="B134" s="127"/>
      <c r="C134" s="67"/>
      <c r="D134" s="59" t="s">
        <v>12</v>
      </c>
      <c r="E134" s="20">
        <f t="shared" si="62"/>
        <v>258577.26</v>
      </c>
      <c r="F134" s="18">
        <f t="shared" si="63"/>
        <v>0</v>
      </c>
      <c r="G134" s="20">
        <f>G140+G146</f>
        <v>258577.26</v>
      </c>
      <c r="H134" s="20">
        <f aca="true" t="shared" si="68" ref="H134:N134">H140+H146</f>
        <v>0</v>
      </c>
      <c r="I134" s="20">
        <f t="shared" si="68"/>
        <v>0</v>
      </c>
      <c r="J134" s="20">
        <f t="shared" si="68"/>
        <v>0</v>
      </c>
      <c r="K134" s="20">
        <f t="shared" si="68"/>
        <v>0</v>
      </c>
      <c r="L134" s="20">
        <f t="shared" si="68"/>
        <v>0</v>
      </c>
      <c r="M134" s="20">
        <f t="shared" si="68"/>
        <v>0</v>
      </c>
      <c r="N134" s="20">
        <f t="shared" si="68"/>
        <v>0</v>
      </c>
      <c r="O134" s="30"/>
    </row>
    <row r="135" spans="1:15" s="6" customFormat="1" ht="15" customHeight="1">
      <c r="A135" s="29"/>
      <c r="B135" s="127"/>
      <c r="C135" s="75"/>
      <c r="D135" s="59" t="s">
        <v>13</v>
      </c>
      <c r="E135" s="20">
        <f t="shared" si="62"/>
        <v>317621.69</v>
      </c>
      <c r="F135" s="18">
        <f t="shared" si="63"/>
        <v>0</v>
      </c>
      <c r="G135" s="20">
        <f>G141+G147</f>
        <v>317621.69</v>
      </c>
      <c r="H135" s="20">
        <f aca="true" t="shared" si="69" ref="H135:N135">H141+H147</f>
        <v>0</v>
      </c>
      <c r="I135" s="20">
        <f t="shared" si="69"/>
        <v>0</v>
      </c>
      <c r="J135" s="20">
        <f t="shared" si="69"/>
        <v>0</v>
      </c>
      <c r="K135" s="20">
        <f t="shared" si="69"/>
        <v>0</v>
      </c>
      <c r="L135" s="20">
        <f t="shared" si="69"/>
        <v>0</v>
      </c>
      <c r="M135" s="20">
        <f t="shared" si="69"/>
        <v>0</v>
      </c>
      <c r="N135" s="20">
        <f t="shared" si="69"/>
        <v>0</v>
      </c>
      <c r="O135" s="30"/>
    </row>
    <row r="136" spans="1:15" s="6" customFormat="1" ht="27.75" customHeight="1">
      <c r="A136" s="39"/>
      <c r="B136" s="99" t="s">
        <v>23</v>
      </c>
      <c r="C136" s="63"/>
      <c r="D136" s="19" t="s">
        <v>8</v>
      </c>
      <c r="E136" s="9">
        <f>SUM(E137:E141)</f>
        <v>15000</v>
      </c>
      <c r="F136" s="9">
        <f aca="true" t="shared" si="70" ref="F136:N136">SUM(F137:F141)</f>
        <v>0</v>
      </c>
      <c r="G136" s="9">
        <f t="shared" si="70"/>
        <v>15000</v>
      </c>
      <c r="H136" s="9">
        <f t="shared" si="70"/>
        <v>0</v>
      </c>
      <c r="I136" s="9">
        <f t="shared" si="70"/>
        <v>0</v>
      </c>
      <c r="J136" s="9">
        <f t="shared" si="70"/>
        <v>0</v>
      </c>
      <c r="K136" s="9">
        <f t="shared" si="70"/>
        <v>0</v>
      </c>
      <c r="L136" s="9">
        <f t="shared" si="70"/>
        <v>0</v>
      </c>
      <c r="M136" s="9">
        <f t="shared" si="70"/>
        <v>0</v>
      </c>
      <c r="N136" s="9">
        <f t="shared" si="70"/>
        <v>0</v>
      </c>
      <c r="O136" s="30"/>
    </row>
    <row r="137" spans="1:15" ht="15.75" customHeight="1">
      <c r="A137" s="29"/>
      <c r="B137" s="100"/>
      <c r="C137" s="64"/>
      <c r="D137" s="11" t="s">
        <v>9</v>
      </c>
      <c r="E137" s="25">
        <f>G137+I137+K137</f>
        <v>0</v>
      </c>
      <c r="F137" s="13">
        <f>H137+J137+L137+N137</f>
        <v>0</v>
      </c>
      <c r="G137" s="13">
        <f>G119</f>
        <v>0</v>
      </c>
      <c r="H137" s="13">
        <f aca="true" t="shared" si="71" ref="H137:N137">H119</f>
        <v>0</v>
      </c>
      <c r="I137" s="13">
        <f t="shared" si="71"/>
        <v>0</v>
      </c>
      <c r="J137" s="13">
        <f t="shared" si="71"/>
        <v>0</v>
      </c>
      <c r="K137" s="13">
        <f t="shared" si="71"/>
        <v>0</v>
      </c>
      <c r="L137" s="13">
        <f t="shared" si="71"/>
        <v>0</v>
      </c>
      <c r="M137" s="13">
        <f t="shared" si="71"/>
        <v>0</v>
      </c>
      <c r="N137" s="13">
        <f t="shared" si="71"/>
        <v>0</v>
      </c>
      <c r="O137" s="32"/>
    </row>
    <row r="138" spans="1:15" ht="15">
      <c r="A138" s="29"/>
      <c r="B138" s="100"/>
      <c r="C138" s="64"/>
      <c r="D138" s="11" t="s">
        <v>10</v>
      </c>
      <c r="E138" s="25">
        <f>G138+I138+K138</f>
        <v>0</v>
      </c>
      <c r="F138" s="13">
        <f>H138+J138+L138+N138</f>
        <v>0</v>
      </c>
      <c r="G138" s="13">
        <f aca="true" t="shared" si="72" ref="G138:N138">G120</f>
        <v>0</v>
      </c>
      <c r="H138" s="13">
        <f t="shared" si="72"/>
        <v>0</v>
      </c>
      <c r="I138" s="13">
        <f t="shared" si="72"/>
        <v>0</v>
      </c>
      <c r="J138" s="13">
        <f t="shared" si="72"/>
        <v>0</v>
      </c>
      <c r="K138" s="13">
        <f t="shared" si="72"/>
        <v>0</v>
      </c>
      <c r="L138" s="13">
        <f t="shared" si="72"/>
        <v>0</v>
      </c>
      <c r="M138" s="13">
        <f t="shared" si="72"/>
        <v>0</v>
      </c>
      <c r="N138" s="13">
        <f t="shared" si="72"/>
        <v>0</v>
      </c>
      <c r="O138" s="32"/>
    </row>
    <row r="139" spans="1:15" ht="15">
      <c r="A139" s="29"/>
      <c r="B139" s="100"/>
      <c r="C139" s="64"/>
      <c r="D139" s="11" t="s">
        <v>11</v>
      </c>
      <c r="E139" s="25">
        <f>G139+I139+K139</f>
        <v>15000</v>
      </c>
      <c r="F139" s="13">
        <f>H139+J139+L139+N139</f>
        <v>0</v>
      </c>
      <c r="G139" s="13">
        <f aca="true" t="shared" si="73" ref="G139:N139">G121</f>
        <v>15000</v>
      </c>
      <c r="H139" s="13">
        <f t="shared" si="73"/>
        <v>0</v>
      </c>
      <c r="I139" s="13">
        <f t="shared" si="73"/>
        <v>0</v>
      </c>
      <c r="J139" s="13">
        <f t="shared" si="73"/>
        <v>0</v>
      </c>
      <c r="K139" s="13">
        <f t="shared" si="73"/>
        <v>0</v>
      </c>
      <c r="L139" s="13">
        <f t="shared" si="73"/>
        <v>0</v>
      </c>
      <c r="M139" s="13">
        <f t="shared" si="73"/>
        <v>0</v>
      </c>
      <c r="N139" s="13">
        <f t="shared" si="73"/>
        <v>0</v>
      </c>
      <c r="O139" s="32"/>
    </row>
    <row r="140" spans="1:15" ht="15">
      <c r="A140" s="29"/>
      <c r="B140" s="100"/>
      <c r="C140" s="64"/>
      <c r="D140" s="11" t="s">
        <v>12</v>
      </c>
      <c r="E140" s="25">
        <f>G140+I140+K140</f>
        <v>0</v>
      </c>
      <c r="F140" s="13">
        <f>H140+J140+L140+N140</f>
        <v>0</v>
      </c>
      <c r="G140" s="13">
        <f aca="true" t="shared" si="74" ref="G140:N140">G122</f>
        <v>0</v>
      </c>
      <c r="H140" s="13">
        <f t="shared" si="74"/>
        <v>0</v>
      </c>
      <c r="I140" s="13">
        <f t="shared" si="74"/>
        <v>0</v>
      </c>
      <c r="J140" s="13">
        <f t="shared" si="74"/>
        <v>0</v>
      </c>
      <c r="K140" s="13">
        <f t="shared" si="74"/>
        <v>0</v>
      </c>
      <c r="L140" s="13">
        <f t="shared" si="74"/>
        <v>0</v>
      </c>
      <c r="M140" s="13">
        <f t="shared" si="74"/>
        <v>0</v>
      </c>
      <c r="N140" s="13">
        <f t="shared" si="74"/>
        <v>0</v>
      </c>
      <c r="O140" s="32"/>
    </row>
    <row r="141" spans="1:15" ht="15">
      <c r="A141" s="29"/>
      <c r="B141" s="100"/>
      <c r="C141" s="65"/>
      <c r="D141" s="11" t="s">
        <v>13</v>
      </c>
      <c r="E141" s="25">
        <f>G141+I141+K141</f>
        <v>0</v>
      </c>
      <c r="F141" s="13">
        <f>H141+J141+L141+N141</f>
        <v>0</v>
      </c>
      <c r="G141" s="13">
        <f aca="true" t="shared" si="75" ref="G141:N141">G123</f>
        <v>0</v>
      </c>
      <c r="H141" s="13">
        <f t="shared" si="75"/>
        <v>0</v>
      </c>
      <c r="I141" s="13">
        <f t="shared" si="75"/>
        <v>0</v>
      </c>
      <c r="J141" s="13">
        <f t="shared" si="75"/>
        <v>0</v>
      </c>
      <c r="K141" s="13">
        <f t="shared" si="75"/>
        <v>0</v>
      </c>
      <c r="L141" s="13">
        <f t="shared" si="75"/>
        <v>0</v>
      </c>
      <c r="M141" s="13">
        <f t="shared" si="75"/>
        <v>0</v>
      </c>
      <c r="N141" s="13">
        <f t="shared" si="75"/>
        <v>0</v>
      </c>
      <c r="O141" s="32"/>
    </row>
    <row r="142" spans="1:15" ht="34.5" customHeight="1">
      <c r="A142" s="29"/>
      <c r="B142" s="99" t="s">
        <v>24</v>
      </c>
      <c r="C142" s="63"/>
      <c r="D142" s="31" t="s">
        <v>8</v>
      </c>
      <c r="E142" s="9">
        <f>SUM(E143:E147)</f>
        <v>823768.38</v>
      </c>
      <c r="F142" s="9">
        <f aca="true" t="shared" si="76" ref="F142:N142">SUM(F143:F147)</f>
        <v>0</v>
      </c>
      <c r="G142" s="9">
        <f t="shared" si="76"/>
        <v>823768.38</v>
      </c>
      <c r="H142" s="9">
        <f t="shared" si="76"/>
        <v>0</v>
      </c>
      <c r="I142" s="9">
        <f t="shared" si="76"/>
        <v>0</v>
      </c>
      <c r="J142" s="9">
        <f t="shared" si="76"/>
        <v>0</v>
      </c>
      <c r="K142" s="9">
        <f t="shared" si="76"/>
        <v>0</v>
      </c>
      <c r="L142" s="9">
        <f t="shared" si="76"/>
        <v>0</v>
      </c>
      <c r="M142" s="9">
        <f t="shared" si="76"/>
        <v>0</v>
      </c>
      <c r="N142" s="9">
        <f t="shared" si="76"/>
        <v>0</v>
      </c>
      <c r="O142" s="32"/>
    </row>
    <row r="143" spans="1:15" ht="15.75" customHeight="1">
      <c r="A143" s="29"/>
      <c r="B143" s="100"/>
      <c r="C143" s="64"/>
      <c r="D143" s="11" t="s">
        <v>9</v>
      </c>
      <c r="E143" s="25">
        <f aca="true" t="shared" si="77" ref="E143:E148">G143+I143+K143</f>
        <v>0</v>
      </c>
      <c r="F143" s="13">
        <f aca="true" t="shared" si="78" ref="F143:F148">H143+J143+L143+N143</f>
        <v>0</v>
      </c>
      <c r="G143" s="13">
        <f>G125</f>
        <v>0</v>
      </c>
      <c r="H143" s="13">
        <f aca="true" t="shared" si="79" ref="H143:N143">H125</f>
        <v>0</v>
      </c>
      <c r="I143" s="13">
        <f t="shared" si="79"/>
        <v>0</v>
      </c>
      <c r="J143" s="13">
        <f t="shared" si="79"/>
        <v>0</v>
      </c>
      <c r="K143" s="13">
        <f t="shared" si="79"/>
        <v>0</v>
      </c>
      <c r="L143" s="13">
        <f t="shared" si="79"/>
        <v>0</v>
      </c>
      <c r="M143" s="13">
        <f t="shared" si="79"/>
        <v>0</v>
      </c>
      <c r="N143" s="13">
        <f t="shared" si="79"/>
        <v>0</v>
      </c>
      <c r="O143" s="32"/>
    </row>
    <row r="144" spans="1:15" ht="15">
      <c r="A144" s="29"/>
      <c r="B144" s="100"/>
      <c r="C144" s="64"/>
      <c r="D144" s="11" t="s">
        <v>10</v>
      </c>
      <c r="E144" s="25">
        <f t="shared" si="77"/>
        <v>0</v>
      </c>
      <c r="F144" s="13">
        <f t="shared" si="78"/>
        <v>0</v>
      </c>
      <c r="G144" s="13">
        <f aca="true" t="shared" si="80" ref="G144:N144">G126</f>
        <v>0</v>
      </c>
      <c r="H144" s="13">
        <f t="shared" si="80"/>
        <v>0</v>
      </c>
      <c r="I144" s="13">
        <f t="shared" si="80"/>
        <v>0</v>
      </c>
      <c r="J144" s="13">
        <f t="shared" si="80"/>
        <v>0</v>
      </c>
      <c r="K144" s="13">
        <f t="shared" si="80"/>
        <v>0</v>
      </c>
      <c r="L144" s="13">
        <f t="shared" si="80"/>
        <v>0</v>
      </c>
      <c r="M144" s="13">
        <f t="shared" si="80"/>
        <v>0</v>
      </c>
      <c r="N144" s="13">
        <f t="shared" si="80"/>
        <v>0</v>
      </c>
      <c r="O144" s="32"/>
    </row>
    <row r="145" spans="1:15" ht="15">
      <c r="A145" s="29"/>
      <c r="B145" s="100"/>
      <c r="C145" s="64"/>
      <c r="D145" s="11" t="s">
        <v>11</v>
      </c>
      <c r="E145" s="25">
        <f t="shared" si="77"/>
        <v>247569.43</v>
      </c>
      <c r="F145" s="13">
        <f t="shared" si="78"/>
        <v>0</v>
      </c>
      <c r="G145" s="13">
        <f aca="true" t="shared" si="81" ref="G145:N145">G127</f>
        <v>247569.43</v>
      </c>
      <c r="H145" s="13">
        <f t="shared" si="81"/>
        <v>0</v>
      </c>
      <c r="I145" s="13">
        <f t="shared" si="81"/>
        <v>0</v>
      </c>
      <c r="J145" s="13">
        <f t="shared" si="81"/>
        <v>0</v>
      </c>
      <c r="K145" s="13">
        <f t="shared" si="81"/>
        <v>0</v>
      </c>
      <c r="L145" s="13">
        <f t="shared" si="81"/>
        <v>0</v>
      </c>
      <c r="M145" s="13">
        <f t="shared" si="81"/>
        <v>0</v>
      </c>
      <c r="N145" s="13">
        <f t="shared" si="81"/>
        <v>0</v>
      </c>
      <c r="O145" s="32"/>
    </row>
    <row r="146" spans="1:15" ht="15">
      <c r="A146" s="29"/>
      <c r="B146" s="100"/>
      <c r="C146" s="64"/>
      <c r="D146" s="11" t="s">
        <v>12</v>
      </c>
      <c r="E146" s="25">
        <f t="shared" si="77"/>
        <v>258577.26</v>
      </c>
      <c r="F146" s="13">
        <f t="shared" si="78"/>
        <v>0</v>
      </c>
      <c r="G146" s="13">
        <f aca="true" t="shared" si="82" ref="G146:N146">G128</f>
        <v>258577.26</v>
      </c>
      <c r="H146" s="13">
        <f t="shared" si="82"/>
        <v>0</v>
      </c>
      <c r="I146" s="13">
        <f t="shared" si="82"/>
        <v>0</v>
      </c>
      <c r="J146" s="13">
        <f t="shared" si="82"/>
        <v>0</v>
      </c>
      <c r="K146" s="13">
        <f t="shared" si="82"/>
        <v>0</v>
      </c>
      <c r="L146" s="13">
        <f t="shared" si="82"/>
        <v>0</v>
      </c>
      <c r="M146" s="13">
        <f t="shared" si="82"/>
        <v>0</v>
      </c>
      <c r="N146" s="13">
        <f t="shared" si="82"/>
        <v>0</v>
      </c>
      <c r="O146" s="32"/>
    </row>
    <row r="147" spans="1:15" ht="15.75" thickBot="1">
      <c r="A147" s="33"/>
      <c r="B147" s="101"/>
      <c r="C147" s="65"/>
      <c r="D147" s="11" t="s">
        <v>13</v>
      </c>
      <c r="E147" s="25">
        <f t="shared" si="77"/>
        <v>317621.69</v>
      </c>
      <c r="F147" s="13">
        <f t="shared" si="78"/>
        <v>0</v>
      </c>
      <c r="G147" s="13">
        <f aca="true" t="shared" si="83" ref="G147:N147">G129</f>
        <v>317621.69</v>
      </c>
      <c r="H147" s="13">
        <f t="shared" si="83"/>
        <v>0</v>
      </c>
      <c r="I147" s="13">
        <f t="shared" si="83"/>
        <v>0</v>
      </c>
      <c r="J147" s="13">
        <f t="shared" si="83"/>
        <v>0</v>
      </c>
      <c r="K147" s="13">
        <f t="shared" si="83"/>
        <v>0</v>
      </c>
      <c r="L147" s="13">
        <f t="shared" si="83"/>
        <v>0</v>
      </c>
      <c r="M147" s="13">
        <f t="shared" si="83"/>
        <v>0</v>
      </c>
      <c r="N147" s="13">
        <f t="shared" si="83"/>
        <v>0</v>
      </c>
      <c r="O147" s="34"/>
    </row>
    <row r="148" spans="1:15" s="6" customFormat="1" ht="16.5" customHeight="1">
      <c r="A148" s="35"/>
      <c r="B148" s="142" t="s">
        <v>40</v>
      </c>
      <c r="C148" s="66"/>
      <c r="D148" s="36" t="s">
        <v>8</v>
      </c>
      <c r="E148" s="37">
        <f t="shared" si="77"/>
        <v>6724882.09</v>
      </c>
      <c r="F148" s="37">
        <f t="shared" si="78"/>
        <v>252223.2</v>
      </c>
      <c r="G148" s="37">
        <f>SUM(G149:G153)</f>
        <v>1394352.9900000002</v>
      </c>
      <c r="H148" s="37">
        <f aca="true" t="shared" si="84" ref="H148:N148">SUM(H149:H153)</f>
        <v>22623</v>
      </c>
      <c r="I148" s="37">
        <f t="shared" si="84"/>
        <v>3851999.6</v>
      </c>
      <c r="J148" s="37">
        <f t="shared" si="84"/>
        <v>155734.5</v>
      </c>
      <c r="K148" s="37">
        <f t="shared" si="84"/>
        <v>1478529.5</v>
      </c>
      <c r="L148" s="37">
        <f t="shared" si="84"/>
        <v>73865.7</v>
      </c>
      <c r="M148" s="37">
        <f t="shared" si="84"/>
        <v>0</v>
      </c>
      <c r="N148" s="37">
        <f t="shared" si="84"/>
        <v>0</v>
      </c>
      <c r="O148" s="38"/>
    </row>
    <row r="149" spans="1:15" s="6" customFormat="1" ht="15.75" customHeight="1">
      <c r="A149" s="39"/>
      <c r="B149" s="127"/>
      <c r="C149" s="67"/>
      <c r="D149" s="59" t="s">
        <v>9</v>
      </c>
      <c r="E149" s="25">
        <f>SUM(G149+I149+K149)</f>
        <v>201081.1</v>
      </c>
      <c r="F149" s="25">
        <f>H149+J149+L149</f>
        <v>201081.1</v>
      </c>
      <c r="G149" s="25">
        <f>G155+G161</f>
        <v>1140.1000000000008</v>
      </c>
      <c r="H149" s="25">
        <f aca="true" t="shared" si="85" ref="H149:N149">H155+H161</f>
        <v>1140.1000000000008</v>
      </c>
      <c r="I149" s="25">
        <f t="shared" si="85"/>
        <v>155734.5</v>
      </c>
      <c r="J149" s="25">
        <f t="shared" si="85"/>
        <v>155734.5</v>
      </c>
      <c r="K149" s="25">
        <f t="shared" si="85"/>
        <v>44206.49999999999</v>
      </c>
      <c r="L149" s="25">
        <f t="shared" si="85"/>
        <v>44206.49999999999</v>
      </c>
      <c r="M149" s="25">
        <f t="shared" si="85"/>
        <v>0</v>
      </c>
      <c r="N149" s="25">
        <f t="shared" si="85"/>
        <v>0</v>
      </c>
      <c r="O149" s="30"/>
    </row>
    <row r="150" spans="1:15" s="6" customFormat="1" ht="15.75" customHeight="1">
      <c r="A150" s="39"/>
      <c r="B150" s="127"/>
      <c r="C150" s="67"/>
      <c r="D150" s="59" t="s">
        <v>10</v>
      </c>
      <c r="E150" s="25">
        <f aca="true" t="shared" si="86" ref="E150:E165">SUM(G150+I150+K150)</f>
        <v>38042.1</v>
      </c>
      <c r="F150" s="25">
        <f>H150+J150+L150</f>
        <v>38042.1</v>
      </c>
      <c r="G150" s="25">
        <f>G156+G162</f>
        <v>8382.9</v>
      </c>
      <c r="H150" s="25">
        <f aca="true" t="shared" si="87" ref="H150:N150">H156+H162</f>
        <v>8382.9</v>
      </c>
      <c r="I150" s="25">
        <f t="shared" si="87"/>
        <v>0</v>
      </c>
      <c r="J150" s="25">
        <f t="shared" si="87"/>
        <v>0</v>
      </c>
      <c r="K150" s="25">
        <f t="shared" si="87"/>
        <v>29659.2</v>
      </c>
      <c r="L150" s="25">
        <f t="shared" si="87"/>
        <v>29659.2</v>
      </c>
      <c r="M150" s="25">
        <f t="shared" si="87"/>
        <v>0</v>
      </c>
      <c r="N150" s="25">
        <f t="shared" si="87"/>
        <v>0</v>
      </c>
      <c r="O150" s="30"/>
    </row>
    <row r="151" spans="1:15" s="6" customFormat="1" ht="15.75" customHeight="1">
      <c r="A151" s="39"/>
      <c r="B151" s="127"/>
      <c r="C151" s="67"/>
      <c r="D151" s="59" t="s">
        <v>11</v>
      </c>
      <c r="E151" s="25">
        <f t="shared" si="86"/>
        <v>2186503.24</v>
      </c>
      <c r="F151" s="25">
        <f>H151+J151+L151</f>
        <v>0</v>
      </c>
      <c r="G151" s="25">
        <f>G157+G163</f>
        <v>666093.4400000001</v>
      </c>
      <c r="H151" s="25">
        <f aca="true" t="shared" si="88" ref="H151:N151">H157+H163</f>
        <v>0</v>
      </c>
      <c r="I151" s="25">
        <f t="shared" si="88"/>
        <v>1151298.8</v>
      </c>
      <c r="J151" s="25">
        <f t="shared" si="88"/>
        <v>0</v>
      </c>
      <c r="K151" s="25">
        <f t="shared" si="88"/>
        <v>369111</v>
      </c>
      <c r="L151" s="25">
        <f t="shared" si="88"/>
        <v>0</v>
      </c>
      <c r="M151" s="25">
        <f t="shared" si="88"/>
        <v>0</v>
      </c>
      <c r="N151" s="25">
        <f t="shared" si="88"/>
        <v>0</v>
      </c>
      <c r="O151" s="30"/>
    </row>
    <row r="152" spans="1:15" s="6" customFormat="1" ht="15.75" customHeight="1">
      <c r="A152" s="39"/>
      <c r="B152" s="127"/>
      <c r="C152" s="67"/>
      <c r="D152" s="59" t="s">
        <v>12</v>
      </c>
      <c r="E152" s="25">
        <f t="shared" si="86"/>
        <v>1892980.46</v>
      </c>
      <c r="F152" s="25">
        <f>H152+J152+L152</f>
        <v>13100</v>
      </c>
      <c r="G152" s="25">
        <f>G158+G164</f>
        <v>327934.96</v>
      </c>
      <c r="H152" s="25">
        <f aca="true" t="shared" si="89" ref="H152:N152">H158+H164</f>
        <v>13100</v>
      </c>
      <c r="I152" s="25">
        <f t="shared" si="89"/>
        <v>1238174.9</v>
      </c>
      <c r="J152" s="25">
        <f t="shared" si="89"/>
        <v>0</v>
      </c>
      <c r="K152" s="25">
        <f t="shared" si="89"/>
        <v>326870.6</v>
      </c>
      <c r="L152" s="25">
        <f t="shared" si="89"/>
        <v>0</v>
      </c>
      <c r="M152" s="25">
        <f t="shared" si="89"/>
        <v>0</v>
      </c>
      <c r="N152" s="25">
        <f t="shared" si="89"/>
        <v>0</v>
      </c>
      <c r="O152" s="30"/>
    </row>
    <row r="153" spans="1:15" s="6" customFormat="1" ht="15.75" customHeight="1">
      <c r="A153" s="39"/>
      <c r="B153" s="127"/>
      <c r="C153" s="75"/>
      <c r="D153" s="59" t="s">
        <v>13</v>
      </c>
      <c r="E153" s="25">
        <f t="shared" si="86"/>
        <v>2406275.1899999995</v>
      </c>
      <c r="F153" s="25">
        <f>H153+J153+L153</f>
        <v>0</v>
      </c>
      <c r="G153" s="25">
        <f>G159+G165</f>
        <v>390801.58999999997</v>
      </c>
      <c r="H153" s="25">
        <f aca="true" t="shared" si="90" ref="H153:N153">H159+H165</f>
        <v>0</v>
      </c>
      <c r="I153" s="25">
        <f t="shared" si="90"/>
        <v>1306791.4</v>
      </c>
      <c r="J153" s="25">
        <f t="shared" si="90"/>
        <v>0</v>
      </c>
      <c r="K153" s="25">
        <f t="shared" si="90"/>
        <v>708682.2</v>
      </c>
      <c r="L153" s="25">
        <f t="shared" si="90"/>
        <v>0</v>
      </c>
      <c r="M153" s="25">
        <f t="shared" si="90"/>
        <v>0</v>
      </c>
      <c r="N153" s="25">
        <f t="shared" si="90"/>
        <v>0</v>
      </c>
      <c r="O153" s="30"/>
    </row>
    <row r="154" spans="1:15" s="6" customFormat="1" ht="15" customHeight="1">
      <c r="A154" s="39"/>
      <c r="B154" s="126" t="s">
        <v>23</v>
      </c>
      <c r="C154" s="66"/>
      <c r="D154" s="19" t="s">
        <v>8</v>
      </c>
      <c r="E154" s="9">
        <f>G154+I154+K154</f>
        <v>246935.62</v>
      </c>
      <c r="F154" s="9">
        <f>H154+J154+L154+N154</f>
        <v>79498.5</v>
      </c>
      <c r="G154" s="10">
        <f>SUM(G155:G159)</f>
        <v>23069.92</v>
      </c>
      <c r="H154" s="10">
        <f aca="true" t="shared" si="91" ref="H154:N154">SUM(H155:H159)</f>
        <v>5632.800000000001</v>
      </c>
      <c r="I154" s="10">
        <f t="shared" si="91"/>
        <v>0</v>
      </c>
      <c r="J154" s="10">
        <f t="shared" si="91"/>
        <v>0</v>
      </c>
      <c r="K154" s="10">
        <f t="shared" si="91"/>
        <v>223865.7</v>
      </c>
      <c r="L154" s="10">
        <f t="shared" si="91"/>
        <v>73865.7</v>
      </c>
      <c r="M154" s="10">
        <f t="shared" si="91"/>
        <v>0</v>
      </c>
      <c r="N154" s="10">
        <f t="shared" si="91"/>
        <v>0</v>
      </c>
      <c r="O154" s="30"/>
    </row>
    <row r="155" spans="1:15" s="6" customFormat="1" ht="15.75" customHeight="1">
      <c r="A155" s="39"/>
      <c r="B155" s="127"/>
      <c r="C155" s="67"/>
      <c r="D155" s="59" t="s">
        <v>9</v>
      </c>
      <c r="E155" s="17">
        <f>SUM(G155+I155+K155)</f>
        <v>45346.59999999999</v>
      </c>
      <c r="F155" s="17">
        <f>H155+J155+L155+N155</f>
        <v>45346.59999999999</v>
      </c>
      <c r="G155" s="17">
        <f aca="true" t="shared" si="92" ref="G155:N159">G106+G137</f>
        <v>1140.1000000000008</v>
      </c>
      <c r="H155" s="17">
        <f t="shared" si="92"/>
        <v>1140.1000000000008</v>
      </c>
      <c r="I155" s="17">
        <f t="shared" si="92"/>
        <v>0</v>
      </c>
      <c r="J155" s="17">
        <f t="shared" si="92"/>
        <v>0</v>
      </c>
      <c r="K155" s="17">
        <f t="shared" si="92"/>
        <v>44206.49999999999</v>
      </c>
      <c r="L155" s="17">
        <f t="shared" si="92"/>
        <v>44206.49999999999</v>
      </c>
      <c r="M155" s="17">
        <f t="shared" si="92"/>
        <v>0</v>
      </c>
      <c r="N155" s="17">
        <f t="shared" si="92"/>
        <v>0</v>
      </c>
      <c r="O155" s="30"/>
    </row>
    <row r="156" spans="1:15" s="6" customFormat="1" ht="15.75" customHeight="1">
      <c r="A156" s="39"/>
      <c r="B156" s="127"/>
      <c r="C156" s="67"/>
      <c r="D156" s="59" t="s">
        <v>10</v>
      </c>
      <c r="E156" s="17">
        <f t="shared" si="86"/>
        <v>34151.9</v>
      </c>
      <c r="F156" s="17">
        <f aca="true" t="shared" si="93" ref="F156:F165">H156+J156+L156+N156</f>
        <v>34151.9</v>
      </c>
      <c r="G156" s="17">
        <f t="shared" si="92"/>
        <v>4492.7</v>
      </c>
      <c r="H156" s="17">
        <f t="shared" si="92"/>
        <v>4492.7</v>
      </c>
      <c r="I156" s="17">
        <f t="shared" si="92"/>
        <v>0</v>
      </c>
      <c r="J156" s="17">
        <f t="shared" si="92"/>
        <v>0</v>
      </c>
      <c r="K156" s="17">
        <f t="shared" si="92"/>
        <v>29659.2</v>
      </c>
      <c r="L156" s="17">
        <f t="shared" si="92"/>
        <v>29659.2</v>
      </c>
      <c r="M156" s="17">
        <f t="shared" si="92"/>
        <v>0</v>
      </c>
      <c r="N156" s="17">
        <f t="shared" si="92"/>
        <v>0</v>
      </c>
      <c r="O156" s="30"/>
    </row>
    <row r="157" spans="1:15" s="6" customFormat="1" ht="15.75" customHeight="1">
      <c r="A157" s="39"/>
      <c r="B157" s="127"/>
      <c r="C157" s="67"/>
      <c r="D157" s="59" t="s">
        <v>11</v>
      </c>
      <c r="E157" s="17">
        <f t="shared" si="86"/>
        <v>167437.12</v>
      </c>
      <c r="F157" s="17">
        <f t="shared" si="93"/>
        <v>0</v>
      </c>
      <c r="G157" s="17">
        <f t="shared" si="92"/>
        <v>17437.12</v>
      </c>
      <c r="H157" s="17">
        <f t="shared" si="92"/>
        <v>0</v>
      </c>
      <c r="I157" s="17">
        <f t="shared" si="92"/>
        <v>0</v>
      </c>
      <c r="J157" s="17">
        <f t="shared" si="92"/>
        <v>0</v>
      </c>
      <c r="K157" s="17">
        <f t="shared" si="92"/>
        <v>150000</v>
      </c>
      <c r="L157" s="17">
        <f t="shared" si="92"/>
        <v>0</v>
      </c>
      <c r="M157" s="17">
        <f t="shared" si="92"/>
        <v>0</v>
      </c>
      <c r="N157" s="17">
        <f t="shared" si="92"/>
        <v>0</v>
      </c>
      <c r="O157" s="30"/>
    </row>
    <row r="158" spans="1:15" s="6" customFormat="1" ht="15.75" customHeight="1">
      <c r="A158" s="39"/>
      <c r="B158" s="127"/>
      <c r="C158" s="67"/>
      <c r="D158" s="59" t="s">
        <v>12</v>
      </c>
      <c r="E158" s="17">
        <f t="shared" si="86"/>
        <v>0</v>
      </c>
      <c r="F158" s="17">
        <f t="shared" si="93"/>
        <v>0</v>
      </c>
      <c r="G158" s="17">
        <f t="shared" si="92"/>
        <v>0</v>
      </c>
      <c r="H158" s="17">
        <f t="shared" si="92"/>
        <v>0</v>
      </c>
      <c r="I158" s="17">
        <f t="shared" si="92"/>
        <v>0</v>
      </c>
      <c r="J158" s="17">
        <f t="shared" si="92"/>
        <v>0</v>
      </c>
      <c r="K158" s="17">
        <f t="shared" si="92"/>
        <v>0</v>
      </c>
      <c r="L158" s="17">
        <f t="shared" si="92"/>
        <v>0</v>
      </c>
      <c r="M158" s="17">
        <f t="shared" si="92"/>
        <v>0</v>
      </c>
      <c r="N158" s="17">
        <f t="shared" si="92"/>
        <v>0</v>
      </c>
      <c r="O158" s="30"/>
    </row>
    <row r="159" spans="1:15" s="6" customFormat="1" ht="15.75" customHeight="1">
      <c r="A159" s="39"/>
      <c r="B159" s="127"/>
      <c r="C159" s="75"/>
      <c r="D159" s="59" t="s">
        <v>13</v>
      </c>
      <c r="E159" s="17">
        <f t="shared" si="86"/>
        <v>0</v>
      </c>
      <c r="F159" s="17">
        <f t="shared" si="93"/>
        <v>0</v>
      </c>
      <c r="G159" s="17">
        <f t="shared" si="92"/>
        <v>0</v>
      </c>
      <c r="H159" s="17">
        <f t="shared" si="92"/>
        <v>0</v>
      </c>
      <c r="I159" s="17">
        <f t="shared" si="92"/>
        <v>0</v>
      </c>
      <c r="J159" s="17">
        <f t="shared" si="92"/>
        <v>0</v>
      </c>
      <c r="K159" s="17">
        <f t="shared" si="92"/>
        <v>0</v>
      </c>
      <c r="L159" s="17">
        <f t="shared" si="92"/>
        <v>0</v>
      </c>
      <c r="M159" s="17">
        <f t="shared" si="92"/>
        <v>0</v>
      </c>
      <c r="N159" s="17">
        <f t="shared" si="92"/>
        <v>0</v>
      </c>
      <c r="O159" s="30"/>
    </row>
    <row r="160" spans="1:15" s="6" customFormat="1" ht="16.5" customHeight="1">
      <c r="A160" s="39"/>
      <c r="B160" s="126" t="s">
        <v>24</v>
      </c>
      <c r="C160" s="66"/>
      <c r="D160" s="19" t="s">
        <v>8</v>
      </c>
      <c r="E160" s="9">
        <f>G160+I160+K160</f>
        <v>6477946.47</v>
      </c>
      <c r="F160" s="9">
        <f>H160+J160+L160+N160</f>
        <v>172724.7</v>
      </c>
      <c r="G160" s="10">
        <f>SUM(G161:G165)</f>
        <v>1371283.0699999998</v>
      </c>
      <c r="H160" s="10">
        <f aca="true" t="shared" si="94" ref="H160:N160">SUM(H161:H165)</f>
        <v>16990.2</v>
      </c>
      <c r="I160" s="10">
        <f t="shared" si="94"/>
        <v>3851999.6</v>
      </c>
      <c r="J160" s="10">
        <f t="shared" si="94"/>
        <v>155734.5</v>
      </c>
      <c r="K160" s="10">
        <f t="shared" si="94"/>
        <v>1254663.7999999998</v>
      </c>
      <c r="L160" s="10">
        <f t="shared" si="94"/>
        <v>0</v>
      </c>
      <c r="M160" s="10">
        <f t="shared" si="94"/>
        <v>0</v>
      </c>
      <c r="N160" s="10">
        <f t="shared" si="94"/>
        <v>0</v>
      </c>
      <c r="O160" s="30"/>
    </row>
    <row r="161" spans="1:15" s="6" customFormat="1" ht="15.75" customHeight="1">
      <c r="A161" s="39"/>
      <c r="B161" s="127"/>
      <c r="C161" s="67"/>
      <c r="D161" s="59" t="s">
        <v>9</v>
      </c>
      <c r="E161" s="13">
        <f t="shared" si="86"/>
        <v>155734.5</v>
      </c>
      <c r="F161" s="17">
        <f t="shared" si="93"/>
        <v>155734.5</v>
      </c>
      <c r="G161" s="13">
        <f aca="true" t="shared" si="95" ref="G161:N165">G112+G143</f>
        <v>0</v>
      </c>
      <c r="H161" s="13">
        <f t="shared" si="95"/>
        <v>0</v>
      </c>
      <c r="I161" s="13">
        <f t="shared" si="95"/>
        <v>155734.5</v>
      </c>
      <c r="J161" s="13">
        <f t="shared" si="95"/>
        <v>155734.5</v>
      </c>
      <c r="K161" s="13">
        <f t="shared" si="95"/>
        <v>0</v>
      </c>
      <c r="L161" s="13">
        <f t="shared" si="95"/>
        <v>0</v>
      </c>
      <c r="M161" s="13">
        <f t="shared" si="95"/>
        <v>0</v>
      </c>
      <c r="N161" s="13">
        <f t="shared" si="95"/>
        <v>0</v>
      </c>
      <c r="O161" s="30"/>
    </row>
    <row r="162" spans="1:15" s="6" customFormat="1" ht="15.75" customHeight="1">
      <c r="A162" s="39"/>
      <c r="B162" s="127"/>
      <c r="C162" s="67"/>
      <c r="D162" s="59" t="s">
        <v>10</v>
      </c>
      <c r="E162" s="13">
        <f t="shared" si="86"/>
        <v>3890.2</v>
      </c>
      <c r="F162" s="17">
        <f t="shared" si="93"/>
        <v>3890.2</v>
      </c>
      <c r="G162" s="13">
        <f t="shared" si="95"/>
        <v>3890.2</v>
      </c>
      <c r="H162" s="13">
        <f t="shared" si="95"/>
        <v>3890.2</v>
      </c>
      <c r="I162" s="13">
        <f t="shared" si="95"/>
        <v>0</v>
      </c>
      <c r="J162" s="13">
        <f t="shared" si="95"/>
        <v>0</v>
      </c>
      <c r="K162" s="13">
        <f t="shared" si="95"/>
        <v>0</v>
      </c>
      <c r="L162" s="13">
        <f t="shared" si="95"/>
        <v>0</v>
      </c>
      <c r="M162" s="13">
        <f t="shared" si="95"/>
        <v>0</v>
      </c>
      <c r="N162" s="13">
        <f t="shared" si="95"/>
        <v>0</v>
      </c>
      <c r="O162" s="30"/>
    </row>
    <row r="163" spans="1:15" s="6" customFormat="1" ht="15.75" customHeight="1">
      <c r="A163" s="39"/>
      <c r="B163" s="127"/>
      <c r="C163" s="67"/>
      <c r="D163" s="59" t="s">
        <v>11</v>
      </c>
      <c r="E163" s="13">
        <f t="shared" si="86"/>
        <v>2019066.12</v>
      </c>
      <c r="F163" s="17">
        <f t="shared" si="93"/>
        <v>0</v>
      </c>
      <c r="G163" s="13">
        <f t="shared" si="95"/>
        <v>648656.3200000001</v>
      </c>
      <c r="H163" s="13">
        <f t="shared" si="95"/>
        <v>0</v>
      </c>
      <c r="I163" s="13">
        <f t="shared" si="95"/>
        <v>1151298.8</v>
      </c>
      <c r="J163" s="13">
        <f t="shared" si="95"/>
        <v>0</v>
      </c>
      <c r="K163" s="13">
        <f t="shared" si="95"/>
        <v>219111</v>
      </c>
      <c r="L163" s="13">
        <f t="shared" si="95"/>
        <v>0</v>
      </c>
      <c r="M163" s="13">
        <f t="shared" si="95"/>
        <v>0</v>
      </c>
      <c r="N163" s="13">
        <f t="shared" si="95"/>
        <v>0</v>
      </c>
      <c r="O163" s="30"/>
    </row>
    <row r="164" spans="1:15" s="6" customFormat="1" ht="15.75" customHeight="1">
      <c r="A164" s="39"/>
      <c r="B164" s="127"/>
      <c r="C164" s="67"/>
      <c r="D164" s="59" t="s">
        <v>12</v>
      </c>
      <c r="E164" s="13">
        <f t="shared" si="86"/>
        <v>1892980.46</v>
      </c>
      <c r="F164" s="17">
        <f t="shared" si="93"/>
        <v>13100</v>
      </c>
      <c r="G164" s="13">
        <f t="shared" si="95"/>
        <v>327934.96</v>
      </c>
      <c r="H164" s="13">
        <f t="shared" si="95"/>
        <v>13100</v>
      </c>
      <c r="I164" s="13">
        <f t="shared" si="95"/>
        <v>1238174.9</v>
      </c>
      <c r="J164" s="13">
        <f t="shared" si="95"/>
        <v>0</v>
      </c>
      <c r="K164" s="13">
        <f t="shared" si="95"/>
        <v>326870.6</v>
      </c>
      <c r="L164" s="13">
        <f t="shared" si="95"/>
        <v>0</v>
      </c>
      <c r="M164" s="13">
        <f t="shared" si="95"/>
        <v>0</v>
      </c>
      <c r="N164" s="13">
        <f t="shared" si="95"/>
        <v>0</v>
      </c>
      <c r="O164" s="30"/>
    </row>
    <row r="165" spans="1:15" s="6" customFormat="1" ht="15.75" customHeight="1" thickBot="1">
      <c r="A165" s="40"/>
      <c r="B165" s="134"/>
      <c r="C165" s="75"/>
      <c r="D165" s="59" t="s">
        <v>13</v>
      </c>
      <c r="E165" s="61">
        <f t="shared" si="86"/>
        <v>2406275.1899999995</v>
      </c>
      <c r="F165" s="62">
        <f t="shared" si="93"/>
        <v>0</v>
      </c>
      <c r="G165" s="61">
        <f t="shared" si="95"/>
        <v>390801.58999999997</v>
      </c>
      <c r="H165" s="61">
        <f t="shared" si="95"/>
        <v>0</v>
      </c>
      <c r="I165" s="61">
        <f t="shared" si="95"/>
        <v>1306791.4</v>
      </c>
      <c r="J165" s="61">
        <f t="shared" si="95"/>
        <v>0</v>
      </c>
      <c r="K165" s="61">
        <f t="shared" si="95"/>
        <v>708682.2</v>
      </c>
      <c r="L165" s="61">
        <f t="shared" si="95"/>
        <v>0</v>
      </c>
      <c r="M165" s="61">
        <f t="shared" si="95"/>
        <v>0</v>
      </c>
      <c r="N165" s="61">
        <f t="shared" si="95"/>
        <v>0</v>
      </c>
      <c r="O165" s="60"/>
    </row>
    <row r="166" spans="1:15" ht="46.5" customHeight="1">
      <c r="A166" s="86" t="s">
        <v>44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ht="15">
      <c r="G167" s="41"/>
    </row>
    <row r="168" ht="15">
      <c r="G168" s="41"/>
    </row>
    <row r="170" ht="15">
      <c r="G170" s="41"/>
    </row>
    <row r="173" spans="1:15" ht="1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42"/>
      <c r="O173" s="42"/>
    </row>
    <row r="174" spans="1:15" ht="1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42"/>
      <c r="O174" s="42"/>
    </row>
    <row r="175" ht="15.75" thickBot="1"/>
    <row r="176" spans="1:15" s="6" customFormat="1" ht="14.25">
      <c r="A176" s="135"/>
      <c r="B176" s="136"/>
      <c r="C176" s="68"/>
      <c r="D176" s="43"/>
      <c r="E176" s="44"/>
      <c r="F176" s="43"/>
      <c r="G176" s="44"/>
      <c r="H176" s="43"/>
      <c r="I176" s="44"/>
      <c r="J176" s="43"/>
      <c r="K176" s="44"/>
      <c r="L176" s="43"/>
      <c r="M176" s="44"/>
      <c r="N176" s="45"/>
      <c r="O176" s="46"/>
    </row>
    <row r="177" spans="1:15" ht="15">
      <c r="A177" s="139"/>
      <c r="B177" s="140"/>
      <c r="C177" s="69"/>
      <c r="D177" s="47"/>
      <c r="E177" s="48"/>
      <c r="F177" s="47"/>
      <c r="G177" s="48"/>
      <c r="H177" s="47"/>
      <c r="I177" s="48"/>
      <c r="J177" s="47"/>
      <c r="K177" s="48"/>
      <c r="L177" s="47"/>
      <c r="M177" s="48"/>
      <c r="N177" s="49"/>
      <c r="O177" s="49"/>
    </row>
    <row r="178" spans="1:15" ht="15">
      <c r="A178" s="139"/>
      <c r="B178" s="140"/>
      <c r="C178" s="69"/>
      <c r="D178" s="47"/>
      <c r="E178" s="50"/>
      <c r="F178" s="47"/>
      <c r="G178" s="50"/>
      <c r="H178" s="47"/>
      <c r="I178" s="50"/>
      <c r="J178" s="47"/>
      <c r="K178" s="50"/>
      <c r="L178" s="47"/>
      <c r="M178" s="50"/>
      <c r="N178" s="49"/>
      <c r="O178" s="49"/>
    </row>
    <row r="179" spans="1:15" ht="15">
      <c r="A179" s="139"/>
      <c r="B179" s="140"/>
      <c r="C179" s="69"/>
      <c r="D179" s="47"/>
      <c r="E179" s="48"/>
      <c r="F179" s="47"/>
      <c r="G179" s="48"/>
      <c r="H179" s="47"/>
      <c r="I179" s="48"/>
      <c r="J179" s="47"/>
      <c r="K179" s="48"/>
      <c r="L179" s="47"/>
      <c r="M179" s="48"/>
      <c r="N179" s="49"/>
      <c r="O179" s="49"/>
    </row>
    <row r="180" spans="1:15" ht="15">
      <c r="A180" s="139"/>
      <c r="B180" s="140"/>
      <c r="C180" s="69"/>
      <c r="D180" s="47"/>
      <c r="E180" s="48"/>
      <c r="F180" s="47"/>
      <c r="G180" s="48"/>
      <c r="H180" s="47"/>
      <c r="I180" s="48"/>
      <c r="J180" s="47"/>
      <c r="K180" s="48"/>
      <c r="L180" s="47"/>
      <c r="M180" s="48"/>
      <c r="N180" s="49"/>
      <c r="O180" s="49"/>
    </row>
    <row r="181" spans="1:15" ht="15">
      <c r="A181" s="139"/>
      <c r="B181" s="140"/>
      <c r="C181" s="69"/>
      <c r="D181" s="47"/>
      <c r="E181" s="48"/>
      <c r="F181" s="47"/>
      <c r="G181" s="48"/>
      <c r="H181" s="47"/>
      <c r="I181" s="48"/>
      <c r="J181" s="47"/>
      <c r="K181" s="48"/>
      <c r="L181" s="47"/>
      <c r="M181" s="48"/>
      <c r="N181" s="49"/>
      <c r="O181" s="49"/>
    </row>
    <row r="182" spans="1:15" ht="15">
      <c r="A182" s="139"/>
      <c r="B182" s="140"/>
      <c r="C182" s="69"/>
      <c r="D182" s="47"/>
      <c r="E182" s="48"/>
      <c r="F182" s="47"/>
      <c r="G182" s="48"/>
      <c r="H182" s="47"/>
      <c r="I182" s="48"/>
      <c r="J182" s="47"/>
      <c r="K182" s="48"/>
      <c r="L182" s="47"/>
      <c r="M182" s="48"/>
      <c r="N182" s="49"/>
      <c r="O182" s="49"/>
    </row>
    <row r="183" spans="1:15" ht="15">
      <c r="A183" s="139"/>
      <c r="B183" s="140"/>
      <c r="C183" s="69"/>
      <c r="D183" s="47"/>
      <c r="E183" s="48"/>
      <c r="F183" s="47"/>
      <c r="G183" s="48"/>
      <c r="H183" s="47"/>
      <c r="I183" s="48"/>
      <c r="J183" s="47"/>
      <c r="K183" s="48"/>
      <c r="L183" s="47"/>
      <c r="M183" s="48"/>
      <c r="N183" s="49"/>
      <c r="O183" s="49"/>
    </row>
    <row r="184" spans="1:15" ht="15.75" thickBot="1">
      <c r="A184" s="137"/>
      <c r="B184" s="138"/>
      <c r="C184" s="70"/>
      <c r="D184" s="51"/>
      <c r="E184" s="52"/>
      <c r="F184" s="51"/>
      <c r="G184" s="52"/>
      <c r="H184" s="51"/>
      <c r="I184" s="52"/>
      <c r="J184" s="51"/>
      <c r="K184" s="52"/>
      <c r="L184" s="51"/>
      <c r="M184" s="52"/>
      <c r="N184" s="49"/>
      <c r="O184" s="49"/>
    </row>
    <row r="185" spans="1:15" s="6" customFormat="1" ht="14.25">
      <c r="A185" s="135"/>
      <c r="B185" s="136"/>
      <c r="C185" s="68"/>
      <c r="D185" s="43"/>
      <c r="E185" s="44"/>
      <c r="F185" s="43"/>
      <c r="G185" s="44"/>
      <c r="H185" s="43"/>
      <c r="I185" s="44"/>
      <c r="J185" s="43"/>
      <c r="K185" s="44"/>
      <c r="L185" s="43"/>
      <c r="M185" s="44"/>
      <c r="N185" s="45"/>
      <c r="O185" s="46"/>
    </row>
    <row r="186" spans="1:15" ht="15">
      <c r="A186" s="139"/>
      <c r="B186" s="140"/>
      <c r="C186" s="69"/>
      <c r="D186" s="47"/>
      <c r="E186" s="53"/>
      <c r="F186" s="47"/>
      <c r="G186" s="53"/>
      <c r="H186" s="47"/>
      <c r="I186" s="53"/>
      <c r="J186" s="47"/>
      <c r="K186" s="53"/>
      <c r="L186" s="47"/>
      <c r="M186" s="53"/>
      <c r="N186" s="49"/>
      <c r="O186" s="49"/>
    </row>
    <row r="187" spans="1:15" ht="15">
      <c r="A187" s="139"/>
      <c r="B187" s="140"/>
      <c r="C187" s="69"/>
      <c r="D187" s="47"/>
      <c r="E187" s="54"/>
      <c r="F187" s="47"/>
      <c r="G187" s="54"/>
      <c r="H187" s="47"/>
      <c r="I187" s="54"/>
      <c r="J187" s="47"/>
      <c r="K187" s="54"/>
      <c r="L187" s="47"/>
      <c r="M187" s="54"/>
      <c r="N187" s="49"/>
      <c r="O187" s="49"/>
    </row>
    <row r="188" spans="1:15" ht="15">
      <c r="A188" s="139"/>
      <c r="B188" s="140"/>
      <c r="C188" s="69"/>
      <c r="D188" s="47"/>
      <c r="E188" s="53"/>
      <c r="F188" s="47"/>
      <c r="G188" s="53"/>
      <c r="H188" s="47"/>
      <c r="I188" s="53"/>
      <c r="J188" s="47"/>
      <c r="K188" s="53"/>
      <c r="L188" s="47"/>
      <c r="M188" s="53"/>
      <c r="N188" s="49"/>
      <c r="O188" s="49"/>
    </row>
    <row r="189" spans="1:15" ht="15">
      <c r="A189" s="139"/>
      <c r="B189" s="140"/>
      <c r="C189" s="69"/>
      <c r="D189" s="47"/>
      <c r="E189" s="53"/>
      <c r="F189" s="47"/>
      <c r="G189" s="53"/>
      <c r="H189" s="47"/>
      <c r="I189" s="53"/>
      <c r="J189" s="47"/>
      <c r="K189" s="53"/>
      <c r="L189" s="47"/>
      <c r="M189" s="53"/>
      <c r="N189" s="49"/>
      <c r="O189" s="49"/>
    </row>
    <row r="190" spans="1:15" ht="15">
      <c r="A190" s="139"/>
      <c r="B190" s="140"/>
      <c r="C190" s="69"/>
      <c r="D190" s="47"/>
      <c r="E190" s="53"/>
      <c r="F190" s="47"/>
      <c r="G190" s="53"/>
      <c r="H190" s="47"/>
      <c r="I190" s="53"/>
      <c r="J190" s="47"/>
      <c r="K190" s="53"/>
      <c r="L190" s="47"/>
      <c r="M190" s="53"/>
      <c r="N190" s="49"/>
      <c r="O190" s="49"/>
    </row>
    <row r="191" spans="1:15" ht="15">
      <c r="A191" s="139"/>
      <c r="B191" s="140"/>
      <c r="C191" s="69"/>
      <c r="D191" s="47"/>
      <c r="E191" s="53"/>
      <c r="F191" s="47"/>
      <c r="G191" s="53"/>
      <c r="H191" s="47"/>
      <c r="I191" s="53"/>
      <c r="J191" s="47"/>
      <c r="K191" s="53"/>
      <c r="L191" s="47"/>
      <c r="M191" s="53"/>
      <c r="N191" s="49"/>
      <c r="O191" s="49"/>
    </row>
    <row r="192" spans="1:15" ht="15">
      <c r="A192" s="139"/>
      <c r="B192" s="140"/>
      <c r="C192" s="69"/>
      <c r="D192" s="47"/>
      <c r="E192" s="53"/>
      <c r="F192" s="47"/>
      <c r="G192" s="53"/>
      <c r="H192" s="47"/>
      <c r="I192" s="53"/>
      <c r="J192" s="47"/>
      <c r="K192" s="53"/>
      <c r="L192" s="47"/>
      <c r="M192" s="53"/>
      <c r="N192" s="49"/>
      <c r="O192" s="49"/>
    </row>
    <row r="193" spans="1:15" ht="15.75" thickBot="1">
      <c r="A193" s="137"/>
      <c r="B193" s="138"/>
      <c r="C193" s="70"/>
      <c r="D193" s="51"/>
      <c r="E193" s="55"/>
      <c r="F193" s="51"/>
      <c r="G193" s="55"/>
      <c r="H193" s="51"/>
      <c r="I193" s="55"/>
      <c r="J193" s="51"/>
      <c r="K193" s="55"/>
      <c r="L193" s="51"/>
      <c r="M193" s="55"/>
      <c r="N193" s="49"/>
      <c r="O193" s="49"/>
    </row>
    <row r="195" ht="15.75" thickBot="1"/>
    <row r="196" spans="1:13" ht="15" customHeight="1">
      <c r="A196" s="135"/>
      <c r="B196" s="136"/>
      <c r="C196" s="68"/>
      <c r="D196" s="43"/>
      <c r="E196" s="44"/>
      <c r="F196" s="43"/>
      <c r="G196" s="44"/>
      <c r="H196" s="43"/>
      <c r="I196" s="44"/>
      <c r="J196" s="43"/>
      <c r="K196" s="44"/>
      <c r="L196" s="43"/>
      <c r="M196" s="44"/>
    </row>
    <row r="197" spans="1:13" ht="60" customHeight="1" thickBot="1">
      <c r="A197" s="137"/>
      <c r="B197" s="138"/>
      <c r="C197" s="69"/>
      <c r="D197" s="56"/>
      <c r="E197" s="57"/>
      <c r="F197" s="56"/>
      <c r="G197" s="57"/>
      <c r="H197" s="56"/>
      <c r="I197" s="57"/>
      <c r="J197" s="56"/>
      <c r="K197" s="57"/>
      <c r="L197" s="56"/>
      <c r="M197" s="57"/>
    </row>
    <row r="198" spans="1:13" ht="15" customHeight="1">
      <c r="A198" s="135"/>
      <c r="B198" s="136"/>
      <c r="C198" s="68"/>
      <c r="D198" s="43"/>
      <c r="E198" s="44"/>
      <c r="F198" s="43"/>
      <c r="G198" s="44"/>
      <c r="H198" s="43"/>
      <c r="I198" s="44"/>
      <c r="J198" s="43"/>
      <c r="K198" s="44"/>
      <c r="L198" s="43"/>
      <c r="M198" s="44"/>
    </row>
    <row r="199" spans="1:13" ht="57.75" customHeight="1" thickBot="1">
      <c r="A199" s="137"/>
      <c r="B199" s="138"/>
      <c r="C199" s="70"/>
      <c r="D199" s="58"/>
      <c r="E199" s="57"/>
      <c r="F199" s="56"/>
      <c r="G199" s="57"/>
      <c r="H199" s="56"/>
      <c r="I199" s="57"/>
      <c r="J199" s="56"/>
      <c r="K199" s="57"/>
      <c r="L199" s="56"/>
      <c r="M199" s="57"/>
    </row>
  </sheetData>
  <sheetProtection/>
  <mergeCells count="60">
    <mergeCell ref="B160:B165"/>
    <mergeCell ref="O9:O32"/>
    <mergeCell ref="A198:B199"/>
    <mergeCell ref="A176:B184"/>
    <mergeCell ref="A185:B193"/>
    <mergeCell ref="A196:B197"/>
    <mergeCell ref="B33:B38"/>
    <mergeCell ref="A33:A38"/>
    <mergeCell ref="B75:B86"/>
    <mergeCell ref="B148:B153"/>
    <mergeCell ref="B154:B159"/>
    <mergeCell ref="O63:O86"/>
    <mergeCell ref="A173:M174"/>
    <mergeCell ref="A9:A20"/>
    <mergeCell ref="B9:B20"/>
    <mergeCell ref="A21:A32"/>
    <mergeCell ref="B118:B129"/>
    <mergeCell ref="B130:B135"/>
    <mergeCell ref="A99:A116"/>
    <mergeCell ref="A75:A86"/>
    <mergeCell ref="D4:D6"/>
    <mergeCell ref="E4:F5"/>
    <mergeCell ref="B7:O7"/>
    <mergeCell ref="B45:B50"/>
    <mergeCell ref="I5:J5"/>
    <mergeCell ref="C4:C6"/>
    <mergeCell ref="A93:A98"/>
    <mergeCell ref="K5:L5"/>
    <mergeCell ref="B21:B32"/>
    <mergeCell ref="M5:N5"/>
    <mergeCell ref="A39:A44"/>
    <mergeCell ref="B8:O8"/>
    <mergeCell ref="O4:O6"/>
    <mergeCell ref="G4:N4"/>
    <mergeCell ref="B93:B98"/>
    <mergeCell ref="A4:A6"/>
    <mergeCell ref="A118:A129"/>
    <mergeCell ref="B117:O117"/>
    <mergeCell ref="B39:B44"/>
    <mergeCell ref="A45:A50"/>
    <mergeCell ref="A51:A62"/>
    <mergeCell ref="B51:B62"/>
    <mergeCell ref="O33:O62"/>
    <mergeCell ref="O118:O129"/>
    <mergeCell ref="O87:O92"/>
    <mergeCell ref="O93:O98"/>
    <mergeCell ref="B142:B147"/>
    <mergeCell ref="B99:B104"/>
    <mergeCell ref="B105:B110"/>
    <mergeCell ref="B111:B116"/>
    <mergeCell ref="A166:O166"/>
    <mergeCell ref="K1:O1"/>
    <mergeCell ref="D2:N2"/>
    <mergeCell ref="A63:A74"/>
    <mergeCell ref="B63:B74"/>
    <mergeCell ref="G5:H5"/>
    <mergeCell ref="A87:A92"/>
    <mergeCell ref="B87:B92"/>
    <mergeCell ref="B4:B6"/>
    <mergeCell ref="B136:B141"/>
  </mergeCells>
  <printOptions/>
  <pageMargins left="0.27" right="0.19" top="0.35433070866141736" bottom="0.31496062992125984" header="0.31496062992125984" footer="0.31496062992125984"/>
  <pageSetup horizontalDpi="600" verticalDpi="600" orientation="landscape" paperSize="9" scale="66" r:id="rId1"/>
  <rowBreaks count="4" manualBreakCount="4">
    <brk id="32" max="13" man="1"/>
    <brk id="62" max="13" man="1"/>
    <brk id="104" max="13" man="1"/>
    <brk id="1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2016-12-02T07:44:34Z</cp:lastPrinted>
  <dcterms:created xsi:type="dcterms:W3CDTF">2014-08-20T07:30:27Z</dcterms:created>
  <dcterms:modified xsi:type="dcterms:W3CDTF">2016-12-02T08:12:50Z</dcterms:modified>
  <cp:category/>
  <cp:version/>
  <cp:contentType/>
  <cp:contentStatus/>
</cp:coreProperties>
</file>