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461" windowWidth="14220" windowHeight="1146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мероприятий'!$A$1:$O$173</definedName>
  </definedNames>
  <calcPr fullCalcOnLoad="1"/>
</workbook>
</file>

<file path=xl/sharedStrings.xml><?xml version="1.0" encoding="utf-8"?>
<sst xmlns="http://schemas.openxmlformats.org/spreadsheetml/2006/main" count="236" uniqueCount="66">
  <si>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</si>
  <si>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</si>
  <si>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</si>
  <si>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</si>
  <si>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</si>
  <si>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</si>
  <si>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</si>
  <si>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</si>
  <si>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</si>
  <si>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</si>
  <si>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</si>
  <si>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</si>
  <si>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</si>
  <si>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</si>
  <si>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</si>
  <si>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</si>
  <si>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</si>
  <si>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</si>
  <si>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</si>
  <si>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</si>
  <si>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Строительство ледозащитного сооружения в д. Эушта г.Томска для защиты жилых домов в период паводка (на завершение строительства)</t>
  </si>
  <si>
    <t>Строительство защитного сооружения вдоль                                 ул. Лермонтова на реке Ушайка в              г. Томске</t>
  </si>
  <si>
    <t>1.1</t>
  </si>
  <si>
    <t>Разработка проектно-сметной документации</t>
  </si>
  <si>
    <t>Строительно-монтажные работы</t>
  </si>
  <si>
    <t>1.1.1</t>
  </si>
  <si>
    <t>1.1.2</t>
  </si>
  <si>
    <t>1.1.4</t>
  </si>
  <si>
    <t>1.1.5</t>
  </si>
  <si>
    <t>1.1.6</t>
  </si>
  <si>
    <t>1.2</t>
  </si>
  <si>
    <t>1.2.1</t>
  </si>
  <si>
    <t>1</t>
  </si>
  <si>
    <t xml:space="preserve">
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</si>
  <si>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</si>
  <si>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</si>
  <si>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1.1.7</t>
  </si>
  <si>
    <t>1.1.8</t>
  </si>
  <si>
    <t xml:space="preserve">Приложение 3 к подпрограмме «Инженерная защита территорий»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</si>
  <si>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</si>
  <si>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</si>
  <si>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</si>
  <si>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</si>
  <si>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</si>
  <si>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</si>
  <si>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</si>
  <si>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Берегоукрепление вдоль ул.                         Б. Хмельницкого в                     Городе Томске (пос. Степановка)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</si>
  <si>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</si>
  <si>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Итого по задаче 1,
 в т.ч.:</t>
  </si>
  <si>
    <t>Защита территорий в г. Томске на правом берегу р. Томи от коммунального моста до устья р.Ушайки от негативного воздействия вод                 (2 этап)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</si>
  <si>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</si>
  <si>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1.1.9</t>
  </si>
  <si>
    <t>Капитальный ремонт ограждающей дамбы по ул. Московский тракт 113/1</t>
  </si>
  <si>
    <t>Защита территорий г. Томска на правом берегу р. Томи от коммунального моста до устья р.Ушайка от негативного воздействия вод</t>
  </si>
  <si>
    <t xml:space="preserve">областного бюджета </t>
  </si>
  <si>
    <t>1.1.3</t>
  </si>
  <si>
    <t>Укрепление концевой части подпорной стены по пер. Пионерскому по объекту: "Крепление левобережной части подхода к Каменному мосту на реке Ушайке по пре. Пионерскому в г. Томске</t>
  </si>
  <si>
    <t>1.1.10</t>
  </si>
  <si>
    <t>Код бюджетной классификации (КЦСР, КВР)</t>
  </si>
  <si>
    <t>08 5 01 40010 414</t>
  </si>
  <si>
    <t>08 5 01 40010 414
08 5 01 00099 414</t>
  </si>
  <si>
    <t>план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</si>
  <si>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 путем их приведения к безопасному техническому  состоянию муниципального образования «Город Томск»</t>
  </si>
  <si>
    <t>Основное мероприятие:  Обеспечение защищенности населения и объектов экономики от негативного воздействия поверхностных вод</t>
  </si>
  <si>
    <t xml:space="preserve">Всего </t>
  </si>
  <si>
    <t>Укрупненное (основное) мероприятие
1 Обеспечение защищенности населения и объектов экономики от негативного воздействия поверхностных вод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</si>
</sst>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horizontal="center" vertical="top" wrapText="1"/>
    </xf>
    <xf numFmtId="179" fontId="3" fillId="0" borderId="18" xfId="0" applyNumberFormat="1" applyFont="1" applyFill="1" applyBorder="1" applyAlignment="1">
      <alignment horizontal="right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179" fontId="2" fillId="0" borderId="20" xfId="0" applyNumberFormat="1" applyFont="1" applyFill="1" applyBorder="1" applyAlignment="1">
      <alignment horizontal="center" vertical="top" wrapText="1"/>
    </xf>
    <xf numFmtId="179" fontId="2" fillId="0" borderId="18" xfId="0" applyNumberFormat="1" applyFont="1" applyFill="1" applyBorder="1" applyAlignment="1">
      <alignment horizontal="right" wrapText="1"/>
    </xf>
    <xf numFmtId="179" fontId="2" fillId="0" borderId="19" xfId="0" applyNumberFormat="1" applyFont="1" applyFill="1" applyBorder="1" applyAlignment="1">
      <alignment horizontal="right" vertical="center" wrapText="1"/>
    </xf>
    <xf numFmtId="179" fontId="2" fillId="0" borderId="19" xfId="0" applyNumberFormat="1" applyFont="1" applyFill="1" applyBorder="1" applyAlignment="1">
      <alignment horizontal="center" vertical="top" wrapText="1"/>
    </xf>
    <xf numFmtId="179" fontId="2" fillId="0" borderId="18" xfId="0" applyNumberFormat="1" applyFont="1" applyFill="1" applyBorder="1" applyAlignment="1">
      <alignment horizontal="right" vertical="top" wrapText="1"/>
    </xf>
    <xf numFmtId="179" fontId="2" fillId="0" borderId="19" xfId="0" applyNumberFormat="1" applyFont="1" applyFill="1" applyBorder="1" applyAlignment="1">
      <alignment horizontal="right" vertical="top" wrapText="1"/>
    </xf>
    <xf numFmtId="179" fontId="2" fillId="0" borderId="18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Fill="1" applyBorder="1" applyAlignment="1">
      <alignment horizontal="right" wrapText="1"/>
    </xf>
    <xf numFmtId="179" fontId="3" fillId="0" borderId="21" xfId="0" applyNumberFormat="1" applyFont="1" applyFill="1" applyBorder="1" applyAlignment="1">
      <alignment horizontal="right" vertical="center" wrapText="1"/>
    </xf>
    <xf numFmtId="179" fontId="3" fillId="0" borderId="22" xfId="0" applyNumberFormat="1" applyFont="1" applyFill="1" applyBorder="1" applyAlignment="1">
      <alignment horizontal="right" vertical="top" wrapText="1"/>
    </xf>
    <xf numFmtId="179" fontId="3" fillId="0" borderId="19" xfId="0" applyNumberFormat="1" applyFont="1" applyFill="1" applyBorder="1" applyAlignment="1">
      <alignment horizontal="right" wrapText="1"/>
    </xf>
    <xf numFmtId="179" fontId="3" fillId="0" borderId="23" xfId="0" applyNumberFormat="1" applyFont="1" applyFill="1" applyBorder="1" applyAlignment="1">
      <alignment horizontal="right" vertical="top" wrapText="1"/>
    </xf>
    <xf numFmtId="179" fontId="3" fillId="0" borderId="24" xfId="0" applyNumberFormat="1" applyFont="1" applyFill="1" applyBorder="1" applyAlignment="1">
      <alignment horizontal="right" vertical="center" wrapText="1"/>
    </xf>
    <xf numFmtId="179" fontId="2" fillId="0" borderId="22" xfId="0" applyNumberFormat="1" applyFont="1" applyFill="1" applyBorder="1" applyAlignment="1">
      <alignment horizontal="right" vertical="top" wrapText="1"/>
    </xf>
    <xf numFmtId="179" fontId="2" fillId="0" borderId="19" xfId="0" applyNumberFormat="1" applyFont="1" applyFill="1" applyBorder="1" applyAlignment="1">
      <alignment horizontal="right" wrapText="1"/>
    </xf>
    <xf numFmtId="179" fontId="3" fillId="0" borderId="23" xfId="0" applyNumberFormat="1" applyFont="1" applyFill="1" applyBorder="1" applyAlignment="1">
      <alignment horizontal="right" wrapText="1"/>
    </xf>
    <xf numFmtId="179" fontId="3" fillId="0" borderId="22" xfId="0" applyNumberFormat="1" applyFont="1" applyFill="1" applyBorder="1" applyAlignment="1">
      <alignment horizontal="right" wrapText="1"/>
    </xf>
    <xf numFmtId="179" fontId="2" fillId="0" borderId="22" xfId="0" applyNumberFormat="1" applyFont="1" applyFill="1" applyBorder="1" applyAlignment="1">
      <alignment horizontal="right" wrapText="1"/>
    </xf>
    <xf numFmtId="179" fontId="2" fillId="0" borderId="24" xfId="0" applyNumberFormat="1" applyFont="1" applyFill="1" applyBorder="1" applyAlignment="1">
      <alignment horizontal="right" vertical="center" wrapText="1"/>
    </xf>
    <xf numFmtId="179" fontId="2" fillId="0" borderId="25" xfId="0" applyNumberFormat="1" applyFont="1" applyFill="1" applyBorder="1" applyAlignment="1">
      <alignment horizontal="right" wrapText="1"/>
    </xf>
    <xf numFmtId="179" fontId="3" fillId="0" borderId="26" xfId="0" applyNumberFormat="1" applyFont="1" applyFill="1" applyBorder="1" applyAlignment="1">
      <alignment horizontal="right" vertical="center" wrapText="1"/>
    </xf>
    <xf numFmtId="179" fontId="3" fillId="0" borderId="27" xfId="0" applyNumberFormat="1" applyFont="1" applyFill="1" applyBorder="1" applyAlignment="1">
      <alignment horizontal="right" vertical="center" wrapText="1"/>
    </xf>
    <xf numFmtId="179" fontId="3" fillId="0" borderId="28" xfId="0" applyNumberFormat="1" applyFont="1" applyFill="1" applyBorder="1" applyAlignment="1">
      <alignment horizontal="right" wrapText="1"/>
    </xf>
    <xf numFmtId="179" fontId="3" fillId="0" borderId="25" xfId="0" applyNumberFormat="1" applyFont="1" applyFill="1" applyBorder="1" applyAlignment="1">
      <alignment horizontal="right" wrapText="1"/>
    </xf>
    <xf numFmtId="179" fontId="2" fillId="0" borderId="10" xfId="0" applyNumberFormat="1" applyFont="1" applyFill="1" applyBorder="1" applyAlignment="1">
      <alignment horizontal="right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9" fontId="3" fillId="0" borderId="17" xfId="0" applyNumberFormat="1" applyFont="1" applyFill="1" applyBorder="1" applyAlignment="1">
      <alignment horizontal="left" vertical="top" wrapText="1"/>
    </xf>
    <xf numFmtId="179" fontId="3" fillId="0" borderId="20" xfId="0" applyNumberFormat="1" applyFont="1" applyFill="1" applyBorder="1" applyAlignment="1">
      <alignment horizontal="left" vertical="top" wrapText="1"/>
    </xf>
    <xf numFmtId="179" fontId="3" fillId="0" borderId="29" xfId="0" applyNumberFormat="1" applyFont="1" applyFill="1" applyBorder="1" applyAlignment="1">
      <alignment horizontal="left" vertical="top" wrapText="1"/>
    </xf>
    <xf numFmtId="179" fontId="2" fillId="0" borderId="30" xfId="0" applyNumberFormat="1" applyFont="1" applyFill="1" applyBorder="1" applyAlignment="1">
      <alignment horizontal="center" vertical="center" wrapText="1"/>
    </xf>
    <xf numFmtId="179" fontId="2" fillId="0" borderId="31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179" fontId="2" fillId="0" borderId="18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179" fontId="2" fillId="0" borderId="17" xfId="0" applyNumberFormat="1" applyFont="1" applyFill="1" applyBorder="1" applyAlignment="1">
      <alignment horizontal="left" vertical="top" wrapText="1"/>
    </xf>
    <xf numFmtId="179" fontId="2" fillId="0" borderId="20" xfId="0" applyNumberFormat="1" applyFont="1" applyFill="1" applyBorder="1" applyAlignment="1">
      <alignment horizontal="left" vertical="top" wrapText="1"/>
    </xf>
    <xf numFmtId="179" fontId="2" fillId="0" borderId="19" xfId="0" applyNumberFormat="1" applyFont="1" applyFill="1" applyBorder="1" applyAlignment="1">
      <alignment horizontal="left" vertical="top" wrapText="1"/>
    </xf>
    <xf numFmtId="179" fontId="3" fillId="0" borderId="33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32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top" wrapText="1"/>
    </xf>
    <xf numFmtId="179" fontId="2" fillId="0" borderId="20" xfId="0" applyNumberFormat="1" applyFont="1" applyFill="1" applyBorder="1" applyAlignment="1">
      <alignment horizontal="center" vertical="top" wrapText="1"/>
    </xf>
    <xf numFmtId="179" fontId="2" fillId="0" borderId="19" xfId="0" applyNumberFormat="1" applyFont="1" applyFill="1" applyBorder="1" applyAlignment="1">
      <alignment horizontal="center" vertical="top" wrapText="1"/>
    </xf>
    <xf numFmtId="179" fontId="3" fillId="0" borderId="35" xfId="0" applyNumberFormat="1" applyFont="1" applyFill="1" applyBorder="1" applyAlignment="1">
      <alignment horizontal="left" vertical="top" wrapText="1"/>
    </xf>
    <xf numFmtId="179" fontId="3" fillId="0" borderId="36" xfId="0" applyNumberFormat="1" applyFont="1" applyFill="1" applyBorder="1" applyAlignment="1">
      <alignment horizontal="left" vertical="top" wrapText="1"/>
    </xf>
    <xf numFmtId="179" fontId="3" fillId="0" borderId="37" xfId="0" applyNumberFormat="1" applyFont="1" applyFill="1" applyBorder="1" applyAlignment="1">
      <alignment horizontal="left" vertical="top" wrapText="1"/>
    </xf>
    <xf numFmtId="179" fontId="3" fillId="0" borderId="38" xfId="0" applyNumberFormat="1" applyFont="1" applyFill="1" applyBorder="1" applyAlignment="1">
      <alignment horizontal="left" vertical="top" wrapText="1"/>
    </xf>
    <xf numFmtId="179" fontId="2" fillId="0" borderId="18" xfId="0" applyNumberFormat="1" applyFont="1" applyFill="1" applyBorder="1" applyAlignment="1">
      <alignment horizontal="center" vertical="top" wrapText="1"/>
    </xf>
    <xf numFmtId="179" fontId="2" fillId="0" borderId="29" xfId="0" applyNumberFormat="1" applyFont="1" applyFill="1" applyBorder="1" applyAlignment="1">
      <alignment horizontal="left" vertical="top" wrapText="1"/>
    </xf>
    <xf numFmtId="179" fontId="3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179" fontId="3" fillId="0" borderId="17" xfId="0" applyNumberFormat="1" applyFont="1" applyFill="1" applyBorder="1" applyAlignment="1">
      <alignment horizontal="center" vertical="top" wrapText="1"/>
    </xf>
    <xf numFmtId="179" fontId="3" fillId="0" borderId="2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49" fontId="23" fillId="0" borderId="44" xfId="0" applyNumberFormat="1" applyFont="1" applyFill="1" applyBorder="1" applyAlignment="1">
      <alignment horizontal="left" vertical="center" wrapText="1"/>
    </xf>
    <xf numFmtId="49" fontId="23" fillId="0" borderId="45" xfId="0" applyNumberFormat="1" applyFont="1" applyFill="1" applyBorder="1" applyAlignment="1">
      <alignment horizontal="left" vertical="center" wrapText="1"/>
    </xf>
    <xf numFmtId="49" fontId="23" fillId="0" borderId="46" xfId="0" applyNumberFormat="1" applyFont="1" applyFill="1" applyBorder="1" applyAlignment="1">
      <alignment horizontal="left" vertical="center" wrapText="1"/>
    </xf>
    <xf numFmtId="49" fontId="23" fillId="0" borderId="47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48" xfId="0" applyNumberFormat="1" applyFont="1" applyFill="1" applyBorder="1" applyAlignment="1">
      <alignment horizontal="left" vertical="center" wrapText="1"/>
    </xf>
    <xf numFmtId="49" fontId="23" fillId="0" borderId="49" xfId="0" applyNumberFormat="1" applyFont="1" applyFill="1" applyBorder="1" applyAlignment="1">
      <alignment horizontal="left" vertical="center" wrapText="1"/>
    </xf>
    <xf numFmtId="49" fontId="23" fillId="0" borderId="36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179" fontId="24" fillId="0" borderId="19" xfId="0" applyNumberFormat="1" applyFont="1" applyFill="1" applyBorder="1" applyAlignment="1">
      <alignment horizontal="center" vertical="center" wrapText="1"/>
    </xf>
    <xf numFmtId="179" fontId="24" fillId="0" borderId="18" xfId="0" applyNumberFormat="1" applyFont="1" applyFill="1" applyBorder="1" applyAlignment="1">
      <alignment horizontal="center" vertical="center" wrapText="1"/>
    </xf>
    <xf numFmtId="179" fontId="24" fillId="0" borderId="18" xfId="0" applyNumberFormat="1" applyFont="1" applyFill="1" applyBorder="1" applyAlignment="1">
      <alignment horizontal="center" wrapText="1"/>
    </xf>
    <xf numFmtId="179" fontId="24" fillId="0" borderId="19" xfId="0" applyNumberFormat="1" applyFont="1" applyFill="1" applyBorder="1" applyAlignment="1">
      <alignment horizontal="center" vertical="top" wrapText="1"/>
    </xf>
    <xf numFmtId="179" fontId="24" fillId="0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view="pageBreakPreview" zoomScale="90" zoomScaleNormal="80" zoomScaleSheetLayoutView="90" zoomScalePageLayoutView="0" workbookViewId="0" topLeftCell="A1">
      <selection activeCell="H22" sqref="H22"/>
    </sheetView>
  </sheetViews>
  <sheetFormatPr defaultColWidth="9.140625" defaultRowHeight="15"/>
  <cols>
    <col min="1" max="1" width="10.28125" style="1" bestFit="1" customWidth="1"/>
    <col min="2" max="3" width="25.28125" style="1" customWidth="1"/>
    <col min="4" max="4" width="12.8515625" style="1" customWidth="1"/>
    <col min="5" max="5" width="16.00390625" style="1" customWidth="1"/>
    <col min="6" max="6" width="16.28125" style="1" customWidth="1"/>
    <col min="7" max="7" width="14.7109375" style="1" customWidth="1"/>
    <col min="8" max="8" width="13.421875" style="1" customWidth="1"/>
    <col min="9" max="9" width="14.57421875" style="1" customWidth="1"/>
    <col min="10" max="10" width="16.140625" style="1" customWidth="1"/>
    <col min="11" max="11" width="14.57421875" style="1" customWidth="1"/>
    <col min="12" max="12" width="15.8515625" style="1" customWidth="1"/>
    <col min="13" max="13" width="14.140625" style="1" customWidth="1"/>
    <col min="14" max="14" width="14.00390625" style="1" customWidth="1"/>
    <col min="15" max="15" width="19.140625" style="1" customWidth="1"/>
    <col min="16" max="16384" width="9.140625" style="1" customWidth="1"/>
  </cols>
  <sheetData>
    <row r="1" spans="11:15" ht="36" customHeight="1">
      <c r="K1" s="94" t="s">
        <v>38</v>
      </c>
      <c r="L1" s="94"/>
      <c r="M1" s="94"/>
      <c r="N1" s="94"/>
      <c r="O1" s="94"/>
    </row>
    <row r="2" spans="2:16" ht="39" customHeight="1">
      <c r="B2" s="2" t="s">
        <v>33</v>
      </c>
      <c r="C2" s="2"/>
      <c r="D2" s="95" t="s">
        <v>43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2"/>
      <c r="P2" s="2"/>
    </row>
    <row r="3" spans="2:14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>
      <c r="A4" s="98" t="s">
        <v>0</v>
      </c>
      <c r="B4" s="96" t="s">
        <v>1</v>
      </c>
      <c r="C4" s="80" t="s">
        <v>58</v>
      </c>
      <c r="D4" s="96" t="s">
        <v>2</v>
      </c>
      <c r="E4" s="96" t="s">
        <v>3</v>
      </c>
      <c r="F4" s="96"/>
      <c r="G4" s="96" t="s">
        <v>4</v>
      </c>
      <c r="H4" s="96"/>
      <c r="I4" s="96"/>
      <c r="J4" s="96"/>
      <c r="K4" s="96"/>
      <c r="L4" s="96"/>
      <c r="M4" s="96"/>
      <c r="N4" s="96"/>
      <c r="O4" s="104" t="s">
        <v>7</v>
      </c>
    </row>
    <row r="5" spans="1:15" ht="48.75" customHeight="1">
      <c r="A5" s="99"/>
      <c r="B5" s="79"/>
      <c r="C5" s="81"/>
      <c r="D5" s="79"/>
      <c r="E5" s="79"/>
      <c r="F5" s="79"/>
      <c r="G5" s="79" t="s">
        <v>5</v>
      </c>
      <c r="H5" s="79"/>
      <c r="I5" s="79" t="s">
        <v>6</v>
      </c>
      <c r="J5" s="79"/>
      <c r="K5" s="79" t="s">
        <v>54</v>
      </c>
      <c r="L5" s="79"/>
      <c r="M5" s="79" t="s">
        <v>14</v>
      </c>
      <c r="N5" s="79"/>
      <c r="O5" s="105"/>
    </row>
    <row r="6" spans="1:15" ht="87.75" customHeight="1" thickBot="1">
      <c r="A6" s="100"/>
      <c r="B6" s="97"/>
      <c r="C6" s="82"/>
      <c r="D6" s="97"/>
      <c r="E6" s="4" t="s">
        <v>45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61</v>
      </c>
      <c r="O6" s="106"/>
    </row>
    <row r="7" spans="1:15" s="6" customFormat="1" ht="15" thickBot="1">
      <c r="A7" s="5" t="s">
        <v>32</v>
      </c>
      <c r="B7" s="107" t="s">
        <v>41</v>
      </c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1:15" s="6" customFormat="1" ht="15.75" customHeight="1" thickBot="1">
      <c r="A8" s="112"/>
      <c r="B8" s="113" t="s">
        <v>63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14"/>
    </row>
    <row r="9" spans="1:15" s="6" customFormat="1" ht="33.75" customHeight="1">
      <c r="A9" s="7" t="s">
        <v>22</v>
      </c>
      <c r="B9" s="101" t="s">
        <v>47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6" customFormat="1" ht="15">
      <c r="A10" s="116" t="s">
        <v>65</v>
      </c>
      <c r="B10" s="117"/>
      <c r="C10" s="118"/>
      <c r="D10" s="28" t="s">
        <v>64</v>
      </c>
      <c r="E10" s="125">
        <v>6720863.99</v>
      </c>
      <c r="F10" s="125">
        <v>248205.09999999998</v>
      </c>
      <c r="G10" s="126">
        <v>1390334.8900000001</v>
      </c>
      <c r="H10" s="126">
        <v>18604.9</v>
      </c>
      <c r="I10" s="126">
        <v>3851999.6</v>
      </c>
      <c r="J10" s="126">
        <v>155734.5</v>
      </c>
      <c r="K10" s="126">
        <v>1478529.5</v>
      </c>
      <c r="L10" s="126">
        <v>73865.7</v>
      </c>
      <c r="M10" s="126">
        <v>0</v>
      </c>
      <c r="N10" s="126">
        <v>0</v>
      </c>
      <c r="O10" s="115"/>
    </row>
    <row r="11" spans="1:15" s="6" customFormat="1" ht="15">
      <c r="A11" s="119"/>
      <c r="B11" s="120"/>
      <c r="C11" s="121"/>
      <c r="D11" s="31" t="s">
        <v>9</v>
      </c>
      <c r="E11" s="125">
        <v>201081.1</v>
      </c>
      <c r="F11" s="125">
        <v>201081.1</v>
      </c>
      <c r="G11" s="127">
        <v>1140.1000000000008</v>
      </c>
      <c r="H11" s="127">
        <v>1140.1000000000008</v>
      </c>
      <c r="I11" s="127">
        <v>155734.5</v>
      </c>
      <c r="J11" s="127">
        <v>155734.5</v>
      </c>
      <c r="K11" s="127">
        <v>44206.49999999999</v>
      </c>
      <c r="L11" s="127">
        <v>44206.49999999999</v>
      </c>
      <c r="M11" s="127">
        <v>0</v>
      </c>
      <c r="N11" s="127">
        <v>0</v>
      </c>
      <c r="O11" s="115"/>
    </row>
    <row r="12" spans="1:15" s="6" customFormat="1" ht="15">
      <c r="A12" s="119"/>
      <c r="B12" s="120"/>
      <c r="C12" s="121"/>
      <c r="D12" s="31" t="s">
        <v>10</v>
      </c>
      <c r="E12" s="125">
        <v>34024</v>
      </c>
      <c r="F12" s="125">
        <v>34024</v>
      </c>
      <c r="G12" s="127">
        <v>4364.799999999999</v>
      </c>
      <c r="H12" s="127">
        <v>4364.799999999999</v>
      </c>
      <c r="I12" s="127">
        <v>0</v>
      </c>
      <c r="J12" s="127">
        <v>0</v>
      </c>
      <c r="K12" s="127">
        <v>29659.2</v>
      </c>
      <c r="L12" s="127">
        <v>29659.2</v>
      </c>
      <c r="M12" s="127">
        <v>0</v>
      </c>
      <c r="N12" s="127">
        <v>0</v>
      </c>
      <c r="O12" s="115"/>
    </row>
    <row r="13" spans="1:15" s="6" customFormat="1" ht="15">
      <c r="A13" s="119"/>
      <c r="B13" s="120"/>
      <c r="C13" s="121"/>
      <c r="D13" s="31" t="s">
        <v>11</v>
      </c>
      <c r="E13" s="125">
        <v>2186503.24</v>
      </c>
      <c r="F13" s="125">
        <v>0</v>
      </c>
      <c r="G13" s="127">
        <v>666093.4400000001</v>
      </c>
      <c r="H13" s="127">
        <v>0</v>
      </c>
      <c r="I13" s="127">
        <v>1151298.8</v>
      </c>
      <c r="J13" s="127">
        <v>0</v>
      </c>
      <c r="K13" s="127">
        <v>369111</v>
      </c>
      <c r="L13" s="127">
        <v>0</v>
      </c>
      <c r="M13" s="127">
        <v>0</v>
      </c>
      <c r="N13" s="127">
        <v>0</v>
      </c>
      <c r="O13" s="115"/>
    </row>
    <row r="14" spans="1:15" s="6" customFormat="1" ht="15">
      <c r="A14" s="119"/>
      <c r="B14" s="120"/>
      <c r="C14" s="121"/>
      <c r="D14" s="31" t="s">
        <v>12</v>
      </c>
      <c r="E14" s="125">
        <v>1892980.46</v>
      </c>
      <c r="F14" s="125">
        <v>13100</v>
      </c>
      <c r="G14" s="127">
        <v>327934.96</v>
      </c>
      <c r="H14" s="127">
        <v>13100</v>
      </c>
      <c r="I14" s="127">
        <v>1238174.9</v>
      </c>
      <c r="J14" s="127">
        <v>0</v>
      </c>
      <c r="K14" s="127">
        <v>326870.6</v>
      </c>
      <c r="L14" s="127">
        <v>0</v>
      </c>
      <c r="M14" s="127">
        <v>0</v>
      </c>
      <c r="N14" s="127">
        <v>0</v>
      </c>
      <c r="O14" s="115"/>
    </row>
    <row r="15" spans="1:15" s="6" customFormat="1" ht="15">
      <c r="A15" s="122"/>
      <c r="B15" s="123"/>
      <c r="C15" s="124"/>
      <c r="D15" s="34" t="s">
        <v>13</v>
      </c>
      <c r="E15" s="128">
        <v>2406275.1899999995</v>
      </c>
      <c r="F15" s="128">
        <v>0</v>
      </c>
      <c r="G15" s="129">
        <v>390801.58999999997</v>
      </c>
      <c r="H15" s="129">
        <v>0</v>
      </c>
      <c r="I15" s="129">
        <v>1306791.4</v>
      </c>
      <c r="J15" s="129">
        <v>0</v>
      </c>
      <c r="K15" s="129">
        <v>708682.2</v>
      </c>
      <c r="L15" s="129">
        <v>0</v>
      </c>
      <c r="M15" s="129">
        <v>0</v>
      </c>
      <c r="N15" s="129">
        <v>0</v>
      </c>
      <c r="O15" s="115"/>
    </row>
    <row r="16" spans="1:15" ht="32.25" customHeight="1">
      <c r="A16" s="72" t="s">
        <v>25</v>
      </c>
      <c r="B16" s="67" t="s">
        <v>53</v>
      </c>
      <c r="C16" s="27"/>
      <c r="D16" s="28" t="s">
        <v>18</v>
      </c>
      <c r="E16" s="29">
        <f aca="true" t="shared" si="0" ref="E16:E33">G16+I16+K16</f>
        <v>4028437.4999999995</v>
      </c>
      <c r="F16" s="29">
        <f aca="true" t="shared" si="1" ref="F16:F28">H16+J16+L16+N16</f>
        <v>13100</v>
      </c>
      <c r="G16" s="28">
        <f>SUM(G17:G21)</f>
        <v>202621.8</v>
      </c>
      <c r="H16" s="28">
        <f aca="true" t="shared" si="2" ref="H16:N16">SUM(H17:H21)</f>
        <v>13100</v>
      </c>
      <c r="I16" s="28">
        <f t="shared" si="2"/>
        <v>3647193.8</v>
      </c>
      <c r="J16" s="28">
        <f t="shared" si="2"/>
        <v>0</v>
      </c>
      <c r="K16" s="28">
        <f t="shared" si="2"/>
        <v>178621.9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59" t="s">
        <v>42</v>
      </c>
    </row>
    <row r="17" spans="1:15" ht="15">
      <c r="A17" s="73"/>
      <c r="B17" s="68"/>
      <c r="C17" s="30"/>
      <c r="D17" s="31" t="s">
        <v>9</v>
      </c>
      <c r="E17" s="32">
        <f>G17+I17+K17</f>
        <v>0</v>
      </c>
      <c r="F17" s="32">
        <f t="shared" si="1"/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60"/>
    </row>
    <row r="18" spans="1:15" ht="15">
      <c r="A18" s="73"/>
      <c r="B18" s="68"/>
      <c r="C18" s="30"/>
      <c r="D18" s="31" t="s">
        <v>10</v>
      </c>
      <c r="E18" s="32">
        <f t="shared" si="0"/>
        <v>0</v>
      </c>
      <c r="F18" s="32">
        <f t="shared" si="1"/>
        <v>0</v>
      </c>
      <c r="G18" s="31">
        <f>1941.2-1941.2</f>
        <v>0</v>
      </c>
      <c r="H18" s="31">
        <f>1941.2-1941.2</f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60"/>
    </row>
    <row r="19" spans="1:15" ht="15">
      <c r="A19" s="73"/>
      <c r="B19" s="68"/>
      <c r="C19" s="30"/>
      <c r="D19" s="31" t="s">
        <v>11</v>
      </c>
      <c r="E19" s="32">
        <f t="shared" si="0"/>
        <v>1309220.8</v>
      </c>
      <c r="F19" s="32">
        <f t="shared" si="1"/>
        <v>0</v>
      </c>
      <c r="G19" s="31">
        <v>63961</v>
      </c>
      <c r="H19" s="31">
        <f>9596-9596</f>
        <v>0</v>
      </c>
      <c r="I19" s="31">
        <v>1151298.8</v>
      </c>
      <c r="J19" s="31">
        <v>0</v>
      </c>
      <c r="K19" s="31">
        <v>93961</v>
      </c>
      <c r="L19" s="31">
        <v>0</v>
      </c>
      <c r="M19" s="31">
        <v>0</v>
      </c>
      <c r="N19" s="31">
        <v>0</v>
      </c>
      <c r="O19" s="60"/>
    </row>
    <row r="20" spans="1:15" ht="15">
      <c r="A20" s="73"/>
      <c r="B20" s="68"/>
      <c r="C20" s="30" t="s">
        <v>59</v>
      </c>
      <c r="D20" s="31" t="s">
        <v>12</v>
      </c>
      <c r="E20" s="32">
        <f t="shared" si="0"/>
        <v>1349415.6</v>
      </c>
      <c r="F20" s="32">
        <f t="shared" si="1"/>
        <v>13100</v>
      </c>
      <c r="G20" s="31">
        <v>67470.8</v>
      </c>
      <c r="H20" s="31">
        <v>13100</v>
      </c>
      <c r="I20" s="31">
        <v>1214474</v>
      </c>
      <c r="J20" s="31">
        <v>0</v>
      </c>
      <c r="K20" s="31">
        <v>67470.8</v>
      </c>
      <c r="L20" s="31">
        <v>0</v>
      </c>
      <c r="M20" s="31">
        <v>0</v>
      </c>
      <c r="N20" s="31">
        <v>0</v>
      </c>
      <c r="O20" s="60"/>
    </row>
    <row r="21" spans="1:15" ht="20.25" customHeight="1">
      <c r="A21" s="73"/>
      <c r="B21" s="68"/>
      <c r="C21" s="33"/>
      <c r="D21" s="34" t="s">
        <v>13</v>
      </c>
      <c r="E21" s="35">
        <f t="shared" si="0"/>
        <v>1369801.1</v>
      </c>
      <c r="F21" s="35">
        <f t="shared" si="1"/>
        <v>0</v>
      </c>
      <c r="G21" s="34">
        <v>71190</v>
      </c>
      <c r="H21" s="34">
        <v>0</v>
      </c>
      <c r="I21" s="34">
        <v>1281421</v>
      </c>
      <c r="J21" s="34">
        <v>0</v>
      </c>
      <c r="K21" s="34">
        <v>17190.1</v>
      </c>
      <c r="L21" s="34">
        <v>0</v>
      </c>
      <c r="M21" s="34">
        <v>0</v>
      </c>
      <c r="N21" s="34">
        <v>0</v>
      </c>
      <c r="O21" s="60"/>
    </row>
    <row r="22" spans="1:15" ht="33.75" customHeight="1">
      <c r="A22" s="73"/>
      <c r="B22" s="68"/>
      <c r="C22" s="27"/>
      <c r="D22" s="28" t="s">
        <v>17</v>
      </c>
      <c r="E22" s="29">
        <f t="shared" si="0"/>
        <v>72464.09999999999</v>
      </c>
      <c r="F22" s="29">
        <f t="shared" si="1"/>
        <v>72464.09999999999</v>
      </c>
      <c r="G22" s="28">
        <f aca="true" t="shared" si="3" ref="G22:N22">SUM(G23:G27)</f>
        <v>2</v>
      </c>
      <c r="H22" s="28">
        <f t="shared" si="3"/>
        <v>2</v>
      </c>
      <c r="I22" s="28">
        <f t="shared" si="3"/>
        <v>0</v>
      </c>
      <c r="J22" s="28">
        <f t="shared" si="3"/>
        <v>0</v>
      </c>
      <c r="K22" s="28">
        <f t="shared" si="3"/>
        <v>72462.09999999999</v>
      </c>
      <c r="L22" s="28">
        <f t="shared" si="3"/>
        <v>72462.09999999999</v>
      </c>
      <c r="M22" s="28">
        <f t="shared" si="3"/>
        <v>0</v>
      </c>
      <c r="N22" s="28">
        <f t="shared" si="3"/>
        <v>0</v>
      </c>
      <c r="O22" s="60"/>
    </row>
    <row r="23" spans="1:15" ht="15">
      <c r="A23" s="73"/>
      <c r="B23" s="68"/>
      <c r="C23" s="30"/>
      <c r="D23" s="31" t="s">
        <v>9</v>
      </c>
      <c r="E23" s="32">
        <f t="shared" si="0"/>
        <v>42803.899999999994</v>
      </c>
      <c r="F23" s="32">
        <f t="shared" si="1"/>
        <v>42803.899999999994</v>
      </c>
      <c r="G23" s="31">
        <v>1</v>
      </c>
      <c r="H23" s="31">
        <v>1</v>
      </c>
      <c r="I23" s="31">
        <v>0</v>
      </c>
      <c r="J23" s="31">
        <v>0</v>
      </c>
      <c r="K23" s="31">
        <f>27741.1+15061.8</f>
        <v>42802.899999999994</v>
      </c>
      <c r="L23" s="31">
        <f>27741.1+15061.8</f>
        <v>42802.899999999994</v>
      </c>
      <c r="M23" s="31">
        <v>0</v>
      </c>
      <c r="N23" s="31">
        <v>0</v>
      </c>
      <c r="O23" s="60"/>
    </row>
    <row r="24" spans="1:15" ht="30">
      <c r="A24" s="73"/>
      <c r="B24" s="68"/>
      <c r="C24" s="30" t="s">
        <v>60</v>
      </c>
      <c r="D24" s="31" t="s">
        <v>10</v>
      </c>
      <c r="E24" s="32">
        <f t="shared" si="0"/>
        <v>29660.2</v>
      </c>
      <c r="F24" s="32">
        <f t="shared" si="1"/>
        <v>29660.2</v>
      </c>
      <c r="G24" s="31">
        <v>1</v>
      </c>
      <c r="H24" s="31">
        <v>1</v>
      </c>
      <c r="I24" s="31">
        <v>0</v>
      </c>
      <c r="J24" s="31">
        <v>0</v>
      </c>
      <c r="K24" s="31">
        <v>29659.2</v>
      </c>
      <c r="L24" s="31">
        <v>29659.2</v>
      </c>
      <c r="M24" s="31">
        <v>0</v>
      </c>
      <c r="N24" s="31">
        <v>0</v>
      </c>
      <c r="O24" s="60"/>
    </row>
    <row r="25" spans="1:15" ht="15">
      <c r="A25" s="73"/>
      <c r="B25" s="68"/>
      <c r="C25" s="30"/>
      <c r="D25" s="31" t="s">
        <v>11</v>
      </c>
      <c r="E25" s="32">
        <f t="shared" si="0"/>
        <v>0</v>
      </c>
      <c r="F25" s="32">
        <f t="shared" si="1"/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60"/>
    </row>
    <row r="26" spans="1:15" ht="15">
      <c r="A26" s="73"/>
      <c r="B26" s="68"/>
      <c r="C26" s="30"/>
      <c r="D26" s="31" t="s">
        <v>12</v>
      </c>
      <c r="E26" s="32">
        <f t="shared" si="0"/>
        <v>0</v>
      </c>
      <c r="F26" s="32">
        <f t="shared" si="1"/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60"/>
    </row>
    <row r="27" spans="1:15" ht="17.25" customHeight="1">
      <c r="A27" s="74"/>
      <c r="B27" s="69"/>
      <c r="C27" s="33"/>
      <c r="D27" s="34" t="s">
        <v>13</v>
      </c>
      <c r="E27" s="35">
        <f t="shared" si="0"/>
        <v>0</v>
      </c>
      <c r="F27" s="35">
        <f t="shared" si="1"/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60"/>
    </row>
    <row r="28" spans="1:15" ht="33.75" customHeight="1">
      <c r="A28" s="75" t="s">
        <v>26</v>
      </c>
      <c r="B28" s="63" t="s">
        <v>49</v>
      </c>
      <c r="C28" s="83"/>
      <c r="D28" s="28" t="s">
        <v>17</v>
      </c>
      <c r="E28" s="29">
        <f t="shared" si="0"/>
        <v>150000</v>
      </c>
      <c r="F28" s="29">
        <f t="shared" si="1"/>
        <v>0</v>
      </c>
      <c r="G28" s="28">
        <f aca="true" t="shared" si="4" ref="G28:N28">SUM(G29:G33)</f>
        <v>0</v>
      </c>
      <c r="H28" s="28">
        <f t="shared" si="4"/>
        <v>0</v>
      </c>
      <c r="I28" s="28">
        <f t="shared" si="4"/>
        <v>0</v>
      </c>
      <c r="J28" s="28">
        <f t="shared" si="4"/>
        <v>0</v>
      </c>
      <c r="K28" s="28">
        <f t="shared" si="4"/>
        <v>150000</v>
      </c>
      <c r="L28" s="28">
        <f t="shared" si="4"/>
        <v>0</v>
      </c>
      <c r="M28" s="28">
        <f t="shared" si="4"/>
        <v>0</v>
      </c>
      <c r="N28" s="28">
        <f t="shared" si="4"/>
        <v>0</v>
      </c>
      <c r="O28" s="60"/>
    </row>
    <row r="29" spans="1:15" ht="15">
      <c r="A29" s="75"/>
      <c r="B29" s="63"/>
      <c r="C29" s="84"/>
      <c r="D29" s="31" t="s">
        <v>9</v>
      </c>
      <c r="E29" s="32">
        <f t="shared" si="0"/>
        <v>0</v>
      </c>
      <c r="F29" s="32">
        <f>H29+J29+L29+N29</f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60"/>
    </row>
    <row r="30" spans="1:15" ht="15">
      <c r="A30" s="75"/>
      <c r="B30" s="63"/>
      <c r="C30" s="84"/>
      <c r="D30" s="31" t="s">
        <v>10</v>
      </c>
      <c r="E30" s="32">
        <f t="shared" si="0"/>
        <v>0</v>
      </c>
      <c r="F30" s="32">
        <f>H30+J30+L30+N30</f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60"/>
    </row>
    <row r="31" spans="1:15" ht="15">
      <c r="A31" s="75"/>
      <c r="B31" s="63"/>
      <c r="C31" s="84"/>
      <c r="D31" s="31" t="s">
        <v>11</v>
      </c>
      <c r="E31" s="32">
        <f t="shared" si="0"/>
        <v>150000</v>
      </c>
      <c r="F31" s="32">
        <f>H31+J31+L31+N31</f>
        <v>0</v>
      </c>
      <c r="G31" s="31">
        <v>0</v>
      </c>
      <c r="H31" s="31">
        <v>0</v>
      </c>
      <c r="I31" s="31">
        <v>0</v>
      </c>
      <c r="J31" s="31">
        <v>0</v>
      </c>
      <c r="K31" s="31">
        <v>150000</v>
      </c>
      <c r="L31" s="31">
        <v>0</v>
      </c>
      <c r="M31" s="31">
        <v>0</v>
      </c>
      <c r="N31" s="31">
        <v>0</v>
      </c>
      <c r="O31" s="60"/>
    </row>
    <row r="32" spans="1:15" ht="15">
      <c r="A32" s="75"/>
      <c r="B32" s="63"/>
      <c r="C32" s="84"/>
      <c r="D32" s="31" t="s">
        <v>12</v>
      </c>
      <c r="E32" s="32">
        <f t="shared" si="0"/>
        <v>0</v>
      </c>
      <c r="F32" s="32">
        <f>H32+J32+L32+N32</f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60"/>
    </row>
    <row r="33" spans="1:15" ht="15">
      <c r="A33" s="75"/>
      <c r="B33" s="63"/>
      <c r="C33" s="85"/>
      <c r="D33" s="31" t="s">
        <v>13</v>
      </c>
      <c r="E33" s="32">
        <f t="shared" si="0"/>
        <v>0</v>
      </c>
      <c r="F33" s="32">
        <f>H33+J33+L33+N33</f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60"/>
    </row>
    <row r="34" spans="1:15" s="6" customFormat="1" ht="38.25" customHeight="1">
      <c r="A34" s="75"/>
      <c r="B34" s="63"/>
      <c r="C34" s="83"/>
      <c r="D34" s="28" t="s">
        <v>18</v>
      </c>
      <c r="E34" s="29">
        <f aca="true" t="shared" si="5" ref="E34:E39">G34+I34+K34</f>
        <v>1057704.6</v>
      </c>
      <c r="F34" s="29">
        <f aca="true" t="shared" si="6" ref="F34:F39">H34+J34+L34+N34</f>
        <v>0</v>
      </c>
      <c r="G34" s="28">
        <f aca="true" t="shared" si="7" ref="G34:N34">SUM(G35:G39)</f>
        <v>0</v>
      </c>
      <c r="H34" s="28">
        <f t="shared" si="7"/>
        <v>0</v>
      </c>
      <c r="I34" s="28">
        <f t="shared" si="7"/>
        <v>0</v>
      </c>
      <c r="J34" s="28">
        <f t="shared" si="7"/>
        <v>0</v>
      </c>
      <c r="K34" s="28">
        <f t="shared" si="7"/>
        <v>1057704.6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60"/>
    </row>
    <row r="35" spans="1:15" ht="15">
      <c r="A35" s="75"/>
      <c r="B35" s="63"/>
      <c r="C35" s="84"/>
      <c r="D35" s="31" t="s">
        <v>9</v>
      </c>
      <c r="E35" s="32">
        <f t="shared" si="5"/>
        <v>0</v>
      </c>
      <c r="F35" s="32">
        <f t="shared" si="6"/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60"/>
    </row>
    <row r="36" spans="1:15" ht="15">
      <c r="A36" s="75"/>
      <c r="B36" s="63"/>
      <c r="C36" s="84"/>
      <c r="D36" s="31" t="s">
        <v>10</v>
      </c>
      <c r="E36" s="32">
        <f t="shared" si="5"/>
        <v>0</v>
      </c>
      <c r="F36" s="32">
        <f t="shared" si="6"/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0"/>
    </row>
    <row r="37" spans="1:15" ht="15">
      <c r="A37" s="75"/>
      <c r="B37" s="63"/>
      <c r="C37" s="84"/>
      <c r="D37" s="31" t="s">
        <v>11</v>
      </c>
      <c r="E37" s="32">
        <f t="shared" si="5"/>
        <v>125150</v>
      </c>
      <c r="F37" s="32">
        <f t="shared" si="6"/>
        <v>0</v>
      </c>
      <c r="G37" s="31">
        <v>0</v>
      </c>
      <c r="H37" s="31">
        <v>0</v>
      </c>
      <c r="I37" s="31">
        <v>0</v>
      </c>
      <c r="J37" s="31">
        <v>0</v>
      </c>
      <c r="K37" s="31">
        <v>125150</v>
      </c>
      <c r="L37" s="31">
        <v>0</v>
      </c>
      <c r="M37" s="31">
        <v>0</v>
      </c>
      <c r="N37" s="31">
        <v>0</v>
      </c>
      <c r="O37" s="60"/>
    </row>
    <row r="38" spans="1:15" ht="15">
      <c r="A38" s="75"/>
      <c r="B38" s="63"/>
      <c r="C38" s="84"/>
      <c r="D38" s="31" t="s">
        <v>12</v>
      </c>
      <c r="E38" s="32">
        <f t="shared" si="5"/>
        <v>250297.5</v>
      </c>
      <c r="F38" s="32">
        <f t="shared" si="6"/>
        <v>0</v>
      </c>
      <c r="G38" s="31">
        <v>0</v>
      </c>
      <c r="H38" s="31">
        <v>0</v>
      </c>
      <c r="I38" s="31">
        <v>0</v>
      </c>
      <c r="J38" s="31">
        <v>0</v>
      </c>
      <c r="K38" s="31">
        <v>250297.5</v>
      </c>
      <c r="L38" s="31">
        <v>0</v>
      </c>
      <c r="M38" s="31">
        <v>0</v>
      </c>
      <c r="N38" s="31">
        <v>0</v>
      </c>
      <c r="O38" s="60"/>
    </row>
    <row r="39" spans="1:15" ht="15">
      <c r="A39" s="75"/>
      <c r="B39" s="63"/>
      <c r="C39" s="85"/>
      <c r="D39" s="31" t="s">
        <v>13</v>
      </c>
      <c r="E39" s="32">
        <f t="shared" si="5"/>
        <v>682257.1</v>
      </c>
      <c r="F39" s="32">
        <f t="shared" si="6"/>
        <v>0</v>
      </c>
      <c r="G39" s="31">
        <v>0</v>
      </c>
      <c r="H39" s="31">
        <v>0</v>
      </c>
      <c r="I39" s="31">
        <v>0</v>
      </c>
      <c r="J39" s="31">
        <v>0</v>
      </c>
      <c r="K39" s="31">
        <v>682257.1</v>
      </c>
      <c r="L39" s="31">
        <v>0</v>
      </c>
      <c r="M39" s="31">
        <v>0</v>
      </c>
      <c r="N39" s="31">
        <v>0</v>
      </c>
      <c r="O39" s="61"/>
    </row>
    <row r="40" spans="1:15" ht="39.75" customHeight="1">
      <c r="A40" s="64" t="s">
        <v>55</v>
      </c>
      <c r="B40" s="63" t="s">
        <v>46</v>
      </c>
      <c r="C40" s="83"/>
      <c r="D40" s="28" t="s">
        <v>18</v>
      </c>
      <c r="E40" s="29">
        <f aca="true" t="shared" si="8" ref="E40:E45">G40+I40+K40</f>
        <v>71285.40000000001</v>
      </c>
      <c r="F40" s="29">
        <f aca="true" t="shared" si="9" ref="F40:F45">H40+J40+L40+N40</f>
        <v>0</v>
      </c>
      <c r="G40" s="28">
        <f aca="true" t="shared" si="10" ref="G40:N40">SUM(G41:G45)</f>
        <v>3876.8</v>
      </c>
      <c r="H40" s="28">
        <f t="shared" si="10"/>
        <v>0</v>
      </c>
      <c r="I40" s="28">
        <f t="shared" si="10"/>
        <v>49071.3</v>
      </c>
      <c r="J40" s="28">
        <f t="shared" si="10"/>
        <v>0</v>
      </c>
      <c r="K40" s="28">
        <f t="shared" si="10"/>
        <v>18337.3</v>
      </c>
      <c r="L40" s="28">
        <f t="shared" si="10"/>
        <v>0</v>
      </c>
      <c r="M40" s="28">
        <f t="shared" si="10"/>
        <v>0</v>
      </c>
      <c r="N40" s="28">
        <f t="shared" si="10"/>
        <v>0</v>
      </c>
      <c r="O40" s="60" t="s">
        <v>42</v>
      </c>
    </row>
    <row r="41" spans="1:15" ht="15">
      <c r="A41" s="65"/>
      <c r="B41" s="63"/>
      <c r="C41" s="84"/>
      <c r="D41" s="31" t="s">
        <v>9</v>
      </c>
      <c r="E41" s="32">
        <f t="shared" si="8"/>
        <v>0</v>
      </c>
      <c r="F41" s="32">
        <f t="shared" si="9"/>
        <v>0</v>
      </c>
      <c r="G41" s="31">
        <v>0</v>
      </c>
      <c r="H41" s="31">
        <v>0</v>
      </c>
      <c r="I41" s="31">
        <v>0</v>
      </c>
      <c r="J41" s="31">
        <v>0</v>
      </c>
      <c r="K41" s="36">
        <v>0</v>
      </c>
      <c r="L41" s="31">
        <v>0</v>
      </c>
      <c r="M41" s="31">
        <v>0</v>
      </c>
      <c r="N41" s="31">
        <v>0</v>
      </c>
      <c r="O41" s="60"/>
    </row>
    <row r="42" spans="1:15" ht="15">
      <c r="A42" s="65"/>
      <c r="B42" s="63"/>
      <c r="C42" s="84"/>
      <c r="D42" s="31" t="s">
        <v>10</v>
      </c>
      <c r="E42" s="32">
        <f t="shared" si="8"/>
        <v>0</v>
      </c>
      <c r="F42" s="32">
        <f t="shared" si="9"/>
        <v>0</v>
      </c>
      <c r="G42" s="31">
        <f>1949-1949</f>
        <v>0</v>
      </c>
      <c r="H42" s="31">
        <f>1949-1949</f>
        <v>0</v>
      </c>
      <c r="I42" s="31">
        <v>0</v>
      </c>
      <c r="J42" s="31">
        <v>0</v>
      </c>
      <c r="K42" s="36">
        <v>0</v>
      </c>
      <c r="L42" s="31">
        <f>6637.4-6637.4</f>
        <v>0</v>
      </c>
      <c r="M42" s="31">
        <v>0</v>
      </c>
      <c r="N42" s="31">
        <v>0</v>
      </c>
      <c r="O42" s="60"/>
    </row>
    <row r="43" spans="1:15" ht="15">
      <c r="A43" s="65"/>
      <c r="B43" s="63"/>
      <c r="C43" s="84"/>
      <c r="D43" s="31" t="s">
        <v>11</v>
      </c>
      <c r="E43" s="32">
        <f t="shared" si="8"/>
        <v>0</v>
      </c>
      <c r="F43" s="32">
        <f t="shared" si="9"/>
        <v>0</v>
      </c>
      <c r="G43" s="31">
        <v>0</v>
      </c>
      <c r="H43" s="31">
        <f>3504-3504</f>
        <v>0</v>
      </c>
      <c r="I43" s="31">
        <v>0</v>
      </c>
      <c r="J43" s="31">
        <v>0</v>
      </c>
      <c r="K43" s="36">
        <v>0</v>
      </c>
      <c r="L43" s="31">
        <v>0</v>
      </c>
      <c r="M43" s="31">
        <v>0</v>
      </c>
      <c r="N43" s="31">
        <v>0</v>
      </c>
      <c r="O43" s="60"/>
    </row>
    <row r="44" spans="1:15" ht="15">
      <c r="A44" s="65"/>
      <c r="B44" s="63"/>
      <c r="C44" s="84"/>
      <c r="D44" s="31" t="s">
        <v>12</v>
      </c>
      <c r="E44" s="32">
        <f t="shared" si="8"/>
        <v>34690.100000000006</v>
      </c>
      <c r="F44" s="32">
        <f t="shared" si="9"/>
        <v>0</v>
      </c>
      <c r="G44" s="31">
        <v>1886.9</v>
      </c>
      <c r="H44" s="31">
        <v>0</v>
      </c>
      <c r="I44" s="31">
        <v>23700.9</v>
      </c>
      <c r="J44" s="31">
        <v>0</v>
      </c>
      <c r="K44" s="36">
        <v>9102.3</v>
      </c>
      <c r="L44" s="31">
        <v>0</v>
      </c>
      <c r="M44" s="31">
        <v>0</v>
      </c>
      <c r="N44" s="31">
        <v>0</v>
      </c>
      <c r="O44" s="60"/>
    </row>
    <row r="45" spans="1:15" ht="17.25" customHeight="1">
      <c r="A45" s="66"/>
      <c r="B45" s="63"/>
      <c r="C45" s="85"/>
      <c r="D45" s="31" t="s">
        <v>13</v>
      </c>
      <c r="E45" s="32">
        <f t="shared" si="8"/>
        <v>36595.3</v>
      </c>
      <c r="F45" s="32">
        <f t="shared" si="9"/>
        <v>0</v>
      </c>
      <c r="G45" s="31">
        <v>1989.9</v>
      </c>
      <c r="H45" s="31">
        <v>0</v>
      </c>
      <c r="I45" s="31">
        <v>25370.4</v>
      </c>
      <c r="J45" s="31">
        <v>0</v>
      </c>
      <c r="K45" s="36">
        <v>9235</v>
      </c>
      <c r="L45" s="31">
        <v>0</v>
      </c>
      <c r="M45" s="31">
        <v>0</v>
      </c>
      <c r="N45" s="31">
        <v>0</v>
      </c>
      <c r="O45" s="60"/>
    </row>
    <row r="46" spans="1:15" ht="36" customHeight="1">
      <c r="A46" s="75" t="s">
        <v>27</v>
      </c>
      <c r="B46" s="63" t="s">
        <v>19</v>
      </c>
      <c r="C46" s="83"/>
      <c r="D46" s="28" t="s">
        <v>18</v>
      </c>
      <c r="E46" s="29">
        <f>G46+I46+K46</f>
        <v>120718</v>
      </c>
      <c r="F46" s="29">
        <f>H46+J46+L46+N46</f>
        <v>0</v>
      </c>
      <c r="G46" s="28">
        <f aca="true" t="shared" si="11" ref="G46:N46">SUM(G47:G51)</f>
        <v>120718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8">
        <f t="shared" si="11"/>
        <v>0</v>
      </c>
      <c r="L46" s="28">
        <f t="shared" si="11"/>
        <v>0</v>
      </c>
      <c r="M46" s="28">
        <f t="shared" si="11"/>
        <v>0</v>
      </c>
      <c r="N46" s="28">
        <f t="shared" si="11"/>
        <v>0</v>
      </c>
      <c r="O46" s="60"/>
    </row>
    <row r="47" spans="1:15" ht="19.5" customHeight="1">
      <c r="A47" s="75"/>
      <c r="B47" s="63"/>
      <c r="C47" s="84"/>
      <c r="D47" s="31" t="s">
        <v>9</v>
      </c>
      <c r="E47" s="32">
        <f>G47+I47+K47</f>
        <v>0</v>
      </c>
      <c r="F47" s="32">
        <f>H47+J47+L47+N47</f>
        <v>0</v>
      </c>
      <c r="G47" s="31">
        <v>0</v>
      </c>
      <c r="H47" s="31">
        <v>0</v>
      </c>
      <c r="I47" s="31">
        <v>0</v>
      </c>
      <c r="J47" s="31">
        <v>0</v>
      </c>
      <c r="K47" s="36">
        <v>0</v>
      </c>
      <c r="L47" s="31">
        <v>0</v>
      </c>
      <c r="M47" s="31">
        <v>0</v>
      </c>
      <c r="N47" s="31">
        <v>0</v>
      </c>
      <c r="O47" s="60"/>
    </row>
    <row r="48" spans="1:15" ht="19.5" customHeight="1">
      <c r="A48" s="75"/>
      <c r="B48" s="63"/>
      <c r="C48" s="84"/>
      <c r="D48" s="31" t="s">
        <v>10</v>
      </c>
      <c r="E48" s="32">
        <f>G48+I48+K48</f>
        <v>0</v>
      </c>
      <c r="F48" s="32">
        <f>H48+J48+L48+N48</f>
        <v>0</v>
      </c>
      <c r="G48" s="31">
        <v>0</v>
      </c>
      <c r="H48" s="31">
        <v>0</v>
      </c>
      <c r="I48" s="31">
        <v>0</v>
      </c>
      <c r="J48" s="31">
        <v>0</v>
      </c>
      <c r="K48" s="36">
        <v>0</v>
      </c>
      <c r="L48" s="31">
        <v>0</v>
      </c>
      <c r="M48" s="31">
        <v>0</v>
      </c>
      <c r="N48" s="31">
        <v>0</v>
      </c>
      <c r="O48" s="60"/>
    </row>
    <row r="49" spans="1:15" ht="19.5" customHeight="1">
      <c r="A49" s="75"/>
      <c r="B49" s="63"/>
      <c r="C49" s="84"/>
      <c r="D49" s="31" t="s">
        <v>11</v>
      </c>
      <c r="E49" s="32">
        <f>G49+I49+K49</f>
        <v>120718</v>
      </c>
      <c r="F49" s="32">
        <f>H49+J49+L49+N49</f>
        <v>0</v>
      </c>
      <c r="G49" s="31">
        <v>120718</v>
      </c>
      <c r="H49" s="31">
        <v>0</v>
      </c>
      <c r="I49" s="31">
        <v>0</v>
      </c>
      <c r="J49" s="31">
        <v>0</v>
      </c>
      <c r="K49" s="36">
        <v>0</v>
      </c>
      <c r="L49" s="31">
        <v>0</v>
      </c>
      <c r="M49" s="31">
        <v>0</v>
      </c>
      <c r="N49" s="31">
        <v>0</v>
      </c>
      <c r="O49" s="60"/>
    </row>
    <row r="50" spans="1:15" ht="19.5" customHeight="1">
      <c r="A50" s="75"/>
      <c r="B50" s="63"/>
      <c r="C50" s="84"/>
      <c r="D50" s="31" t="s">
        <v>12</v>
      </c>
      <c r="E50" s="32">
        <f>G50+I50+K50</f>
        <v>0</v>
      </c>
      <c r="F50" s="32">
        <f>H50+J50+L50+N50</f>
        <v>0</v>
      </c>
      <c r="G50" s="31">
        <v>0</v>
      </c>
      <c r="H50" s="31">
        <v>0</v>
      </c>
      <c r="I50" s="31">
        <v>0</v>
      </c>
      <c r="J50" s="31">
        <v>0</v>
      </c>
      <c r="K50" s="36">
        <v>0</v>
      </c>
      <c r="L50" s="31">
        <v>0</v>
      </c>
      <c r="M50" s="31">
        <v>0</v>
      </c>
      <c r="N50" s="31">
        <v>0</v>
      </c>
      <c r="O50" s="60"/>
    </row>
    <row r="51" spans="1:15" ht="15">
      <c r="A51" s="75"/>
      <c r="B51" s="63"/>
      <c r="C51" s="85"/>
      <c r="D51" s="34" t="s">
        <v>13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60"/>
    </row>
    <row r="52" spans="1:15" ht="32.25" customHeight="1">
      <c r="A52" s="75" t="s">
        <v>28</v>
      </c>
      <c r="B52" s="63" t="s">
        <v>20</v>
      </c>
      <c r="C52" s="83"/>
      <c r="D52" s="28" t="s">
        <v>18</v>
      </c>
      <c r="E52" s="29">
        <f aca="true" t="shared" si="12" ref="E52:E57">G52+I52+K52</f>
        <v>10207.58</v>
      </c>
      <c r="F52" s="29">
        <f aca="true" t="shared" si="13" ref="F52:F57">H52+J52+L52+N52</f>
        <v>0</v>
      </c>
      <c r="G52" s="28">
        <f aca="true" t="shared" si="14" ref="G52:N52">SUM(G53:G57)</f>
        <v>10207.58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  <c r="L52" s="28">
        <f t="shared" si="14"/>
        <v>0</v>
      </c>
      <c r="M52" s="28">
        <f t="shared" si="14"/>
        <v>0</v>
      </c>
      <c r="N52" s="28">
        <f t="shared" si="14"/>
        <v>0</v>
      </c>
      <c r="O52" s="60"/>
    </row>
    <row r="53" spans="1:15" ht="17.25" customHeight="1">
      <c r="A53" s="75"/>
      <c r="B53" s="63"/>
      <c r="C53" s="84"/>
      <c r="D53" s="31" t="s">
        <v>9</v>
      </c>
      <c r="E53" s="32">
        <f t="shared" si="12"/>
        <v>0</v>
      </c>
      <c r="F53" s="32">
        <f t="shared" si="13"/>
        <v>0</v>
      </c>
      <c r="G53" s="31">
        <v>0</v>
      </c>
      <c r="H53" s="31">
        <v>0</v>
      </c>
      <c r="I53" s="31">
        <v>0</v>
      </c>
      <c r="J53" s="31">
        <v>0</v>
      </c>
      <c r="K53" s="36">
        <v>0</v>
      </c>
      <c r="L53" s="31">
        <v>0</v>
      </c>
      <c r="M53" s="31">
        <v>0</v>
      </c>
      <c r="N53" s="31">
        <v>0</v>
      </c>
      <c r="O53" s="60"/>
    </row>
    <row r="54" spans="1:15" ht="17.25" customHeight="1">
      <c r="A54" s="75"/>
      <c r="B54" s="63"/>
      <c r="C54" s="84"/>
      <c r="D54" s="31" t="s">
        <v>10</v>
      </c>
      <c r="E54" s="32">
        <f t="shared" si="12"/>
        <v>0</v>
      </c>
      <c r="F54" s="32">
        <f t="shared" si="13"/>
        <v>0</v>
      </c>
      <c r="G54" s="31">
        <v>0</v>
      </c>
      <c r="H54" s="31">
        <v>0</v>
      </c>
      <c r="I54" s="31">
        <v>0</v>
      </c>
      <c r="J54" s="31">
        <v>0</v>
      </c>
      <c r="K54" s="36">
        <v>0</v>
      </c>
      <c r="L54" s="31">
        <v>0</v>
      </c>
      <c r="M54" s="31">
        <v>0</v>
      </c>
      <c r="N54" s="31">
        <v>0</v>
      </c>
      <c r="O54" s="60"/>
    </row>
    <row r="55" spans="1:15" ht="17.25" customHeight="1">
      <c r="A55" s="75"/>
      <c r="B55" s="63"/>
      <c r="C55" s="84"/>
      <c r="D55" s="31" t="s">
        <v>11</v>
      </c>
      <c r="E55" s="32">
        <f t="shared" si="12"/>
        <v>10207.58</v>
      </c>
      <c r="F55" s="32">
        <f t="shared" si="13"/>
        <v>0</v>
      </c>
      <c r="G55" s="31">
        <v>10207.58</v>
      </c>
      <c r="H55" s="31">
        <v>0</v>
      </c>
      <c r="I55" s="31">
        <v>0</v>
      </c>
      <c r="J55" s="31">
        <v>0</v>
      </c>
      <c r="K55" s="36">
        <v>0</v>
      </c>
      <c r="L55" s="31">
        <v>0</v>
      </c>
      <c r="M55" s="31">
        <v>0</v>
      </c>
      <c r="N55" s="31">
        <v>0</v>
      </c>
      <c r="O55" s="60"/>
    </row>
    <row r="56" spans="1:15" ht="17.25" customHeight="1">
      <c r="A56" s="75"/>
      <c r="B56" s="63"/>
      <c r="C56" s="84"/>
      <c r="D56" s="31" t="s">
        <v>12</v>
      </c>
      <c r="E56" s="32">
        <f t="shared" si="12"/>
        <v>0</v>
      </c>
      <c r="F56" s="32">
        <f t="shared" si="13"/>
        <v>0</v>
      </c>
      <c r="G56" s="31">
        <v>0</v>
      </c>
      <c r="H56" s="31">
        <v>0</v>
      </c>
      <c r="I56" s="31">
        <v>0</v>
      </c>
      <c r="J56" s="31">
        <v>0</v>
      </c>
      <c r="K56" s="36">
        <v>0</v>
      </c>
      <c r="L56" s="31">
        <v>0</v>
      </c>
      <c r="M56" s="31">
        <v>0</v>
      </c>
      <c r="N56" s="31">
        <v>0</v>
      </c>
      <c r="O56" s="60"/>
    </row>
    <row r="57" spans="1:15" ht="59.25" customHeight="1">
      <c r="A57" s="75"/>
      <c r="B57" s="63"/>
      <c r="C57" s="85"/>
      <c r="D57" s="34" t="s">
        <v>13</v>
      </c>
      <c r="E57" s="35">
        <f t="shared" si="12"/>
        <v>0</v>
      </c>
      <c r="F57" s="35">
        <f t="shared" si="13"/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60"/>
    </row>
    <row r="58" spans="1:15" ht="36" customHeight="1">
      <c r="A58" s="73" t="s">
        <v>29</v>
      </c>
      <c r="B58" s="67" t="s">
        <v>21</v>
      </c>
      <c r="C58" s="90"/>
      <c r="D58" s="28" t="s">
        <v>17</v>
      </c>
      <c r="E58" s="29">
        <f aca="true" t="shared" si="15" ref="E58:E63">G58+I58+K58</f>
        <v>2437.12</v>
      </c>
      <c r="F58" s="29">
        <f aca="true" t="shared" si="16" ref="F58:F63">H58+J58+L58+N58</f>
        <v>0</v>
      </c>
      <c r="G58" s="28">
        <f aca="true" t="shared" si="17" ref="G58:N58">SUM(G59:G63)</f>
        <v>2437.12</v>
      </c>
      <c r="H58" s="28">
        <f t="shared" si="17"/>
        <v>0</v>
      </c>
      <c r="I58" s="28">
        <f t="shared" si="17"/>
        <v>0</v>
      </c>
      <c r="J58" s="28">
        <f t="shared" si="17"/>
        <v>0</v>
      </c>
      <c r="K58" s="28">
        <f t="shared" si="17"/>
        <v>0</v>
      </c>
      <c r="L58" s="28">
        <f t="shared" si="17"/>
        <v>0</v>
      </c>
      <c r="M58" s="28">
        <f t="shared" si="17"/>
        <v>0</v>
      </c>
      <c r="N58" s="28">
        <f t="shared" si="17"/>
        <v>0</v>
      </c>
      <c r="O58" s="60"/>
    </row>
    <row r="59" spans="1:15" ht="15">
      <c r="A59" s="73"/>
      <c r="B59" s="68"/>
      <c r="C59" s="90"/>
      <c r="D59" s="31" t="s">
        <v>9</v>
      </c>
      <c r="E59" s="32">
        <f t="shared" si="15"/>
        <v>0</v>
      </c>
      <c r="F59" s="32">
        <f t="shared" si="16"/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60"/>
    </row>
    <row r="60" spans="1:15" ht="15">
      <c r="A60" s="73"/>
      <c r="B60" s="68"/>
      <c r="C60" s="90"/>
      <c r="D60" s="31" t="s">
        <v>10</v>
      </c>
      <c r="E60" s="32">
        <f t="shared" si="15"/>
        <v>0</v>
      </c>
      <c r="F60" s="32">
        <f t="shared" si="16"/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60"/>
    </row>
    <row r="61" spans="1:15" ht="15">
      <c r="A61" s="73"/>
      <c r="B61" s="68"/>
      <c r="C61" s="90"/>
      <c r="D61" s="31" t="s">
        <v>11</v>
      </c>
      <c r="E61" s="32">
        <f t="shared" si="15"/>
        <v>2437.12</v>
      </c>
      <c r="F61" s="32">
        <f t="shared" si="16"/>
        <v>0</v>
      </c>
      <c r="G61" s="31">
        <v>2437.12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60"/>
    </row>
    <row r="62" spans="1:15" ht="15">
      <c r="A62" s="73"/>
      <c r="B62" s="68"/>
      <c r="C62" s="90"/>
      <c r="D62" s="31" t="s">
        <v>12</v>
      </c>
      <c r="E62" s="32">
        <f t="shared" si="15"/>
        <v>0</v>
      </c>
      <c r="F62" s="32">
        <f t="shared" si="16"/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60"/>
    </row>
    <row r="63" spans="1:15" ht="15">
      <c r="A63" s="73"/>
      <c r="B63" s="68"/>
      <c r="C63" s="90"/>
      <c r="D63" s="31" t="s">
        <v>13</v>
      </c>
      <c r="E63" s="32">
        <f t="shared" si="15"/>
        <v>0</v>
      </c>
      <c r="F63" s="32">
        <f t="shared" si="16"/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60"/>
    </row>
    <row r="64" spans="1:15" ht="33.75" customHeight="1">
      <c r="A64" s="73"/>
      <c r="B64" s="68"/>
      <c r="C64" s="90"/>
      <c r="D64" s="28" t="s">
        <v>18</v>
      </c>
      <c r="E64" s="29">
        <f aca="true" t="shared" si="18" ref="E64:E69">G64+I64+K64</f>
        <v>25711.61</v>
      </c>
      <c r="F64" s="29">
        <f aca="true" t="shared" si="19" ref="F64:F69">H64+J64+L64+N64</f>
        <v>0</v>
      </c>
      <c r="G64" s="28">
        <f aca="true" t="shared" si="20" ref="G64:N64">SUM(G65:G69)</f>
        <v>25711.61</v>
      </c>
      <c r="H64" s="28">
        <f t="shared" si="20"/>
        <v>0</v>
      </c>
      <c r="I64" s="28">
        <f t="shared" si="20"/>
        <v>0</v>
      </c>
      <c r="J64" s="28">
        <f t="shared" si="20"/>
        <v>0</v>
      </c>
      <c r="K64" s="28">
        <f t="shared" si="20"/>
        <v>0</v>
      </c>
      <c r="L64" s="28">
        <f t="shared" si="20"/>
        <v>0</v>
      </c>
      <c r="M64" s="28">
        <f t="shared" si="20"/>
        <v>0</v>
      </c>
      <c r="N64" s="28">
        <f t="shared" si="20"/>
        <v>0</v>
      </c>
      <c r="O64" s="60"/>
    </row>
    <row r="65" spans="1:15" ht="15">
      <c r="A65" s="73"/>
      <c r="B65" s="68"/>
      <c r="C65" s="90"/>
      <c r="D65" s="31" t="s">
        <v>9</v>
      </c>
      <c r="E65" s="32">
        <f t="shared" si="18"/>
        <v>0</v>
      </c>
      <c r="F65" s="32">
        <f t="shared" si="19"/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60"/>
    </row>
    <row r="66" spans="1:15" ht="15">
      <c r="A66" s="73"/>
      <c r="B66" s="68"/>
      <c r="C66" s="90"/>
      <c r="D66" s="31" t="s">
        <v>10</v>
      </c>
      <c r="E66" s="32">
        <f t="shared" si="18"/>
        <v>0</v>
      </c>
      <c r="F66" s="32">
        <f t="shared" si="19"/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60"/>
    </row>
    <row r="67" spans="1:15" ht="15">
      <c r="A67" s="73"/>
      <c r="B67" s="68"/>
      <c r="C67" s="90"/>
      <c r="D67" s="31" t="s">
        <v>11</v>
      </c>
      <c r="E67" s="32">
        <f t="shared" si="18"/>
        <v>25711.61</v>
      </c>
      <c r="F67" s="32">
        <f t="shared" si="19"/>
        <v>0</v>
      </c>
      <c r="G67" s="31">
        <v>25711.61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60"/>
    </row>
    <row r="68" spans="1:15" ht="15">
      <c r="A68" s="73"/>
      <c r="B68" s="68"/>
      <c r="C68" s="90"/>
      <c r="D68" s="31" t="s">
        <v>12</v>
      </c>
      <c r="E68" s="32">
        <f t="shared" si="18"/>
        <v>0</v>
      </c>
      <c r="F68" s="32">
        <f t="shared" si="19"/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60"/>
    </row>
    <row r="69" spans="1:15" ht="15">
      <c r="A69" s="73"/>
      <c r="B69" s="68"/>
      <c r="C69" s="90"/>
      <c r="D69" s="31" t="s">
        <v>13</v>
      </c>
      <c r="E69" s="32">
        <f t="shared" si="18"/>
        <v>0</v>
      </c>
      <c r="F69" s="32">
        <f t="shared" si="19"/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61"/>
    </row>
    <row r="70" spans="1:15" ht="40.5" customHeight="1">
      <c r="A70" s="75" t="s">
        <v>36</v>
      </c>
      <c r="B70" s="63" t="s">
        <v>34</v>
      </c>
      <c r="C70" s="27"/>
      <c r="D70" s="28" t="s">
        <v>17</v>
      </c>
      <c r="E70" s="29">
        <f aca="true" t="shared" si="21" ref="E70:E75">G70+I70+K70</f>
        <v>5046.1</v>
      </c>
      <c r="F70" s="29">
        <f aca="true" t="shared" si="22" ref="F70:F75">H70+J70+L70+N70</f>
        <v>5046.1</v>
      </c>
      <c r="G70" s="28">
        <f>SUM(G71:G75)</f>
        <v>5046.1</v>
      </c>
      <c r="H70" s="28">
        <f aca="true" t="shared" si="23" ref="H70:N70">SUM(H71:H75)</f>
        <v>5046.1</v>
      </c>
      <c r="I70" s="28">
        <f t="shared" si="23"/>
        <v>0</v>
      </c>
      <c r="J70" s="28">
        <f t="shared" si="23"/>
        <v>0</v>
      </c>
      <c r="K70" s="28">
        <f t="shared" si="23"/>
        <v>0</v>
      </c>
      <c r="L70" s="28">
        <f t="shared" si="23"/>
        <v>0</v>
      </c>
      <c r="M70" s="28">
        <f t="shared" si="23"/>
        <v>0</v>
      </c>
      <c r="N70" s="28">
        <f t="shared" si="23"/>
        <v>0</v>
      </c>
      <c r="O70" s="59" t="s">
        <v>42</v>
      </c>
    </row>
    <row r="71" spans="1:15" ht="15.75" customHeight="1">
      <c r="A71" s="75"/>
      <c r="B71" s="63"/>
      <c r="C71" s="30"/>
      <c r="D71" s="31" t="s">
        <v>9</v>
      </c>
      <c r="E71" s="32">
        <f t="shared" si="21"/>
        <v>818.7000000000007</v>
      </c>
      <c r="F71" s="32">
        <f t="shared" si="22"/>
        <v>818.7000000000007</v>
      </c>
      <c r="G71" s="31">
        <f>12800-100-11881.3</f>
        <v>818.7000000000007</v>
      </c>
      <c r="H71" s="31">
        <f>12800-100-11881.3</f>
        <v>818.7000000000007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60"/>
    </row>
    <row r="72" spans="1:15" ht="19.5" customHeight="1">
      <c r="A72" s="75"/>
      <c r="B72" s="63"/>
      <c r="C72" s="30" t="s">
        <v>59</v>
      </c>
      <c r="D72" s="31" t="s">
        <v>10</v>
      </c>
      <c r="E72" s="32">
        <f t="shared" si="21"/>
        <v>4227.4</v>
      </c>
      <c r="F72" s="32">
        <f t="shared" si="22"/>
        <v>4227.4</v>
      </c>
      <c r="G72" s="31">
        <v>4227.4</v>
      </c>
      <c r="H72" s="31">
        <v>4227.4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60"/>
    </row>
    <row r="73" spans="1:15" ht="20.25" customHeight="1">
      <c r="A73" s="75"/>
      <c r="B73" s="63"/>
      <c r="C73" s="30"/>
      <c r="D73" s="31" t="s">
        <v>11</v>
      </c>
      <c r="E73" s="32">
        <f t="shared" si="21"/>
        <v>0</v>
      </c>
      <c r="F73" s="32">
        <f t="shared" si="22"/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60"/>
    </row>
    <row r="74" spans="1:15" ht="20.25" customHeight="1">
      <c r="A74" s="75"/>
      <c r="B74" s="63"/>
      <c r="C74" s="30"/>
      <c r="D74" s="31" t="s">
        <v>12</v>
      </c>
      <c r="E74" s="32">
        <f t="shared" si="21"/>
        <v>0</v>
      </c>
      <c r="F74" s="32">
        <f t="shared" si="22"/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60"/>
    </row>
    <row r="75" spans="1:15" ht="19.5" customHeight="1">
      <c r="A75" s="75"/>
      <c r="B75" s="63"/>
      <c r="C75" s="33"/>
      <c r="D75" s="31" t="s">
        <v>13</v>
      </c>
      <c r="E75" s="32">
        <f t="shared" si="21"/>
        <v>0</v>
      </c>
      <c r="F75" s="32">
        <f t="shared" si="22"/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60"/>
    </row>
    <row r="76" spans="1:15" ht="36.75" customHeight="1">
      <c r="A76" s="75"/>
      <c r="B76" s="63"/>
      <c r="C76" s="83"/>
      <c r="D76" s="28" t="s">
        <v>18</v>
      </c>
      <c r="E76" s="29">
        <f aca="true" t="shared" si="24" ref="E76:E81">G76+I76+K76</f>
        <v>155734.5</v>
      </c>
      <c r="F76" s="29">
        <f aca="true" t="shared" si="25" ref="F76:F81">H76+J76+L76+N76</f>
        <v>155734.5</v>
      </c>
      <c r="G76" s="28">
        <f aca="true" t="shared" si="26" ref="G76:N76">SUM(G77:G81)</f>
        <v>0</v>
      </c>
      <c r="H76" s="28">
        <f t="shared" si="26"/>
        <v>0</v>
      </c>
      <c r="I76" s="28">
        <f t="shared" si="26"/>
        <v>155734.5</v>
      </c>
      <c r="J76" s="28">
        <f t="shared" si="26"/>
        <v>155734.5</v>
      </c>
      <c r="K76" s="28">
        <f t="shared" si="26"/>
        <v>0</v>
      </c>
      <c r="L76" s="28">
        <f t="shared" si="26"/>
        <v>0</v>
      </c>
      <c r="M76" s="28">
        <f t="shared" si="26"/>
        <v>0</v>
      </c>
      <c r="N76" s="28">
        <f t="shared" si="26"/>
        <v>0</v>
      </c>
      <c r="O76" s="60"/>
    </row>
    <row r="77" spans="1:15" ht="19.5" customHeight="1">
      <c r="A77" s="75"/>
      <c r="B77" s="63"/>
      <c r="C77" s="84"/>
      <c r="D77" s="31" t="s">
        <v>9</v>
      </c>
      <c r="E77" s="32">
        <f t="shared" si="24"/>
        <v>155734.5</v>
      </c>
      <c r="F77" s="32">
        <f t="shared" si="25"/>
        <v>155734.5</v>
      </c>
      <c r="G77" s="31">
        <v>0</v>
      </c>
      <c r="H77" s="31">
        <v>0</v>
      </c>
      <c r="I77" s="31">
        <f>154919.7+814.8</f>
        <v>155734.5</v>
      </c>
      <c r="J77" s="31">
        <f>154919.7+814.8</f>
        <v>155734.5</v>
      </c>
      <c r="K77" s="31">
        <v>0</v>
      </c>
      <c r="L77" s="31">
        <v>0</v>
      </c>
      <c r="M77" s="31">
        <v>0</v>
      </c>
      <c r="N77" s="31">
        <v>0</v>
      </c>
      <c r="O77" s="60"/>
    </row>
    <row r="78" spans="1:15" ht="22.5" customHeight="1">
      <c r="A78" s="75"/>
      <c r="B78" s="63"/>
      <c r="C78" s="84"/>
      <c r="D78" s="31" t="s">
        <v>10</v>
      </c>
      <c r="E78" s="32">
        <f t="shared" si="24"/>
        <v>0</v>
      </c>
      <c r="F78" s="32">
        <f t="shared" si="25"/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60"/>
    </row>
    <row r="79" spans="1:15" ht="19.5" customHeight="1">
      <c r="A79" s="75"/>
      <c r="B79" s="63"/>
      <c r="C79" s="84"/>
      <c r="D79" s="31" t="s">
        <v>11</v>
      </c>
      <c r="E79" s="32">
        <f t="shared" si="24"/>
        <v>0</v>
      </c>
      <c r="F79" s="32">
        <f t="shared" si="25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60"/>
    </row>
    <row r="80" spans="1:15" ht="18" customHeight="1">
      <c r="A80" s="75"/>
      <c r="B80" s="63"/>
      <c r="C80" s="84"/>
      <c r="D80" s="31" t="s">
        <v>12</v>
      </c>
      <c r="E80" s="32">
        <f t="shared" si="24"/>
        <v>0</v>
      </c>
      <c r="F80" s="32">
        <f t="shared" si="25"/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60"/>
    </row>
    <row r="81" spans="1:15" ht="19.5" customHeight="1">
      <c r="A81" s="75"/>
      <c r="B81" s="63"/>
      <c r="C81" s="85"/>
      <c r="D81" s="31" t="s">
        <v>13</v>
      </c>
      <c r="E81" s="32">
        <f t="shared" si="24"/>
        <v>0</v>
      </c>
      <c r="F81" s="32">
        <f t="shared" si="25"/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60"/>
    </row>
    <row r="82" spans="1:15" ht="31.5" customHeight="1">
      <c r="A82" s="72" t="s">
        <v>37</v>
      </c>
      <c r="B82" s="67" t="s">
        <v>35</v>
      </c>
      <c r="C82" s="27"/>
      <c r="D82" s="28" t="s">
        <v>17</v>
      </c>
      <c r="E82" s="29">
        <f aca="true" t="shared" si="27" ref="E82:E87">G82+I82+K82</f>
        <v>456.79999999999995</v>
      </c>
      <c r="F82" s="29">
        <f aca="true" t="shared" si="28" ref="F82:F87">H82+J82+L82+N82</f>
        <v>456.79999999999995</v>
      </c>
      <c r="G82" s="28">
        <f>SUM(G83:G87)</f>
        <v>456.79999999999995</v>
      </c>
      <c r="H82" s="28">
        <f>SUM(H83:H87)</f>
        <v>456.79999999999995</v>
      </c>
      <c r="I82" s="28">
        <f aca="true" t="shared" si="29" ref="I82:N82">SUM(I83:I87)</f>
        <v>0</v>
      </c>
      <c r="J82" s="28">
        <f t="shared" si="29"/>
        <v>0</v>
      </c>
      <c r="K82" s="28">
        <f t="shared" si="29"/>
        <v>0</v>
      </c>
      <c r="L82" s="28">
        <f t="shared" si="29"/>
        <v>0</v>
      </c>
      <c r="M82" s="28">
        <f t="shared" si="29"/>
        <v>0</v>
      </c>
      <c r="N82" s="28">
        <f t="shared" si="29"/>
        <v>0</v>
      </c>
      <c r="O82" s="60"/>
    </row>
    <row r="83" spans="1:15" ht="15">
      <c r="A83" s="73"/>
      <c r="B83" s="68"/>
      <c r="C83" s="30"/>
      <c r="D83" s="31" t="s">
        <v>9</v>
      </c>
      <c r="E83" s="32">
        <f t="shared" si="27"/>
        <v>320.4</v>
      </c>
      <c r="F83" s="32">
        <f t="shared" si="28"/>
        <v>320.4</v>
      </c>
      <c r="G83" s="31">
        <f>300+127.4-100-7</f>
        <v>320.4</v>
      </c>
      <c r="H83" s="31">
        <f>300+127.4-100-7</f>
        <v>320.4</v>
      </c>
      <c r="I83" s="31">
        <v>0</v>
      </c>
      <c r="J83" s="31">
        <v>0</v>
      </c>
      <c r="K83" s="36">
        <v>0</v>
      </c>
      <c r="L83" s="31">
        <v>0</v>
      </c>
      <c r="M83" s="31">
        <v>0</v>
      </c>
      <c r="N83" s="31">
        <v>0</v>
      </c>
      <c r="O83" s="60"/>
    </row>
    <row r="84" spans="1:15" ht="15">
      <c r="A84" s="73"/>
      <c r="B84" s="68"/>
      <c r="C84" s="30" t="s">
        <v>59</v>
      </c>
      <c r="D84" s="31" t="s">
        <v>10</v>
      </c>
      <c r="E84" s="32">
        <f t="shared" si="27"/>
        <v>136.4</v>
      </c>
      <c r="F84" s="32">
        <f t="shared" si="28"/>
        <v>136.4</v>
      </c>
      <c r="G84" s="31">
        <v>136.4</v>
      </c>
      <c r="H84" s="31">
        <v>136.4</v>
      </c>
      <c r="I84" s="31">
        <v>0</v>
      </c>
      <c r="J84" s="31">
        <v>0</v>
      </c>
      <c r="K84" s="36">
        <v>0</v>
      </c>
      <c r="L84" s="31">
        <v>0</v>
      </c>
      <c r="M84" s="31">
        <v>0</v>
      </c>
      <c r="N84" s="31">
        <v>0</v>
      </c>
      <c r="O84" s="60"/>
    </row>
    <row r="85" spans="1:15" ht="15">
      <c r="A85" s="73"/>
      <c r="B85" s="68"/>
      <c r="C85" s="30"/>
      <c r="D85" s="31" t="s">
        <v>11</v>
      </c>
      <c r="E85" s="32">
        <f t="shared" si="27"/>
        <v>0</v>
      </c>
      <c r="F85" s="32">
        <f t="shared" si="28"/>
        <v>0</v>
      </c>
      <c r="G85" s="31">
        <v>0</v>
      </c>
      <c r="H85" s="31">
        <v>0</v>
      </c>
      <c r="I85" s="31">
        <v>0</v>
      </c>
      <c r="J85" s="31">
        <v>0</v>
      </c>
      <c r="K85" s="36">
        <v>0</v>
      </c>
      <c r="L85" s="31">
        <v>0</v>
      </c>
      <c r="M85" s="31">
        <v>0</v>
      </c>
      <c r="N85" s="31">
        <v>0</v>
      </c>
      <c r="O85" s="60"/>
    </row>
    <row r="86" spans="1:15" ht="15">
      <c r="A86" s="73"/>
      <c r="B86" s="68"/>
      <c r="C86" s="30"/>
      <c r="D86" s="31" t="s">
        <v>12</v>
      </c>
      <c r="E86" s="32">
        <f t="shared" si="27"/>
        <v>0</v>
      </c>
      <c r="F86" s="32">
        <f t="shared" si="28"/>
        <v>0</v>
      </c>
      <c r="G86" s="31">
        <v>0</v>
      </c>
      <c r="H86" s="31">
        <v>0</v>
      </c>
      <c r="I86" s="31">
        <v>0</v>
      </c>
      <c r="J86" s="31">
        <v>0</v>
      </c>
      <c r="K86" s="36">
        <v>0</v>
      </c>
      <c r="L86" s="31">
        <v>0</v>
      </c>
      <c r="M86" s="31">
        <v>0</v>
      </c>
      <c r="N86" s="31">
        <v>0</v>
      </c>
      <c r="O86" s="60"/>
    </row>
    <row r="87" spans="1:15" ht="15">
      <c r="A87" s="73"/>
      <c r="B87" s="68"/>
      <c r="C87" s="33"/>
      <c r="D87" s="31" t="s">
        <v>13</v>
      </c>
      <c r="E87" s="32">
        <f t="shared" si="27"/>
        <v>0</v>
      </c>
      <c r="F87" s="32">
        <f t="shared" si="28"/>
        <v>0</v>
      </c>
      <c r="G87" s="31">
        <v>0</v>
      </c>
      <c r="H87" s="31">
        <v>0</v>
      </c>
      <c r="I87" s="31">
        <v>0</v>
      </c>
      <c r="J87" s="31">
        <v>0</v>
      </c>
      <c r="K87" s="36">
        <v>0</v>
      </c>
      <c r="L87" s="31">
        <v>0</v>
      </c>
      <c r="M87" s="31">
        <v>0</v>
      </c>
      <c r="N87" s="31">
        <v>0</v>
      </c>
      <c r="O87" s="60"/>
    </row>
    <row r="88" spans="1:15" ht="33" customHeight="1">
      <c r="A88" s="73"/>
      <c r="B88" s="68"/>
      <c r="C88" s="90"/>
      <c r="D88" s="28" t="s">
        <v>18</v>
      </c>
      <c r="E88" s="29">
        <f aca="true" t="shared" si="30" ref="E88:E93">G88+I88+K88</f>
        <v>149367.5</v>
      </c>
      <c r="F88" s="29">
        <f aca="true" t="shared" si="31" ref="F88:F93">H88+J88+L88+N88</f>
        <v>0</v>
      </c>
      <c r="G88" s="28">
        <f aca="true" t="shared" si="32" ref="G88:N88">SUM(G89:G93)</f>
        <v>149367.5</v>
      </c>
      <c r="H88" s="28">
        <f t="shared" si="32"/>
        <v>0</v>
      </c>
      <c r="I88" s="28">
        <f t="shared" si="32"/>
        <v>0</v>
      </c>
      <c r="J88" s="28">
        <f t="shared" si="32"/>
        <v>0</v>
      </c>
      <c r="K88" s="28">
        <f t="shared" si="32"/>
        <v>0</v>
      </c>
      <c r="L88" s="28">
        <f t="shared" si="32"/>
        <v>0</v>
      </c>
      <c r="M88" s="28">
        <f t="shared" si="32"/>
        <v>0</v>
      </c>
      <c r="N88" s="28">
        <f t="shared" si="32"/>
        <v>0</v>
      </c>
      <c r="O88" s="60"/>
    </row>
    <row r="89" spans="1:15" ht="15">
      <c r="A89" s="73"/>
      <c r="B89" s="68"/>
      <c r="C89" s="90"/>
      <c r="D89" s="31" t="s">
        <v>9</v>
      </c>
      <c r="E89" s="32">
        <f t="shared" si="30"/>
        <v>0</v>
      </c>
      <c r="F89" s="32">
        <f t="shared" si="31"/>
        <v>0</v>
      </c>
      <c r="G89" s="36">
        <v>0</v>
      </c>
      <c r="H89" s="31">
        <v>0</v>
      </c>
      <c r="I89" s="31">
        <v>0</v>
      </c>
      <c r="J89" s="31">
        <v>0</v>
      </c>
      <c r="K89" s="36">
        <v>0</v>
      </c>
      <c r="L89" s="31">
        <v>0</v>
      </c>
      <c r="M89" s="31">
        <v>0</v>
      </c>
      <c r="N89" s="31">
        <v>0</v>
      </c>
      <c r="O89" s="60"/>
    </row>
    <row r="90" spans="1:15" ht="15">
      <c r="A90" s="73"/>
      <c r="B90" s="68"/>
      <c r="C90" s="90"/>
      <c r="D90" s="31" t="s">
        <v>10</v>
      </c>
      <c r="E90" s="32">
        <f t="shared" si="30"/>
        <v>0</v>
      </c>
      <c r="F90" s="32">
        <f t="shared" si="31"/>
        <v>0</v>
      </c>
      <c r="G90" s="36">
        <v>0</v>
      </c>
      <c r="H90" s="31">
        <v>0</v>
      </c>
      <c r="I90" s="31">
        <v>0</v>
      </c>
      <c r="J90" s="31">
        <v>0</v>
      </c>
      <c r="K90" s="36">
        <v>0</v>
      </c>
      <c r="L90" s="31">
        <v>0</v>
      </c>
      <c r="M90" s="31">
        <v>0</v>
      </c>
      <c r="N90" s="31">
        <v>0</v>
      </c>
      <c r="O90" s="60"/>
    </row>
    <row r="91" spans="1:15" ht="15">
      <c r="A91" s="73"/>
      <c r="B91" s="68"/>
      <c r="C91" s="90"/>
      <c r="D91" s="31" t="s">
        <v>11</v>
      </c>
      <c r="E91" s="32">
        <f t="shared" si="30"/>
        <v>149367.5</v>
      </c>
      <c r="F91" s="32">
        <f t="shared" si="31"/>
        <v>0</v>
      </c>
      <c r="G91" s="36">
        <v>149367.5</v>
      </c>
      <c r="H91" s="31">
        <v>0</v>
      </c>
      <c r="I91" s="31">
        <v>0</v>
      </c>
      <c r="J91" s="31">
        <v>0</v>
      </c>
      <c r="K91" s="36">
        <v>0</v>
      </c>
      <c r="L91" s="31">
        <v>0</v>
      </c>
      <c r="M91" s="31">
        <v>0</v>
      </c>
      <c r="N91" s="31">
        <v>0</v>
      </c>
      <c r="O91" s="60"/>
    </row>
    <row r="92" spans="1:15" ht="15">
      <c r="A92" s="73"/>
      <c r="B92" s="68"/>
      <c r="C92" s="90"/>
      <c r="D92" s="31" t="s">
        <v>12</v>
      </c>
      <c r="E92" s="32">
        <f t="shared" si="30"/>
        <v>0</v>
      </c>
      <c r="F92" s="32">
        <f t="shared" si="31"/>
        <v>0</v>
      </c>
      <c r="G92" s="31">
        <v>0</v>
      </c>
      <c r="H92" s="31">
        <v>0</v>
      </c>
      <c r="I92" s="31">
        <v>0</v>
      </c>
      <c r="J92" s="31">
        <v>0</v>
      </c>
      <c r="K92" s="36">
        <v>0</v>
      </c>
      <c r="L92" s="31">
        <v>0</v>
      </c>
      <c r="M92" s="31">
        <v>0</v>
      </c>
      <c r="N92" s="31">
        <v>0</v>
      </c>
      <c r="O92" s="60"/>
    </row>
    <row r="93" spans="1:15" ht="15">
      <c r="A93" s="74"/>
      <c r="B93" s="69"/>
      <c r="C93" s="90"/>
      <c r="D93" s="31" t="s">
        <v>13</v>
      </c>
      <c r="E93" s="32">
        <f t="shared" si="30"/>
        <v>0</v>
      </c>
      <c r="F93" s="32">
        <f t="shared" si="31"/>
        <v>0</v>
      </c>
      <c r="G93" s="31">
        <v>0</v>
      </c>
      <c r="H93" s="31">
        <v>0</v>
      </c>
      <c r="I93" s="31">
        <v>0</v>
      </c>
      <c r="J93" s="31">
        <v>0</v>
      </c>
      <c r="K93" s="36">
        <v>0</v>
      </c>
      <c r="L93" s="31">
        <v>0</v>
      </c>
      <c r="M93" s="31">
        <v>0</v>
      </c>
      <c r="N93" s="31">
        <v>0</v>
      </c>
      <c r="O93" s="61"/>
    </row>
    <row r="94" spans="1:15" ht="39" customHeight="1">
      <c r="A94" s="73" t="s">
        <v>51</v>
      </c>
      <c r="B94" s="67" t="s">
        <v>50</v>
      </c>
      <c r="C94" s="90"/>
      <c r="D94" s="29" t="s">
        <v>17</v>
      </c>
      <c r="E94" s="29">
        <f>G94+I94+K94</f>
        <v>1403.6</v>
      </c>
      <c r="F94" s="29">
        <f aca="true" t="shared" si="33" ref="F94:F99">H94+J94+L94+N94</f>
        <v>1403.6</v>
      </c>
      <c r="G94" s="37">
        <f>SUM(G95:G99)</f>
        <v>0</v>
      </c>
      <c r="H94" s="37">
        <f aca="true" t="shared" si="34" ref="H94:N94">SUM(H95:H99)</f>
        <v>0</v>
      </c>
      <c r="I94" s="37">
        <f t="shared" si="34"/>
        <v>0</v>
      </c>
      <c r="J94" s="37">
        <f t="shared" si="34"/>
        <v>0</v>
      </c>
      <c r="K94" s="37">
        <f t="shared" si="34"/>
        <v>1403.6</v>
      </c>
      <c r="L94" s="37">
        <f t="shared" si="34"/>
        <v>1403.6</v>
      </c>
      <c r="M94" s="37">
        <f t="shared" si="34"/>
        <v>0</v>
      </c>
      <c r="N94" s="37">
        <f t="shared" si="34"/>
        <v>0</v>
      </c>
      <c r="O94" s="59" t="s">
        <v>42</v>
      </c>
    </row>
    <row r="95" spans="1:15" ht="15">
      <c r="A95" s="73"/>
      <c r="B95" s="68"/>
      <c r="C95" s="90"/>
      <c r="D95" s="31" t="s">
        <v>9</v>
      </c>
      <c r="E95" s="31">
        <f>G95+I95+K95+M95</f>
        <v>1403.6</v>
      </c>
      <c r="F95" s="31">
        <f t="shared" si="33"/>
        <v>1403.6</v>
      </c>
      <c r="G95" s="31">
        <v>0</v>
      </c>
      <c r="H95" s="31">
        <v>0</v>
      </c>
      <c r="I95" s="31">
        <v>0</v>
      </c>
      <c r="J95" s="31">
        <v>0</v>
      </c>
      <c r="K95" s="31">
        <v>1403.6</v>
      </c>
      <c r="L95" s="34">
        <v>1403.6</v>
      </c>
      <c r="M95" s="31">
        <v>0</v>
      </c>
      <c r="N95" s="31">
        <v>0</v>
      </c>
      <c r="O95" s="60"/>
    </row>
    <row r="96" spans="1:15" ht="15">
      <c r="A96" s="73"/>
      <c r="B96" s="68"/>
      <c r="C96" s="90"/>
      <c r="D96" s="31" t="s">
        <v>10</v>
      </c>
      <c r="E96" s="31">
        <f>G96+I96+K96+M96</f>
        <v>0</v>
      </c>
      <c r="F96" s="31">
        <f t="shared" si="33"/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60"/>
    </row>
    <row r="97" spans="1:15" ht="15">
      <c r="A97" s="73"/>
      <c r="B97" s="68"/>
      <c r="C97" s="90"/>
      <c r="D97" s="31" t="s">
        <v>11</v>
      </c>
      <c r="E97" s="31">
        <f>G97+I97+K97+M97</f>
        <v>0</v>
      </c>
      <c r="F97" s="31">
        <f t="shared" si="33"/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60"/>
    </row>
    <row r="98" spans="1:15" ht="15">
      <c r="A98" s="73"/>
      <c r="B98" s="68"/>
      <c r="C98" s="90"/>
      <c r="D98" s="31" t="s">
        <v>12</v>
      </c>
      <c r="E98" s="31">
        <f>G98+I98+K98+M98</f>
        <v>0</v>
      </c>
      <c r="F98" s="31">
        <f t="shared" si="33"/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60"/>
    </row>
    <row r="99" spans="1:15" ht="269.25" customHeight="1">
      <c r="A99" s="74"/>
      <c r="B99" s="69"/>
      <c r="C99" s="90"/>
      <c r="D99" s="34" t="s">
        <v>13</v>
      </c>
      <c r="E99" s="34">
        <f>G99+I99+K99+M99</f>
        <v>0</v>
      </c>
      <c r="F99" s="34">
        <f t="shared" si="33"/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61"/>
    </row>
    <row r="100" spans="1:15" ht="39.75" customHeight="1">
      <c r="A100" s="65" t="s">
        <v>57</v>
      </c>
      <c r="B100" s="69" t="s">
        <v>56</v>
      </c>
      <c r="C100" s="90"/>
      <c r="D100" s="29" t="s">
        <v>18</v>
      </c>
      <c r="E100" s="29">
        <f aca="true" t="shared" si="35" ref="E100:E105">G100+I100+K100</f>
        <v>31121.2</v>
      </c>
      <c r="F100" s="29">
        <f aca="true" t="shared" si="36" ref="F100:F105">H100+J100+L100+N100</f>
        <v>0</v>
      </c>
      <c r="G100" s="29">
        <f aca="true" t="shared" si="37" ref="G100:N100">SUM(G101:G105)</f>
        <v>31121.2</v>
      </c>
      <c r="H100" s="29">
        <f t="shared" si="37"/>
        <v>0</v>
      </c>
      <c r="I100" s="29">
        <f t="shared" si="37"/>
        <v>0</v>
      </c>
      <c r="J100" s="29">
        <f t="shared" si="37"/>
        <v>0</v>
      </c>
      <c r="K100" s="29">
        <f t="shared" si="37"/>
        <v>0</v>
      </c>
      <c r="L100" s="29">
        <f t="shared" si="37"/>
        <v>0</v>
      </c>
      <c r="M100" s="29">
        <f t="shared" si="37"/>
        <v>0</v>
      </c>
      <c r="N100" s="29">
        <f t="shared" si="37"/>
        <v>0</v>
      </c>
      <c r="O100" s="59" t="s">
        <v>42</v>
      </c>
    </row>
    <row r="101" spans="1:15" ht="15">
      <c r="A101" s="65"/>
      <c r="B101" s="63"/>
      <c r="C101" s="90"/>
      <c r="D101" s="31" t="s">
        <v>9</v>
      </c>
      <c r="E101" s="32">
        <f t="shared" si="35"/>
        <v>0</v>
      </c>
      <c r="F101" s="32">
        <f t="shared" si="36"/>
        <v>0</v>
      </c>
      <c r="G101" s="31">
        <v>0</v>
      </c>
      <c r="H101" s="31">
        <v>0</v>
      </c>
      <c r="I101" s="31">
        <v>0</v>
      </c>
      <c r="J101" s="31">
        <v>0</v>
      </c>
      <c r="K101" s="36">
        <v>0</v>
      </c>
      <c r="L101" s="31">
        <v>0</v>
      </c>
      <c r="M101" s="31">
        <v>0</v>
      </c>
      <c r="N101" s="31">
        <v>0</v>
      </c>
      <c r="O101" s="60"/>
    </row>
    <row r="102" spans="1:15" ht="15">
      <c r="A102" s="65"/>
      <c r="B102" s="63"/>
      <c r="C102" s="90"/>
      <c r="D102" s="31" t="s">
        <v>10</v>
      </c>
      <c r="E102" s="32">
        <f t="shared" si="35"/>
        <v>0</v>
      </c>
      <c r="F102" s="32">
        <f t="shared" si="36"/>
        <v>0</v>
      </c>
      <c r="G102" s="31">
        <v>0</v>
      </c>
      <c r="H102" s="31">
        <v>0</v>
      </c>
      <c r="I102" s="31">
        <v>0</v>
      </c>
      <c r="J102" s="31">
        <v>0</v>
      </c>
      <c r="K102" s="36">
        <v>0</v>
      </c>
      <c r="L102" s="31">
        <v>0</v>
      </c>
      <c r="M102" s="31">
        <v>0</v>
      </c>
      <c r="N102" s="31">
        <v>0</v>
      </c>
      <c r="O102" s="60"/>
    </row>
    <row r="103" spans="1:15" ht="15">
      <c r="A103" s="65"/>
      <c r="B103" s="63"/>
      <c r="C103" s="90"/>
      <c r="D103" s="31" t="s">
        <v>11</v>
      </c>
      <c r="E103" s="32">
        <f t="shared" si="35"/>
        <v>31121.2</v>
      </c>
      <c r="F103" s="32">
        <f t="shared" si="36"/>
        <v>0</v>
      </c>
      <c r="G103" s="31">
        <v>31121.2</v>
      </c>
      <c r="H103" s="31">
        <v>0</v>
      </c>
      <c r="I103" s="31">
        <v>0</v>
      </c>
      <c r="J103" s="31">
        <v>0</v>
      </c>
      <c r="K103" s="36">
        <v>0</v>
      </c>
      <c r="L103" s="31">
        <v>0</v>
      </c>
      <c r="M103" s="31">
        <v>0</v>
      </c>
      <c r="N103" s="31">
        <v>0</v>
      </c>
      <c r="O103" s="60"/>
    </row>
    <row r="104" spans="1:15" ht="15">
      <c r="A104" s="65"/>
      <c r="B104" s="63"/>
      <c r="C104" s="90"/>
      <c r="D104" s="31" t="s">
        <v>12</v>
      </c>
      <c r="E104" s="32">
        <f t="shared" si="35"/>
        <v>0</v>
      </c>
      <c r="F104" s="32">
        <f t="shared" si="36"/>
        <v>0</v>
      </c>
      <c r="G104" s="31">
        <v>0</v>
      </c>
      <c r="H104" s="31">
        <v>0</v>
      </c>
      <c r="I104" s="31">
        <v>0</v>
      </c>
      <c r="J104" s="31">
        <v>0</v>
      </c>
      <c r="K104" s="36">
        <v>0</v>
      </c>
      <c r="L104" s="31">
        <v>0</v>
      </c>
      <c r="M104" s="31">
        <v>0</v>
      </c>
      <c r="N104" s="31">
        <v>0</v>
      </c>
      <c r="O104" s="60"/>
    </row>
    <row r="105" spans="1:15" ht="36.75" customHeight="1">
      <c r="A105" s="66"/>
      <c r="B105" s="63"/>
      <c r="C105" s="90"/>
      <c r="D105" s="31" t="s">
        <v>13</v>
      </c>
      <c r="E105" s="32">
        <f t="shared" si="35"/>
        <v>0</v>
      </c>
      <c r="F105" s="32">
        <f t="shared" si="36"/>
        <v>0</v>
      </c>
      <c r="G105" s="31">
        <v>0</v>
      </c>
      <c r="H105" s="31">
        <v>0</v>
      </c>
      <c r="I105" s="31">
        <v>0</v>
      </c>
      <c r="J105" s="31">
        <v>0</v>
      </c>
      <c r="K105" s="36">
        <v>0</v>
      </c>
      <c r="L105" s="31">
        <v>0</v>
      </c>
      <c r="M105" s="31">
        <v>0</v>
      </c>
      <c r="N105" s="31">
        <v>0</v>
      </c>
      <c r="O105" s="61"/>
    </row>
    <row r="106" spans="1:15" s="6" customFormat="1" ht="25.5" customHeight="1">
      <c r="A106" s="76"/>
      <c r="B106" s="56" t="s">
        <v>48</v>
      </c>
      <c r="C106" s="110"/>
      <c r="D106" s="38" t="s">
        <v>8</v>
      </c>
      <c r="E106" s="37">
        <f aca="true" t="shared" si="38" ref="E106:E111">G106+I106+K106</f>
        <v>5882095.61</v>
      </c>
      <c r="F106" s="37">
        <f aca="true" t="shared" si="39" ref="F106:F111">H106+J106+L106+N106</f>
        <v>248205.09999999998</v>
      </c>
      <c r="G106" s="37">
        <f aca="true" t="shared" si="40" ref="G106:N106">SUM(G107:G111)</f>
        <v>551566.51</v>
      </c>
      <c r="H106" s="37">
        <f t="shared" si="40"/>
        <v>18604.9</v>
      </c>
      <c r="I106" s="37">
        <f t="shared" si="40"/>
        <v>3851999.6</v>
      </c>
      <c r="J106" s="37">
        <f t="shared" si="40"/>
        <v>155734.5</v>
      </c>
      <c r="K106" s="37">
        <f t="shared" si="40"/>
        <v>1478529.5</v>
      </c>
      <c r="L106" s="37">
        <f t="shared" si="40"/>
        <v>73865.7</v>
      </c>
      <c r="M106" s="37">
        <f t="shared" si="40"/>
        <v>0</v>
      </c>
      <c r="N106" s="37">
        <f t="shared" si="40"/>
        <v>0</v>
      </c>
      <c r="O106" s="39"/>
    </row>
    <row r="107" spans="1:15" s="6" customFormat="1" ht="15">
      <c r="A107" s="77"/>
      <c r="B107" s="57"/>
      <c r="C107" s="111"/>
      <c r="D107" s="38" t="s">
        <v>9</v>
      </c>
      <c r="E107" s="44">
        <f t="shared" si="38"/>
        <v>201081.1</v>
      </c>
      <c r="F107" s="44">
        <f t="shared" si="39"/>
        <v>201081.1</v>
      </c>
      <c r="G107" s="44">
        <f>G113+G119</f>
        <v>1140.1000000000008</v>
      </c>
      <c r="H107" s="44">
        <f aca="true" t="shared" si="41" ref="H107:N107">H113+H119</f>
        <v>1140.1000000000008</v>
      </c>
      <c r="I107" s="44">
        <f t="shared" si="41"/>
        <v>155734.5</v>
      </c>
      <c r="J107" s="44">
        <f t="shared" si="41"/>
        <v>155734.5</v>
      </c>
      <c r="K107" s="44">
        <f t="shared" si="41"/>
        <v>44206.49999999999</v>
      </c>
      <c r="L107" s="44">
        <f t="shared" si="41"/>
        <v>44206.49999999999</v>
      </c>
      <c r="M107" s="44">
        <f t="shared" si="41"/>
        <v>0</v>
      </c>
      <c r="N107" s="44">
        <f t="shared" si="41"/>
        <v>0</v>
      </c>
      <c r="O107" s="39"/>
    </row>
    <row r="108" spans="1:15" s="6" customFormat="1" ht="15">
      <c r="A108" s="77"/>
      <c r="B108" s="57"/>
      <c r="C108" s="111"/>
      <c r="D108" s="38" t="s">
        <v>10</v>
      </c>
      <c r="E108" s="44">
        <f t="shared" si="38"/>
        <v>34024</v>
      </c>
      <c r="F108" s="44">
        <f>H108+J108+L108+N108</f>
        <v>34024</v>
      </c>
      <c r="G108" s="44">
        <f>G114+G120</f>
        <v>4364.799999999999</v>
      </c>
      <c r="H108" s="44">
        <f aca="true" t="shared" si="42" ref="H108:N108">H114+H120</f>
        <v>4364.799999999999</v>
      </c>
      <c r="I108" s="44">
        <f t="shared" si="42"/>
        <v>0</v>
      </c>
      <c r="J108" s="44">
        <f t="shared" si="42"/>
        <v>0</v>
      </c>
      <c r="K108" s="44">
        <f t="shared" si="42"/>
        <v>29659.2</v>
      </c>
      <c r="L108" s="44">
        <f t="shared" si="42"/>
        <v>29659.2</v>
      </c>
      <c r="M108" s="44">
        <f t="shared" si="42"/>
        <v>0</v>
      </c>
      <c r="N108" s="44">
        <f t="shared" si="42"/>
        <v>0</v>
      </c>
      <c r="O108" s="41"/>
    </row>
    <row r="109" spans="1:15" s="6" customFormat="1" ht="15">
      <c r="A109" s="77"/>
      <c r="B109" s="57"/>
      <c r="C109" s="111"/>
      <c r="D109" s="38" t="s">
        <v>11</v>
      </c>
      <c r="E109" s="44">
        <f t="shared" si="38"/>
        <v>1923933.81</v>
      </c>
      <c r="F109" s="44">
        <f t="shared" si="39"/>
        <v>0</v>
      </c>
      <c r="G109" s="44">
        <f>G115+G121</f>
        <v>403524.01</v>
      </c>
      <c r="H109" s="44">
        <f aca="true" t="shared" si="43" ref="H109:N109">H115+H121</f>
        <v>0</v>
      </c>
      <c r="I109" s="44">
        <f t="shared" si="43"/>
        <v>1151298.8</v>
      </c>
      <c r="J109" s="44">
        <f t="shared" si="43"/>
        <v>0</v>
      </c>
      <c r="K109" s="44">
        <f t="shared" si="43"/>
        <v>369111</v>
      </c>
      <c r="L109" s="44">
        <f t="shared" si="43"/>
        <v>0</v>
      </c>
      <c r="M109" s="44">
        <f t="shared" si="43"/>
        <v>0</v>
      </c>
      <c r="N109" s="44">
        <f t="shared" si="43"/>
        <v>0</v>
      </c>
      <c r="O109" s="39"/>
    </row>
    <row r="110" spans="1:15" s="6" customFormat="1" ht="15">
      <c r="A110" s="77"/>
      <c r="B110" s="57"/>
      <c r="C110" s="111"/>
      <c r="D110" s="38" t="s">
        <v>12</v>
      </c>
      <c r="E110" s="44">
        <f t="shared" si="38"/>
        <v>1634403.1999999997</v>
      </c>
      <c r="F110" s="44">
        <f t="shared" si="39"/>
        <v>13100</v>
      </c>
      <c r="G110" s="44">
        <f>G116+G122</f>
        <v>69357.7</v>
      </c>
      <c r="H110" s="44">
        <f aca="true" t="shared" si="44" ref="H110:N110">H116+H122</f>
        <v>13100</v>
      </c>
      <c r="I110" s="44">
        <f t="shared" si="44"/>
        <v>1238174.9</v>
      </c>
      <c r="J110" s="44">
        <f t="shared" si="44"/>
        <v>0</v>
      </c>
      <c r="K110" s="44">
        <f t="shared" si="44"/>
        <v>326870.6</v>
      </c>
      <c r="L110" s="44">
        <f t="shared" si="44"/>
        <v>0</v>
      </c>
      <c r="M110" s="44">
        <f t="shared" si="44"/>
        <v>0</v>
      </c>
      <c r="N110" s="44">
        <f t="shared" si="44"/>
        <v>0</v>
      </c>
      <c r="O110" s="41"/>
    </row>
    <row r="111" spans="1:15" s="6" customFormat="1" ht="15">
      <c r="A111" s="77"/>
      <c r="B111" s="57"/>
      <c r="C111" s="111"/>
      <c r="D111" s="28" t="s">
        <v>13</v>
      </c>
      <c r="E111" s="44">
        <f t="shared" si="38"/>
        <v>2088653.4999999998</v>
      </c>
      <c r="F111" s="44">
        <f t="shared" si="39"/>
        <v>0</v>
      </c>
      <c r="G111" s="44">
        <f>G117+G123</f>
        <v>73179.9</v>
      </c>
      <c r="H111" s="44">
        <f aca="true" t="shared" si="45" ref="H111:N111">H117+H123</f>
        <v>0</v>
      </c>
      <c r="I111" s="44">
        <f t="shared" si="45"/>
        <v>1306791.4</v>
      </c>
      <c r="J111" s="44">
        <f t="shared" si="45"/>
        <v>0</v>
      </c>
      <c r="K111" s="44">
        <f t="shared" si="45"/>
        <v>708682.2</v>
      </c>
      <c r="L111" s="44">
        <f t="shared" si="45"/>
        <v>0</v>
      </c>
      <c r="M111" s="44">
        <f t="shared" si="45"/>
        <v>0</v>
      </c>
      <c r="N111" s="44">
        <f t="shared" si="45"/>
        <v>0</v>
      </c>
      <c r="O111" s="39"/>
    </row>
    <row r="112" spans="1:15" ht="32.25" customHeight="1">
      <c r="A112" s="77"/>
      <c r="B112" s="67" t="s">
        <v>23</v>
      </c>
      <c r="C112" s="90"/>
      <c r="D112" s="42" t="s">
        <v>8</v>
      </c>
      <c r="E112" s="40">
        <f aca="true" t="shared" si="46" ref="E112:E117">G112+I112+K112</f>
        <v>231807.72</v>
      </c>
      <c r="F112" s="40">
        <f aca="true" t="shared" si="47" ref="F112:F117">H112+J112+L112+N112</f>
        <v>79370.59999999999</v>
      </c>
      <c r="G112" s="37">
        <f aca="true" t="shared" si="48" ref="G112:N112">SUM(G113:G117)</f>
        <v>7942.0199999999995</v>
      </c>
      <c r="H112" s="37">
        <f t="shared" si="48"/>
        <v>5504.9</v>
      </c>
      <c r="I112" s="37">
        <f t="shared" si="48"/>
        <v>0</v>
      </c>
      <c r="J112" s="37">
        <f t="shared" si="48"/>
        <v>0</v>
      </c>
      <c r="K112" s="37">
        <f t="shared" si="48"/>
        <v>223865.7</v>
      </c>
      <c r="L112" s="37">
        <f t="shared" si="48"/>
        <v>73865.7</v>
      </c>
      <c r="M112" s="37">
        <f t="shared" si="48"/>
        <v>0</v>
      </c>
      <c r="N112" s="37">
        <f t="shared" si="48"/>
        <v>0</v>
      </c>
      <c r="O112" s="43"/>
    </row>
    <row r="113" spans="1:15" ht="15">
      <c r="A113" s="77"/>
      <c r="B113" s="68"/>
      <c r="C113" s="90"/>
      <c r="D113" s="31" t="s">
        <v>9</v>
      </c>
      <c r="E113" s="44">
        <f t="shared" si="46"/>
        <v>45346.59999999999</v>
      </c>
      <c r="F113" s="44">
        <f>H113+J113+L113+N113</f>
        <v>45346.59999999999</v>
      </c>
      <c r="G113" s="31">
        <f>G23+G29+G59+G71+G83+G95</f>
        <v>1140.1000000000008</v>
      </c>
      <c r="H113" s="31">
        <f aca="true" t="shared" si="49" ref="H113:N113">H23+H29+H59+H71+H83+H95</f>
        <v>1140.1000000000008</v>
      </c>
      <c r="I113" s="31">
        <f t="shared" si="49"/>
        <v>0</v>
      </c>
      <c r="J113" s="31">
        <f t="shared" si="49"/>
        <v>0</v>
      </c>
      <c r="K113" s="31">
        <f t="shared" si="49"/>
        <v>44206.49999999999</v>
      </c>
      <c r="L113" s="31">
        <f t="shared" si="49"/>
        <v>44206.49999999999</v>
      </c>
      <c r="M113" s="31">
        <f t="shared" si="49"/>
        <v>0</v>
      </c>
      <c r="N113" s="31">
        <f t="shared" si="49"/>
        <v>0</v>
      </c>
      <c r="O113" s="43"/>
    </row>
    <row r="114" spans="1:15" ht="15">
      <c r="A114" s="77"/>
      <c r="B114" s="68"/>
      <c r="C114" s="90"/>
      <c r="D114" s="31" t="s">
        <v>10</v>
      </c>
      <c r="E114" s="44">
        <f t="shared" si="46"/>
        <v>34024</v>
      </c>
      <c r="F114" s="44">
        <f t="shared" si="47"/>
        <v>34024</v>
      </c>
      <c r="G114" s="31">
        <f>G24+G30+G60+G72+G84</f>
        <v>4364.799999999999</v>
      </c>
      <c r="H114" s="31">
        <f aca="true" t="shared" si="50" ref="H114:N114">H24+H30+H60+H72+H84</f>
        <v>4364.799999999999</v>
      </c>
      <c r="I114" s="31">
        <f t="shared" si="50"/>
        <v>0</v>
      </c>
      <c r="J114" s="31">
        <f t="shared" si="50"/>
        <v>0</v>
      </c>
      <c r="K114" s="31">
        <f t="shared" si="50"/>
        <v>29659.2</v>
      </c>
      <c r="L114" s="31">
        <f t="shared" si="50"/>
        <v>29659.2</v>
      </c>
      <c r="M114" s="31">
        <f t="shared" si="50"/>
        <v>0</v>
      </c>
      <c r="N114" s="31">
        <f t="shared" si="50"/>
        <v>0</v>
      </c>
      <c r="O114" s="43"/>
    </row>
    <row r="115" spans="1:15" ht="15">
      <c r="A115" s="77"/>
      <c r="B115" s="68"/>
      <c r="C115" s="90"/>
      <c r="D115" s="31" t="s">
        <v>11</v>
      </c>
      <c r="E115" s="44">
        <f t="shared" si="46"/>
        <v>152437.12</v>
      </c>
      <c r="F115" s="44">
        <f t="shared" si="47"/>
        <v>0</v>
      </c>
      <c r="G115" s="31">
        <f>G25+G31+G61+G73+G85</f>
        <v>2437.12</v>
      </c>
      <c r="H115" s="31">
        <f aca="true" t="shared" si="51" ref="H115:N115">H25+H31+H61+H73+H85</f>
        <v>0</v>
      </c>
      <c r="I115" s="31">
        <f t="shared" si="51"/>
        <v>0</v>
      </c>
      <c r="J115" s="31">
        <f t="shared" si="51"/>
        <v>0</v>
      </c>
      <c r="K115" s="31">
        <f t="shared" si="51"/>
        <v>150000</v>
      </c>
      <c r="L115" s="31">
        <f t="shared" si="51"/>
        <v>0</v>
      </c>
      <c r="M115" s="31">
        <f t="shared" si="51"/>
        <v>0</v>
      </c>
      <c r="N115" s="31">
        <f t="shared" si="51"/>
        <v>0</v>
      </c>
      <c r="O115" s="43"/>
    </row>
    <row r="116" spans="1:15" ht="15">
      <c r="A116" s="77"/>
      <c r="B116" s="68"/>
      <c r="C116" s="90"/>
      <c r="D116" s="31" t="s">
        <v>12</v>
      </c>
      <c r="E116" s="44">
        <f t="shared" si="46"/>
        <v>0</v>
      </c>
      <c r="F116" s="44">
        <f t="shared" si="47"/>
        <v>0</v>
      </c>
      <c r="G116" s="31">
        <f>G26+G32+G62+G74+G86</f>
        <v>0</v>
      </c>
      <c r="H116" s="31">
        <f aca="true" t="shared" si="52" ref="H116:N116">H26+H32+H62+H74+H86</f>
        <v>0</v>
      </c>
      <c r="I116" s="31">
        <f t="shared" si="52"/>
        <v>0</v>
      </c>
      <c r="J116" s="31">
        <f t="shared" si="52"/>
        <v>0</v>
      </c>
      <c r="K116" s="31">
        <f t="shared" si="52"/>
        <v>0</v>
      </c>
      <c r="L116" s="31">
        <f t="shared" si="52"/>
        <v>0</v>
      </c>
      <c r="M116" s="31">
        <f t="shared" si="52"/>
        <v>0</v>
      </c>
      <c r="N116" s="31">
        <f t="shared" si="52"/>
        <v>0</v>
      </c>
      <c r="O116" s="43"/>
    </row>
    <row r="117" spans="1:15" ht="15">
      <c r="A117" s="77"/>
      <c r="B117" s="68"/>
      <c r="C117" s="90"/>
      <c r="D117" s="31" t="s">
        <v>13</v>
      </c>
      <c r="E117" s="44">
        <f t="shared" si="46"/>
        <v>0</v>
      </c>
      <c r="F117" s="44">
        <f t="shared" si="47"/>
        <v>0</v>
      </c>
      <c r="G117" s="31">
        <f>G27+G33+G63+G75+G87</f>
        <v>0</v>
      </c>
      <c r="H117" s="31">
        <f aca="true" t="shared" si="53" ref="H117:N117">H27+H33+H63+H75+H87</f>
        <v>0</v>
      </c>
      <c r="I117" s="31">
        <f t="shared" si="53"/>
        <v>0</v>
      </c>
      <c r="J117" s="31">
        <f t="shared" si="53"/>
        <v>0</v>
      </c>
      <c r="K117" s="31">
        <f t="shared" si="53"/>
        <v>0</v>
      </c>
      <c r="L117" s="31">
        <f t="shared" si="53"/>
        <v>0</v>
      </c>
      <c r="M117" s="31">
        <f t="shared" si="53"/>
        <v>0</v>
      </c>
      <c r="N117" s="31">
        <f t="shared" si="53"/>
        <v>0</v>
      </c>
      <c r="O117" s="43"/>
    </row>
    <row r="118" spans="1:15" ht="25.5" customHeight="1">
      <c r="A118" s="77"/>
      <c r="B118" s="67" t="s">
        <v>24</v>
      </c>
      <c r="C118" s="90"/>
      <c r="D118" s="42" t="s">
        <v>8</v>
      </c>
      <c r="E118" s="29">
        <f aca="true" t="shared" si="54" ref="E118:E123">G118+I118+K118</f>
        <v>5650287.89</v>
      </c>
      <c r="F118" s="29">
        <f aca="true" t="shared" si="55" ref="F118:F123">H118+J118+L118+N118</f>
        <v>168834.5</v>
      </c>
      <c r="G118" s="28">
        <f>SUM(G119:G123)</f>
        <v>543624.49</v>
      </c>
      <c r="H118" s="28">
        <f aca="true" t="shared" si="56" ref="H118:N118">SUM(H119:H123)</f>
        <v>13100</v>
      </c>
      <c r="I118" s="28">
        <f t="shared" si="56"/>
        <v>3851999.6</v>
      </c>
      <c r="J118" s="28">
        <f t="shared" si="56"/>
        <v>155734.5</v>
      </c>
      <c r="K118" s="28">
        <f t="shared" si="56"/>
        <v>1254663.7999999998</v>
      </c>
      <c r="L118" s="28">
        <f t="shared" si="56"/>
        <v>0</v>
      </c>
      <c r="M118" s="28">
        <f t="shared" si="56"/>
        <v>0</v>
      </c>
      <c r="N118" s="28">
        <f t="shared" si="56"/>
        <v>0</v>
      </c>
      <c r="O118" s="43"/>
    </row>
    <row r="119" spans="1:15" ht="15">
      <c r="A119" s="77"/>
      <c r="B119" s="68"/>
      <c r="C119" s="90"/>
      <c r="D119" s="31" t="s">
        <v>9</v>
      </c>
      <c r="E119" s="32">
        <f t="shared" si="54"/>
        <v>155734.5</v>
      </c>
      <c r="F119" s="32">
        <f t="shared" si="55"/>
        <v>155734.5</v>
      </c>
      <c r="G119" s="34">
        <f aca="true" t="shared" si="57" ref="G119:N122">G17+G35+G41+G47+G53+G65+G77+G89</f>
        <v>0</v>
      </c>
      <c r="H119" s="34">
        <f t="shared" si="57"/>
        <v>0</v>
      </c>
      <c r="I119" s="34">
        <f t="shared" si="57"/>
        <v>155734.5</v>
      </c>
      <c r="J119" s="34">
        <f t="shared" si="57"/>
        <v>155734.5</v>
      </c>
      <c r="K119" s="34">
        <f t="shared" si="57"/>
        <v>0</v>
      </c>
      <c r="L119" s="34">
        <f t="shared" si="57"/>
        <v>0</v>
      </c>
      <c r="M119" s="34">
        <f t="shared" si="57"/>
        <v>0</v>
      </c>
      <c r="N119" s="34">
        <f t="shared" si="57"/>
        <v>0</v>
      </c>
      <c r="O119" s="43"/>
    </row>
    <row r="120" spans="1:15" ht="15">
      <c r="A120" s="77"/>
      <c r="B120" s="68"/>
      <c r="C120" s="90"/>
      <c r="D120" s="31" t="s">
        <v>10</v>
      </c>
      <c r="E120" s="32">
        <f t="shared" si="54"/>
        <v>0</v>
      </c>
      <c r="F120" s="32">
        <f t="shared" si="55"/>
        <v>0</v>
      </c>
      <c r="G120" s="34">
        <f t="shared" si="57"/>
        <v>0</v>
      </c>
      <c r="H120" s="34">
        <f t="shared" si="57"/>
        <v>0</v>
      </c>
      <c r="I120" s="34">
        <f t="shared" si="57"/>
        <v>0</v>
      </c>
      <c r="J120" s="34">
        <f t="shared" si="57"/>
        <v>0</v>
      </c>
      <c r="K120" s="34">
        <f t="shared" si="57"/>
        <v>0</v>
      </c>
      <c r="L120" s="34">
        <f t="shared" si="57"/>
        <v>0</v>
      </c>
      <c r="M120" s="34">
        <f t="shared" si="57"/>
        <v>0</v>
      </c>
      <c r="N120" s="34">
        <f t="shared" si="57"/>
        <v>0</v>
      </c>
      <c r="O120" s="43"/>
    </row>
    <row r="121" spans="1:15" ht="15">
      <c r="A121" s="77"/>
      <c r="B121" s="68"/>
      <c r="C121" s="90"/>
      <c r="D121" s="31" t="s">
        <v>11</v>
      </c>
      <c r="E121" s="32">
        <f t="shared" si="54"/>
        <v>1771496.69</v>
      </c>
      <c r="F121" s="32">
        <f t="shared" si="55"/>
        <v>0</v>
      </c>
      <c r="G121" s="34">
        <f>G19+G37+G43+G49+G55+G67+G79+G91+G103</f>
        <v>401086.89</v>
      </c>
      <c r="H121" s="34">
        <f aca="true" t="shared" si="58" ref="H121:N121">H19+H37+H43+H49+H55+H67+H79+H91+H103</f>
        <v>0</v>
      </c>
      <c r="I121" s="34">
        <f t="shared" si="58"/>
        <v>1151298.8</v>
      </c>
      <c r="J121" s="34">
        <f t="shared" si="58"/>
        <v>0</v>
      </c>
      <c r="K121" s="34">
        <f t="shared" si="58"/>
        <v>219111</v>
      </c>
      <c r="L121" s="34">
        <f t="shared" si="58"/>
        <v>0</v>
      </c>
      <c r="M121" s="34">
        <f t="shared" si="58"/>
        <v>0</v>
      </c>
      <c r="N121" s="34">
        <f t="shared" si="58"/>
        <v>0</v>
      </c>
      <c r="O121" s="43"/>
    </row>
    <row r="122" spans="1:15" ht="15">
      <c r="A122" s="77"/>
      <c r="B122" s="68"/>
      <c r="C122" s="90"/>
      <c r="D122" s="31" t="s">
        <v>12</v>
      </c>
      <c r="E122" s="32">
        <f t="shared" si="54"/>
        <v>1634403.1999999997</v>
      </c>
      <c r="F122" s="32">
        <f t="shared" si="55"/>
        <v>13100</v>
      </c>
      <c r="G122" s="34">
        <f t="shared" si="57"/>
        <v>69357.7</v>
      </c>
      <c r="H122" s="34">
        <f t="shared" si="57"/>
        <v>13100</v>
      </c>
      <c r="I122" s="34">
        <f t="shared" si="57"/>
        <v>1238174.9</v>
      </c>
      <c r="J122" s="34">
        <f t="shared" si="57"/>
        <v>0</v>
      </c>
      <c r="K122" s="34">
        <f t="shared" si="57"/>
        <v>326870.6</v>
      </c>
      <c r="L122" s="34">
        <f t="shared" si="57"/>
        <v>0</v>
      </c>
      <c r="M122" s="34">
        <f t="shared" si="57"/>
        <v>0</v>
      </c>
      <c r="N122" s="34">
        <f t="shared" si="57"/>
        <v>0</v>
      </c>
      <c r="O122" s="43"/>
    </row>
    <row r="123" spans="1:15" ht="15.75" thickBot="1">
      <c r="A123" s="78"/>
      <c r="B123" s="69"/>
      <c r="C123" s="90"/>
      <c r="D123" s="31" t="s">
        <v>13</v>
      </c>
      <c r="E123" s="32">
        <f t="shared" si="54"/>
        <v>2088653.4999999998</v>
      </c>
      <c r="F123" s="32">
        <f t="shared" si="55"/>
        <v>0</v>
      </c>
      <c r="G123" s="34">
        <f aca="true" t="shared" si="59" ref="G123:N123">G21+G39+G45+G51+G57+G69+G75+G81+G93</f>
        <v>73179.9</v>
      </c>
      <c r="H123" s="34">
        <f t="shared" si="59"/>
        <v>0</v>
      </c>
      <c r="I123" s="34">
        <f t="shared" si="59"/>
        <v>1306791.4</v>
      </c>
      <c r="J123" s="34">
        <f t="shared" si="59"/>
        <v>0</v>
      </c>
      <c r="K123" s="34">
        <f t="shared" si="59"/>
        <v>708682.2</v>
      </c>
      <c r="L123" s="34">
        <f t="shared" si="59"/>
        <v>0</v>
      </c>
      <c r="M123" s="34">
        <f t="shared" si="59"/>
        <v>0</v>
      </c>
      <c r="N123" s="34">
        <f t="shared" si="59"/>
        <v>0</v>
      </c>
      <c r="O123" s="43"/>
    </row>
    <row r="124" spans="1:15" s="6" customFormat="1" ht="29.25" customHeight="1">
      <c r="A124" s="8" t="s">
        <v>30</v>
      </c>
      <c r="B124" s="86" t="s">
        <v>62</v>
      </c>
      <c r="C124" s="87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</row>
    <row r="125" spans="1:15" ht="39" customHeight="1">
      <c r="A125" s="72" t="s">
        <v>31</v>
      </c>
      <c r="B125" s="67" t="s">
        <v>52</v>
      </c>
      <c r="C125" s="90"/>
      <c r="D125" s="28" t="s">
        <v>17</v>
      </c>
      <c r="E125" s="37">
        <f>SUM(E126:E130)</f>
        <v>15000</v>
      </c>
      <c r="F125" s="37">
        <f aca="true" t="shared" si="60" ref="F125:N125">SUM(F126:F130)</f>
        <v>0</v>
      </c>
      <c r="G125" s="37">
        <f t="shared" si="60"/>
        <v>15000</v>
      </c>
      <c r="H125" s="37">
        <f t="shared" si="60"/>
        <v>0</v>
      </c>
      <c r="I125" s="37">
        <f t="shared" si="60"/>
        <v>0</v>
      </c>
      <c r="J125" s="37">
        <f t="shared" si="60"/>
        <v>0</v>
      </c>
      <c r="K125" s="37">
        <f t="shared" si="60"/>
        <v>0</v>
      </c>
      <c r="L125" s="37">
        <f t="shared" si="60"/>
        <v>0</v>
      </c>
      <c r="M125" s="37">
        <f t="shared" si="60"/>
        <v>0</v>
      </c>
      <c r="N125" s="37">
        <f t="shared" si="60"/>
        <v>0</v>
      </c>
      <c r="O125" s="59" t="s">
        <v>42</v>
      </c>
    </row>
    <row r="126" spans="1:15" ht="15">
      <c r="A126" s="73"/>
      <c r="B126" s="68"/>
      <c r="C126" s="90"/>
      <c r="D126" s="31" t="s">
        <v>9</v>
      </c>
      <c r="E126" s="44">
        <f>G126+I126+K126</f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60"/>
    </row>
    <row r="127" spans="1:15" ht="15">
      <c r="A127" s="73"/>
      <c r="B127" s="68"/>
      <c r="C127" s="90"/>
      <c r="D127" s="31" t="s">
        <v>10</v>
      </c>
      <c r="E127" s="44">
        <f>G127+I127+K127</f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60"/>
    </row>
    <row r="128" spans="1:15" ht="15">
      <c r="A128" s="73"/>
      <c r="B128" s="68"/>
      <c r="C128" s="90"/>
      <c r="D128" s="31" t="s">
        <v>11</v>
      </c>
      <c r="E128" s="44">
        <f>G128+I128+K128</f>
        <v>15000</v>
      </c>
      <c r="F128" s="31">
        <v>0</v>
      </c>
      <c r="G128" s="31">
        <v>15000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60"/>
    </row>
    <row r="129" spans="1:15" ht="15">
      <c r="A129" s="73"/>
      <c r="B129" s="68"/>
      <c r="C129" s="90"/>
      <c r="D129" s="31" t="s">
        <v>12</v>
      </c>
      <c r="E129" s="44">
        <f>G129+I129+K129</f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60"/>
    </row>
    <row r="130" spans="1:15" ht="15">
      <c r="A130" s="73"/>
      <c r="B130" s="68"/>
      <c r="C130" s="90"/>
      <c r="D130" s="31" t="s">
        <v>13</v>
      </c>
      <c r="E130" s="44">
        <f>G130+I130+K130</f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60"/>
    </row>
    <row r="131" spans="1:15" ht="32.25" customHeight="1">
      <c r="A131" s="73"/>
      <c r="B131" s="68"/>
      <c r="C131" s="90"/>
      <c r="D131" s="28" t="s">
        <v>18</v>
      </c>
      <c r="E131" s="40">
        <f>SUM(E132:E136)</f>
        <v>823768.38</v>
      </c>
      <c r="F131" s="40">
        <f aca="true" t="shared" si="61" ref="F131:N131">SUM(F132:F136)</f>
        <v>0</v>
      </c>
      <c r="G131" s="40">
        <f t="shared" si="61"/>
        <v>823768.38</v>
      </c>
      <c r="H131" s="40">
        <f t="shared" si="61"/>
        <v>0</v>
      </c>
      <c r="I131" s="40">
        <f t="shared" si="61"/>
        <v>0</v>
      </c>
      <c r="J131" s="40">
        <f t="shared" si="61"/>
        <v>0</v>
      </c>
      <c r="K131" s="40">
        <f t="shared" si="61"/>
        <v>0</v>
      </c>
      <c r="L131" s="40">
        <f t="shared" si="61"/>
        <v>0</v>
      </c>
      <c r="M131" s="40">
        <f t="shared" si="61"/>
        <v>0</v>
      </c>
      <c r="N131" s="40">
        <f t="shared" si="61"/>
        <v>0</v>
      </c>
      <c r="O131" s="60"/>
    </row>
    <row r="132" spans="1:15" ht="15">
      <c r="A132" s="73"/>
      <c r="B132" s="68"/>
      <c r="C132" s="90"/>
      <c r="D132" s="31" t="s">
        <v>9</v>
      </c>
      <c r="E132" s="44">
        <f aca="true" t="shared" si="62" ref="E132:E142">G132+I132+K132</f>
        <v>0</v>
      </c>
      <c r="F132" s="31">
        <f aca="true" t="shared" si="63" ref="F132:F142">H132+J132+L132+N132</f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60"/>
    </row>
    <row r="133" spans="1:15" ht="15">
      <c r="A133" s="73"/>
      <c r="B133" s="68"/>
      <c r="C133" s="90"/>
      <c r="D133" s="31" t="s">
        <v>10</v>
      </c>
      <c r="E133" s="44">
        <f t="shared" si="62"/>
        <v>0</v>
      </c>
      <c r="F133" s="31">
        <f t="shared" si="63"/>
        <v>0</v>
      </c>
      <c r="G133" s="31"/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60"/>
    </row>
    <row r="134" spans="1:15" ht="15">
      <c r="A134" s="73"/>
      <c r="B134" s="68"/>
      <c r="C134" s="90"/>
      <c r="D134" s="31" t="s">
        <v>11</v>
      </c>
      <c r="E134" s="44">
        <f t="shared" si="62"/>
        <v>247569.43</v>
      </c>
      <c r="F134" s="31">
        <f t="shared" si="63"/>
        <v>0</v>
      </c>
      <c r="G134" s="31">
        <f>200142.33+47427.1</f>
        <v>247569.43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60"/>
    </row>
    <row r="135" spans="1:15" ht="15">
      <c r="A135" s="73"/>
      <c r="B135" s="68"/>
      <c r="C135" s="90"/>
      <c r="D135" s="31" t="s">
        <v>12</v>
      </c>
      <c r="E135" s="44">
        <f t="shared" si="62"/>
        <v>258577.26</v>
      </c>
      <c r="F135" s="31">
        <f t="shared" si="63"/>
        <v>0</v>
      </c>
      <c r="G135" s="31">
        <f>211150.16+47427.1</f>
        <v>258577.26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60"/>
    </row>
    <row r="136" spans="1:15" ht="15">
      <c r="A136" s="74"/>
      <c r="B136" s="69"/>
      <c r="C136" s="90"/>
      <c r="D136" s="31" t="s">
        <v>13</v>
      </c>
      <c r="E136" s="44">
        <f t="shared" si="62"/>
        <v>317621.69</v>
      </c>
      <c r="F136" s="31">
        <f t="shared" si="63"/>
        <v>0</v>
      </c>
      <c r="G136" s="31">
        <f>222767.52+94854.17</f>
        <v>317621.69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61"/>
    </row>
    <row r="137" spans="1:15" s="6" customFormat="1" ht="21" customHeight="1">
      <c r="A137" s="9"/>
      <c r="B137" s="56" t="s">
        <v>39</v>
      </c>
      <c r="C137" s="92"/>
      <c r="D137" s="42" t="s">
        <v>8</v>
      </c>
      <c r="E137" s="29">
        <f t="shared" si="62"/>
        <v>838768.38</v>
      </c>
      <c r="F137" s="29">
        <f t="shared" si="63"/>
        <v>0</v>
      </c>
      <c r="G137" s="40">
        <f>SUM(G138:G142)</f>
        <v>838768.38</v>
      </c>
      <c r="H137" s="40">
        <f aca="true" t="shared" si="64" ref="H137:N137">SUM(H138:H142)</f>
        <v>0</v>
      </c>
      <c r="I137" s="40">
        <f t="shared" si="64"/>
        <v>0</v>
      </c>
      <c r="J137" s="40">
        <f t="shared" si="64"/>
        <v>0</v>
      </c>
      <c r="K137" s="40">
        <f t="shared" si="64"/>
        <v>0</v>
      </c>
      <c r="L137" s="40">
        <f t="shared" si="64"/>
        <v>0</v>
      </c>
      <c r="M137" s="40">
        <f t="shared" si="64"/>
        <v>0</v>
      </c>
      <c r="N137" s="40">
        <f t="shared" si="64"/>
        <v>0</v>
      </c>
      <c r="O137" s="45"/>
    </row>
    <row r="138" spans="1:15" s="6" customFormat="1" ht="18" customHeight="1">
      <c r="A138" s="10"/>
      <c r="B138" s="57"/>
      <c r="C138" s="92"/>
      <c r="D138" s="37" t="s">
        <v>9</v>
      </c>
      <c r="E138" s="40">
        <f t="shared" si="62"/>
        <v>0</v>
      </c>
      <c r="F138" s="37">
        <f t="shared" si="63"/>
        <v>0</v>
      </c>
      <c r="G138" s="40">
        <f>G144+G150</f>
        <v>0</v>
      </c>
      <c r="H138" s="40">
        <f aca="true" t="shared" si="65" ref="H138:N138">H144+H150</f>
        <v>0</v>
      </c>
      <c r="I138" s="40">
        <f t="shared" si="65"/>
        <v>0</v>
      </c>
      <c r="J138" s="40">
        <f t="shared" si="65"/>
        <v>0</v>
      </c>
      <c r="K138" s="40">
        <f>K144+K150</f>
        <v>0</v>
      </c>
      <c r="L138" s="40">
        <f t="shared" si="65"/>
        <v>0</v>
      </c>
      <c r="M138" s="40">
        <f t="shared" si="65"/>
        <v>0</v>
      </c>
      <c r="N138" s="40">
        <f t="shared" si="65"/>
        <v>0</v>
      </c>
      <c r="O138" s="46"/>
    </row>
    <row r="139" spans="1:15" s="6" customFormat="1" ht="14.25" customHeight="1">
      <c r="A139" s="10"/>
      <c r="B139" s="57"/>
      <c r="C139" s="92"/>
      <c r="D139" s="37" t="s">
        <v>10</v>
      </c>
      <c r="E139" s="40">
        <f t="shared" si="62"/>
        <v>0</v>
      </c>
      <c r="F139" s="37">
        <f t="shared" si="63"/>
        <v>0</v>
      </c>
      <c r="G139" s="40">
        <f>G145+G151</f>
        <v>0</v>
      </c>
      <c r="H139" s="40">
        <f aca="true" t="shared" si="66" ref="H139:N139">H145+H151</f>
        <v>0</v>
      </c>
      <c r="I139" s="40">
        <f t="shared" si="66"/>
        <v>0</v>
      </c>
      <c r="J139" s="40">
        <f t="shared" si="66"/>
        <v>0</v>
      </c>
      <c r="K139" s="40">
        <f t="shared" si="66"/>
        <v>0</v>
      </c>
      <c r="L139" s="40">
        <f t="shared" si="66"/>
        <v>0</v>
      </c>
      <c r="M139" s="40">
        <f t="shared" si="66"/>
        <v>0</v>
      </c>
      <c r="N139" s="40">
        <f t="shared" si="66"/>
        <v>0</v>
      </c>
      <c r="O139" s="46"/>
    </row>
    <row r="140" spans="1:15" s="6" customFormat="1" ht="14.25" customHeight="1">
      <c r="A140" s="10"/>
      <c r="B140" s="57"/>
      <c r="C140" s="92"/>
      <c r="D140" s="37" t="s">
        <v>11</v>
      </c>
      <c r="E140" s="40">
        <f t="shared" si="62"/>
        <v>262569.43</v>
      </c>
      <c r="F140" s="37">
        <f t="shared" si="63"/>
        <v>0</v>
      </c>
      <c r="G140" s="40">
        <f>G146+G152</f>
        <v>262569.43</v>
      </c>
      <c r="H140" s="40">
        <f aca="true" t="shared" si="67" ref="H140:N140">H146+H152</f>
        <v>0</v>
      </c>
      <c r="I140" s="40">
        <f t="shared" si="67"/>
        <v>0</v>
      </c>
      <c r="J140" s="40">
        <f t="shared" si="67"/>
        <v>0</v>
      </c>
      <c r="K140" s="40">
        <f t="shared" si="67"/>
        <v>0</v>
      </c>
      <c r="L140" s="40">
        <f t="shared" si="67"/>
        <v>0</v>
      </c>
      <c r="M140" s="40">
        <f t="shared" si="67"/>
        <v>0</v>
      </c>
      <c r="N140" s="40">
        <f t="shared" si="67"/>
        <v>0</v>
      </c>
      <c r="O140" s="46"/>
    </row>
    <row r="141" spans="1:15" s="6" customFormat="1" ht="14.25" customHeight="1">
      <c r="A141" s="10"/>
      <c r="B141" s="57"/>
      <c r="C141" s="92"/>
      <c r="D141" s="37" t="s">
        <v>12</v>
      </c>
      <c r="E141" s="40">
        <f t="shared" si="62"/>
        <v>258577.26</v>
      </c>
      <c r="F141" s="37">
        <f t="shared" si="63"/>
        <v>0</v>
      </c>
      <c r="G141" s="40">
        <f>G147+G153</f>
        <v>258577.26</v>
      </c>
      <c r="H141" s="40">
        <f aca="true" t="shared" si="68" ref="H141:N141">H147+H153</f>
        <v>0</v>
      </c>
      <c r="I141" s="40">
        <f t="shared" si="68"/>
        <v>0</v>
      </c>
      <c r="J141" s="40">
        <f t="shared" si="68"/>
        <v>0</v>
      </c>
      <c r="K141" s="40">
        <f t="shared" si="68"/>
        <v>0</v>
      </c>
      <c r="L141" s="40">
        <f t="shared" si="68"/>
        <v>0</v>
      </c>
      <c r="M141" s="40">
        <f t="shared" si="68"/>
        <v>0</v>
      </c>
      <c r="N141" s="40">
        <f t="shared" si="68"/>
        <v>0</v>
      </c>
      <c r="O141" s="46"/>
    </row>
    <row r="142" spans="1:15" s="6" customFormat="1" ht="15" customHeight="1">
      <c r="A142" s="10"/>
      <c r="B142" s="57"/>
      <c r="C142" s="92"/>
      <c r="D142" s="37" t="s">
        <v>13</v>
      </c>
      <c r="E142" s="40">
        <f t="shared" si="62"/>
        <v>317621.69</v>
      </c>
      <c r="F142" s="37">
        <f t="shared" si="63"/>
        <v>0</v>
      </c>
      <c r="G142" s="40">
        <f>G148+G154</f>
        <v>317621.69</v>
      </c>
      <c r="H142" s="40">
        <f aca="true" t="shared" si="69" ref="H142:N142">H148+H154</f>
        <v>0</v>
      </c>
      <c r="I142" s="40">
        <f t="shared" si="69"/>
        <v>0</v>
      </c>
      <c r="J142" s="40">
        <f t="shared" si="69"/>
        <v>0</v>
      </c>
      <c r="K142" s="40">
        <f t="shared" si="69"/>
        <v>0</v>
      </c>
      <c r="L142" s="40">
        <f t="shared" si="69"/>
        <v>0</v>
      </c>
      <c r="M142" s="40">
        <f t="shared" si="69"/>
        <v>0</v>
      </c>
      <c r="N142" s="40">
        <f t="shared" si="69"/>
        <v>0</v>
      </c>
      <c r="O142" s="46"/>
    </row>
    <row r="143" spans="1:15" s="6" customFormat="1" ht="27.75" customHeight="1">
      <c r="A143" s="13"/>
      <c r="B143" s="67" t="s">
        <v>23</v>
      </c>
      <c r="C143" s="90"/>
      <c r="D143" s="42" t="s">
        <v>8</v>
      </c>
      <c r="E143" s="29">
        <f>SUM(E144:E148)</f>
        <v>15000</v>
      </c>
      <c r="F143" s="29">
        <f aca="true" t="shared" si="70" ref="F143:N143">SUM(F144:F148)</f>
        <v>0</v>
      </c>
      <c r="G143" s="29">
        <f t="shared" si="70"/>
        <v>15000</v>
      </c>
      <c r="H143" s="29">
        <f t="shared" si="70"/>
        <v>0</v>
      </c>
      <c r="I143" s="29">
        <f t="shared" si="70"/>
        <v>0</v>
      </c>
      <c r="J143" s="29">
        <f t="shared" si="70"/>
        <v>0</v>
      </c>
      <c r="K143" s="29">
        <f t="shared" si="70"/>
        <v>0</v>
      </c>
      <c r="L143" s="29">
        <f t="shared" si="70"/>
        <v>0</v>
      </c>
      <c r="M143" s="29">
        <f t="shared" si="70"/>
        <v>0</v>
      </c>
      <c r="N143" s="29">
        <f t="shared" si="70"/>
        <v>0</v>
      </c>
      <c r="O143" s="46"/>
    </row>
    <row r="144" spans="1:15" ht="15.75" customHeight="1">
      <c r="A144" s="10"/>
      <c r="B144" s="68"/>
      <c r="C144" s="90"/>
      <c r="D144" s="31" t="s">
        <v>9</v>
      </c>
      <c r="E144" s="44">
        <f>G144+I144+K144</f>
        <v>0</v>
      </c>
      <c r="F144" s="31">
        <f>H144+J144+L144+N144</f>
        <v>0</v>
      </c>
      <c r="G144" s="31">
        <f>G126</f>
        <v>0</v>
      </c>
      <c r="H144" s="31">
        <f aca="true" t="shared" si="71" ref="H144:N144">H126</f>
        <v>0</v>
      </c>
      <c r="I144" s="31">
        <f t="shared" si="71"/>
        <v>0</v>
      </c>
      <c r="J144" s="31">
        <f t="shared" si="71"/>
        <v>0</v>
      </c>
      <c r="K144" s="31">
        <f t="shared" si="71"/>
        <v>0</v>
      </c>
      <c r="L144" s="31">
        <f t="shared" si="71"/>
        <v>0</v>
      </c>
      <c r="M144" s="31">
        <f t="shared" si="71"/>
        <v>0</v>
      </c>
      <c r="N144" s="31">
        <f t="shared" si="71"/>
        <v>0</v>
      </c>
      <c r="O144" s="47"/>
    </row>
    <row r="145" spans="1:15" ht="15">
      <c r="A145" s="10"/>
      <c r="B145" s="68"/>
      <c r="C145" s="90"/>
      <c r="D145" s="31" t="s">
        <v>10</v>
      </c>
      <c r="E145" s="44">
        <f>G145+I145+K145</f>
        <v>0</v>
      </c>
      <c r="F145" s="31">
        <f>H145+J145+L145+N145</f>
        <v>0</v>
      </c>
      <c r="G145" s="31">
        <f aca="true" t="shared" si="72" ref="G145:N145">G127</f>
        <v>0</v>
      </c>
      <c r="H145" s="31">
        <f t="shared" si="72"/>
        <v>0</v>
      </c>
      <c r="I145" s="31">
        <f t="shared" si="72"/>
        <v>0</v>
      </c>
      <c r="J145" s="31">
        <f t="shared" si="72"/>
        <v>0</v>
      </c>
      <c r="K145" s="31">
        <f t="shared" si="72"/>
        <v>0</v>
      </c>
      <c r="L145" s="31">
        <f t="shared" si="72"/>
        <v>0</v>
      </c>
      <c r="M145" s="31">
        <f t="shared" si="72"/>
        <v>0</v>
      </c>
      <c r="N145" s="31">
        <f t="shared" si="72"/>
        <v>0</v>
      </c>
      <c r="O145" s="47"/>
    </row>
    <row r="146" spans="1:15" ht="15">
      <c r="A146" s="10"/>
      <c r="B146" s="68"/>
      <c r="C146" s="90"/>
      <c r="D146" s="31" t="s">
        <v>11</v>
      </c>
      <c r="E146" s="44">
        <f>G146+I146+K146</f>
        <v>15000</v>
      </c>
      <c r="F146" s="31">
        <f>H146+J146+L146+N146</f>
        <v>0</v>
      </c>
      <c r="G146" s="31">
        <f aca="true" t="shared" si="73" ref="G146:N146">G128</f>
        <v>15000</v>
      </c>
      <c r="H146" s="31">
        <f t="shared" si="73"/>
        <v>0</v>
      </c>
      <c r="I146" s="31">
        <f t="shared" si="73"/>
        <v>0</v>
      </c>
      <c r="J146" s="31">
        <f t="shared" si="73"/>
        <v>0</v>
      </c>
      <c r="K146" s="31">
        <f t="shared" si="73"/>
        <v>0</v>
      </c>
      <c r="L146" s="31">
        <f t="shared" si="73"/>
        <v>0</v>
      </c>
      <c r="M146" s="31">
        <f t="shared" si="73"/>
        <v>0</v>
      </c>
      <c r="N146" s="31">
        <f t="shared" si="73"/>
        <v>0</v>
      </c>
      <c r="O146" s="47"/>
    </row>
    <row r="147" spans="1:15" ht="15">
      <c r="A147" s="10"/>
      <c r="B147" s="68"/>
      <c r="C147" s="90"/>
      <c r="D147" s="31" t="s">
        <v>12</v>
      </c>
      <c r="E147" s="44">
        <f>G147+I147+K147</f>
        <v>0</v>
      </c>
      <c r="F147" s="31">
        <f>H147+J147+L147+N147</f>
        <v>0</v>
      </c>
      <c r="G147" s="31">
        <f aca="true" t="shared" si="74" ref="G147:N147">G129</f>
        <v>0</v>
      </c>
      <c r="H147" s="31">
        <f t="shared" si="74"/>
        <v>0</v>
      </c>
      <c r="I147" s="31">
        <f t="shared" si="74"/>
        <v>0</v>
      </c>
      <c r="J147" s="31">
        <f t="shared" si="74"/>
        <v>0</v>
      </c>
      <c r="K147" s="31">
        <f t="shared" si="74"/>
        <v>0</v>
      </c>
      <c r="L147" s="31">
        <f t="shared" si="74"/>
        <v>0</v>
      </c>
      <c r="M147" s="31">
        <f t="shared" si="74"/>
        <v>0</v>
      </c>
      <c r="N147" s="31">
        <f t="shared" si="74"/>
        <v>0</v>
      </c>
      <c r="O147" s="47"/>
    </row>
    <row r="148" spans="1:15" ht="15">
      <c r="A148" s="10"/>
      <c r="B148" s="68"/>
      <c r="C148" s="90"/>
      <c r="D148" s="31" t="s">
        <v>13</v>
      </c>
      <c r="E148" s="44">
        <f>G148+I148+K148</f>
        <v>0</v>
      </c>
      <c r="F148" s="31">
        <f>H148+J148+L148+N148</f>
        <v>0</v>
      </c>
      <c r="G148" s="31">
        <f aca="true" t="shared" si="75" ref="G148:N148">G130</f>
        <v>0</v>
      </c>
      <c r="H148" s="31">
        <f t="shared" si="75"/>
        <v>0</v>
      </c>
      <c r="I148" s="31">
        <f t="shared" si="75"/>
        <v>0</v>
      </c>
      <c r="J148" s="31">
        <f t="shared" si="75"/>
        <v>0</v>
      </c>
      <c r="K148" s="31">
        <f t="shared" si="75"/>
        <v>0</v>
      </c>
      <c r="L148" s="31">
        <f t="shared" si="75"/>
        <v>0</v>
      </c>
      <c r="M148" s="31">
        <f t="shared" si="75"/>
        <v>0</v>
      </c>
      <c r="N148" s="31">
        <f t="shared" si="75"/>
        <v>0</v>
      </c>
      <c r="O148" s="47"/>
    </row>
    <row r="149" spans="1:15" ht="34.5" customHeight="1">
      <c r="A149" s="10"/>
      <c r="B149" s="67" t="s">
        <v>24</v>
      </c>
      <c r="C149" s="90"/>
      <c r="D149" s="48" t="s">
        <v>8</v>
      </c>
      <c r="E149" s="29">
        <f>SUM(E150:E154)</f>
        <v>823768.38</v>
      </c>
      <c r="F149" s="29">
        <f aca="true" t="shared" si="76" ref="F149:N149">SUM(F150:F154)</f>
        <v>0</v>
      </c>
      <c r="G149" s="29">
        <f t="shared" si="76"/>
        <v>823768.38</v>
      </c>
      <c r="H149" s="29">
        <f t="shared" si="76"/>
        <v>0</v>
      </c>
      <c r="I149" s="29">
        <f t="shared" si="76"/>
        <v>0</v>
      </c>
      <c r="J149" s="29">
        <f t="shared" si="76"/>
        <v>0</v>
      </c>
      <c r="K149" s="29">
        <f t="shared" si="76"/>
        <v>0</v>
      </c>
      <c r="L149" s="29">
        <f t="shared" si="76"/>
        <v>0</v>
      </c>
      <c r="M149" s="29">
        <f t="shared" si="76"/>
        <v>0</v>
      </c>
      <c r="N149" s="29">
        <f t="shared" si="76"/>
        <v>0</v>
      </c>
      <c r="O149" s="47"/>
    </row>
    <row r="150" spans="1:15" ht="15.75" customHeight="1">
      <c r="A150" s="10"/>
      <c r="B150" s="68"/>
      <c r="C150" s="90"/>
      <c r="D150" s="31" t="s">
        <v>9</v>
      </c>
      <c r="E150" s="44">
        <f aca="true" t="shared" si="77" ref="E150:E155">G150+I150+K150</f>
        <v>0</v>
      </c>
      <c r="F150" s="31">
        <f aca="true" t="shared" si="78" ref="F150:F155">H150+J150+L150+N150</f>
        <v>0</v>
      </c>
      <c r="G150" s="31">
        <f>G132</f>
        <v>0</v>
      </c>
      <c r="H150" s="31">
        <f aca="true" t="shared" si="79" ref="H150:N150">H132</f>
        <v>0</v>
      </c>
      <c r="I150" s="31">
        <f t="shared" si="79"/>
        <v>0</v>
      </c>
      <c r="J150" s="31">
        <f t="shared" si="79"/>
        <v>0</v>
      </c>
      <c r="K150" s="31">
        <f t="shared" si="79"/>
        <v>0</v>
      </c>
      <c r="L150" s="31">
        <f t="shared" si="79"/>
        <v>0</v>
      </c>
      <c r="M150" s="31">
        <f t="shared" si="79"/>
        <v>0</v>
      </c>
      <c r="N150" s="31">
        <f t="shared" si="79"/>
        <v>0</v>
      </c>
      <c r="O150" s="47"/>
    </row>
    <row r="151" spans="1:15" ht="15">
      <c r="A151" s="10"/>
      <c r="B151" s="68"/>
      <c r="C151" s="90"/>
      <c r="D151" s="31" t="s">
        <v>10</v>
      </c>
      <c r="E151" s="44">
        <f t="shared" si="77"/>
        <v>0</v>
      </c>
      <c r="F151" s="31">
        <f t="shared" si="78"/>
        <v>0</v>
      </c>
      <c r="G151" s="31">
        <f aca="true" t="shared" si="80" ref="G151:N151">G133</f>
        <v>0</v>
      </c>
      <c r="H151" s="31">
        <f t="shared" si="80"/>
        <v>0</v>
      </c>
      <c r="I151" s="31">
        <f t="shared" si="80"/>
        <v>0</v>
      </c>
      <c r="J151" s="31">
        <f t="shared" si="80"/>
        <v>0</v>
      </c>
      <c r="K151" s="31">
        <f t="shared" si="80"/>
        <v>0</v>
      </c>
      <c r="L151" s="31">
        <f t="shared" si="80"/>
        <v>0</v>
      </c>
      <c r="M151" s="31">
        <f t="shared" si="80"/>
        <v>0</v>
      </c>
      <c r="N151" s="31">
        <f t="shared" si="80"/>
        <v>0</v>
      </c>
      <c r="O151" s="47"/>
    </row>
    <row r="152" spans="1:15" ht="15">
      <c r="A152" s="10"/>
      <c r="B152" s="68"/>
      <c r="C152" s="90"/>
      <c r="D152" s="31" t="s">
        <v>11</v>
      </c>
      <c r="E152" s="44">
        <f t="shared" si="77"/>
        <v>247569.43</v>
      </c>
      <c r="F152" s="31">
        <f t="shared" si="78"/>
        <v>0</v>
      </c>
      <c r="G152" s="31">
        <f aca="true" t="shared" si="81" ref="G152:N152">G134</f>
        <v>247569.43</v>
      </c>
      <c r="H152" s="31">
        <f t="shared" si="81"/>
        <v>0</v>
      </c>
      <c r="I152" s="31">
        <f t="shared" si="81"/>
        <v>0</v>
      </c>
      <c r="J152" s="31">
        <f t="shared" si="81"/>
        <v>0</v>
      </c>
      <c r="K152" s="31">
        <f t="shared" si="81"/>
        <v>0</v>
      </c>
      <c r="L152" s="31">
        <f t="shared" si="81"/>
        <v>0</v>
      </c>
      <c r="M152" s="31">
        <f t="shared" si="81"/>
        <v>0</v>
      </c>
      <c r="N152" s="31">
        <f t="shared" si="81"/>
        <v>0</v>
      </c>
      <c r="O152" s="47"/>
    </row>
    <row r="153" spans="1:15" ht="15">
      <c r="A153" s="10"/>
      <c r="B153" s="68"/>
      <c r="C153" s="90"/>
      <c r="D153" s="31" t="s">
        <v>12</v>
      </c>
      <c r="E153" s="44">
        <f t="shared" si="77"/>
        <v>258577.26</v>
      </c>
      <c r="F153" s="31">
        <f t="shared" si="78"/>
        <v>0</v>
      </c>
      <c r="G153" s="31">
        <f aca="true" t="shared" si="82" ref="G153:N153">G135</f>
        <v>258577.26</v>
      </c>
      <c r="H153" s="31">
        <f t="shared" si="82"/>
        <v>0</v>
      </c>
      <c r="I153" s="31">
        <f t="shared" si="82"/>
        <v>0</v>
      </c>
      <c r="J153" s="31">
        <f t="shared" si="82"/>
        <v>0</v>
      </c>
      <c r="K153" s="31">
        <f t="shared" si="82"/>
        <v>0</v>
      </c>
      <c r="L153" s="31">
        <f t="shared" si="82"/>
        <v>0</v>
      </c>
      <c r="M153" s="31">
        <f t="shared" si="82"/>
        <v>0</v>
      </c>
      <c r="N153" s="31">
        <f t="shared" si="82"/>
        <v>0</v>
      </c>
      <c r="O153" s="47"/>
    </row>
    <row r="154" spans="1:15" ht="15.75" thickBot="1">
      <c r="A154" s="11"/>
      <c r="B154" s="91"/>
      <c r="C154" s="90"/>
      <c r="D154" s="31" t="s">
        <v>13</v>
      </c>
      <c r="E154" s="44">
        <f t="shared" si="77"/>
        <v>317621.69</v>
      </c>
      <c r="F154" s="31">
        <f t="shared" si="78"/>
        <v>0</v>
      </c>
      <c r="G154" s="31">
        <f aca="true" t="shared" si="83" ref="G154:N154">G136</f>
        <v>317621.69</v>
      </c>
      <c r="H154" s="31">
        <f t="shared" si="83"/>
        <v>0</v>
      </c>
      <c r="I154" s="31">
        <f t="shared" si="83"/>
        <v>0</v>
      </c>
      <c r="J154" s="31">
        <f t="shared" si="83"/>
        <v>0</v>
      </c>
      <c r="K154" s="31">
        <f t="shared" si="83"/>
        <v>0</v>
      </c>
      <c r="L154" s="31">
        <f t="shared" si="83"/>
        <v>0</v>
      </c>
      <c r="M154" s="31">
        <f t="shared" si="83"/>
        <v>0</v>
      </c>
      <c r="N154" s="31">
        <f t="shared" si="83"/>
        <v>0</v>
      </c>
      <c r="O154" s="49"/>
    </row>
    <row r="155" spans="1:15" s="6" customFormat="1" ht="16.5" customHeight="1">
      <c r="A155" s="12"/>
      <c r="B155" s="70" t="s">
        <v>40</v>
      </c>
      <c r="C155" s="92"/>
      <c r="D155" s="50" t="s">
        <v>8</v>
      </c>
      <c r="E155" s="51">
        <f t="shared" si="77"/>
        <v>6720863.99</v>
      </c>
      <c r="F155" s="51">
        <f t="shared" si="78"/>
        <v>248205.09999999998</v>
      </c>
      <c r="G155" s="51">
        <f>SUM(G156:G160)</f>
        <v>1390334.8900000001</v>
      </c>
      <c r="H155" s="51">
        <f aca="true" t="shared" si="84" ref="H155:M155">SUM(H156:H160)</f>
        <v>18604.9</v>
      </c>
      <c r="I155" s="51">
        <f t="shared" si="84"/>
        <v>3851999.6</v>
      </c>
      <c r="J155" s="51">
        <f t="shared" si="84"/>
        <v>155734.5</v>
      </c>
      <c r="K155" s="51">
        <f t="shared" si="84"/>
        <v>1478529.5</v>
      </c>
      <c r="L155" s="51">
        <f t="shared" si="84"/>
        <v>73865.7</v>
      </c>
      <c r="M155" s="51">
        <f t="shared" si="84"/>
        <v>0</v>
      </c>
      <c r="N155" s="51">
        <v>0</v>
      </c>
      <c r="O155" s="52"/>
    </row>
    <row r="156" spans="1:15" s="6" customFormat="1" ht="15.75" customHeight="1">
      <c r="A156" s="13"/>
      <c r="B156" s="57"/>
      <c r="C156" s="92"/>
      <c r="D156" s="37" t="s">
        <v>9</v>
      </c>
      <c r="E156" s="44">
        <f>SUM(G156+I156+K156)</f>
        <v>201081.1</v>
      </c>
      <c r="F156" s="44">
        <f>H156+J156+L156</f>
        <v>201081.1</v>
      </c>
      <c r="G156" s="44">
        <f>G162+G168</f>
        <v>1140.1000000000008</v>
      </c>
      <c r="H156" s="44">
        <f aca="true" t="shared" si="85" ref="H156:N156">H162+H168</f>
        <v>1140.1000000000008</v>
      </c>
      <c r="I156" s="44">
        <f t="shared" si="85"/>
        <v>155734.5</v>
      </c>
      <c r="J156" s="44">
        <f t="shared" si="85"/>
        <v>155734.5</v>
      </c>
      <c r="K156" s="44">
        <f t="shared" si="85"/>
        <v>44206.49999999999</v>
      </c>
      <c r="L156" s="44">
        <f t="shared" si="85"/>
        <v>44206.49999999999</v>
      </c>
      <c r="M156" s="44">
        <f t="shared" si="85"/>
        <v>0</v>
      </c>
      <c r="N156" s="44">
        <f t="shared" si="85"/>
        <v>0</v>
      </c>
      <c r="O156" s="46"/>
    </row>
    <row r="157" spans="1:15" s="6" customFormat="1" ht="15.75" customHeight="1">
      <c r="A157" s="13"/>
      <c r="B157" s="57"/>
      <c r="C157" s="92"/>
      <c r="D157" s="37" t="s">
        <v>10</v>
      </c>
      <c r="E157" s="44">
        <f aca="true" t="shared" si="86" ref="E157:E172">SUM(G157+I157+K157)</f>
        <v>34024</v>
      </c>
      <c r="F157" s="44">
        <f>H157+J157+L157</f>
        <v>34024</v>
      </c>
      <c r="G157" s="44">
        <f>G163+G169</f>
        <v>4364.799999999999</v>
      </c>
      <c r="H157" s="44">
        <f aca="true" t="shared" si="87" ref="H157:N157">H163+H169</f>
        <v>4364.799999999999</v>
      </c>
      <c r="I157" s="44">
        <f t="shared" si="87"/>
        <v>0</v>
      </c>
      <c r="J157" s="44">
        <f t="shared" si="87"/>
        <v>0</v>
      </c>
      <c r="K157" s="44">
        <f t="shared" si="87"/>
        <v>29659.2</v>
      </c>
      <c r="L157" s="44">
        <f t="shared" si="87"/>
        <v>29659.2</v>
      </c>
      <c r="M157" s="44">
        <f t="shared" si="87"/>
        <v>0</v>
      </c>
      <c r="N157" s="44">
        <f t="shared" si="87"/>
        <v>0</v>
      </c>
      <c r="O157" s="46"/>
    </row>
    <row r="158" spans="1:15" s="6" customFormat="1" ht="15.75" customHeight="1">
      <c r="A158" s="13"/>
      <c r="B158" s="57"/>
      <c r="C158" s="92"/>
      <c r="D158" s="37" t="s">
        <v>11</v>
      </c>
      <c r="E158" s="44">
        <f t="shared" si="86"/>
        <v>2186503.24</v>
      </c>
      <c r="F158" s="44">
        <f>H158+J158+L158</f>
        <v>0</v>
      </c>
      <c r="G158" s="44">
        <f>G164+G170</f>
        <v>666093.4400000001</v>
      </c>
      <c r="H158" s="44">
        <f aca="true" t="shared" si="88" ref="H158:N158">H164+H170</f>
        <v>0</v>
      </c>
      <c r="I158" s="44">
        <f t="shared" si="88"/>
        <v>1151298.8</v>
      </c>
      <c r="J158" s="44">
        <f t="shared" si="88"/>
        <v>0</v>
      </c>
      <c r="K158" s="44">
        <f t="shared" si="88"/>
        <v>369111</v>
      </c>
      <c r="L158" s="44">
        <f t="shared" si="88"/>
        <v>0</v>
      </c>
      <c r="M158" s="44">
        <f t="shared" si="88"/>
        <v>0</v>
      </c>
      <c r="N158" s="44">
        <f t="shared" si="88"/>
        <v>0</v>
      </c>
      <c r="O158" s="46"/>
    </row>
    <row r="159" spans="1:15" s="6" customFormat="1" ht="15.75" customHeight="1">
      <c r="A159" s="13"/>
      <c r="B159" s="57"/>
      <c r="C159" s="92"/>
      <c r="D159" s="37" t="s">
        <v>12</v>
      </c>
      <c r="E159" s="44">
        <f t="shared" si="86"/>
        <v>1892980.46</v>
      </c>
      <c r="F159" s="44">
        <f>H159+J159+L159</f>
        <v>13100</v>
      </c>
      <c r="G159" s="44">
        <f>G165+G171</f>
        <v>327934.96</v>
      </c>
      <c r="H159" s="44">
        <f aca="true" t="shared" si="89" ref="H159:N159">H165+H171</f>
        <v>13100</v>
      </c>
      <c r="I159" s="44">
        <f t="shared" si="89"/>
        <v>1238174.9</v>
      </c>
      <c r="J159" s="44">
        <f t="shared" si="89"/>
        <v>0</v>
      </c>
      <c r="K159" s="44">
        <f t="shared" si="89"/>
        <v>326870.6</v>
      </c>
      <c r="L159" s="44">
        <f t="shared" si="89"/>
        <v>0</v>
      </c>
      <c r="M159" s="44">
        <f t="shared" si="89"/>
        <v>0</v>
      </c>
      <c r="N159" s="44">
        <f t="shared" si="89"/>
        <v>0</v>
      </c>
      <c r="O159" s="46"/>
    </row>
    <row r="160" spans="1:15" s="6" customFormat="1" ht="15.75" customHeight="1">
      <c r="A160" s="13"/>
      <c r="B160" s="57"/>
      <c r="C160" s="92"/>
      <c r="D160" s="37" t="s">
        <v>13</v>
      </c>
      <c r="E160" s="44">
        <f t="shared" si="86"/>
        <v>2406275.1899999995</v>
      </c>
      <c r="F160" s="44">
        <f>H160+J160+L160</f>
        <v>0</v>
      </c>
      <c r="G160" s="44">
        <f>G166+G172</f>
        <v>390801.58999999997</v>
      </c>
      <c r="H160" s="44">
        <f aca="true" t="shared" si="90" ref="H160:N160">H166+H172</f>
        <v>0</v>
      </c>
      <c r="I160" s="44">
        <f t="shared" si="90"/>
        <v>1306791.4</v>
      </c>
      <c r="J160" s="44">
        <f t="shared" si="90"/>
        <v>0</v>
      </c>
      <c r="K160" s="44">
        <f t="shared" si="90"/>
        <v>708682.2</v>
      </c>
      <c r="L160" s="44">
        <f t="shared" si="90"/>
        <v>0</v>
      </c>
      <c r="M160" s="44">
        <f t="shared" si="90"/>
        <v>0</v>
      </c>
      <c r="N160" s="44">
        <f t="shared" si="90"/>
        <v>0</v>
      </c>
      <c r="O160" s="46"/>
    </row>
    <row r="161" spans="1:15" s="6" customFormat="1" ht="15" customHeight="1">
      <c r="A161" s="13"/>
      <c r="B161" s="56" t="s">
        <v>23</v>
      </c>
      <c r="C161" s="92"/>
      <c r="D161" s="42" t="s">
        <v>8</v>
      </c>
      <c r="E161" s="29">
        <f>G161+I161+K161</f>
        <v>246807.72</v>
      </c>
      <c r="F161" s="29">
        <f>H161+J161+L161+N161</f>
        <v>79370.59999999999</v>
      </c>
      <c r="G161" s="28">
        <f>SUM(G162:G166)</f>
        <v>22942.019999999997</v>
      </c>
      <c r="H161" s="28">
        <f aca="true" t="shared" si="91" ref="H161:N161">SUM(H162:H166)</f>
        <v>5504.9</v>
      </c>
      <c r="I161" s="28">
        <f t="shared" si="91"/>
        <v>0</v>
      </c>
      <c r="J161" s="28">
        <f t="shared" si="91"/>
        <v>0</v>
      </c>
      <c r="K161" s="28">
        <f t="shared" si="91"/>
        <v>223865.7</v>
      </c>
      <c r="L161" s="28">
        <f t="shared" si="91"/>
        <v>73865.7</v>
      </c>
      <c r="M161" s="28">
        <f t="shared" si="91"/>
        <v>0</v>
      </c>
      <c r="N161" s="28">
        <f t="shared" si="91"/>
        <v>0</v>
      </c>
      <c r="O161" s="46"/>
    </row>
    <row r="162" spans="1:15" s="6" customFormat="1" ht="15.75" customHeight="1">
      <c r="A162" s="13"/>
      <c r="B162" s="57"/>
      <c r="C162" s="92"/>
      <c r="D162" s="37" t="s">
        <v>9</v>
      </c>
      <c r="E162" s="36">
        <f>SUM(G162+I162+K162)</f>
        <v>45346.59999999999</v>
      </c>
      <c r="F162" s="36">
        <f>H162+J162+L162+N162</f>
        <v>45346.59999999999</v>
      </c>
      <c r="G162" s="36">
        <f aca="true" t="shared" si="92" ref="G162:N166">G113+G144</f>
        <v>1140.1000000000008</v>
      </c>
      <c r="H162" s="36">
        <f t="shared" si="92"/>
        <v>1140.1000000000008</v>
      </c>
      <c r="I162" s="36">
        <f t="shared" si="92"/>
        <v>0</v>
      </c>
      <c r="J162" s="36">
        <f t="shared" si="92"/>
        <v>0</v>
      </c>
      <c r="K162" s="36">
        <f t="shared" si="92"/>
        <v>44206.49999999999</v>
      </c>
      <c r="L162" s="36">
        <f t="shared" si="92"/>
        <v>44206.49999999999</v>
      </c>
      <c r="M162" s="36">
        <f t="shared" si="92"/>
        <v>0</v>
      </c>
      <c r="N162" s="36">
        <f t="shared" si="92"/>
        <v>0</v>
      </c>
      <c r="O162" s="46"/>
    </row>
    <row r="163" spans="1:15" s="6" customFormat="1" ht="15.75" customHeight="1">
      <c r="A163" s="13"/>
      <c r="B163" s="57"/>
      <c r="C163" s="92"/>
      <c r="D163" s="37" t="s">
        <v>10</v>
      </c>
      <c r="E163" s="36">
        <f t="shared" si="86"/>
        <v>34024</v>
      </c>
      <c r="F163" s="36">
        <f aca="true" t="shared" si="93" ref="F163:F172">H163+J163+L163+N163</f>
        <v>34024</v>
      </c>
      <c r="G163" s="36">
        <f t="shared" si="92"/>
        <v>4364.799999999999</v>
      </c>
      <c r="H163" s="36">
        <f t="shared" si="92"/>
        <v>4364.799999999999</v>
      </c>
      <c r="I163" s="36">
        <f t="shared" si="92"/>
        <v>0</v>
      </c>
      <c r="J163" s="36">
        <f t="shared" si="92"/>
        <v>0</v>
      </c>
      <c r="K163" s="36">
        <f t="shared" si="92"/>
        <v>29659.2</v>
      </c>
      <c r="L163" s="36">
        <f t="shared" si="92"/>
        <v>29659.2</v>
      </c>
      <c r="M163" s="36">
        <f t="shared" si="92"/>
        <v>0</v>
      </c>
      <c r="N163" s="36">
        <f t="shared" si="92"/>
        <v>0</v>
      </c>
      <c r="O163" s="46"/>
    </row>
    <row r="164" spans="1:15" s="6" customFormat="1" ht="15.75" customHeight="1">
      <c r="A164" s="13"/>
      <c r="B164" s="57"/>
      <c r="C164" s="92"/>
      <c r="D164" s="37" t="s">
        <v>11</v>
      </c>
      <c r="E164" s="36">
        <f t="shared" si="86"/>
        <v>167437.12</v>
      </c>
      <c r="F164" s="36">
        <f t="shared" si="93"/>
        <v>0</v>
      </c>
      <c r="G164" s="36">
        <f t="shared" si="92"/>
        <v>17437.12</v>
      </c>
      <c r="H164" s="36">
        <f t="shared" si="92"/>
        <v>0</v>
      </c>
      <c r="I164" s="36">
        <f t="shared" si="92"/>
        <v>0</v>
      </c>
      <c r="J164" s="36">
        <f t="shared" si="92"/>
        <v>0</v>
      </c>
      <c r="K164" s="36">
        <f t="shared" si="92"/>
        <v>150000</v>
      </c>
      <c r="L164" s="36">
        <f t="shared" si="92"/>
        <v>0</v>
      </c>
      <c r="M164" s="36">
        <f t="shared" si="92"/>
        <v>0</v>
      </c>
      <c r="N164" s="36">
        <f t="shared" si="92"/>
        <v>0</v>
      </c>
      <c r="O164" s="46"/>
    </row>
    <row r="165" spans="1:15" s="6" customFormat="1" ht="15.75" customHeight="1">
      <c r="A165" s="13"/>
      <c r="B165" s="57"/>
      <c r="C165" s="92"/>
      <c r="D165" s="37" t="s">
        <v>12</v>
      </c>
      <c r="E165" s="36">
        <f t="shared" si="86"/>
        <v>0</v>
      </c>
      <c r="F165" s="36">
        <f t="shared" si="93"/>
        <v>0</v>
      </c>
      <c r="G165" s="36">
        <f t="shared" si="92"/>
        <v>0</v>
      </c>
      <c r="H165" s="36">
        <f t="shared" si="92"/>
        <v>0</v>
      </c>
      <c r="I165" s="36">
        <f t="shared" si="92"/>
        <v>0</v>
      </c>
      <c r="J165" s="36">
        <f t="shared" si="92"/>
        <v>0</v>
      </c>
      <c r="K165" s="36">
        <f t="shared" si="92"/>
        <v>0</v>
      </c>
      <c r="L165" s="36">
        <f t="shared" si="92"/>
        <v>0</v>
      </c>
      <c r="M165" s="36">
        <f t="shared" si="92"/>
        <v>0</v>
      </c>
      <c r="N165" s="36">
        <f t="shared" si="92"/>
        <v>0</v>
      </c>
      <c r="O165" s="46"/>
    </row>
    <row r="166" spans="1:15" s="6" customFormat="1" ht="15.75" customHeight="1">
      <c r="A166" s="13"/>
      <c r="B166" s="57"/>
      <c r="C166" s="92"/>
      <c r="D166" s="37" t="s">
        <v>13</v>
      </c>
      <c r="E166" s="36">
        <f t="shared" si="86"/>
        <v>0</v>
      </c>
      <c r="F166" s="36">
        <f t="shared" si="93"/>
        <v>0</v>
      </c>
      <c r="G166" s="36">
        <f t="shared" si="92"/>
        <v>0</v>
      </c>
      <c r="H166" s="36">
        <f t="shared" si="92"/>
        <v>0</v>
      </c>
      <c r="I166" s="36">
        <f t="shared" si="92"/>
        <v>0</v>
      </c>
      <c r="J166" s="36">
        <f t="shared" si="92"/>
        <v>0</v>
      </c>
      <c r="K166" s="36">
        <f t="shared" si="92"/>
        <v>0</v>
      </c>
      <c r="L166" s="36">
        <f t="shared" si="92"/>
        <v>0</v>
      </c>
      <c r="M166" s="36">
        <f t="shared" si="92"/>
        <v>0</v>
      </c>
      <c r="N166" s="36">
        <f t="shared" si="92"/>
        <v>0</v>
      </c>
      <c r="O166" s="46"/>
    </row>
    <row r="167" spans="1:15" s="6" customFormat="1" ht="16.5" customHeight="1">
      <c r="A167" s="13"/>
      <c r="B167" s="56" t="s">
        <v>24</v>
      </c>
      <c r="C167" s="92"/>
      <c r="D167" s="42" t="s">
        <v>8</v>
      </c>
      <c r="E167" s="29">
        <f>G167+I167+K167</f>
        <v>6474056.2700000005</v>
      </c>
      <c r="F167" s="29">
        <f>H167+J167+L167+N167</f>
        <v>168834.5</v>
      </c>
      <c r="G167" s="28">
        <f>SUM(G168:G172)</f>
        <v>1367392.87</v>
      </c>
      <c r="H167" s="28">
        <f aca="true" t="shared" si="94" ref="H167:N167">SUM(H168:H172)</f>
        <v>13100</v>
      </c>
      <c r="I167" s="28">
        <f t="shared" si="94"/>
        <v>3851999.6</v>
      </c>
      <c r="J167" s="28">
        <f t="shared" si="94"/>
        <v>155734.5</v>
      </c>
      <c r="K167" s="28">
        <f t="shared" si="94"/>
        <v>1254663.7999999998</v>
      </c>
      <c r="L167" s="28">
        <f t="shared" si="94"/>
        <v>0</v>
      </c>
      <c r="M167" s="28">
        <f t="shared" si="94"/>
        <v>0</v>
      </c>
      <c r="N167" s="28">
        <f t="shared" si="94"/>
        <v>0</v>
      </c>
      <c r="O167" s="46"/>
    </row>
    <row r="168" spans="1:15" s="6" customFormat="1" ht="15.75" customHeight="1">
      <c r="A168" s="13"/>
      <c r="B168" s="57"/>
      <c r="C168" s="92"/>
      <c r="D168" s="37" t="s">
        <v>9</v>
      </c>
      <c r="E168" s="31">
        <f t="shared" si="86"/>
        <v>155734.5</v>
      </c>
      <c r="F168" s="36">
        <f t="shared" si="93"/>
        <v>155734.5</v>
      </c>
      <c r="G168" s="31">
        <f aca="true" t="shared" si="95" ref="G168:N172">G119+G150</f>
        <v>0</v>
      </c>
      <c r="H168" s="31">
        <f t="shared" si="95"/>
        <v>0</v>
      </c>
      <c r="I168" s="31">
        <f t="shared" si="95"/>
        <v>155734.5</v>
      </c>
      <c r="J168" s="31">
        <f t="shared" si="95"/>
        <v>155734.5</v>
      </c>
      <c r="K168" s="31">
        <f t="shared" si="95"/>
        <v>0</v>
      </c>
      <c r="L168" s="31">
        <f t="shared" si="95"/>
        <v>0</v>
      </c>
      <c r="M168" s="31">
        <f t="shared" si="95"/>
        <v>0</v>
      </c>
      <c r="N168" s="31">
        <f t="shared" si="95"/>
        <v>0</v>
      </c>
      <c r="O168" s="46"/>
    </row>
    <row r="169" spans="1:15" s="6" customFormat="1" ht="15.75" customHeight="1">
      <c r="A169" s="13"/>
      <c r="B169" s="57"/>
      <c r="C169" s="92"/>
      <c r="D169" s="37" t="s">
        <v>10</v>
      </c>
      <c r="E169" s="31">
        <f t="shared" si="86"/>
        <v>0</v>
      </c>
      <c r="F169" s="36">
        <f t="shared" si="93"/>
        <v>0</v>
      </c>
      <c r="G169" s="31">
        <f t="shared" si="95"/>
        <v>0</v>
      </c>
      <c r="H169" s="31">
        <f t="shared" si="95"/>
        <v>0</v>
      </c>
      <c r="I169" s="31">
        <f t="shared" si="95"/>
        <v>0</v>
      </c>
      <c r="J169" s="31">
        <f t="shared" si="95"/>
        <v>0</v>
      </c>
      <c r="K169" s="31">
        <f t="shared" si="95"/>
        <v>0</v>
      </c>
      <c r="L169" s="31">
        <f t="shared" si="95"/>
        <v>0</v>
      </c>
      <c r="M169" s="31">
        <f t="shared" si="95"/>
        <v>0</v>
      </c>
      <c r="N169" s="31">
        <f t="shared" si="95"/>
        <v>0</v>
      </c>
      <c r="O169" s="46"/>
    </row>
    <row r="170" spans="1:15" s="6" customFormat="1" ht="15.75" customHeight="1">
      <c r="A170" s="13"/>
      <c r="B170" s="57"/>
      <c r="C170" s="92"/>
      <c r="D170" s="37" t="s">
        <v>11</v>
      </c>
      <c r="E170" s="31">
        <f t="shared" si="86"/>
        <v>2019066.12</v>
      </c>
      <c r="F170" s="36">
        <f t="shared" si="93"/>
        <v>0</v>
      </c>
      <c r="G170" s="31">
        <f t="shared" si="95"/>
        <v>648656.3200000001</v>
      </c>
      <c r="H170" s="31">
        <f t="shared" si="95"/>
        <v>0</v>
      </c>
      <c r="I170" s="31">
        <f t="shared" si="95"/>
        <v>1151298.8</v>
      </c>
      <c r="J170" s="31">
        <f t="shared" si="95"/>
        <v>0</v>
      </c>
      <c r="K170" s="31">
        <f t="shared" si="95"/>
        <v>219111</v>
      </c>
      <c r="L170" s="31">
        <f t="shared" si="95"/>
        <v>0</v>
      </c>
      <c r="M170" s="31">
        <f t="shared" si="95"/>
        <v>0</v>
      </c>
      <c r="N170" s="31">
        <f t="shared" si="95"/>
        <v>0</v>
      </c>
      <c r="O170" s="46"/>
    </row>
    <row r="171" spans="1:15" s="6" customFormat="1" ht="15.75" customHeight="1">
      <c r="A171" s="13"/>
      <c r="B171" s="57"/>
      <c r="C171" s="92"/>
      <c r="D171" s="37" t="s">
        <v>12</v>
      </c>
      <c r="E171" s="31">
        <f t="shared" si="86"/>
        <v>1892980.46</v>
      </c>
      <c r="F171" s="36">
        <f t="shared" si="93"/>
        <v>13100</v>
      </c>
      <c r="G171" s="31">
        <f t="shared" si="95"/>
        <v>327934.96</v>
      </c>
      <c r="H171" s="31">
        <f t="shared" si="95"/>
        <v>13100</v>
      </c>
      <c r="I171" s="31">
        <f t="shared" si="95"/>
        <v>1238174.9</v>
      </c>
      <c r="J171" s="31">
        <f t="shared" si="95"/>
        <v>0</v>
      </c>
      <c r="K171" s="31">
        <f t="shared" si="95"/>
        <v>326870.6</v>
      </c>
      <c r="L171" s="31">
        <f t="shared" si="95"/>
        <v>0</v>
      </c>
      <c r="M171" s="31">
        <f t="shared" si="95"/>
        <v>0</v>
      </c>
      <c r="N171" s="31">
        <f t="shared" si="95"/>
        <v>0</v>
      </c>
      <c r="O171" s="46"/>
    </row>
    <row r="172" spans="1:15" s="6" customFormat="1" ht="15.75" customHeight="1" thickBot="1">
      <c r="A172" s="14"/>
      <c r="B172" s="58"/>
      <c r="C172" s="92"/>
      <c r="D172" s="37" t="s">
        <v>13</v>
      </c>
      <c r="E172" s="54">
        <f t="shared" si="86"/>
        <v>2406275.1899999995</v>
      </c>
      <c r="F172" s="55">
        <f t="shared" si="93"/>
        <v>0</v>
      </c>
      <c r="G172" s="54">
        <f t="shared" si="95"/>
        <v>390801.58999999997</v>
      </c>
      <c r="H172" s="54">
        <f t="shared" si="95"/>
        <v>0</v>
      </c>
      <c r="I172" s="54">
        <f t="shared" si="95"/>
        <v>1306791.4</v>
      </c>
      <c r="J172" s="54">
        <f t="shared" si="95"/>
        <v>0</v>
      </c>
      <c r="K172" s="54">
        <f t="shared" si="95"/>
        <v>708682.2</v>
      </c>
      <c r="L172" s="54">
        <f t="shared" si="95"/>
        <v>0</v>
      </c>
      <c r="M172" s="54">
        <f t="shared" si="95"/>
        <v>0</v>
      </c>
      <c r="N172" s="54">
        <f t="shared" si="95"/>
        <v>0</v>
      </c>
      <c r="O172" s="53"/>
    </row>
    <row r="173" spans="1:15" ht="46.5" customHeight="1">
      <c r="A173" s="93" t="s">
        <v>44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ht="15">
      <c r="G174" s="15"/>
    </row>
    <row r="175" ht="15">
      <c r="G175" s="15"/>
    </row>
    <row r="177" ht="15">
      <c r="G177" s="15"/>
    </row>
    <row r="178" s="18" customFormat="1" ht="15"/>
    <row r="179" s="18" customFormat="1" ht="15"/>
    <row r="180" spans="1:15" s="18" customFormat="1" ht="1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20"/>
      <c r="O180" s="20"/>
    </row>
    <row r="181" spans="1:15" s="18" customFormat="1" ht="1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20"/>
      <c r="O181" s="20"/>
    </row>
    <row r="182" s="18" customFormat="1" ht="15"/>
    <row r="183" spans="1:15" s="16" customFormat="1" ht="14.25">
      <c r="A183" s="62"/>
      <c r="B183" s="62"/>
      <c r="C183" s="19"/>
      <c r="E183" s="17"/>
      <c r="G183" s="17"/>
      <c r="I183" s="17"/>
      <c r="K183" s="17"/>
      <c r="M183" s="17"/>
      <c r="O183" s="17"/>
    </row>
    <row r="184" spans="1:13" s="18" customFormat="1" ht="15">
      <c r="A184" s="62"/>
      <c r="B184" s="62"/>
      <c r="C184" s="19"/>
      <c r="E184" s="21"/>
      <c r="G184" s="21"/>
      <c r="I184" s="21"/>
      <c r="K184" s="21"/>
      <c r="M184" s="21"/>
    </row>
    <row r="185" spans="1:13" s="18" customFormat="1" ht="15">
      <c r="A185" s="62"/>
      <c r="B185" s="62"/>
      <c r="C185" s="19"/>
      <c r="E185" s="22"/>
      <c r="G185" s="22"/>
      <c r="I185" s="22"/>
      <c r="K185" s="22"/>
      <c r="M185" s="22"/>
    </row>
    <row r="186" spans="1:13" s="18" customFormat="1" ht="15">
      <c r="A186" s="62"/>
      <c r="B186" s="62"/>
      <c r="C186" s="19"/>
      <c r="E186" s="21"/>
      <c r="G186" s="21"/>
      <c r="I186" s="21"/>
      <c r="K186" s="21"/>
      <c r="M186" s="21"/>
    </row>
    <row r="187" spans="1:13" s="18" customFormat="1" ht="15">
      <c r="A187" s="62"/>
      <c r="B187" s="62"/>
      <c r="C187" s="19"/>
      <c r="E187" s="21"/>
      <c r="G187" s="21"/>
      <c r="I187" s="21"/>
      <c r="K187" s="21"/>
      <c r="M187" s="21"/>
    </row>
    <row r="188" spans="1:13" s="18" customFormat="1" ht="15">
      <c r="A188" s="62"/>
      <c r="B188" s="62"/>
      <c r="C188" s="19"/>
      <c r="E188" s="21"/>
      <c r="G188" s="21"/>
      <c r="I188" s="21"/>
      <c r="K188" s="21"/>
      <c r="M188" s="21"/>
    </row>
    <row r="189" spans="1:13" s="18" customFormat="1" ht="15">
      <c r="A189" s="62"/>
      <c r="B189" s="62"/>
      <c r="C189" s="19"/>
      <c r="E189" s="21"/>
      <c r="G189" s="21"/>
      <c r="I189" s="21"/>
      <c r="K189" s="21"/>
      <c r="M189" s="21"/>
    </row>
    <row r="190" spans="1:13" s="18" customFormat="1" ht="15">
      <c r="A190" s="62"/>
      <c r="B190" s="62"/>
      <c r="C190" s="19"/>
      <c r="E190" s="21"/>
      <c r="G190" s="21"/>
      <c r="I190" s="21"/>
      <c r="K190" s="21"/>
      <c r="M190" s="21"/>
    </row>
    <row r="191" spans="1:13" s="18" customFormat="1" ht="15">
      <c r="A191" s="62"/>
      <c r="B191" s="62"/>
      <c r="C191" s="19"/>
      <c r="E191" s="21"/>
      <c r="G191" s="21"/>
      <c r="I191" s="21"/>
      <c r="K191" s="21"/>
      <c r="M191" s="21"/>
    </row>
    <row r="192" spans="1:15" s="16" customFormat="1" ht="14.25">
      <c r="A192" s="62"/>
      <c r="B192" s="62"/>
      <c r="C192" s="19"/>
      <c r="E192" s="17"/>
      <c r="G192" s="17"/>
      <c r="I192" s="17"/>
      <c r="K192" s="17"/>
      <c r="M192" s="17"/>
      <c r="O192" s="17"/>
    </row>
    <row r="193" spans="1:13" s="18" customFormat="1" ht="15">
      <c r="A193" s="62"/>
      <c r="B193" s="62"/>
      <c r="C193" s="19"/>
      <c r="E193" s="23"/>
      <c r="G193" s="23"/>
      <c r="I193" s="23"/>
      <c r="K193" s="23"/>
      <c r="M193" s="23"/>
    </row>
    <row r="194" spans="1:13" s="18" customFormat="1" ht="15">
      <c r="A194" s="62"/>
      <c r="B194" s="62"/>
      <c r="C194" s="19"/>
      <c r="E194" s="24"/>
      <c r="G194" s="24"/>
      <c r="I194" s="24"/>
      <c r="K194" s="24"/>
      <c r="M194" s="24"/>
    </row>
    <row r="195" spans="1:13" s="18" customFormat="1" ht="15">
      <c r="A195" s="62"/>
      <c r="B195" s="62"/>
      <c r="C195" s="19"/>
      <c r="E195" s="23"/>
      <c r="G195" s="23"/>
      <c r="I195" s="23"/>
      <c r="K195" s="23"/>
      <c r="M195" s="23"/>
    </row>
    <row r="196" spans="1:13" s="18" customFormat="1" ht="15">
      <c r="A196" s="62"/>
      <c r="B196" s="62"/>
      <c r="C196" s="19"/>
      <c r="E196" s="23"/>
      <c r="G196" s="23"/>
      <c r="I196" s="23"/>
      <c r="K196" s="23"/>
      <c r="M196" s="23"/>
    </row>
    <row r="197" spans="1:13" s="18" customFormat="1" ht="15">
      <c r="A197" s="62"/>
      <c r="B197" s="62"/>
      <c r="C197" s="19"/>
      <c r="E197" s="23"/>
      <c r="G197" s="23"/>
      <c r="I197" s="23"/>
      <c r="K197" s="23"/>
      <c r="M197" s="23"/>
    </row>
    <row r="198" spans="1:13" s="18" customFormat="1" ht="15">
      <c r="A198" s="62"/>
      <c r="B198" s="62"/>
      <c r="C198" s="19"/>
      <c r="E198" s="23"/>
      <c r="G198" s="23"/>
      <c r="I198" s="23"/>
      <c r="K198" s="23"/>
      <c r="M198" s="23"/>
    </row>
    <row r="199" spans="1:13" s="18" customFormat="1" ht="15">
      <c r="A199" s="62"/>
      <c r="B199" s="62"/>
      <c r="C199" s="19"/>
      <c r="E199" s="23"/>
      <c r="G199" s="23"/>
      <c r="I199" s="23"/>
      <c r="K199" s="23"/>
      <c r="M199" s="23"/>
    </row>
    <row r="200" spans="1:13" s="18" customFormat="1" ht="15">
      <c r="A200" s="62"/>
      <c r="B200" s="62"/>
      <c r="C200" s="19"/>
      <c r="E200" s="23"/>
      <c r="G200" s="23"/>
      <c r="I200" s="23"/>
      <c r="K200" s="23"/>
      <c r="M200" s="23"/>
    </row>
    <row r="201" s="18" customFormat="1" ht="15"/>
    <row r="202" s="18" customFormat="1" ht="15"/>
    <row r="203" spans="1:13" s="18" customFormat="1" ht="15" customHeight="1">
      <c r="A203" s="62"/>
      <c r="B203" s="62"/>
      <c r="C203" s="19"/>
      <c r="D203" s="16"/>
      <c r="E203" s="17"/>
      <c r="F203" s="16"/>
      <c r="G203" s="17"/>
      <c r="H203" s="16"/>
      <c r="I203" s="17"/>
      <c r="J203" s="16"/>
      <c r="K203" s="17"/>
      <c r="L203" s="16"/>
      <c r="M203" s="17"/>
    </row>
    <row r="204" spans="1:13" s="18" customFormat="1" ht="60" customHeight="1">
      <c r="A204" s="62"/>
      <c r="B204" s="62"/>
      <c r="C204" s="19"/>
      <c r="D204" s="25"/>
      <c r="E204" s="26"/>
      <c r="F204" s="25"/>
      <c r="G204" s="26"/>
      <c r="H204" s="25"/>
      <c r="I204" s="26"/>
      <c r="J204" s="25"/>
      <c r="K204" s="26"/>
      <c r="L204" s="25"/>
      <c r="M204" s="26"/>
    </row>
    <row r="205" spans="1:13" s="18" customFormat="1" ht="15" customHeight="1">
      <c r="A205" s="62"/>
      <c r="B205" s="62"/>
      <c r="C205" s="19"/>
      <c r="D205" s="16"/>
      <c r="E205" s="17"/>
      <c r="F205" s="16"/>
      <c r="G205" s="17"/>
      <c r="H205" s="16"/>
      <c r="I205" s="17"/>
      <c r="J205" s="16"/>
      <c r="K205" s="17"/>
      <c r="L205" s="16"/>
      <c r="M205" s="17"/>
    </row>
    <row r="206" spans="1:13" s="18" customFormat="1" ht="57.75" customHeight="1">
      <c r="A206" s="62"/>
      <c r="B206" s="62"/>
      <c r="C206" s="19"/>
      <c r="D206" s="25"/>
      <c r="E206" s="26"/>
      <c r="F206" s="25"/>
      <c r="G206" s="26"/>
      <c r="H206" s="25"/>
      <c r="I206" s="26"/>
      <c r="J206" s="25"/>
      <c r="K206" s="26"/>
      <c r="L206" s="25"/>
      <c r="M206" s="26"/>
    </row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</sheetData>
  <sheetProtection/>
  <mergeCells count="83">
    <mergeCell ref="O94:O99"/>
    <mergeCell ref="O100:O105"/>
    <mergeCell ref="C155:C160"/>
    <mergeCell ref="C161:C166"/>
    <mergeCell ref="C167:C172"/>
    <mergeCell ref="C106:C111"/>
    <mergeCell ref="C112:C117"/>
    <mergeCell ref="C118:C123"/>
    <mergeCell ref="C125:C130"/>
    <mergeCell ref="C131:C136"/>
    <mergeCell ref="C76:C81"/>
    <mergeCell ref="C88:C93"/>
    <mergeCell ref="C94:C99"/>
    <mergeCell ref="C100:C105"/>
    <mergeCell ref="C143:C148"/>
    <mergeCell ref="C149:C154"/>
    <mergeCell ref="C34:C39"/>
    <mergeCell ref="C40:C45"/>
    <mergeCell ref="B9:O9"/>
    <mergeCell ref="O4:O6"/>
    <mergeCell ref="G4:N4"/>
    <mergeCell ref="D4:D6"/>
    <mergeCell ref="E4:F5"/>
    <mergeCell ref="B7:O7"/>
    <mergeCell ref="B8:O8"/>
    <mergeCell ref="A10:C15"/>
    <mergeCell ref="A173:O173"/>
    <mergeCell ref="K1:O1"/>
    <mergeCell ref="D2:N2"/>
    <mergeCell ref="A70:A81"/>
    <mergeCell ref="B70:B81"/>
    <mergeCell ref="G5:H5"/>
    <mergeCell ref="A94:A99"/>
    <mergeCell ref="B94:B99"/>
    <mergeCell ref="B4:B6"/>
    <mergeCell ref="A4:A6"/>
    <mergeCell ref="B143:B148"/>
    <mergeCell ref="B149:B154"/>
    <mergeCell ref="B106:B111"/>
    <mergeCell ref="B112:B117"/>
    <mergeCell ref="B118:B123"/>
    <mergeCell ref="O125:O136"/>
    <mergeCell ref="C137:C142"/>
    <mergeCell ref="A125:A136"/>
    <mergeCell ref="B124:O124"/>
    <mergeCell ref="B46:B51"/>
    <mergeCell ref="A52:A57"/>
    <mergeCell ref="A58:A69"/>
    <mergeCell ref="B58:B69"/>
    <mergeCell ref="O40:O69"/>
    <mergeCell ref="C46:C51"/>
    <mergeCell ref="C52:C57"/>
    <mergeCell ref="C58:C69"/>
    <mergeCell ref="B52:B57"/>
    <mergeCell ref="I5:J5"/>
    <mergeCell ref="A100:A105"/>
    <mergeCell ref="K5:L5"/>
    <mergeCell ref="B28:B39"/>
    <mergeCell ref="M5:N5"/>
    <mergeCell ref="A46:A51"/>
    <mergeCell ref="B100:B105"/>
    <mergeCell ref="C4:C6"/>
    <mergeCell ref="C28:C33"/>
    <mergeCell ref="B161:B166"/>
    <mergeCell ref="O70:O93"/>
    <mergeCell ref="A180:M181"/>
    <mergeCell ref="A16:A27"/>
    <mergeCell ref="B16:B27"/>
    <mergeCell ref="A28:A39"/>
    <mergeCell ref="B125:B136"/>
    <mergeCell ref="B137:B142"/>
    <mergeCell ref="A106:A123"/>
    <mergeCell ref="A82:A93"/>
    <mergeCell ref="B167:B172"/>
    <mergeCell ref="O16:O39"/>
    <mergeCell ref="A205:B206"/>
    <mergeCell ref="A183:B191"/>
    <mergeCell ref="A192:B200"/>
    <mergeCell ref="A203:B204"/>
    <mergeCell ref="B40:B45"/>
    <mergeCell ref="A40:A45"/>
    <mergeCell ref="B82:B93"/>
    <mergeCell ref="B155:B160"/>
  </mergeCells>
  <printOptions/>
  <pageMargins left="0.27" right="0.19" top="0.35433070866141736" bottom="0.31496062992125984" header="0.31496062992125984" footer="0.31496062992125984"/>
  <pageSetup horizontalDpi="600" verticalDpi="600" orientation="landscape" paperSize="9" scale="59" r:id="rId1"/>
  <rowBreaks count="4" manualBreakCount="4">
    <brk id="39" max="14" man="1"/>
    <brk id="69" max="14" man="1"/>
    <brk id="111" max="14" man="1"/>
    <brk id="1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kabanov</cp:lastModifiedBy>
  <cp:lastPrinted>2016-06-24T03:15:10Z</cp:lastPrinted>
  <dcterms:created xsi:type="dcterms:W3CDTF">2014-08-20T07:30:27Z</dcterms:created>
  <dcterms:modified xsi:type="dcterms:W3CDTF">2016-12-23T07:52:54Z</dcterms:modified>
  <cp:category/>
  <cp:version/>
  <cp:contentType/>
  <cp:contentStatus/>
</cp:coreProperties>
</file>