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85" yWindow="-90" windowWidth="14610" windowHeight="1164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_FilterDatabase" localSheetId="0" hidden="1">Лист1!$A$1:$Y$575</definedName>
    <definedName name="_xlnm.Print_Area" localSheetId="0">Лист1!$A$1:$R$576</definedName>
  </definedNames>
  <calcPr calcId="125725"/>
</workbook>
</file>

<file path=xl/calcChain.xml><?xml version="1.0" encoding="utf-8"?>
<calcChain xmlns="http://schemas.openxmlformats.org/spreadsheetml/2006/main">
  <c r="I379" i="1"/>
  <c r="J380"/>
  <c r="J560" s="1"/>
  <c r="J379"/>
  <c r="U488"/>
  <c r="J498"/>
  <c r="G14"/>
  <c r="H14"/>
  <c r="I14"/>
  <c r="J14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G17"/>
  <c r="H17"/>
  <c r="I17"/>
  <c r="J17"/>
  <c r="K17"/>
  <c r="L17"/>
  <c r="M17"/>
  <c r="N17"/>
  <c r="O17"/>
  <c r="P17"/>
  <c r="G18"/>
  <c r="H18"/>
  <c r="I18"/>
  <c r="J18"/>
  <c r="K18"/>
  <c r="L18"/>
  <c r="M18"/>
  <c r="N18"/>
  <c r="O18"/>
  <c r="P18"/>
  <c r="K13"/>
  <c r="L13"/>
  <c r="M13"/>
  <c r="N13"/>
  <c r="O13"/>
  <c r="P13"/>
  <c r="I218" l="1"/>
  <c r="G218" s="1"/>
  <c r="G480" l="1"/>
  <c r="G202"/>
  <c r="G492"/>
  <c r="G491"/>
  <c r="H491"/>
  <c r="G485"/>
  <c r="I497"/>
  <c r="J497"/>
  <c r="H488"/>
  <c r="G488"/>
  <c r="H487"/>
  <c r="G487"/>
  <c r="H486"/>
  <c r="G486"/>
  <c r="H485"/>
  <c r="H484"/>
  <c r="G484"/>
  <c r="P483"/>
  <c r="O483"/>
  <c r="N483"/>
  <c r="M483"/>
  <c r="L483"/>
  <c r="K483"/>
  <c r="J483"/>
  <c r="I483"/>
  <c r="J499"/>
  <c r="J500"/>
  <c r="I496"/>
  <c r="I558" s="1"/>
  <c r="I498"/>
  <c r="K137"/>
  <c r="L137"/>
  <c r="M137"/>
  <c r="N137"/>
  <c r="O137"/>
  <c r="P137"/>
  <c r="K385"/>
  <c r="K391" s="1"/>
  <c r="L385"/>
  <c r="L391" s="1"/>
  <c r="M385"/>
  <c r="N385"/>
  <c r="O385"/>
  <c r="P385"/>
  <c r="H60"/>
  <c r="G60"/>
  <c r="H59"/>
  <c r="G59"/>
  <c r="H58"/>
  <c r="G58"/>
  <c r="H57"/>
  <c r="G57"/>
  <c r="H56"/>
  <c r="G56"/>
  <c r="P55"/>
  <c r="O55"/>
  <c r="N55"/>
  <c r="M55"/>
  <c r="L55"/>
  <c r="K55"/>
  <c r="J55"/>
  <c r="I55"/>
  <c r="G55"/>
  <c r="G228"/>
  <c r="H189"/>
  <c r="G209"/>
  <c r="H209"/>
  <c r="J214"/>
  <c r="I385"/>
  <c r="G20"/>
  <c r="G119"/>
  <c r="I380"/>
  <c r="I378"/>
  <c r="I384"/>
  <c r="J388"/>
  <c r="K388"/>
  <c r="I388"/>
  <c r="M388"/>
  <c r="O388"/>
  <c r="L388"/>
  <c r="N388"/>
  <c r="P388"/>
  <c r="I381"/>
  <c r="I387"/>
  <c r="J387"/>
  <c r="K387"/>
  <c r="K567" s="1"/>
  <c r="M387"/>
  <c r="O387"/>
  <c r="L387"/>
  <c r="N387"/>
  <c r="P387"/>
  <c r="J386"/>
  <c r="J566" s="1"/>
  <c r="K386"/>
  <c r="L386"/>
  <c r="M386"/>
  <c r="N386"/>
  <c r="O386"/>
  <c r="P386"/>
  <c r="I386"/>
  <c r="J382"/>
  <c r="K382"/>
  <c r="L382"/>
  <c r="L394" s="1"/>
  <c r="M382"/>
  <c r="N382"/>
  <c r="O382"/>
  <c r="P382"/>
  <c r="P394" s="1"/>
  <c r="I382"/>
  <c r="J381"/>
  <c r="K381"/>
  <c r="L381"/>
  <c r="L393" s="1"/>
  <c r="M381"/>
  <c r="N381"/>
  <c r="O381"/>
  <c r="P381"/>
  <c r="P561" s="1"/>
  <c r="K380"/>
  <c r="L380"/>
  <c r="M380"/>
  <c r="M392" s="1"/>
  <c r="N380"/>
  <c r="O380"/>
  <c r="P380"/>
  <c r="M394"/>
  <c r="K379"/>
  <c r="L379"/>
  <c r="M379"/>
  <c r="N379"/>
  <c r="O379"/>
  <c r="O377" s="1"/>
  <c r="P379"/>
  <c r="I193"/>
  <c r="P378"/>
  <c r="J142"/>
  <c r="J141" s="1"/>
  <c r="J148"/>
  <c r="J147" s="1"/>
  <c r="J154"/>
  <c r="J160"/>
  <c r="J159" s="1"/>
  <c r="J182"/>
  <c r="H182" s="1"/>
  <c r="K378"/>
  <c r="L378"/>
  <c r="M378"/>
  <c r="N378"/>
  <c r="O378"/>
  <c r="H132"/>
  <c r="G132"/>
  <c r="H106"/>
  <c r="G106"/>
  <c r="G25"/>
  <c r="J8" i="4"/>
  <c r="J9"/>
  <c r="J10"/>
  <c r="J11"/>
  <c r="M12"/>
  <c r="K11"/>
  <c r="K8"/>
  <c r="K9"/>
  <c r="K10"/>
  <c r="N11"/>
  <c r="N9"/>
  <c r="M11"/>
  <c r="N8"/>
  <c r="M8"/>
  <c r="G359" i="1"/>
  <c r="K498"/>
  <c r="L498"/>
  <c r="L504" s="1"/>
  <c r="M498"/>
  <c r="M504" s="1"/>
  <c r="N498"/>
  <c r="O498"/>
  <c r="O504" s="1"/>
  <c r="O510" s="1"/>
  <c r="P498"/>
  <c r="I463"/>
  <c r="H466"/>
  <c r="G466"/>
  <c r="J503"/>
  <c r="I470"/>
  <c r="H362"/>
  <c r="G362"/>
  <c r="H361"/>
  <c r="G361"/>
  <c r="H360"/>
  <c r="G360"/>
  <c r="H359"/>
  <c r="H358"/>
  <c r="G358"/>
  <c r="P357"/>
  <c r="O357"/>
  <c r="N357"/>
  <c r="M357"/>
  <c r="L357"/>
  <c r="K357"/>
  <c r="J357"/>
  <c r="I357"/>
  <c r="G50"/>
  <c r="H50"/>
  <c r="I505"/>
  <c r="I502"/>
  <c r="G38"/>
  <c r="H38"/>
  <c r="G347"/>
  <c r="H347"/>
  <c r="G340"/>
  <c r="H340"/>
  <c r="G341"/>
  <c r="H341"/>
  <c r="G111"/>
  <c r="H111"/>
  <c r="I61"/>
  <c r="J61"/>
  <c r="K61"/>
  <c r="L61"/>
  <c r="M61"/>
  <c r="N61"/>
  <c r="O61"/>
  <c r="P61"/>
  <c r="G64"/>
  <c r="H64"/>
  <c r="G85"/>
  <c r="G84"/>
  <c r="H84"/>
  <c r="G196"/>
  <c r="H196"/>
  <c r="H492"/>
  <c r="G493"/>
  <c r="H493"/>
  <c r="G494"/>
  <c r="H494"/>
  <c r="I48"/>
  <c r="J48"/>
  <c r="K48"/>
  <c r="L48"/>
  <c r="M48"/>
  <c r="N48"/>
  <c r="O48"/>
  <c r="P48"/>
  <c r="H54"/>
  <c r="G54"/>
  <c r="H53"/>
  <c r="G53"/>
  <c r="H52"/>
  <c r="G52"/>
  <c r="H51"/>
  <c r="G51"/>
  <c r="H49"/>
  <c r="G49"/>
  <c r="I489"/>
  <c r="J489"/>
  <c r="K489"/>
  <c r="L489"/>
  <c r="M489"/>
  <c r="N489"/>
  <c r="O489"/>
  <c r="P489"/>
  <c r="H490"/>
  <c r="G490"/>
  <c r="I206"/>
  <c r="J206"/>
  <c r="K206"/>
  <c r="L206"/>
  <c r="M206"/>
  <c r="N206"/>
  <c r="O206"/>
  <c r="P206"/>
  <c r="H213"/>
  <c r="G213"/>
  <c r="H212"/>
  <c r="G212"/>
  <c r="H211"/>
  <c r="G211"/>
  <c r="H210"/>
  <c r="G210"/>
  <c r="H208"/>
  <c r="H206" s="1"/>
  <c r="G208"/>
  <c r="H207"/>
  <c r="G207"/>
  <c r="K541"/>
  <c r="K553" s="1"/>
  <c r="L541"/>
  <c r="L553" s="1"/>
  <c r="M541"/>
  <c r="M553" s="1"/>
  <c r="N541"/>
  <c r="N553" s="1"/>
  <c r="O541"/>
  <c r="O553" s="1"/>
  <c r="P541"/>
  <c r="P553" s="1"/>
  <c r="K542"/>
  <c r="K554" s="1"/>
  <c r="L542"/>
  <c r="L554" s="1"/>
  <c r="M542"/>
  <c r="M554" s="1"/>
  <c r="N542"/>
  <c r="N554" s="1"/>
  <c r="O542"/>
  <c r="O554" s="1"/>
  <c r="P542"/>
  <c r="P554" s="1"/>
  <c r="K543"/>
  <c r="L543"/>
  <c r="M543"/>
  <c r="N543"/>
  <c r="N561" s="1"/>
  <c r="O543"/>
  <c r="P543"/>
  <c r="K544"/>
  <c r="L544"/>
  <c r="L556" s="1"/>
  <c r="M544"/>
  <c r="N544"/>
  <c r="N556" s="1"/>
  <c r="O544"/>
  <c r="O556" s="1"/>
  <c r="P544"/>
  <c r="P556" s="1"/>
  <c r="I541"/>
  <c r="I553" s="1"/>
  <c r="I542"/>
  <c r="I554" s="1"/>
  <c r="I543"/>
  <c r="I544"/>
  <c r="I556" s="1"/>
  <c r="J541"/>
  <c r="J542"/>
  <c r="J554" s="1"/>
  <c r="J543"/>
  <c r="J544"/>
  <c r="J556" s="1"/>
  <c r="I540"/>
  <c r="I552" s="1"/>
  <c r="K540"/>
  <c r="K552" s="1"/>
  <c r="L540"/>
  <c r="L552" s="1"/>
  <c r="M540"/>
  <c r="M552" s="1"/>
  <c r="N540"/>
  <c r="N552" s="1"/>
  <c r="O540"/>
  <c r="O552" s="1"/>
  <c r="P540"/>
  <c r="P552" s="1"/>
  <c r="J540"/>
  <c r="J552" s="1"/>
  <c r="J505"/>
  <c r="J502"/>
  <c r="P504"/>
  <c r="P510" s="1"/>
  <c r="K497"/>
  <c r="L497"/>
  <c r="M497"/>
  <c r="N497"/>
  <c r="N509" s="1"/>
  <c r="O497"/>
  <c r="P497"/>
  <c r="K496"/>
  <c r="L496"/>
  <c r="M496"/>
  <c r="N496"/>
  <c r="O496"/>
  <c r="P496"/>
  <c r="K136"/>
  <c r="L136"/>
  <c r="M136"/>
  <c r="N136"/>
  <c r="O136"/>
  <c r="P136"/>
  <c r="I136"/>
  <c r="M393"/>
  <c r="K384"/>
  <c r="L384"/>
  <c r="M384"/>
  <c r="N384"/>
  <c r="O384"/>
  <c r="P384"/>
  <c r="J384"/>
  <c r="J564" s="1"/>
  <c r="I549"/>
  <c r="I545" s="1"/>
  <c r="K549"/>
  <c r="K545" s="1"/>
  <c r="L549"/>
  <c r="M549"/>
  <c r="M545" s="1"/>
  <c r="N549"/>
  <c r="N545" s="1"/>
  <c r="O549"/>
  <c r="O545" s="1"/>
  <c r="P549"/>
  <c r="J549"/>
  <c r="J555" s="1"/>
  <c r="K505"/>
  <c r="K511" s="1"/>
  <c r="L505"/>
  <c r="M505"/>
  <c r="N505"/>
  <c r="N511" s="1"/>
  <c r="O505"/>
  <c r="P505"/>
  <c r="K503"/>
  <c r="L503"/>
  <c r="M503"/>
  <c r="N503"/>
  <c r="N565" s="1"/>
  <c r="O503"/>
  <c r="P503"/>
  <c r="K502"/>
  <c r="L502"/>
  <c r="M502"/>
  <c r="N502"/>
  <c r="N564" s="1"/>
  <c r="O502"/>
  <c r="P502"/>
  <c r="K500"/>
  <c r="K506" s="1"/>
  <c r="L500"/>
  <c r="L506" s="1"/>
  <c r="L568" s="1"/>
  <c r="M500"/>
  <c r="M506" s="1"/>
  <c r="N500"/>
  <c r="O500"/>
  <c r="O506" s="1"/>
  <c r="P500"/>
  <c r="P506" s="1"/>
  <c r="P512" s="1"/>
  <c r="I500"/>
  <c r="K499"/>
  <c r="L499"/>
  <c r="M499"/>
  <c r="N499"/>
  <c r="O499"/>
  <c r="P499"/>
  <c r="I499"/>
  <c r="G479"/>
  <c r="H479"/>
  <c r="G44"/>
  <c r="H44"/>
  <c r="G289"/>
  <c r="H289"/>
  <c r="P351"/>
  <c r="O351"/>
  <c r="N351"/>
  <c r="M351"/>
  <c r="L351"/>
  <c r="K351"/>
  <c r="J351"/>
  <c r="I351"/>
  <c r="P220"/>
  <c r="O220"/>
  <c r="N220"/>
  <c r="M220"/>
  <c r="L220"/>
  <c r="K220"/>
  <c r="J220"/>
  <c r="I220"/>
  <c r="H356"/>
  <c r="G356"/>
  <c r="H355"/>
  <c r="G355"/>
  <c r="H354"/>
  <c r="G354"/>
  <c r="H353"/>
  <c r="H352"/>
  <c r="G352"/>
  <c r="H225"/>
  <c r="G225"/>
  <c r="H224"/>
  <c r="G224"/>
  <c r="H223"/>
  <c r="G223"/>
  <c r="H222"/>
  <c r="H221"/>
  <c r="G221"/>
  <c r="G28"/>
  <c r="H398"/>
  <c r="G255" i="2"/>
  <c r="F270"/>
  <c r="I159" i="1"/>
  <c r="G176"/>
  <c r="H176"/>
  <c r="G167"/>
  <c r="H167"/>
  <c r="G535"/>
  <c r="H535"/>
  <c r="G329"/>
  <c r="H329"/>
  <c r="H202"/>
  <c r="G27"/>
  <c r="H25"/>
  <c r="H23"/>
  <c r="G23"/>
  <c r="G21"/>
  <c r="H21"/>
  <c r="H231"/>
  <c r="G231"/>
  <c r="H230"/>
  <c r="G230"/>
  <c r="H229"/>
  <c r="G229"/>
  <c r="H228"/>
  <c r="H227"/>
  <c r="G227"/>
  <c r="P226"/>
  <c r="O226"/>
  <c r="N226"/>
  <c r="M226"/>
  <c r="L226"/>
  <c r="K226"/>
  <c r="J226"/>
  <c r="I226"/>
  <c r="J458"/>
  <c r="J496" s="1"/>
  <c r="H547"/>
  <c r="E101" i="3"/>
  <c r="E102"/>
  <c r="E103"/>
  <c r="E104"/>
  <c r="E105"/>
  <c r="F101"/>
  <c r="H101"/>
  <c r="J101"/>
  <c r="F102"/>
  <c r="F103"/>
  <c r="H103"/>
  <c r="J103"/>
  <c r="F104"/>
  <c r="F105"/>
  <c r="H102"/>
  <c r="H104"/>
  <c r="H105"/>
  <c r="G101"/>
  <c r="G102"/>
  <c r="G103"/>
  <c r="G104"/>
  <c r="G105"/>
  <c r="J13"/>
  <c r="I14"/>
  <c r="J14"/>
  <c r="I15"/>
  <c r="J15"/>
  <c r="I16"/>
  <c r="J16"/>
  <c r="I17"/>
  <c r="J17"/>
  <c r="I19"/>
  <c r="J19"/>
  <c r="I20"/>
  <c r="J20"/>
  <c r="I21"/>
  <c r="J21"/>
  <c r="I22"/>
  <c r="J22"/>
  <c r="I23"/>
  <c r="J23"/>
  <c r="I25"/>
  <c r="J25"/>
  <c r="I26"/>
  <c r="J26"/>
  <c r="I27"/>
  <c r="J27"/>
  <c r="I28"/>
  <c r="J28"/>
  <c r="I29"/>
  <c r="J29"/>
  <c r="I31"/>
  <c r="J31"/>
  <c r="I32"/>
  <c r="J32"/>
  <c r="I33"/>
  <c r="J33"/>
  <c r="I34"/>
  <c r="J34"/>
  <c r="I35"/>
  <c r="J35"/>
  <c r="I39"/>
  <c r="J39"/>
  <c r="I40"/>
  <c r="J40"/>
  <c r="I41"/>
  <c r="J41"/>
  <c r="I42"/>
  <c r="J42"/>
  <c r="I46"/>
  <c r="J46"/>
  <c r="I47"/>
  <c r="J47"/>
  <c r="I48"/>
  <c r="J48"/>
  <c r="I49"/>
  <c r="J49"/>
  <c r="I51"/>
  <c r="J51"/>
  <c r="I52"/>
  <c r="J52"/>
  <c r="I53"/>
  <c r="J53"/>
  <c r="I54"/>
  <c r="J54"/>
  <c r="I55"/>
  <c r="J55"/>
  <c r="I57"/>
  <c r="J57"/>
  <c r="I58"/>
  <c r="J58"/>
  <c r="I59"/>
  <c r="J59"/>
  <c r="I60"/>
  <c r="J60"/>
  <c r="I61"/>
  <c r="J61"/>
  <c r="I63"/>
  <c r="J63"/>
  <c r="I64"/>
  <c r="J64"/>
  <c r="I65"/>
  <c r="J65"/>
  <c r="I66"/>
  <c r="J66"/>
  <c r="I67"/>
  <c r="J67"/>
  <c r="I68"/>
  <c r="J68"/>
  <c r="I70"/>
  <c r="J70"/>
  <c r="I71"/>
  <c r="J71"/>
  <c r="I72"/>
  <c r="J72"/>
  <c r="I73"/>
  <c r="J73"/>
  <c r="I74"/>
  <c r="J74"/>
  <c r="I78"/>
  <c r="J78"/>
  <c r="I79"/>
  <c r="J79"/>
  <c r="I80"/>
  <c r="J80"/>
  <c r="I81"/>
  <c r="J81"/>
  <c r="I83"/>
  <c r="J83"/>
  <c r="I84"/>
  <c r="J84"/>
  <c r="I85"/>
  <c r="J85"/>
  <c r="I86"/>
  <c r="J86"/>
  <c r="I87"/>
  <c r="J87"/>
  <c r="I89"/>
  <c r="J89"/>
  <c r="I90"/>
  <c r="J90"/>
  <c r="I91"/>
  <c r="J91"/>
  <c r="I92"/>
  <c r="J92"/>
  <c r="I93"/>
  <c r="J93"/>
  <c r="I95"/>
  <c r="J95"/>
  <c r="I96"/>
  <c r="J96"/>
  <c r="I97"/>
  <c r="J97"/>
  <c r="I98"/>
  <c r="J98"/>
  <c r="I99"/>
  <c r="J99"/>
  <c r="I107"/>
  <c r="J107"/>
  <c r="I108"/>
  <c r="J108"/>
  <c r="I109"/>
  <c r="J109"/>
  <c r="I110"/>
  <c r="J110"/>
  <c r="I111"/>
  <c r="J111"/>
  <c r="I113"/>
  <c r="J113"/>
  <c r="I114"/>
  <c r="J114"/>
  <c r="I115"/>
  <c r="J115"/>
  <c r="I116"/>
  <c r="J116"/>
  <c r="I117"/>
  <c r="J117"/>
  <c r="I118"/>
  <c r="J118"/>
  <c r="I120"/>
  <c r="J120"/>
  <c r="I121"/>
  <c r="J121"/>
  <c r="I122"/>
  <c r="J122"/>
  <c r="I123"/>
  <c r="J123"/>
  <c r="I124"/>
  <c r="J124"/>
  <c r="I126"/>
  <c r="J126"/>
  <c r="I127"/>
  <c r="J127"/>
  <c r="I128"/>
  <c r="J128"/>
  <c r="I129"/>
  <c r="J129"/>
  <c r="I130"/>
  <c r="J130"/>
  <c r="I132"/>
  <c r="J132"/>
  <c r="I133"/>
  <c r="J133"/>
  <c r="I134"/>
  <c r="J134"/>
  <c r="I135"/>
  <c r="J135"/>
  <c r="I136"/>
  <c r="J136"/>
  <c r="I137"/>
  <c r="J137"/>
  <c r="I139"/>
  <c r="J139"/>
  <c r="I140"/>
  <c r="J140"/>
  <c r="I141"/>
  <c r="J141"/>
  <c r="I142"/>
  <c r="J142"/>
  <c r="I143"/>
  <c r="J143"/>
  <c r="I144"/>
  <c r="J144"/>
  <c r="I146"/>
  <c r="J146"/>
  <c r="I147"/>
  <c r="J147"/>
  <c r="I148"/>
  <c r="J148"/>
  <c r="I149"/>
  <c r="J149"/>
  <c r="I150"/>
  <c r="J150"/>
  <c r="I152"/>
  <c r="J152"/>
  <c r="I153"/>
  <c r="J153"/>
  <c r="I154"/>
  <c r="J154"/>
  <c r="I155"/>
  <c r="J155"/>
  <c r="I156"/>
  <c r="J156"/>
  <c r="I158"/>
  <c r="J158"/>
  <c r="I159"/>
  <c r="J159"/>
  <c r="I160"/>
  <c r="J160"/>
  <c r="I161"/>
  <c r="J161"/>
  <c r="I162"/>
  <c r="J162"/>
  <c r="I164"/>
  <c r="J164"/>
  <c r="I165"/>
  <c r="J165"/>
  <c r="I166"/>
  <c r="J166"/>
  <c r="I167"/>
  <c r="J167"/>
  <c r="I168"/>
  <c r="J168"/>
  <c r="I171"/>
  <c r="J171"/>
  <c r="I172"/>
  <c r="J172"/>
  <c r="I173"/>
  <c r="J173"/>
  <c r="I174"/>
  <c r="J174"/>
  <c r="I175"/>
  <c r="J175"/>
  <c r="I177"/>
  <c r="J177"/>
  <c r="I178"/>
  <c r="J178"/>
  <c r="I179"/>
  <c r="J179"/>
  <c r="I180"/>
  <c r="J180"/>
  <c r="I181"/>
  <c r="J181"/>
  <c r="I182"/>
  <c r="J182"/>
  <c r="I184"/>
  <c r="J184"/>
  <c r="I185"/>
  <c r="J185"/>
  <c r="I186"/>
  <c r="J186"/>
  <c r="I187"/>
  <c r="J187"/>
  <c r="I188"/>
  <c r="J188"/>
  <c r="I190"/>
  <c r="J190"/>
  <c r="I191"/>
  <c r="J191"/>
  <c r="I192"/>
  <c r="J192"/>
  <c r="I193"/>
  <c r="J193"/>
  <c r="I194"/>
  <c r="J194"/>
  <c r="I196"/>
  <c r="J196"/>
  <c r="I197"/>
  <c r="J197"/>
  <c r="I198"/>
  <c r="J198"/>
  <c r="I199"/>
  <c r="J199"/>
  <c r="I200"/>
  <c r="J200"/>
  <c r="I202"/>
  <c r="J202"/>
  <c r="I203"/>
  <c r="J203"/>
  <c r="I204"/>
  <c r="J204"/>
  <c r="I205"/>
  <c r="J205"/>
  <c r="I206"/>
  <c r="J206"/>
  <c r="I208"/>
  <c r="J208"/>
  <c r="I209"/>
  <c r="J209"/>
  <c r="I210"/>
  <c r="J210"/>
  <c r="I211"/>
  <c r="J211"/>
  <c r="I212"/>
  <c r="J212"/>
  <c r="I213"/>
  <c r="J213"/>
  <c r="I215"/>
  <c r="J215"/>
  <c r="I216"/>
  <c r="J216"/>
  <c r="I217"/>
  <c r="J217"/>
  <c r="I218"/>
  <c r="J218"/>
  <c r="I219"/>
  <c r="J219"/>
  <c r="I220"/>
  <c r="J220"/>
  <c r="I222"/>
  <c r="J222"/>
  <c r="I223"/>
  <c r="J223"/>
  <c r="I224"/>
  <c r="J224"/>
  <c r="I225"/>
  <c r="J225"/>
  <c r="I226"/>
  <c r="J226"/>
  <c r="I228"/>
  <c r="J228"/>
  <c r="I229"/>
  <c r="I230"/>
  <c r="J230"/>
  <c r="I231"/>
  <c r="J231"/>
  <c r="I232"/>
  <c r="J232"/>
  <c r="I233"/>
  <c r="J233"/>
  <c r="I235"/>
  <c r="J235"/>
  <c r="I236"/>
  <c r="J236"/>
  <c r="I237"/>
  <c r="J237"/>
  <c r="I238"/>
  <c r="J238"/>
  <c r="I239"/>
  <c r="J239"/>
  <c r="I242"/>
  <c r="J242"/>
  <c r="I243"/>
  <c r="J243"/>
  <c r="I244"/>
  <c r="J244"/>
  <c r="I245"/>
  <c r="J245"/>
  <c r="I246"/>
  <c r="J246"/>
  <c r="I248"/>
  <c r="J248"/>
  <c r="I249"/>
  <c r="J249"/>
  <c r="I250"/>
  <c r="J250"/>
  <c r="I251"/>
  <c r="J251"/>
  <c r="I252"/>
  <c r="J252"/>
  <c r="I254"/>
  <c r="I255"/>
  <c r="J255"/>
  <c r="I256"/>
  <c r="J256"/>
  <c r="I257"/>
  <c r="J257"/>
  <c r="I258"/>
  <c r="J258"/>
  <c r="H253"/>
  <c r="G253"/>
  <c r="H247"/>
  <c r="G247"/>
  <c r="H241"/>
  <c r="G241"/>
  <c r="H234"/>
  <c r="G234"/>
  <c r="H227"/>
  <c r="G227"/>
  <c r="H221"/>
  <c r="G221"/>
  <c r="H214"/>
  <c r="G214"/>
  <c r="H207"/>
  <c r="G207"/>
  <c r="H201"/>
  <c r="G201"/>
  <c r="H195"/>
  <c r="G195"/>
  <c r="H189"/>
  <c r="G189"/>
  <c r="H183"/>
  <c r="G183"/>
  <c r="H176"/>
  <c r="G176"/>
  <c r="H170"/>
  <c r="G170"/>
  <c r="H145"/>
  <c r="G145"/>
  <c r="H138"/>
  <c r="G138"/>
  <c r="H131"/>
  <c r="G131"/>
  <c r="H125"/>
  <c r="G125"/>
  <c r="H119"/>
  <c r="G119"/>
  <c r="H112"/>
  <c r="G112"/>
  <c r="H106"/>
  <c r="G106"/>
  <c r="H100"/>
  <c r="G100"/>
  <c r="H94"/>
  <c r="G94"/>
  <c r="H88"/>
  <c r="G88"/>
  <c r="H82"/>
  <c r="G82"/>
  <c r="H75"/>
  <c r="G75"/>
  <c r="H69"/>
  <c r="G69"/>
  <c r="H62"/>
  <c r="G62"/>
  <c r="H56"/>
  <c r="G56"/>
  <c r="H50"/>
  <c r="G50"/>
  <c r="H36"/>
  <c r="G36"/>
  <c r="H30"/>
  <c r="G30"/>
  <c r="H24"/>
  <c r="G24"/>
  <c r="H18"/>
  <c r="G18"/>
  <c r="H12"/>
  <c r="G12"/>
  <c r="F12"/>
  <c r="J12"/>
  <c r="E13"/>
  <c r="I13"/>
  <c r="E18"/>
  <c r="F18"/>
  <c r="E24"/>
  <c r="F24"/>
  <c r="E30"/>
  <c r="F30"/>
  <c r="E36"/>
  <c r="F36"/>
  <c r="E43"/>
  <c r="I43"/>
  <c r="F43"/>
  <c r="J43"/>
  <c r="E50"/>
  <c r="F50"/>
  <c r="J50"/>
  <c r="E56"/>
  <c r="F56"/>
  <c r="J56"/>
  <c r="E62"/>
  <c r="F62"/>
  <c r="J62"/>
  <c r="E69"/>
  <c r="F69"/>
  <c r="J69"/>
  <c r="E75"/>
  <c r="F75"/>
  <c r="J75"/>
  <c r="E82"/>
  <c r="F82"/>
  <c r="J82"/>
  <c r="E88"/>
  <c r="F88"/>
  <c r="J88"/>
  <c r="E94"/>
  <c r="F94"/>
  <c r="J94"/>
  <c r="J102"/>
  <c r="J104"/>
  <c r="J105"/>
  <c r="E106"/>
  <c r="F106"/>
  <c r="J106"/>
  <c r="E112"/>
  <c r="F112"/>
  <c r="J112"/>
  <c r="E119"/>
  <c r="F119"/>
  <c r="J119"/>
  <c r="E125"/>
  <c r="F125"/>
  <c r="J125"/>
  <c r="E131"/>
  <c r="F131"/>
  <c r="J131"/>
  <c r="E138"/>
  <c r="F138"/>
  <c r="J138"/>
  <c r="E145"/>
  <c r="F145"/>
  <c r="J145"/>
  <c r="E151"/>
  <c r="I151"/>
  <c r="F151"/>
  <c r="J151"/>
  <c r="E157"/>
  <c r="I157"/>
  <c r="F157"/>
  <c r="J157"/>
  <c r="E163"/>
  <c r="I163"/>
  <c r="F163"/>
  <c r="J163"/>
  <c r="E170"/>
  <c r="F170"/>
  <c r="J170"/>
  <c r="E176"/>
  <c r="F176"/>
  <c r="J176"/>
  <c r="E183"/>
  <c r="F183"/>
  <c r="J183"/>
  <c r="E189"/>
  <c r="F189"/>
  <c r="J189"/>
  <c r="E195"/>
  <c r="F195"/>
  <c r="J195"/>
  <c r="E201"/>
  <c r="F201"/>
  <c r="J201"/>
  <c r="E207"/>
  <c r="F207"/>
  <c r="J207"/>
  <c r="E214"/>
  <c r="F214"/>
  <c r="J214"/>
  <c r="E221"/>
  <c r="F221"/>
  <c r="J221"/>
  <c r="E227"/>
  <c r="F229"/>
  <c r="J229"/>
  <c r="E234"/>
  <c r="F234"/>
  <c r="J234"/>
  <c r="E241"/>
  <c r="F241"/>
  <c r="J241"/>
  <c r="E247"/>
  <c r="F247"/>
  <c r="J247"/>
  <c r="E253"/>
  <c r="F254"/>
  <c r="J254"/>
  <c r="G517" i="1"/>
  <c r="H453"/>
  <c r="G453"/>
  <c r="I214"/>
  <c r="G216"/>
  <c r="L173"/>
  <c r="K173"/>
  <c r="J173"/>
  <c r="I173"/>
  <c r="G174"/>
  <c r="H174"/>
  <c r="H175"/>
  <c r="J115"/>
  <c r="I115"/>
  <c r="G116"/>
  <c r="H116"/>
  <c r="J89"/>
  <c r="I89"/>
  <c r="G90"/>
  <c r="H90"/>
  <c r="G82"/>
  <c r="H82"/>
  <c r="I81"/>
  <c r="I36"/>
  <c r="I30"/>
  <c r="J533"/>
  <c r="J521"/>
  <c r="J515"/>
  <c r="J476"/>
  <c r="J463"/>
  <c r="J451"/>
  <c r="J445"/>
  <c r="J439"/>
  <c r="J433"/>
  <c r="J427"/>
  <c r="J421"/>
  <c r="J415"/>
  <c r="J409"/>
  <c r="J403"/>
  <c r="J397"/>
  <c r="J344"/>
  <c r="J42"/>
  <c r="J337"/>
  <c r="J331"/>
  <c r="J324"/>
  <c r="J318"/>
  <c r="J312"/>
  <c r="J306"/>
  <c r="J300"/>
  <c r="J294"/>
  <c r="J287"/>
  <c r="J281"/>
  <c r="J275"/>
  <c r="J269"/>
  <c r="J263"/>
  <c r="J257"/>
  <c r="J251"/>
  <c r="J245"/>
  <c r="J239"/>
  <c r="J233"/>
  <c r="J200"/>
  <c r="J165"/>
  <c r="J140"/>
  <c r="J139"/>
  <c r="J138"/>
  <c r="J371"/>
  <c r="J128"/>
  <c r="J122"/>
  <c r="J109"/>
  <c r="J102"/>
  <c r="J96"/>
  <c r="J75"/>
  <c r="J69"/>
  <c r="J36"/>
  <c r="J30"/>
  <c r="J19"/>
  <c r="J364"/>
  <c r="G346"/>
  <c r="H346"/>
  <c r="G348"/>
  <c r="H348"/>
  <c r="G349"/>
  <c r="H349"/>
  <c r="G350"/>
  <c r="H350"/>
  <c r="H345"/>
  <c r="G345"/>
  <c r="I344"/>
  <c r="K344"/>
  <c r="L344"/>
  <c r="M344"/>
  <c r="N344"/>
  <c r="O344"/>
  <c r="P344"/>
  <c r="H45"/>
  <c r="H46"/>
  <c r="H47"/>
  <c r="H43"/>
  <c r="G45"/>
  <c r="G46"/>
  <c r="G47"/>
  <c r="G43"/>
  <c r="K42"/>
  <c r="L42"/>
  <c r="M42"/>
  <c r="N42"/>
  <c r="O42"/>
  <c r="P42"/>
  <c r="I42"/>
  <c r="H339"/>
  <c r="H342"/>
  <c r="H343"/>
  <c r="H338"/>
  <c r="G339"/>
  <c r="G342"/>
  <c r="G343"/>
  <c r="G338"/>
  <c r="I337"/>
  <c r="K337"/>
  <c r="L337"/>
  <c r="M337"/>
  <c r="N337"/>
  <c r="O337"/>
  <c r="P337"/>
  <c r="G548"/>
  <c r="H548"/>
  <c r="G550"/>
  <c r="H550"/>
  <c r="H336"/>
  <c r="G336"/>
  <c r="H335"/>
  <c r="G335"/>
  <c r="H334"/>
  <c r="G334"/>
  <c r="H333"/>
  <c r="H331" s="1"/>
  <c r="G333"/>
  <c r="G331" s="1"/>
  <c r="H332"/>
  <c r="G332"/>
  <c r="P331"/>
  <c r="O331"/>
  <c r="N331"/>
  <c r="M331"/>
  <c r="L331"/>
  <c r="K331"/>
  <c r="I331"/>
  <c r="H538"/>
  <c r="G538"/>
  <c r="H537"/>
  <c r="G537"/>
  <c r="H536"/>
  <c r="G536"/>
  <c r="H534"/>
  <c r="G534"/>
  <c r="P533"/>
  <c r="O533"/>
  <c r="N533"/>
  <c r="M533"/>
  <c r="L533"/>
  <c r="K533"/>
  <c r="I533"/>
  <c r="H80"/>
  <c r="G80"/>
  <c r="H79"/>
  <c r="G79"/>
  <c r="H78"/>
  <c r="G78"/>
  <c r="H77"/>
  <c r="G77"/>
  <c r="G75" s="1"/>
  <c r="H76"/>
  <c r="G76"/>
  <c r="P75"/>
  <c r="O75"/>
  <c r="N75"/>
  <c r="M75"/>
  <c r="L75"/>
  <c r="K75"/>
  <c r="I75"/>
  <c r="M89"/>
  <c r="I200"/>
  <c r="P138"/>
  <c r="P139"/>
  <c r="P140"/>
  <c r="O138"/>
  <c r="O139"/>
  <c r="O140"/>
  <c r="N138"/>
  <c r="N139"/>
  <c r="N140"/>
  <c r="M138"/>
  <c r="M139"/>
  <c r="M140"/>
  <c r="L138"/>
  <c r="L139"/>
  <c r="L140"/>
  <c r="K138"/>
  <c r="K139"/>
  <c r="K140"/>
  <c r="I138"/>
  <c r="I139"/>
  <c r="I140"/>
  <c r="H205"/>
  <c r="G205"/>
  <c r="H204"/>
  <c r="G204"/>
  <c r="H203"/>
  <c r="G203"/>
  <c r="H201"/>
  <c r="G201"/>
  <c r="P200"/>
  <c r="O200"/>
  <c r="N200"/>
  <c r="M200"/>
  <c r="L200"/>
  <c r="K200"/>
  <c r="I96"/>
  <c r="I102"/>
  <c r="I109"/>
  <c r="I122"/>
  <c r="I128"/>
  <c r="I371"/>
  <c r="I141"/>
  <c r="I147"/>
  <c r="I153"/>
  <c r="K153"/>
  <c r="I165"/>
  <c r="I181"/>
  <c r="I187"/>
  <c r="K193"/>
  <c r="I233"/>
  <c r="I239"/>
  <c r="I245"/>
  <c r="K245"/>
  <c r="I251"/>
  <c r="I257"/>
  <c r="I263"/>
  <c r="I269"/>
  <c r="K269"/>
  <c r="I275"/>
  <c r="I281"/>
  <c r="I287"/>
  <c r="K287"/>
  <c r="K214"/>
  <c r="I294"/>
  <c r="K294"/>
  <c r="I300"/>
  <c r="K300"/>
  <c r="L300"/>
  <c r="I306"/>
  <c r="K306"/>
  <c r="I312"/>
  <c r="K312"/>
  <c r="I318"/>
  <c r="I324"/>
  <c r="K324"/>
  <c r="L324"/>
  <c r="I397"/>
  <c r="K397"/>
  <c r="I403"/>
  <c r="K403"/>
  <c r="I409"/>
  <c r="K409"/>
  <c r="I415"/>
  <c r="K415"/>
  <c r="I421"/>
  <c r="I427"/>
  <c r="I433"/>
  <c r="I439"/>
  <c r="I445"/>
  <c r="I451"/>
  <c r="I457"/>
  <c r="I476"/>
  <c r="I515"/>
  <c r="I521"/>
  <c r="I527"/>
  <c r="H366"/>
  <c r="H367"/>
  <c r="H368"/>
  <c r="H369"/>
  <c r="G366"/>
  <c r="G367"/>
  <c r="G368"/>
  <c r="G369"/>
  <c r="H365"/>
  <c r="G365"/>
  <c r="P364"/>
  <c r="O364"/>
  <c r="N364"/>
  <c r="M364"/>
  <c r="L364"/>
  <c r="K364"/>
  <c r="I364"/>
  <c r="I69"/>
  <c r="H532"/>
  <c r="G532"/>
  <c r="H531"/>
  <c r="G531"/>
  <c r="H530"/>
  <c r="G530"/>
  <c r="H529"/>
  <c r="G529"/>
  <c r="H528"/>
  <c r="G528"/>
  <c r="H526"/>
  <c r="G526"/>
  <c r="H525"/>
  <c r="G525"/>
  <c r="H524"/>
  <c r="G524"/>
  <c r="H523"/>
  <c r="G523"/>
  <c r="H522"/>
  <c r="G522"/>
  <c r="H520"/>
  <c r="G520"/>
  <c r="H519"/>
  <c r="G519"/>
  <c r="H518"/>
  <c r="G518"/>
  <c r="H517"/>
  <c r="H516"/>
  <c r="G516"/>
  <c r="H482"/>
  <c r="G482"/>
  <c r="H481"/>
  <c r="G481"/>
  <c r="H480"/>
  <c r="G478"/>
  <c r="H477"/>
  <c r="G477"/>
  <c r="H475"/>
  <c r="G475"/>
  <c r="H474"/>
  <c r="G474"/>
  <c r="H473"/>
  <c r="G473"/>
  <c r="G472"/>
  <c r="H471"/>
  <c r="G471"/>
  <c r="H469"/>
  <c r="G469"/>
  <c r="H468"/>
  <c r="G468"/>
  <c r="H467"/>
  <c r="G467"/>
  <c r="H465"/>
  <c r="G465"/>
  <c r="H464"/>
  <c r="G464"/>
  <c r="G463" s="1"/>
  <c r="H462"/>
  <c r="G462"/>
  <c r="H461"/>
  <c r="G461"/>
  <c r="H460"/>
  <c r="G460"/>
  <c r="H459"/>
  <c r="G459"/>
  <c r="G458"/>
  <c r="H456"/>
  <c r="G456"/>
  <c r="H455"/>
  <c r="G455"/>
  <c r="H454"/>
  <c r="G454"/>
  <c r="H452"/>
  <c r="H451" s="1"/>
  <c r="G452"/>
  <c r="H450"/>
  <c r="G450"/>
  <c r="H449"/>
  <c r="G449"/>
  <c r="H448"/>
  <c r="G448"/>
  <c r="H447"/>
  <c r="H445" s="1"/>
  <c r="G447"/>
  <c r="H446"/>
  <c r="G446"/>
  <c r="H444"/>
  <c r="G444"/>
  <c r="H443"/>
  <c r="G443"/>
  <c r="H442"/>
  <c r="G442"/>
  <c r="H441"/>
  <c r="G441"/>
  <c r="H440"/>
  <c r="H439" s="1"/>
  <c r="G440"/>
  <c r="H438"/>
  <c r="G438"/>
  <c r="H437"/>
  <c r="G437"/>
  <c r="H436"/>
  <c r="G436"/>
  <c r="H435"/>
  <c r="H433" s="1"/>
  <c r="G435"/>
  <c r="H434"/>
  <c r="G434"/>
  <c r="H432"/>
  <c r="G432"/>
  <c r="H431"/>
  <c r="G431"/>
  <c r="H430"/>
  <c r="G430"/>
  <c r="H429"/>
  <c r="G429"/>
  <c r="H428"/>
  <c r="H427" s="1"/>
  <c r="G428"/>
  <c r="H426"/>
  <c r="G426"/>
  <c r="H425"/>
  <c r="G425"/>
  <c r="H424"/>
  <c r="G424"/>
  <c r="H423"/>
  <c r="H421" s="1"/>
  <c r="G423"/>
  <c r="H422"/>
  <c r="G422"/>
  <c r="H420"/>
  <c r="G420"/>
  <c r="H419"/>
  <c r="G419"/>
  <c r="H418"/>
  <c r="G418"/>
  <c r="H417"/>
  <c r="G417"/>
  <c r="G415" s="1"/>
  <c r="H416"/>
  <c r="H415" s="1"/>
  <c r="G416"/>
  <c r="H414"/>
  <c r="G414"/>
  <c r="H413"/>
  <c r="G413"/>
  <c r="H412"/>
  <c r="G412"/>
  <c r="H411"/>
  <c r="H409" s="1"/>
  <c r="G411"/>
  <c r="H410"/>
  <c r="G410"/>
  <c r="H408"/>
  <c r="G408"/>
  <c r="H407"/>
  <c r="G407"/>
  <c r="H406"/>
  <c r="G406"/>
  <c r="H405"/>
  <c r="G405"/>
  <c r="H404"/>
  <c r="H403" s="1"/>
  <c r="G404"/>
  <c r="H402"/>
  <c r="G402"/>
  <c r="H401"/>
  <c r="G401"/>
  <c r="H400"/>
  <c r="G400"/>
  <c r="G397" s="1"/>
  <c r="H399"/>
  <c r="H397" s="1"/>
  <c r="G399"/>
  <c r="G398"/>
  <c r="H330"/>
  <c r="G330"/>
  <c r="H328"/>
  <c r="G328"/>
  <c r="H327"/>
  <c r="G327"/>
  <c r="H326"/>
  <c r="G326"/>
  <c r="H325"/>
  <c r="G325"/>
  <c r="H323"/>
  <c r="G323"/>
  <c r="H322"/>
  <c r="G322"/>
  <c r="H321"/>
  <c r="G321"/>
  <c r="H320"/>
  <c r="G320"/>
  <c r="G318" s="1"/>
  <c r="H319"/>
  <c r="G319"/>
  <c r="H317"/>
  <c r="G317"/>
  <c r="H316"/>
  <c r="G316"/>
  <c r="H315"/>
  <c r="G315"/>
  <c r="H314"/>
  <c r="G314"/>
  <c r="H313"/>
  <c r="G313"/>
  <c r="G312" s="1"/>
  <c r="H311"/>
  <c r="G311"/>
  <c r="H310"/>
  <c r="G310"/>
  <c r="H309"/>
  <c r="G309"/>
  <c r="H308"/>
  <c r="H306" s="1"/>
  <c r="G308"/>
  <c r="G306" s="1"/>
  <c r="H307"/>
  <c r="G307"/>
  <c r="H305"/>
  <c r="G305"/>
  <c r="H304"/>
  <c r="G304"/>
  <c r="H303"/>
  <c r="G303"/>
  <c r="H302"/>
  <c r="G302"/>
  <c r="H301"/>
  <c r="G301"/>
  <c r="G300" s="1"/>
  <c r="H299"/>
  <c r="G299"/>
  <c r="H298"/>
  <c r="G298"/>
  <c r="H297"/>
  <c r="G297"/>
  <c r="H296"/>
  <c r="G296"/>
  <c r="G294" s="1"/>
  <c r="H295"/>
  <c r="G295"/>
  <c r="H219"/>
  <c r="G219"/>
  <c r="H218"/>
  <c r="G217"/>
  <c r="H215"/>
  <c r="G215"/>
  <c r="H293"/>
  <c r="G293"/>
  <c r="H292"/>
  <c r="G292"/>
  <c r="H291"/>
  <c r="G291"/>
  <c r="H290"/>
  <c r="G290"/>
  <c r="H288"/>
  <c r="G288"/>
  <c r="G282"/>
  <c r="G281" s="1"/>
  <c r="H286"/>
  <c r="G286"/>
  <c r="H285"/>
  <c r="G285"/>
  <c r="H284"/>
  <c r="G284"/>
  <c r="H283"/>
  <c r="G283"/>
  <c r="H282"/>
  <c r="H280"/>
  <c r="G280"/>
  <c r="H279"/>
  <c r="G279"/>
  <c r="H278"/>
  <c r="G278"/>
  <c r="H277"/>
  <c r="G277"/>
  <c r="H276"/>
  <c r="G276"/>
  <c r="H274"/>
  <c r="G274"/>
  <c r="H273"/>
  <c r="G273"/>
  <c r="H272"/>
  <c r="G272"/>
  <c r="H271"/>
  <c r="G271"/>
  <c r="H270"/>
  <c r="H269" s="1"/>
  <c r="G270"/>
  <c r="H268"/>
  <c r="G268"/>
  <c r="H267"/>
  <c r="G267"/>
  <c r="H266"/>
  <c r="G266"/>
  <c r="H265"/>
  <c r="G265"/>
  <c r="G263" s="1"/>
  <c r="H264"/>
  <c r="G264"/>
  <c r="H262"/>
  <c r="G262"/>
  <c r="H261"/>
  <c r="G261"/>
  <c r="H260"/>
  <c r="G260"/>
  <c r="H259"/>
  <c r="G259"/>
  <c r="H258"/>
  <c r="H257" s="1"/>
  <c r="G258"/>
  <c r="H256"/>
  <c r="G256"/>
  <c r="H255"/>
  <c r="G255"/>
  <c r="H254"/>
  <c r="G254"/>
  <c r="H253"/>
  <c r="G253"/>
  <c r="H252"/>
  <c r="G252"/>
  <c r="H250"/>
  <c r="G250"/>
  <c r="H249"/>
  <c r="G249"/>
  <c r="H248"/>
  <c r="G248"/>
  <c r="H247"/>
  <c r="G247"/>
  <c r="H246"/>
  <c r="G246"/>
  <c r="H244"/>
  <c r="G244"/>
  <c r="H243"/>
  <c r="G243"/>
  <c r="H242"/>
  <c r="G242"/>
  <c r="H241"/>
  <c r="H239" s="1"/>
  <c r="G241"/>
  <c r="H240"/>
  <c r="G240"/>
  <c r="H238"/>
  <c r="G238"/>
  <c r="H237"/>
  <c r="G237"/>
  <c r="H236"/>
  <c r="G236"/>
  <c r="H235"/>
  <c r="G235"/>
  <c r="H234"/>
  <c r="G234"/>
  <c r="H199"/>
  <c r="G199"/>
  <c r="H198"/>
  <c r="G198"/>
  <c r="H197"/>
  <c r="G197"/>
  <c r="H195"/>
  <c r="H194"/>
  <c r="G194"/>
  <c r="H192"/>
  <c r="G192"/>
  <c r="H191"/>
  <c r="G191"/>
  <c r="H190"/>
  <c r="G190"/>
  <c r="G189"/>
  <c r="H188"/>
  <c r="G188"/>
  <c r="H186"/>
  <c r="G186"/>
  <c r="H185"/>
  <c r="G185"/>
  <c r="H184"/>
  <c r="G184"/>
  <c r="H183"/>
  <c r="G183"/>
  <c r="G182"/>
  <c r="H180"/>
  <c r="G180"/>
  <c r="H179"/>
  <c r="G179"/>
  <c r="H178"/>
  <c r="G178"/>
  <c r="H177"/>
  <c r="G177"/>
  <c r="G175"/>
  <c r="H172"/>
  <c r="G172"/>
  <c r="H171"/>
  <c r="G171"/>
  <c r="H170"/>
  <c r="G170"/>
  <c r="H169"/>
  <c r="G169"/>
  <c r="H166"/>
  <c r="G166"/>
  <c r="H164"/>
  <c r="G164"/>
  <c r="H163"/>
  <c r="G163"/>
  <c r="H162"/>
  <c r="G162"/>
  <c r="H161"/>
  <c r="G161"/>
  <c r="G160"/>
  <c r="H158"/>
  <c r="G158"/>
  <c r="H157"/>
  <c r="G157"/>
  <c r="H156"/>
  <c r="G156"/>
  <c r="H155"/>
  <c r="G155"/>
  <c r="G154"/>
  <c r="H152"/>
  <c r="G152"/>
  <c r="H151"/>
  <c r="G151"/>
  <c r="H150"/>
  <c r="G150"/>
  <c r="H149"/>
  <c r="G149"/>
  <c r="G148"/>
  <c r="H146"/>
  <c r="G146"/>
  <c r="H145"/>
  <c r="G145"/>
  <c r="H144"/>
  <c r="G144"/>
  <c r="H143"/>
  <c r="G143"/>
  <c r="G142"/>
  <c r="H376"/>
  <c r="G376"/>
  <c r="H375"/>
  <c r="G375"/>
  <c r="H374"/>
  <c r="G374"/>
  <c r="H373"/>
  <c r="G373"/>
  <c r="H372"/>
  <c r="H371" s="1"/>
  <c r="G372"/>
  <c r="H134"/>
  <c r="G134"/>
  <c r="H133"/>
  <c r="G133"/>
  <c r="H131"/>
  <c r="G131"/>
  <c r="H130"/>
  <c r="H128" s="1"/>
  <c r="G130"/>
  <c r="H129"/>
  <c r="G129"/>
  <c r="G128" s="1"/>
  <c r="H127"/>
  <c r="G127"/>
  <c r="H126"/>
  <c r="G126"/>
  <c r="H125"/>
  <c r="G125"/>
  <c r="H124"/>
  <c r="G124"/>
  <c r="G122" s="1"/>
  <c r="H123"/>
  <c r="H122" s="1"/>
  <c r="G123"/>
  <c r="H121"/>
  <c r="G121"/>
  <c r="H120"/>
  <c r="G120"/>
  <c r="H119"/>
  <c r="H118"/>
  <c r="G118"/>
  <c r="H117"/>
  <c r="G117"/>
  <c r="H114"/>
  <c r="G114"/>
  <c r="H113"/>
  <c r="G113"/>
  <c r="H112"/>
  <c r="G112"/>
  <c r="H110"/>
  <c r="G110"/>
  <c r="H108"/>
  <c r="G108"/>
  <c r="H107"/>
  <c r="G107"/>
  <c r="H105"/>
  <c r="G105"/>
  <c r="H104"/>
  <c r="G104"/>
  <c r="H103"/>
  <c r="G103"/>
  <c r="G102" s="1"/>
  <c r="H101"/>
  <c r="G101"/>
  <c r="H100"/>
  <c r="G100"/>
  <c r="H99"/>
  <c r="G99"/>
  <c r="H98"/>
  <c r="G98"/>
  <c r="G96" s="1"/>
  <c r="H97"/>
  <c r="G97"/>
  <c r="H67"/>
  <c r="G67"/>
  <c r="H66"/>
  <c r="G66"/>
  <c r="H65"/>
  <c r="G65"/>
  <c r="H63"/>
  <c r="G63"/>
  <c r="H62"/>
  <c r="G62"/>
  <c r="G61" s="1"/>
  <c r="H95"/>
  <c r="G95"/>
  <c r="H94"/>
  <c r="G94"/>
  <c r="H93"/>
  <c r="G93"/>
  <c r="H92"/>
  <c r="G92"/>
  <c r="H91"/>
  <c r="G91"/>
  <c r="H88"/>
  <c r="G88"/>
  <c r="H87"/>
  <c r="G87"/>
  <c r="H86"/>
  <c r="G86"/>
  <c r="H85"/>
  <c r="H83"/>
  <c r="G83"/>
  <c r="H74"/>
  <c r="G74"/>
  <c r="H73"/>
  <c r="G73"/>
  <c r="H72"/>
  <c r="G72"/>
  <c r="H71"/>
  <c r="G71"/>
  <c r="H70"/>
  <c r="H69" s="1"/>
  <c r="G70"/>
  <c r="H41"/>
  <c r="G41"/>
  <c r="H40"/>
  <c r="G40"/>
  <c r="H39"/>
  <c r="G39"/>
  <c r="H37"/>
  <c r="G37"/>
  <c r="K30"/>
  <c r="L30"/>
  <c r="M30"/>
  <c r="N30"/>
  <c r="O30"/>
  <c r="P30"/>
  <c r="H35"/>
  <c r="G35"/>
  <c r="H34"/>
  <c r="H33"/>
  <c r="G33"/>
  <c r="H32"/>
  <c r="G32"/>
  <c r="H31"/>
  <c r="H30" s="1"/>
  <c r="G31"/>
  <c r="G30" s="1"/>
  <c r="H22"/>
  <c r="H24"/>
  <c r="H26"/>
  <c r="H29"/>
  <c r="H20"/>
  <c r="G22"/>
  <c r="G24"/>
  <c r="G26"/>
  <c r="G29"/>
  <c r="K19"/>
  <c r="L19"/>
  <c r="M19"/>
  <c r="N19"/>
  <c r="O19"/>
  <c r="P19"/>
  <c r="L193"/>
  <c r="M193"/>
  <c r="N193"/>
  <c r="O193"/>
  <c r="P193"/>
  <c r="K187"/>
  <c r="L187"/>
  <c r="M187"/>
  <c r="N187"/>
  <c r="O187"/>
  <c r="P187"/>
  <c r="P181"/>
  <c r="O181"/>
  <c r="N181"/>
  <c r="M181"/>
  <c r="L181"/>
  <c r="K181"/>
  <c r="K476"/>
  <c r="L476"/>
  <c r="M476"/>
  <c r="N476"/>
  <c r="O476"/>
  <c r="P476"/>
  <c r="K521"/>
  <c r="K527"/>
  <c r="L521"/>
  <c r="L527"/>
  <c r="M521"/>
  <c r="M527"/>
  <c r="N521"/>
  <c r="N527"/>
  <c r="O521"/>
  <c r="O527"/>
  <c r="P521"/>
  <c r="P527"/>
  <c r="K515"/>
  <c r="K470"/>
  <c r="K463"/>
  <c r="K457"/>
  <c r="K451"/>
  <c r="K445"/>
  <c r="K439"/>
  <c r="K433"/>
  <c r="K427"/>
  <c r="K421"/>
  <c r="K318"/>
  <c r="K281"/>
  <c r="K275"/>
  <c r="K263"/>
  <c r="K257"/>
  <c r="K251"/>
  <c r="K239"/>
  <c r="K233"/>
  <c r="K371"/>
  <c r="K128"/>
  <c r="K122"/>
  <c r="K115"/>
  <c r="K109"/>
  <c r="K102"/>
  <c r="K96"/>
  <c r="K89"/>
  <c r="K81"/>
  <c r="K69"/>
  <c r="K36"/>
  <c r="L515"/>
  <c r="L470"/>
  <c r="L463"/>
  <c r="L457"/>
  <c r="L451"/>
  <c r="L445"/>
  <c r="L439"/>
  <c r="L433"/>
  <c r="L427"/>
  <c r="L421"/>
  <c r="L415"/>
  <c r="L409"/>
  <c r="L403"/>
  <c r="L397"/>
  <c r="L318"/>
  <c r="L312"/>
  <c r="L306"/>
  <c r="L294"/>
  <c r="L214"/>
  <c r="L287"/>
  <c r="L281"/>
  <c r="L275"/>
  <c r="L269"/>
  <c r="L263"/>
  <c r="L257"/>
  <c r="L251"/>
  <c r="L245"/>
  <c r="L239"/>
  <c r="L233"/>
  <c r="L371"/>
  <c r="L128"/>
  <c r="L122"/>
  <c r="L115"/>
  <c r="L109"/>
  <c r="L102"/>
  <c r="L96"/>
  <c r="L89"/>
  <c r="L81"/>
  <c r="L69"/>
  <c r="L36"/>
  <c r="M515"/>
  <c r="M470"/>
  <c r="M463"/>
  <c r="M457"/>
  <c r="M451"/>
  <c r="M445"/>
  <c r="M439"/>
  <c r="M433"/>
  <c r="M427"/>
  <c r="M421"/>
  <c r="M415"/>
  <c r="M409"/>
  <c r="M403"/>
  <c r="M397"/>
  <c r="M324"/>
  <c r="M318"/>
  <c r="M312"/>
  <c r="M306"/>
  <c r="M300"/>
  <c r="M294"/>
  <c r="M214"/>
  <c r="M287"/>
  <c r="M281"/>
  <c r="M275"/>
  <c r="M269"/>
  <c r="M263"/>
  <c r="M257"/>
  <c r="M251"/>
  <c r="M245"/>
  <c r="M239"/>
  <c r="M233"/>
  <c r="M371"/>
  <c r="M128"/>
  <c r="M122"/>
  <c r="M115"/>
  <c r="M109"/>
  <c r="M102"/>
  <c r="M96"/>
  <c r="M81"/>
  <c r="M69"/>
  <c r="M36"/>
  <c r="N515"/>
  <c r="N470"/>
  <c r="N463"/>
  <c r="N457"/>
  <c r="N451"/>
  <c r="N445"/>
  <c r="N439"/>
  <c r="N433"/>
  <c r="N427"/>
  <c r="N421"/>
  <c r="N415"/>
  <c r="N409"/>
  <c r="N403"/>
  <c r="N397"/>
  <c r="N324"/>
  <c r="N318"/>
  <c r="N312"/>
  <c r="N306"/>
  <c r="N300"/>
  <c r="N294"/>
  <c r="N214"/>
  <c r="N287"/>
  <c r="N281"/>
  <c r="N275"/>
  <c r="N269"/>
  <c r="N263"/>
  <c r="N257"/>
  <c r="N251"/>
  <c r="N245"/>
  <c r="N239"/>
  <c r="N233"/>
  <c r="N371"/>
  <c r="N128"/>
  <c r="N122"/>
  <c r="N115"/>
  <c r="N109"/>
  <c r="N102"/>
  <c r="N96"/>
  <c r="N89"/>
  <c r="N81"/>
  <c r="N69"/>
  <c r="N36"/>
  <c r="O515"/>
  <c r="O470"/>
  <c r="O463"/>
  <c r="O457"/>
  <c r="O451"/>
  <c r="O445"/>
  <c r="O439"/>
  <c r="O433"/>
  <c r="O427"/>
  <c r="O421"/>
  <c r="O415"/>
  <c r="O409"/>
  <c r="O403"/>
  <c r="O397"/>
  <c r="O324"/>
  <c r="O318"/>
  <c r="O312"/>
  <c r="O306"/>
  <c r="O300"/>
  <c r="O294"/>
  <c r="O214"/>
  <c r="O287"/>
  <c r="O281"/>
  <c r="O275"/>
  <c r="O269"/>
  <c r="O263"/>
  <c r="O257"/>
  <c r="O251"/>
  <c r="O245"/>
  <c r="O239"/>
  <c r="O233"/>
  <c r="O371"/>
  <c r="O128"/>
  <c r="O122"/>
  <c r="O115"/>
  <c r="O109"/>
  <c r="O102"/>
  <c r="O96"/>
  <c r="O89"/>
  <c r="O81"/>
  <c r="O69"/>
  <c r="O36"/>
  <c r="P515"/>
  <c r="P470"/>
  <c r="P463"/>
  <c r="P457"/>
  <c r="P451"/>
  <c r="P445"/>
  <c r="P439"/>
  <c r="P433"/>
  <c r="P427"/>
  <c r="P421"/>
  <c r="P415"/>
  <c r="P409"/>
  <c r="P403"/>
  <c r="P397"/>
  <c r="P324"/>
  <c r="P318"/>
  <c r="P312"/>
  <c r="P306"/>
  <c r="P300"/>
  <c r="P294"/>
  <c r="P214"/>
  <c r="P287"/>
  <c r="P281"/>
  <c r="P275"/>
  <c r="P269"/>
  <c r="P263"/>
  <c r="P257"/>
  <c r="P251"/>
  <c r="P245"/>
  <c r="P239"/>
  <c r="P233"/>
  <c r="P371"/>
  <c r="P128"/>
  <c r="P122"/>
  <c r="P115"/>
  <c r="P109"/>
  <c r="P102"/>
  <c r="P96"/>
  <c r="P89"/>
  <c r="P81"/>
  <c r="P69"/>
  <c r="P36"/>
  <c r="K165"/>
  <c r="K159"/>
  <c r="K147"/>
  <c r="K141"/>
  <c r="L165"/>
  <c r="L159"/>
  <c r="L153"/>
  <c r="L147"/>
  <c r="L141"/>
  <c r="M173"/>
  <c r="M165"/>
  <c r="M159"/>
  <c r="M153"/>
  <c r="M147"/>
  <c r="M141"/>
  <c r="N173"/>
  <c r="N165"/>
  <c r="N159"/>
  <c r="N153"/>
  <c r="N147"/>
  <c r="N141"/>
  <c r="O173"/>
  <c r="O165"/>
  <c r="O159"/>
  <c r="O153"/>
  <c r="O147"/>
  <c r="O141"/>
  <c r="P173"/>
  <c r="P165"/>
  <c r="P159"/>
  <c r="P153"/>
  <c r="P147"/>
  <c r="P141"/>
  <c r="E100" i="3"/>
  <c r="J36"/>
  <c r="J30"/>
  <c r="J24"/>
  <c r="J18"/>
  <c r="I100"/>
  <c r="I253"/>
  <c r="I247"/>
  <c r="I241"/>
  <c r="I234"/>
  <c r="I227"/>
  <c r="I221"/>
  <c r="I214"/>
  <c r="I207"/>
  <c r="I201"/>
  <c r="I195"/>
  <c r="I189"/>
  <c r="I183"/>
  <c r="I176"/>
  <c r="I170"/>
  <c r="I145"/>
  <c r="I138"/>
  <c r="I131"/>
  <c r="I125"/>
  <c r="I119"/>
  <c r="I112"/>
  <c r="I106"/>
  <c r="I105"/>
  <c r="I104"/>
  <c r="I103"/>
  <c r="I102"/>
  <c r="I101"/>
  <c r="I94"/>
  <c r="I88"/>
  <c r="I82"/>
  <c r="I75"/>
  <c r="I69"/>
  <c r="I62"/>
  <c r="I56"/>
  <c r="I50"/>
  <c r="I36"/>
  <c r="I30"/>
  <c r="I24"/>
  <c r="I18"/>
  <c r="E12"/>
  <c r="I12"/>
  <c r="F253"/>
  <c r="J253"/>
  <c r="F100"/>
  <c r="J100"/>
  <c r="F227"/>
  <c r="J227"/>
  <c r="H546" i="1"/>
  <c r="J527"/>
  <c r="G546"/>
  <c r="G547"/>
  <c r="H154"/>
  <c r="J193"/>
  <c r="J81"/>
  <c r="I19"/>
  <c r="N10" i="4"/>
  <c r="M10"/>
  <c r="M9"/>
  <c r="H245" i="1"/>
  <c r="H251"/>
  <c r="N506"/>
  <c r="H521"/>
  <c r="O555"/>
  <c r="J393"/>
  <c r="K561"/>
  <c r="J392"/>
  <c r="H502"/>
  <c r="M509"/>
  <c r="M558"/>
  <c r="M556"/>
  <c r="K504"/>
  <c r="H160" l="1"/>
  <c r="H159" s="1"/>
  <c r="N495"/>
  <c r="G89"/>
  <c r="G153"/>
  <c r="G173"/>
  <c r="G187"/>
  <c r="G324"/>
  <c r="G470"/>
  <c r="K564"/>
  <c r="J181"/>
  <c r="G69"/>
  <c r="H61"/>
  <c r="H96"/>
  <c r="H109"/>
  <c r="G371"/>
  <c r="G141"/>
  <c r="H294"/>
  <c r="H300"/>
  <c r="H312"/>
  <c r="H318"/>
  <c r="G403"/>
  <c r="G409"/>
  <c r="G421"/>
  <c r="G427"/>
  <c r="G433"/>
  <c r="G439"/>
  <c r="G445"/>
  <c r="G451"/>
  <c r="H527"/>
  <c r="G533"/>
  <c r="H496"/>
  <c r="O511"/>
  <c r="L555"/>
  <c r="J394"/>
  <c r="I393"/>
  <c r="L539"/>
  <c r="J545"/>
  <c r="H36"/>
  <c r="G115"/>
  <c r="H139"/>
  <c r="G139"/>
  <c r="G159"/>
  <c r="G165"/>
  <c r="G181"/>
  <c r="H42"/>
  <c r="J562"/>
  <c r="H142"/>
  <c r="H141" s="1"/>
  <c r="G527"/>
  <c r="N135"/>
  <c r="M390"/>
  <c r="O508"/>
  <c r="G543"/>
  <c r="L390"/>
  <c r="M377"/>
  <c r="O394"/>
  <c r="G220"/>
  <c r="O135"/>
  <c r="K559"/>
  <c r="N567"/>
  <c r="G384"/>
  <c r="O391"/>
  <c r="M135"/>
  <c r="H382"/>
  <c r="P560"/>
  <c r="K555"/>
  <c r="I508"/>
  <c r="N508"/>
  <c r="P564"/>
  <c r="N558"/>
  <c r="P509"/>
  <c r="L509"/>
  <c r="M555"/>
  <c r="M551" s="1"/>
  <c r="J137"/>
  <c r="H137" s="1"/>
  <c r="N392"/>
  <c r="K495"/>
  <c r="H115"/>
  <c r="H173"/>
  <c r="G344"/>
  <c r="G540"/>
  <c r="L377"/>
  <c r="M539"/>
  <c r="H102"/>
  <c r="H165"/>
  <c r="H324"/>
  <c r="H200"/>
  <c r="H351"/>
  <c r="K568"/>
  <c r="M564"/>
  <c r="K565"/>
  <c r="G505"/>
  <c r="P555"/>
  <c r="N560"/>
  <c r="O558"/>
  <c r="K377"/>
  <c r="P377"/>
  <c r="L559"/>
  <c r="P392"/>
  <c r="L392"/>
  <c r="L389" s="1"/>
  <c r="O561"/>
  <c r="G381"/>
  <c r="K394"/>
  <c r="O392"/>
  <c r="O572" s="1"/>
  <c r="J567"/>
  <c r="L571"/>
  <c r="O495"/>
  <c r="H508"/>
  <c r="M508"/>
  <c r="M570" s="1"/>
  <c r="I495"/>
  <c r="M567"/>
  <c r="I564"/>
  <c r="I570" s="1"/>
  <c r="K509"/>
  <c r="K571" s="1"/>
  <c r="H153"/>
  <c r="H140"/>
  <c r="G457"/>
  <c r="G515"/>
  <c r="M511"/>
  <c r="J539"/>
  <c r="G206"/>
  <c r="P568"/>
  <c r="I390"/>
  <c r="L565"/>
  <c r="L512"/>
  <c r="L574" s="1"/>
  <c r="P562"/>
  <c r="K393"/>
  <c r="K573" s="1"/>
  <c r="L561"/>
  <c r="O562"/>
  <c r="H543"/>
  <c r="O560"/>
  <c r="L562"/>
  <c r="N555"/>
  <c r="H555" s="1"/>
  <c r="H544"/>
  <c r="O565"/>
  <c r="H181"/>
  <c r="G233"/>
  <c r="G239"/>
  <c r="G245"/>
  <c r="G251"/>
  <c r="G257"/>
  <c r="G269"/>
  <c r="G275"/>
  <c r="H281"/>
  <c r="G521"/>
  <c r="G364"/>
  <c r="H533"/>
  <c r="H148"/>
  <c r="H147" s="1"/>
  <c r="H19"/>
  <c r="H220"/>
  <c r="G351"/>
  <c r="G500"/>
  <c r="G502"/>
  <c r="H549"/>
  <c r="H545" s="1"/>
  <c r="G109"/>
  <c r="G337"/>
  <c r="G36"/>
  <c r="P558"/>
  <c r="N377"/>
  <c r="H380"/>
  <c r="M561"/>
  <c r="I394"/>
  <c r="M562"/>
  <c r="G386"/>
  <c r="P393"/>
  <c r="H388"/>
  <c r="H394" s="1"/>
  <c r="H187"/>
  <c r="H55"/>
  <c r="M383"/>
  <c r="J511"/>
  <c r="G497"/>
  <c r="G42"/>
  <c r="K135"/>
  <c r="O509"/>
  <c r="O571" s="1"/>
  <c r="G544"/>
  <c r="G357"/>
  <c r="K566"/>
  <c r="K563" s="1"/>
  <c r="O539"/>
  <c r="K562"/>
  <c r="I561"/>
  <c r="M495"/>
  <c r="L495"/>
  <c r="G147"/>
  <c r="G140"/>
  <c r="I511"/>
  <c r="J378"/>
  <c r="J390" s="1"/>
  <c r="G388"/>
  <c r="P383"/>
  <c r="G498"/>
  <c r="N539"/>
  <c r="H81"/>
  <c r="H233"/>
  <c r="H263"/>
  <c r="H275"/>
  <c r="H515"/>
  <c r="H364"/>
  <c r="H75"/>
  <c r="H344"/>
  <c r="G226"/>
  <c r="H226"/>
  <c r="H476"/>
  <c r="N512"/>
  <c r="L564"/>
  <c r="P511"/>
  <c r="P573" s="1"/>
  <c r="L511"/>
  <c r="L573" s="1"/>
  <c r="N383"/>
  <c r="P508"/>
  <c r="L508"/>
  <c r="L570" s="1"/>
  <c r="H541"/>
  <c r="H337"/>
  <c r="H357"/>
  <c r="H503"/>
  <c r="I510"/>
  <c r="K392"/>
  <c r="N393"/>
  <c r="J561"/>
  <c r="H561" s="1"/>
  <c r="N394"/>
  <c r="O567"/>
  <c r="P135"/>
  <c r="L135"/>
  <c r="H500"/>
  <c r="G287"/>
  <c r="H287"/>
  <c r="G476"/>
  <c r="H193"/>
  <c r="H138"/>
  <c r="H89"/>
  <c r="G81"/>
  <c r="G48"/>
  <c r="H48"/>
  <c r="G489"/>
  <c r="I559"/>
  <c r="I15" s="1"/>
  <c r="H483"/>
  <c r="G483"/>
  <c r="H378"/>
  <c r="G561"/>
  <c r="P507"/>
  <c r="K512"/>
  <c r="G552"/>
  <c r="G549"/>
  <c r="G545" s="1"/>
  <c r="H387"/>
  <c r="L558"/>
  <c r="M391"/>
  <c r="M571" s="1"/>
  <c r="N568"/>
  <c r="I506"/>
  <c r="L545"/>
  <c r="O390"/>
  <c r="G554"/>
  <c r="K556"/>
  <c r="K551" s="1"/>
  <c r="I137"/>
  <c r="G137" s="1"/>
  <c r="I503"/>
  <c r="I509" s="1"/>
  <c r="K560"/>
  <c r="O393"/>
  <c r="O573" s="1"/>
  <c r="N390"/>
  <c r="H384"/>
  <c r="H540"/>
  <c r="L383"/>
  <c r="O564"/>
  <c r="H381"/>
  <c r="K558"/>
  <c r="G558" s="1"/>
  <c r="K508"/>
  <c r="K390"/>
  <c r="N562"/>
  <c r="N559"/>
  <c r="I555"/>
  <c r="G555" s="1"/>
  <c r="O383"/>
  <c r="H386"/>
  <c r="P390"/>
  <c r="L567"/>
  <c r="K539"/>
  <c r="G195"/>
  <c r="G193" s="1"/>
  <c r="J470"/>
  <c r="J187"/>
  <c r="H505"/>
  <c r="J553"/>
  <c r="H553" s="1"/>
  <c r="H489"/>
  <c r="P391"/>
  <c r="P571" s="1"/>
  <c r="H463"/>
  <c r="H216"/>
  <c r="H214" s="1"/>
  <c r="J385"/>
  <c r="J565" s="1"/>
  <c r="J509"/>
  <c r="G138"/>
  <c r="P551"/>
  <c r="J559"/>
  <c r="J15" s="1"/>
  <c r="G499"/>
  <c r="G378"/>
  <c r="P539"/>
  <c r="H499"/>
  <c r="H511" s="1"/>
  <c r="G542"/>
  <c r="H542"/>
  <c r="P567"/>
  <c r="M559"/>
  <c r="I566"/>
  <c r="P545"/>
  <c r="G387"/>
  <c r="P565"/>
  <c r="J506"/>
  <c r="J512" s="1"/>
  <c r="O559"/>
  <c r="O557" s="1"/>
  <c r="I567"/>
  <c r="G541"/>
  <c r="K383"/>
  <c r="P559"/>
  <c r="M565"/>
  <c r="I539"/>
  <c r="N391"/>
  <c r="N571" s="1"/>
  <c r="M560"/>
  <c r="J136"/>
  <c r="H136" s="1"/>
  <c r="J457"/>
  <c r="H458"/>
  <c r="H457" s="1"/>
  <c r="P495"/>
  <c r="H472"/>
  <c r="H470" s="1"/>
  <c r="J153"/>
  <c r="G136"/>
  <c r="O551"/>
  <c r="P574"/>
  <c r="G496"/>
  <c r="G508" s="1"/>
  <c r="G200"/>
  <c r="G379"/>
  <c r="K510"/>
  <c r="K501"/>
  <c r="N504"/>
  <c r="P572"/>
  <c r="O566"/>
  <c r="P566"/>
  <c r="H498"/>
  <c r="L560"/>
  <c r="P501"/>
  <c r="J568"/>
  <c r="J573"/>
  <c r="H497"/>
  <c r="I560"/>
  <c r="I16" s="1"/>
  <c r="J16"/>
  <c r="J510"/>
  <c r="J508"/>
  <c r="J558"/>
  <c r="I377"/>
  <c r="G380"/>
  <c r="G392" s="1"/>
  <c r="I392"/>
  <c r="O570"/>
  <c r="I551"/>
  <c r="G553"/>
  <c r="K572"/>
  <c r="L501"/>
  <c r="L566"/>
  <c r="L510"/>
  <c r="I391"/>
  <c r="I383"/>
  <c r="G385"/>
  <c r="O568"/>
  <c r="O501"/>
  <c r="O512"/>
  <c r="M512"/>
  <c r="M574" s="1"/>
  <c r="M568"/>
  <c r="H552"/>
  <c r="L551"/>
  <c r="H554"/>
  <c r="M501"/>
  <c r="G504"/>
  <c r="M566"/>
  <c r="M510"/>
  <c r="H556"/>
  <c r="G214"/>
  <c r="G19"/>
  <c r="G382"/>
  <c r="I562"/>
  <c r="N551" l="1"/>
  <c r="J574"/>
  <c r="G511"/>
  <c r="N574"/>
  <c r="H574" s="1"/>
  <c r="M573"/>
  <c r="H509"/>
  <c r="G393"/>
  <c r="N573"/>
  <c r="H573" s="1"/>
  <c r="H564"/>
  <c r="O389"/>
  <c r="I565"/>
  <c r="G495"/>
  <c r="K507"/>
  <c r="G539"/>
  <c r="G556"/>
  <c r="J551"/>
  <c r="H135"/>
  <c r="P557"/>
  <c r="G390"/>
  <c r="G564"/>
  <c r="N389"/>
  <c r="H495"/>
  <c r="H392"/>
  <c r="H562"/>
  <c r="M557"/>
  <c r="J495"/>
  <c r="H539"/>
  <c r="N570"/>
  <c r="K574"/>
  <c r="I571"/>
  <c r="G571" s="1"/>
  <c r="G135"/>
  <c r="J377"/>
  <c r="I572"/>
  <c r="J383"/>
  <c r="H379"/>
  <c r="H377" s="1"/>
  <c r="J391"/>
  <c r="J389" s="1"/>
  <c r="H385"/>
  <c r="H383" s="1"/>
  <c r="N557"/>
  <c r="H567"/>
  <c r="H568"/>
  <c r="G565"/>
  <c r="I573"/>
  <c r="G567"/>
  <c r="P570"/>
  <c r="P569" s="1"/>
  <c r="P389"/>
  <c r="I568"/>
  <c r="I563" s="1"/>
  <c r="I512"/>
  <c r="I507" s="1"/>
  <c r="J501"/>
  <c r="H506"/>
  <c r="H512" s="1"/>
  <c r="K570"/>
  <c r="K389"/>
  <c r="G503"/>
  <c r="G509" s="1"/>
  <c r="I501"/>
  <c r="K557"/>
  <c r="O563"/>
  <c r="P563"/>
  <c r="G568"/>
  <c r="G551"/>
  <c r="M389"/>
  <c r="G559"/>
  <c r="G15" s="1"/>
  <c r="L557"/>
  <c r="I135"/>
  <c r="H393"/>
  <c r="H390"/>
  <c r="G506"/>
  <c r="G512" s="1"/>
  <c r="J135"/>
  <c r="G560"/>
  <c r="G16" s="1"/>
  <c r="I389"/>
  <c r="N501"/>
  <c r="N566"/>
  <c r="N563" s="1"/>
  <c r="N510"/>
  <c r="H504"/>
  <c r="H501" s="1"/>
  <c r="J572"/>
  <c r="H560"/>
  <c r="H16" s="1"/>
  <c r="J507"/>
  <c r="J570"/>
  <c r="H558"/>
  <c r="J557"/>
  <c r="J13" s="1"/>
  <c r="H559"/>
  <c r="H15" s="1"/>
  <c r="J571"/>
  <c r="H565"/>
  <c r="J563"/>
  <c r="M563"/>
  <c r="G566"/>
  <c r="O574"/>
  <c r="O569" s="1"/>
  <c r="O507"/>
  <c r="L563"/>
  <c r="G570"/>
  <c r="H551"/>
  <c r="M572"/>
  <c r="M507"/>
  <c r="G510"/>
  <c r="G391"/>
  <c r="G383"/>
  <c r="L572"/>
  <c r="L507"/>
  <c r="G377"/>
  <c r="G394"/>
  <c r="I574"/>
  <c r="I557"/>
  <c r="I13" s="1"/>
  <c r="G562"/>
  <c r="G573" l="1"/>
  <c r="H510"/>
  <c r="H507" s="1"/>
  <c r="K569"/>
  <c r="G507"/>
  <c r="H391"/>
  <c r="H389" s="1"/>
  <c r="G557"/>
  <c r="G13" s="1"/>
  <c r="G501"/>
  <c r="G563"/>
  <c r="H570"/>
  <c r="N572"/>
  <c r="N569" s="1"/>
  <c r="N507"/>
  <c r="H566"/>
  <c r="H563" s="1"/>
  <c r="J569"/>
  <c r="H557"/>
  <c r="H13" s="1"/>
  <c r="H571"/>
  <c r="G389"/>
  <c r="L569"/>
  <c r="H572"/>
  <c r="M569"/>
  <c r="G572"/>
  <c r="G574"/>
  <c r="I569"/>
  <c r="G569" l="1"/>
  <c r="H569"/>
</calcChain>
</file>

<file path=xl/comments1.xml><?xml version="1.0" encoding="utf-8"?>
<comments xmlns="http://schemas.openxmlformats.org/spreadsheetml/2006/main">
  <authors>
    <author>taskina</author>
  </authors>
  <commentList>
    <comment ref="E254" authorId="0">
      <text>
        <r>
          <rPr>
            <b/>
            <sz val="8"/>
            <color indexed="81"/>
            <rFont val="Tahoma"/>
            <family val="2"/>
            <charset val="204"/>
          </rPr>
          <t>taskina:</t>
        </r>
        <r>
          <rPr>
            <sz val="8"/>
            <color indexed="81"/>
            <rFont val="Tahoma"/>
            <family val="2"/>
            <charset val="204"/>
          </rPr>
          <t xml:space="preserve">
доп. "хотелки"</t>
        </r>
      </text>
    </comment>
    <comment ref="G254" authorId="0">
      <text>
        <r>
          <rPr>
            <b/>
            <sz val="8"/>
            <color indexed="81"/>
            <rFont val="Tahoma"/>
            <family val="2"/>
            <charset val="204"/>
          </rPr>
          <t>taskina:</t>
        </r>
        <r>
          <rPr>
            <sz val="8"/>
            <color indexed="81"/>
            <rFont val="Tahoma"/>
            <family val="2"/>
            <charset val="204"/>
          </rPr>
          <t xml:space="preserve">
доп. "хотелки"</t>
        </r>
      </text>
    </comment>
  </commentList>
</comments>
</file>

<file path=xl/comments2.xml><?xml version="1.0" encoding="utf-8"?>
<comments xmlns="http://schemas.openxmlformats.org/spreadsheetml/2006/main">
  <authors>
    <author>taskina</author>
  </authors>
  <commentList>
    <comment ref="E254" authorId="0">
      <text>
        <r>
          <rPr>
            <b/>
            <sz val="8"/>
            <color indexed="81"/>
            <rFont val="Tahoma"/>
            <family val="2"/>
            <charset val="204"/>
          </rPr>
          <t>taskina:</t>
        </r>
        <r>
          <rPr>
            <sz val="8"/>
            <color indexed="81"/>
            <rFont val="Tahoma"/>
            <family val="2"/>
            <charset val="204"/>
          </rPr>
          <t xml:space="preserve">
доп. "хотелки"</t>
        </r>
      </text>
    </comment>
    <comment ref="G254" authorId="0">
      <text>
        <r>
          <rPr>
            <b/>
            <sz val="8"/>
            <color indexed="81"/>
            <rFont val="Tahoma"/>
            <family val="2"/>
            <charset val="204"/>
          </rPr>
          <t>taskina:</t>
        </r>
        <r>
          <rPr>
            <sz val="8"/>
            <color indexed="81"/>
            <rFont val="Tahoma"/>
            <family val="2"/>
            <charset val="204"/>
          </rPr>
          <t xml:space="preserve">
доп. "хотелки"</t>
        </r>
      </text>
    </comment>
  </commentList>
</comments>
</file>

<file path=xl/sharedStrings.xml><?xml version="1.0" encoding="utf-8"?>
<sst xmlns="http://schemas.openxmlformats.org/spreadsheetml/2006/main" count="1642" uniqueCount="272">
  <si>
    <t xml:space="preserve">Приложение 2 к подпрограмме 
«Развитие инженерной инфраструктуры»
</t>
  </si>
  <si>
    <t>ПЕРЕЧЕНЬ МЕРОПРИЯТИЙ И РЕСУРСНОЕ ОБЕСПЕЧЕНИЕ ПОДПРОГРАММЫ</t>
  </si>
  <si>
    <t>« Развитие инженерной инфраструктуры»</t>
  </si>
  <si>
    <t>наименование подпрограммы</t>
  </si>
  <si>
    <t>№</t>
  </si>
  <si>
    <t>Наименования целей, задач, мероприятий программы</t>
  </si>
  <si>
    <t>Протяженность, км</t>
  </si>
  <si>
    <t>Вид работ</t>
  </si>
  <si>
    <t>Срок исполнения</t>
  </si>
  <si>
    <t>Объем финансирования (тыс. рублей)</t>
  </si>
  <si>
    <t>В том числе за счет средств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</si>
  <si>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</si>
  <si>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</si>
  <si>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</si>
  <si>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</si>
  <si>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</si>
  <si>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потребность*</t>
  </si>
  <si>
    <t>утверждено</t>
  </si>
  <si>
    <t>потребность</t>
  </si>
  <si>
    <t>Цель подпрограммы:  Модернизация и развитие инженерной инфраструктуры</t>
  </si>
  <si>
    <t>Основное мероприятие - Модернизация и развитие инженерной инфраструктуры</t>
  </si>
  <si>
    <t>Задача 1 подпрограммы: Обеспечение населения питьевой водой нормативного качества, организация централизованного водоотведения и очистки сточных вод</t>
  </si>
  <si>
    <t xml:space="preserve">Мероприятие 1:Строительство (реконструкция) объектов водоснабжения:
</t>
  </si>
  <si>
    <t>1.1.</t>
  </si>
  <si>
    <t>Строительство сетей водоснабжения муниципального образования Город Томск (согластно приложению 3 к подпрограмме)</t>
  </si>
  <si>
    <t>143,45 км</t>
  </si>
  <si>
    <t>всего</t>
  </si>
  <si>
    <t>Департамент капитального строительства администрации Города Томска</t>
  </si>
  <si>
    <t xml:space="preserve">ПСД </t>
  </si>
  <si>
    <t>2015 год</t>
  </si>
  <si>
    <t>СМР</t>
  </si>
  <si>
    <t>ПСД</t>
  </si>
  <si>
    <t>2016 год</t>
  </si>
  <si>
    <t>2017 год</t>
  </si>
  <si>
    <t>2018 год</t>
  </si>
  <si>
    <t>2019 год</t>
  </si>
  <si>
    <t>1.2.</t>
  </si>
  <si>
    <t>Строительство станции водоподготовки в д. Лоскутово</t>
  </si>
  <si>
    <t>Проектно-изыскательские работы</t>
  </si>
  <si>
    <t>1.3.</t>
  </si>
  <si>
    <t>Строительство водовода 9а в г.Томске, втом числе приобритение проектной документации</t>
  </si>
  <si>
    <t>1 шт.</t>
  </si>
  <si>
    <t>1.4.</t>
  </si>
  <si>
    <t xml:space="preserve">Мероприятия по приведению качества питьевой воды от одиночных скважин в соответствии с установленными требованиями 
</t>
  </si>
  <si>
    <t>1.5</t>
  </si>
  <si>
    <t>Внеплощадочные сети теплоснабжения, пароснабжения, хозяйственно-питьевого водопровода и противопожарного водовода до территории особой экономической зоны технико-внедренческого типа на территории  г. Томска (участок № 2 в районе Кузовлевского тракта). Часть 2. Хозяйственно-питьевой водопровода. Участок № 2 от улицы Мичурина до территории ОЭЗ</t>
  </si>
  <si>
    <t>капитальный ремонт</t>
  </si>
  <si>
    <t>Природоохранные мероприятия, исключающие истощение озера и попадание в водоём хлорированной воды, путём устройства новой гидрогеологической скважины, для исполнения рекреационной зоны отдыха с устройством фонтана плавающего типа</t>
  </si>
  <si>
    <t>Мероприятие 2:Строительство (реконструкция) объектов водоотведения:</t>
  </si>
  <si>
    <t>2.1.</t>
  </si>
  <si>
    <t xml:space="preserve">Строительство канализационной насосной станции №4а 
и канализационных коллекторов, в том числе: 
1 этап строительства, в том числе
1 пусковой комплекс. 
Строительство канализационного коллектора по ул. Б. Подгорная от ул. Дальне-Ключевская до главной насосной станции (далее - ГНС); .
2 пусковой комплекс.
Строительство канализационного коллектора по
ул. Дальне-Ключевская до
ул. Б-Подгорная
3 пусковой комплекс. 
Строительство канализационного коллектора от пер. Светлого до 
ул. Первомайской.
2 этап строительства, в том числе
1 пусковой комплекс. 
Строительство канализационной насосной станции 4а по строительному адресу:
г. Томск, пер. Коннова,1а.
2 пусковой комплекс. 
Строительство напорного канализационного коллектора от КНС4 до камеры гашения на Воскресенской горе.
3 этап строительства, в том числе
Строительство канализационного коллектора Ду =1400мм по 
ул. Алтайской от ул. Гоголя до КНС - 4а
</t>
  </si>
  <si>
    <t>2.2.</t>
  </si>
  <si>
    <t>Реконструкция КНС-4 и строительство канализационных коллекторов</t>
  </si>
  <si>
    <t>2.3.</t>
  </si>
  <si>
    <t>Строительство канализационных очистных сооружений в д. Лоскутово (решение судов)</t>
  </si>
  <si>
    <t>2.4.</t>
  </si>
  <si>
    <t>Реконструкция системы водоотведения в пос. Спутник (решение судов)</t>
  </si>
  <si>
    <t>2.5.</t>
  </si>
  <si>
    <t>Переключение жилых домов по ул.Ивановского 3, 5, 7, 9, 11, 13, 24, 26, 30, детского сада МАДОУ № 53 к централизированным сетям водоотведения минуя очистные сооружения Филиала ФГУП "НПО "Микроген" Минздрава России в г.Томск "НПО "Вирион"</t>
  </si>
  <si>
    <t>5,8 км</t>
  </si>
  <si>
    <t>2.6.</t>
  </si>
  <si>
    <t>Строительство сетей канализации по ул. Куйбышева, Григорьева, А. Невского (по решению суда)</t>
  </si>
  <si>
    <t>1,5 км</t>
  </si>
  <si>
    <t>2.7.</t>
  </si>
  <si>
    <t>Строительство локальных очистных сооружений по ул.Логовая, ул.Фабричная в с.Дзержинское</t>
  </si>
  <si>
    <t>2 шт</t>
  </si>
  <si>
    <t xml:space="preserve">ПСД  </t>
  </si>
  <si>
    <t>2.8.</t>
  </si>
  <si>
    <t xml:space="preserve">Техническое перевооружение канализационно-насосной станции по ул. Угрюмова, 4а в г. Томске </t>
  </si>
  <si>
    <t>2.9.</t>
  </si>
  <si>
    <t xml:space="preserve"> Строительство канализационной линии по ул. Октябрьской от ул. Ачинская до ул. Бакунина и по ул. Бакунина с целью подключения к централизованной системе канализации МАОУ СОШ №5, а также жилых домов, представляющих историческую ценность</t>
  </si>
  <si>
    <t>1000 п.м.</t>
  </si>
  <si>
    <t>2.10.</t>
  </si>
  <si>
    <t>Строительство канализационной линии по ул. Короленко до ул. Б. Хмельницкого с целью подключения домов по ул. Короленко к централизованной системе канализации</t>
  </si>
  <si>
    <t>800 п.м.</t>
  </si>
  <si>
    <t>2.11.</t>
  </si>
  <si>
    <t>Ликвидация несанкционированных врезок в систему ливневой канализации и выпусков сточных вод в водные объекты, расположенных по адресам:</t>
  </si>
  <si>
    <t>2.11.1</t>
  </si>
  <si>
    <t xml:space="preserve"> г. Томск, ул. Обруб, 4 (решение судов)</t>
  </si>
  <si>
    <t>Плата за технологическое присоединение к системам коммунальной инфраструктуры</t>
  </si>
  <si>
    <t>2.11.2</t>
  </si>
  <si>
    <t>г. Томск, ул. Алтайская, д. 5 (решение судов)</t>
  </si>
  <si>
    <t>2.11.3</t>
  </si>
  <si>
    <t>г. Томск, ул. Свердлова, 4, 5, 6, 6/1, 7 (решение судов)</t>
  </si>
  <si>
    <t>2.11.4</t>
  </si>
  <si>
    <t>г. Томск, ул. Некрасова, д. 2 (решение судов)</t>
  </si>
  <si>
    <t>2.11.5</t>
  </si>
  <si>
    <t>г. Томск, ул. Беленца напротив жилого дома №2 по ул. М. Горького; г. Томск, в районе пл. Конная напротив ТЭЦ-1 по ул. Беленца (решение судов)</t>
  </si>
  <si>
    <t xml:space="preserve">ПИР   </t>
  </si>
  <si>
    <t>2.11.6</t>
  </si>
  <si>
    <t>г. Томск, ул. Петропавловская, 7 (решение судов);
г. Томск, ул. Сибирская, 2б, (2, 2а) (решение судов);
г. Томск, пер. Красноармейский, 4, 6 (решение судов);
г. Томск, ул. Шишкова, 5 (решение судов);
г. Томск, ул. Лермонтова, 17, 19, 30, 32 (решение судов)</t>
  </si>
  <si>
    <t>Плата за технологическое присоединение к системам коммунальной инфраструктур</t>
  </si>
  <si>
    <t>2.11.7</t>
  </si>
  <si>
    <t>г. Томск, ул. Алтайская, д. 35, 35а, 35/1 (решение судов)</t>
  </si>
  <si>
    <t>2.11.8</t>
  </si>
  <si>
    <t>г. Томск, ул. Угрюмова, 4, 6 (решение судов)</t>
  </si>
  <si>
    <t>1483 п.м.</t>
  </si>
  <si>
    <t>2.11.9</t>
  </si>
  <si>
    <t>г. Томск, ул. Московский тракт, 82 (решение судов)</t>
  </si>
  <si>
    <t>248 п.м.</t>
  </si>
  <si>
    <t>Плата за технологическое присоединение к  сетям водоотведения</t>
  </si>
  <si>
    <t>2.11.10</t>
  </si>
  <si>
    <t>г. Томск, ул. Шишкова, 1, 1а, 1б (решение судов)</t>
  </si>
  <si>
    <t>Плата за технологическое присоединение к централизованной системе водоотведения</t>
  </si>
  <si>
    <t>2.11.11</t>
  </si>
  <si>
    <t xml:space="preserve">
г. Томск, ул. Сибирская, 2б, (2, 2а) (решение судов);
г. Томск, ул. Лермонтова, 17, 19, 30, 32 (решение судов)</t>
  </si>
  <si>
    <t>387,6 п.м.</t>
  </si>
  <si>
    <t>2.12.</t>
  </si>
  <si>
    <t>Реконструкция канализационных очистных сооружений в с. Тимирязевское (решение судов)</t>
  </si>
  <si>
    <t>2.13.</t>
  </si>
  <si>
    <t>Строительство КНС по пер.Шегарский, 71 и напорной канализационной линии от пер.Шегаский до пер. Первомайский для организации водоотведения жилых домов по пер.Шегарский</t>
  </si>
  <si>
    <t>440 п.м.</t>
  </si>
  <si>
    <t>2.14.</t>
  </si>
  <si>
    <t>Строительство инженерно-технического объекта водоотведения для ликвидации несанкционированных стоков от бани №2, расположенных по адресу: г. Томск, ул. Октябрьская, д.20 (решение судов)</t>
  </si>
  <si>
    <t xml:space="preserve">Мероприятие 3: Строительство (реконструкция) объектов ливневой канализации:
</t>
  </si>
  <si>
    <t>3.1.</t>
  </si>
  <si>
    <t>Реконструкция ливневого коллектора, проложенного от трамвайного кольца на ул. Б. Подгорной до выпуска в оз. Цимлянка</t>
  </si>
  <si>
    <t>1160 п.м.</t>
  </si>
  <si>
    <t>3.2.</t>
  </si>
  <si>
    <t>Строительство ливневого коллектора по пер. Днепровскому с канализационной насосной станцией</t>
  </si>
  <si>
    <t>1 км</t>
  </si>
  <si>
    <t>3.3.</t>
  </si>
  <si>
    <t>Строительство ливневого коллектора по пер. Школьному</t>
  </si>
  <si>
    <t>4 км</t>
  </si>
  <si>
    <t>3.4.</t>
  </si>
  <si>
    <t>Инженерная защита от подтоплений территории "Татарская слобода"</t>
  </si>
  <si>
    <t>3,3 км</t>
  </si>
  <si>
    <t>3.5.</t>
  </si>
  <si>
    <t>Строительство ливневой канализации по ул. Сибирской от ул. Л.Толстого до ул. Красноармейской включая систему поврхностного водоотведения от жилых домов №№ 1а, 1б, 1в по ул. Некрасоваи жилого дома № 14 по ул. С.Разина в г. Томске</t>
  </si>
  <si>
    <t>2 км</t>
  </si>
  <si>
    <t>3.6.</t>
  </si>
  <si>
    <t>Реконструкция дренажа по пер. Красноармейскому</t>
  </si>
  <si>
    <t>300 п.м.</t>
  </si>
  <si>
    <t>3.7.</t>
  </si>
  <si>
    <t>Строительство ливневого коллектора по пер. Светлому</t>
  </si>
  <si>
    <t>3.8.</t>
  </si>
  <si>
    <t>Реконструкция ливневого коллектора по пр. Фрунзе от ул. Елизаровых до пр. Комсомольского</t>
  </si>
  <si>
    <t>2,1 км</t>
  </si>
  <si>
    <t>3.9.</t>
  </si>
  <si>
    <t>Реконструкция дренажной системы мкр. Черемошники</t>
  </si>
  <si>
    <t>12,5 км</t>
  </si>
  <si>
    <t>3.10.</t>
  </si>
  <si>
    <t>Строительство очистных сооружений на водовыпуске ливневой канализации напротив жилого дома № 2 по ул. К. Маркса (решение судов)</t>
  </si>
  <si>
    <t>3.11.</t>
  </si>
  <si>
    <t>Строительство очистных сооружений на водовыпусках ливневой канализации</t>
  </si>
  <si>
    <t>14 шт.</t>
  </si>
  <si>
    <t>3.12.</t>
  </si>
  <si>
    <t>Строительство ливневого коллектора по ул. Интернационалистов</t>
  </si>
  <si>
    <t>3.13.</t>
  </si>
  <si>
    <t>Капитальный ремонт ливневого коллектора по ул. Героев Чубаровцев в г. Томске с ликвидацией несанкционированных врезок в систему ливневой канализации и сброса неочищенных хозяйственно-бытовых сточных вод в озеро Цимлянское (решение судов)</t>
  </si>
  <si>
    <t>3.14.</t>
  </si>
  <si>
    <t>Строительство ливневой канализации по пер. Юрточному, 8</t>
  </si>
  <si>
    <t>250 м.п.</t>
  </si>
  <si>
    <t>3.15.</t>
  </si>
  <si>
    <t>Строительство ливневого коллектора по ул. Ломоносова от ул. Калужской до ул. Энергетиков</t>
  </si>
  <si>
    <t>2000 м.п.</t>
  </si>
  <si>
    <t>3.16.</t>
  </si>
  <si>
    <t>Строительство сетей ливневой канализации по ул. Технической, пер. Ближнему в г. Томске</t>
  </si>
  <si>
    <t>700 м.п.</t>
  </si>
  <si>
    <t>3.17.</t>
  </si>
  <si>
    <t xml:space="preserve">Организация отвода дренажных вод и поверхностного стока по ул. Усть-Киргизский 2-ой тупик </t>
  </si>
  <si>
    <t>3.18.</t>
  </si>
  <si>
    <t xml:space="preserve">Строительство системы отвода поверхностных вод по ул. Партизанской на участке от ул. Яковлева до пр. Комсомольский </t>
  </si>
  <si>
    <t>0,5 км</t>
  </si>
  <si>
    <t>3.19.</t>
  </si>
  <si>
    <t xml:space="preserve">Строительство системы отведения поверхностных сточных вод с территории МАДОУ "Детский сад общеобразовательного вида №5" по адресу: ул. Елизаровых, 4/1
</t>
  </si>
  <si>
    <t>0,2 км</t>
  </si>
  <si>
    <t>3.20.</t>
  </si>
  <si>
    <t>Строительство системы отвода поверхностных вод от жилых домов по ул. Бирюкова, 6, 12</t>
  </si>
  <si>
    <t>3.21.</t>
  </si>
  <si>
    <t xml:space="preserve">Комплекс обследовательских работ на склоне в районе улиц Лебедева и Алтайская
</t>
  </si>
  <si>
    <t xml:space="preserve">Мероприятие 4:Разработка генеральной схемы водоснабжения и водоотведения Города Томска
</t>
  </si>
  <si>
    <t>4.1.</t>
  </si>
  <si>
    <t>Разработка генеральной схемы водоснабжения и водоотведения Города Томска</t>
  </si>
  <si>
    <t xml:space="preserve">Мероприятие 5: Разработка генеральной схемы ливневой канализации Города Томска, проведение инвентаризации системы ливневой канализации
</t>
  </si>
  <si>
    <t>5.1.</t>
  </si>
  <si>
    <t>Разработка генеральной схемы ливневой канализации Города Томска, проведение инвентаризации системы ливневой канализации</t>
  </si>
  <si>
    <t>Департамент городского хозяйства администрации Города Томска</t>
  </si>
  <si>
    <t>Итого по задаче 1, в том числе:</t>
  </si>
  <si>
    <t>Разработка проектно-сметной документации</t>
  </si>
  <si>
    <t>Строительно-монтажные работы</t>
  </si>
  <si>
    <t>Задача 2 подпрограммы: Обеспечение населения надежным теплоснабжением</t>
  </si>
  <si>
    <t xml:space="preserve">Мероприятие 1:Строительство (реконструкция) объектов теплоснабжения:
</t>
  </si>
  <si>
    <t>1</t>
  </si>
  <si>
    <t>Переключение жилых домов, запитанных от котельной завода "Сибкабель" к центральным тепловым сетям</t>
  </si>
  <si>
    <t>2</t>
  </si>
  <si>
    <t xml:space="preserve">Переподключение жилых домов, запитанных от котельных по ул. Большая Подгорная, 153/1, ул. Севастопольская, 108 к сетям централизованного теплоснабжения </t>
  </si>
  <si>
    <t>3</t>
  </si>
  <si>
    <t>Строительство локального источника - газовой котельной установленной мощностью 0,2МВт по адресу: пос. Спутник, 44/1</t>
  </si>
  <si>
    <t>4</t>
  </si>
  <si>
    <t xml:space="preserve">Строительство локального источника теплоснабжения - газовой котельной установленной мощностью 2 МВт по адресу: пос. Геологов по ул. Геологов, 11/1 </t>
  </si>
  <si>
    <t>5</t>
  </si>
  <si>
    <t xml:space="preserve">Строительство локального источника теплоснабжения - газовой котельной установленной мощностью 1,5МВт по адресу: ул. Басандайская, 47/3 </t>
  </si>
  <si>
    <t>6</t>
  </si>
  <si>
    <t>Строительство локального источника теплоснабжения - газовой котельной установленной мощностью 0,2 МВт по адресу: ул. Басандайская, 11/3</t>
  </si>
  <si>
    <t>7</t>
  </si>
  <si>
    <t>Строительство локального источника теплоснабжения - газовой котельной установленной мощностью 0,32 МВт по адресу: ул. Басандайская, 2/3</t>
  </si>
  <si>
    <t>8</t>
  </si>
  <si>
    <t>Строительство локального источника теплоснабжения - газовой котельной установленной мощностью 1,4 МВт по адресу: с. Тимирязевское, ул. Октябрьская, 71/9</t>
  </si>
  <si>
    <t>9</t>
  </si>
  <si>
    <t>Строительство локального источника теплоснабжения - газовой котельной установленной мощностью 0,35 МВт по адресу: с. Тимирязевское, ул. Чапаева, 11/1</t>
  </si>
  <si>
    <t>10</t>
  </si>
  <si>
    <t>Переподключение жилых домов, запитанных от котельной по ул. Водяная, 80 на сети центрального теплоснабжения</t>
  </si>
  <si>
    <t>11.214 км</t>
  </si>
  <si>
    <t>11</t>
  </si>
  <si>
    <t>Переключение жилых домов,  от котельной ЗАО "Красная Звезда" на сети центрального теплоснабжения</t>
  </si>
  <si>
    <t>500 п.м.</t>
  </si>
  <si>
    <t>Плата за технологическое присоединение</t>
  </si>
  <si>
    <t>12</t>
  </si>
  <si>
    <t>Переключение жилых домов, запитанных от котельной ШПЗ к центральным тепловым сетям</t>
  </si>
  <si>
    <t>на завершение СМР</t>
  </si>
  <si>
    <t>13</t>
  </si>
  <si>
    <t>Строительство газовой котельной установленной мощностью 0.5 МВт по адресу: ул. 2-ой пос. ЛПК</t>
  </si>
  <si>
    <t>14</t>
  </si>
  <si>
    <t>Организация теплоснабжения д.Лоскутово</t>
  </si>
  <si>
    <t>15</t>
  </si>
  <si>
    <t>Приобретение в муниципальную собственность котельной в д. Лоскутово</t>
  </si>
  <si>
    <t>Выкуп</t>
  </si>
  <si>
    <t>Итого по задаче 2, в том числе:</t>
  </si>
  <si>
    <t>Задача 3 подпрограммы: Обеспечение населения надежным электроснабжением</t>
  </si>
  <si>
    <t xml:space="preserve">Мероприятие 1: Строительство (реконструкция) объектов электроснабжения:
</t>
  </si>
  <si>
    <t>Технологическое присоединение многоквартирных домов, имеющих статус общежитий, к сетям централизованного электроснабжения с целью замены газовых плит на электрические по адресам: Иркутский тракт, 160; Иркутский тракт, 188; Енисейская,15; Енисейская, 17; Шевченко, 39; Шевченко, 39/2</t>
  </si>
  <si>
    <t>Увеличение категорий надёжности электроснабжения объектов социальной сферы</t>
  </si>
  <si>
    <t>Установка 2КТП по ул. Угрюмова в г. Томске со строительством сетей внешнего электроснабжения 0,4 кВ до жилых домов  № 2а, 4, 4/1, 6 по ул. Угрюмова до общежития по ул. Угрюмова, 2б, до КНС по ул. Угрюмова, 4а</t>
  </si>
  <si>
    <t>Технологическое присоединение к системам коммунальной инфраструктуры</t>
  </si>
  <si>
    <t>Переключение абонентов с ведомственных сетей электроснабжения на сети электроснабжения электросетевых компаний</t>
  </si>
  <si>
    <t xml:space="preserve">ПИР </t>
  </si>
  <si>
    <t>Итого по задаче 3, в том числе:</t>
  </si>
  <si>
    <t>Итого по подпрограмме, в том числе: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</si>
  <si>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</si>
  <si>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Решение Думы Июнь 2015</t>
  </si>
  <si>
    <t>Решение Думы Апрель 2015</t>
  </si>
  <si>
    <t>Разница</t>
  </si>
  <si>
    <t>ПСД и СМР</t>
  </si>
  <si>
    <t>Реконструкция КНС-4</t>
  </si>
  <si>
    <t>ПИР</t>
  </si>
  <si>
    <t>Реконструкция городских очистных сооружений (ГОС) со строительством цеха механического обезвоживания осадка</t>
  </si>
  <si>
    <t>Строительство канализационного коллектора от жилого дома по ул. Водяная, 90</t>
  </si>
  <si>
    <t>Строительство канализационной линии по ул. Октябрьской с целью подключения к централизованной системе канализации МАОУ СОШ №5</t>
  </si>
  <si>
    <t>17</t>
  </si>
  <si>
    <t>17.2</t>
  </si>
  <si>
    <t>СМР, плата за технологическое присоединение к системам коммунальной инфраструктуры</t>
  </si>
  <si>
    <t>17.6</t>
  </si>
  <si>
    <t>г. Томск, ул. Петропавловская, 7;       г. Томск, ул. Сибирская, 2б, (2, 2а);    г. Томск, пер. Красноармейский, 4, 6; г. Томск, ул. Шишкова, 5;                     г. Томск, ул. Лермонтова, 17, 19, 30, 32 (решение судов)</t>
  </si>
  <si>
    <t>17.10</t>
  </si>
  <si>
    <t>г. Томск, ул. Шишкова, 1, 1а, 1б</t>
  </si>
  <si>
    <t>35</t>
  </si>
  <si>
    <t>Строительство системы приема и отведения дренажных вод и поверхностного стока по ул. Усть-Киргизский, 2-ой тупик в г. Томске</t>
  </si>
  <si>
    <t>Строительство системы отвода поверхностных вод по ул. Партизанской на участке от ул. Яковлева до пр. Комсомольский (НОВОЕ)</t>
  </si>
  <si>
    <t>Мероприятия по приведению качества питьевой воды от одиночных скважин в соответствии с установленными требованиями 
(НОВОЕ)</t>
  </si>
  <si>
    <t>Строительство системы отведения поверхностных сточных вод с территории МАДОУ "Детский сад общеобразовательного вида №5" по адресу: ул. Елизаровых, 4/1
(НОВОЕ)</t>
  </si>
  <si>
    <t xml:space="preserve">Переподключение на сети централизованного теплоснабжения жилых домов, запитанных от котельной по ул. Большая Подгорная, 153/1, ул. Севастопольская, 108 </t>
  </si>
  <si>
    <t>Переподключение жилых домов,  от котельной ЗАО "Красная Звезда" на сети центрального теплоснабжения</t>
  </si>
  <si>
    <t>Организация теплоснабжения дер.Лоскутово</t>
  </si>
  <si>
    <t>корректировка проекта</t>
  </si>
  <si>
    <t>корректировки проекта, прохождения государственной экспертизы и ввода объекта в эксплуатацию</t>
  </si>
  <si>
    <t>1.6</t>
  </si>
  <si>
    <t>1.7.</t>
  </si>
  <si>
    <t>Внеплощадочные сети теплоснабжения, пароснабжения, хозяйственно-питьевого водопровода и противопожарного водовода до территории особой экономической зоны технико-внедренческого типа на территории  г. Томска (участок № 2 в районе Кузовлевского тракта).  Хозяйственно-питьевой водопровода. (Участок1 от ВНС III подъема № 1 на улице Кирпичной до ул. Мичурина)</t>
  </si>
  <si>
    <t>корректировка сформированного многоконтурного земельного участка и ввода в эксплуатацию объекта</t>
  </si>
  <si>
    <t>Плата за  технологическое присоединение к  сетям электроснабжения</t>
  </si>
  <si>
    <t>Департамент управления муниципальной собственностью администрации Города Томска</t>
  </si>
  <si>
    <t>16</t>
  </si>
  <si>
    <t>Приобретение в муниципальную собственность тепловых сетей в д. Лоскутово</t>
  </si>
  <si>
    <t>Код бюджетной классификации (КЦСР, КВР)</t>
  </si>
  <si>
    <t>08 3 01 40010 414</t>
  </si>
  <si>
    <t>08 3 01 20410 243</t>
  </si>
  <si>
    <t>08 3 01 99990 244</t>
  </si>
  <si>
    <t>план</t>
  </si>
  <si>
    <t>083 01 40010 412</t>
  </si>
  <si>
    <t>0830140010/414</t>
  </si>
  <si>
    <t>Укрупненное (основное) мероприятие
1Модернизация и развитие инженерной инфраструктуры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</si>
</sst>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6"/>
      <name val="Arial Cyr"/>
      <charset val="204"/>
    </font>
    <font>
      <sz val="1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6">
    <xf numFmtId="0" fontId="0" fillId="0" borderId="0" xfId="0"/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wrapText="1"/>
    </xf>
    <xf numFmtId="4" fontId="1" fillId="0" borderId="4" xfId="0" applyNumberFormat="1" applyFont="1" applyFill="1" applyBorder="1" applyAlignment="1">
      <alignment horizontal="left" wrapText="1"/>
    </xf>
    <xf numFmtId="4" fontId="4" fillId="0" borderId="4" xfId="0" applyNumberFormat="1" applyFont="1" applyFill="1" applyBorder="1" applyAlignment="1">
      <alignment horizontal="left" wrapText="1"/>
    </xf>
    <xf numFmtId="4" fontId="5" fillId="0" borderId="4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left" wrapText="1"/>
    </xf>
    <xf numFmtId="49" fontId="0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4" borderId="0" xfId="0" applyFont="1" applyFill="1" applyAlignment="1">
      <alignment horizontal="left"/>
    </xf>
    <xf numFmtId="0" fontId="0" fillId="4" borderId="0" xfId="0" applyFont="1" applyFill="1" applyBorder="1"/>
    <xf numFmtId="0" fontId="0" fillId="4" borderId="0" xfId="0" applyFont="1" applyFill="1" applyBorder="1" applyAlignment="1">
      <alignment horizontal="left"/>
    </xf>
    <xf numFmtId="4" fontId="0" fillId="4" borderId="0" xfId="0" applyNumberFormat="1" applyFont="1" applyFill="1" applyBorder="1"/>
    <xf numFmtId="4" fontId="4" fillId="4" borderId="0" xfId="0" applyNumberFormat="1" applyFont="1" applyFill="1" applyBorder="1" applyAlignment="1">
      <alignment horizontal="left" wrapText="1"/>
    </xf>
    <xf numFmtId="4" fontId="1" fillId="4" borderId="0" xfId="0" applyNumberFormat="1" applyFont="1" applyFill="1" applyBorder="1" applyAlignment="1">
      <alignment horizontal="left" wrapText="1"/>
    </xf>
    <xf numFmtId="164" fontId="0" fillId="4" borderId="0" xfId="0" applyNumberFormat="1" applyFont="1" applyFill="1" applyBorder="1"/>
    <xf numFmtId="1" fontId="12" fillId="4" borderId="0" xfId="0" applyNumberFormat="1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left" vertical="center" wrapText="1"/>
    </xf>
    <xf numFmtId="3" fontId="0" fillId="4" borderId="0" xfId="0" applyNumberFormat="1" applyFont="1" applyFill="1" applyBorder="1" applyAlignment="1">
      <alignment horizontal="left"/>
    </xf>
    <xf numFmtId="4" fontId="0" fillId="4" borderId="0" xfId="0" applyNumberFormat="1" applyFont="1" applyFill="1" applyBorder="1" applyAlignment="1">
      <alignment horizontal="left"/>
    </xf>
    <xf numFmtId="4" fontId="0" fillId="4" borderId="0" xfId="0" applyNumberFormat="1" applyFont="1" applyFill="1" applyAlignment="1">
      <alignment horizontal="left"/>
    </xf>
    <xf numFmtId="0" fontId="0" fillId="4" borderId="0" xfId="0" applyFont="1" applyFill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4" fontId="0" fillId="3" borderId="0" xfId="0" applyNumberFormat="1" applyFont="1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164" fontId="0" fillId="4" borderId="0" xfId="0" applyNumberFormat="1" applyFont="1" applyFill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/>
    </xf>
    <xf numFmtId="0" fontId="0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4" fillId="6" borderId="4" xfId="0" applyNumberFormat="1" applyFont="1" applyFill="1" applyBorder="1" applyAlignment="1">
      <alignment horizontal="center" vertical="center" wrapText="1"/>
    </xf>
    <xf numFmtId="4" fontId="0" fillId="6" borderId="0" xfId="0" applyNumberFormat="1" applyFont="1" applyFill="1" applyBorder="1"/>
    <xf numFmtId="0" fontId="6" fillId="6" borderId="0" xfId="0" applyFont="1" applyFill="1" applyBorder="1"/>
    <xf numFmtId="0" fontId="0" fillId="6" borderId="0" xfId="0" applyFont="1" applyFill="1" applyBorder="1"/>
    <xf numFmtId="0" fontId="0" fillId="6" borderId="0" xfId="0" applyFont="1" applyFill="1" applyBorder="1" applyAlignment="1">
      <alignment horizontal="left"/>
    </xf>
    <xf numFmtId="0" fontId="0" fillId="6" borderId="0" xfId="0" applyFont="1" applyFill="1" applyAlignment="1">
      <alignment horizontal="left"/>
    </xf>
    <xf numFmtId="0" fontId="1" fillId="6" borderId="1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1" fillId="6" borderId="4" xfId="0" applyNumberFormat="1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4" fontId="4" fillId="6" borderId="0" xfId="0" applyNumberFormat="1" applyFont="1" applyFill="1" applyBorder="1" applyAlignment="1">
      <alignment horizontal="left" wrapText="1"/>
    </xf>
    <xf numFmtId="0" fontId="1" fillId="6" borderId="5" xfId="0" applyFont="1" applyFill="1" applyBorder="1" applyAlignment="1">
      <alignment vertical="center" wrapText="1"/>
    </xf>
    <xf numFmtId="0" fontId="1" fillId="6" borderId="12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vertical="center" wrapText="1"/>
    </xf>
    <xf numFmtId="4" fontId="13" fillId="6" borderId="0" xfId="0" applyNumberFormat="1" applyFont="1" applyFill="1" applyBorder="1"/>
    <xf numFmtId="0" fontId="13" fillId="6" borderId="0" xfId="0" applyFont="1" applyFill="1" applyBorder="1"/>
    <xf numFmtId="0" fontId="13" fillId="6" borderId="0" xfId="0" applyFont="1" applyFill="1" applyBorder="1" applyAlignment="1">
      <alignment horizontal="left"/>
    </xf>
    <xf numFmtId="0" fontId="13" fillId="6" borderId="0" xfId="0" applyFont="1" applyFill="1" applyAlignment="1">
      <alignment horizontal="left"/>
    </xf>
    <xf numFmtId="4" fontId="1" fillId="6" borderId="0" xfId="0" applyNumberFormat="1" applyFont="1" applyFill="1" applyBorder="1" applyAlignment="1">
      <alignment horizontal="left" wrapText="1"/>
    </xf>
    <xf numFmtId="0" fontId="0" fillId="6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vertical="center" wrapText="1"/>
    </xf>
    <xf numFmtId="0" fontId="1" fillId="6" borderId="0" xfId="0" applyFont="1" applyFill="1" applyBorder="1" applyAlignment="1">
      <alignment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vertical="center" wrapText="1"/>
    </xf>
    <xf numFmtId="3" fontId="1" fillId="6" borderId="12" xfId="0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4" fontId="0" fillId="7" borderId="0" xfId="0" applyNumberFormat="1" applyFont="1" applyFill="1" applyBorder="1"/>
    <xf numFmtId="0" fontId="0" fillId="7" borderId="0" xfId="0" applyFont="1" applyFill="1" applyBorder="1"/>
    <xf numFmtId="0" fontId="0" fillId="7" borderId="0" xfId="0" applyFont="1" applyFill="1" applyBorder="1" applyAlignment="1">
      <alignment horizontal="left"/>
    </xf>
    <xf numFmtId="0" fontId="0" fillId="7" borderId="0" xfId="0" applyFont="1" applyFill="1" applyAlignment="1">
      <alignment horizontal="left"/>
    </xf>
    <xf numFmtId="0" fontId="1" fillId="7" borderId="3" xfId="0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164" fontId="0" fillId="7" borderId="0" xfId="0" applyNumberFormat="1" applyFont="1" applyFill="1" applyBorder="1"/>
    <xf numFmtId="0" fontId="4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0" fillId="6" borderId="0" xfId="0" applyNumberFormat="1" applyFont="1" applyFill="1" applyBorder="1"/>
    <xf numFmtId="1" fontId="12" fillId="4" borderId="1" xfId="0" applyNumberFormat="1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1" fontId="12" fillId="0" borderId="15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center" vertical="center" wrapText="1"/>
    </xf>
    <xf numFmtId="1" fontId="12" fillId="0" borderId="14" xfId="0" applyNumberFormat="1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1" fontId="12" fillId="5" borderId="7" xfId="0" applyNumberFormat="1" applyFont="1" applyFill="1" applyBorder="1" applyAlignment="1">
      <alignment horizontal="center" vertical="center" wrapText="1"/>
    </xf>
    <xf numFmtId="1" fontId="12" fillId="5" borderId="15" xfId="0" applyNumberFormat="1" applyFont="1" applyFill="1" applyBorder="1" applyAlignment="1">
      <alignment horizontal="center" vertical="center" wrapText="1"/>
    </xf>
    <xf numFmtId="1" fontId="12" fillId="5" borderId="2" xfId="0" applyNumberFormat="1" applyFont="1" applyFill="1" applyBorder="1" applyAlignment="1">
      <alignment horizontal="center" vertical="center" wrapText="1"/>
    </xf>
    <xf numFmtId="1" fontId="12" fillId="5" borderId="8" xfId="0" applyNumberFormat="1" applyFont="1" applyFill="1" applyBorder="1" applyAlignment="1">
      <alignment horizontal="center" vertical="center" wrapText="1"/>
    </xf>
    <xf numFmtId="1" fontId="12" fillId="5" borderId="0" xfId="0" applyNumberFormat="1" applyFont="1" applyFill="1" applyBorder="1" applyAlignment="1">
      <alignment horizontal="center" vertical="center" wrapText="1"/>
    </xf>
    <xf numFmtId="1" fontId="12" fillId="5" borderId="9" xfId="0" applyNumberFormat="1" applyFont="1" applyFill="1" applyBorder="1" applyAlignment="1">
      <alignment horizontal="center" vertical="center" wrapText="1"/>
    </xf>
    <xf numFmtId="1" fontId="12" fillId="5" borderId="10" xfId="0" applyNumberFormat="1" applyFont="1" applyFill="1" applyBorder="1" applyAlignment="1">
      <alignment horizontal="center" vertical="center" wrapText="1"/>
    </xf>
    <xf numFmtId="1" fontId="12" fillId="5" borderId="14" xfId="0" applyNumberFormat="1" applyFont="1" applyFill="1" applyBorder="1" applyAlignment="1">
      <alignment horizontal="center" vertical="center" wrapText="1"/>
    </xf>
    <xf numFmtId="1" fontId="12" fillId="5" borderId="1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1" fontId="12" fillId="7" borderId="7" xfId="0" applyNumberFormat="1" applyFont="1" applyFill="1" applyBorder="1" applyAlignment="1">
      <alignment horizontal="center" vertical="center" wrapText="1"/>
    </xf>
    <xf numFmtId="1" fontId="12" fillId="7" borderId="15" xfId="0" applyNumberFormat="1" applyFont="1" applyFill="1" applyBorder="1" applyAlignment="1">
      <alignment horizontal="center" vertical="center" wrapText="1"/>
    </xf>
    <xf numFmtId="1" fontId="12" fillId="7" borderId="2" xfId="0" applyNumberFormat="1" applyFont="1" applyFill="1" applyBorder="1" applyAlignment="1">
      <alignment horizontal="center" vertical="center" wrapText="1"/>
    </xf>
    <xf numFmtId="1" fontId="12" fillId="7" borderId="8" xfId="0" applyNumberFormat="1" applyFont="1" applyFill="1" applyBorder="1" applyAlignment="1">
      <alignment horizontal="center" vertical="center" wrapText="1"/>
    </xf>
    <xf numFmtId="1" fontId="12" fillId="7" borderId="0" xfId="0" applyNumberFormat="1" applyFont="1" applyFill="1" applyBorder="1" applyAlignment="1">
      <alignment horizontal="center" vertical="center" wrapText="1"/>
    </xf>
    <xf numFmtId="1" fontId="12" fillId="7" borderId="9" xfId="0" applyNumberFormat="1" applyFont="1" applyFill="1" applyBorder="1" applyAlignment="1">
      <alignment horizontal="center" vertical="center" wrapText="1"/>
    </xf>
    <xf numFmtId="1" fontId="12" fillId="7" borderId="10" xfId="0" applyNumberFormat="1" applyFont="1" applyFill="1" applyBorder="1" applyAlignment="1">
      <alignment horizontal="center" vertical="center" wrapText="1"/>
    </xf>
    <xf numFmtId="1" fontId="12" fillId="7" borderId="14" xfId="0" applyNumberFormat="1" applyFont="1" applyFill="1" applyBorder="1" applyAlignment="1">
      <alignment horizontal="center" vertical="center" wrapText="1"/>
    </xf>
    <xf numFmtId="1" fontId="12" fillId="7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left" vertical="center" wrapText="1"/>
    </xf>
    <xf numFmtId="0" fontId="14" fillId="6" borderId="12" xfId="0" applyFont="1" applyFill="1" applyBorder="1" applyAlignment="1">
      <alignment horizontal="left" vertical="center" wrapText="1"/>
    </xf>
    <xf numFmtId="0" fontId="14" fillId="6" borderId="13" xfId="0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49" fontId="1" fillId="6" borderId="12" xfId="0" applyNumberFormat="1" applyFont="1" applyFill="1" applyBorder="1" applyAlignment="1">
      <alignment horizontal="center" vertical="center" wrapText="1"/>
    </xf>
    <xf numFmtId="49" fontId="1" fillId="6" borderId="13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 wrapText="1"/>
    </xf>
    <xf numFmtId="16" fontId="1" fillId="0" borderId="5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6" borderId="5" xfId="0" applyNumberFormat="1" applyFont="1" applyFill="1" applyBorder="1" applyAlignment="1">
      <alignment horizontal="center" vertical="center" wrapText="1"/>
    </xf>
    <xf numFmtId="16" fontId="1" fillId="6" borderId="5" xfId="0" applyNumberFormat="1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14" fontId="1" fillId="6" borderId="5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17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7" borderId="7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1" fillId="7" borderId="9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49" fontId="9" fillId="0" borderId="14" xfId="0" applyNumberFormat="1" applyFont="1" applyFill="1" applyBorder="1" applyAlignment="1">
      <alignment horizontal="left" vertical="top"/>
    </xf>
    <xf numFmtId="0" fontId="0" fillId="0" borderId="14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6" borderId="12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0" fillId="7" borderId="7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wrapText="1"/>
    </xf>
    <xf numFmtId="0" fontId="10" fillId="7" borderId="8" xfId="0" applyFont="1" applyFill="1" applyBorder="1" applyAlignment="1">
      <alignment horizontal="center" wrapText="1"/>
    </xf>
    <xf numFmtId="0" fontId="10" fillId="7" borderId="9" xfId="0" applyFont="1" applyFill="1" applyBorder="1" applyAlignment="1">
      <alignment horizontal="center" wrapText="1"/>
    </xf>
    <xf numFmtId="0" fontId="10" fillId="7" borderId="10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2" fillId="0" borderId="5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left" vertical="center" wrapText="1"/>
    </xf>
    <xf numFmtId="4" fontId="1" fillId="0" borderId="13" xfId="0" applyNumberFormat="1" applyFont="1" applyFill="1" applyBorder="1" applyAlignment="1">
      <alignment horizontal="left" vertical="center" wrapText="1"/>
    </xf>
    <xf numFmtId="4" fontId="1" fillId="0" borderId="7" xfId="0" applyNumberFormat="1" applyFont="1" applyFill="1" applyBorder="1" applyAlignment="1">
      <alignment horizontal="left" vertical="center" wrapText="1"/>
    </xf>
    <xf numFmtId="4" fontId="1" fillId="0" borderId="10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left" vertical="center"/>
    </xf>
    <xf numFmtId="4" fontId="1" fillId="0" borderId="13" xfId="0" applyNumberFormat="1" applyFont="1" applyFill="1" applyBorder="1" applyAlignment="1">
      <alignment horizontal="left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599"/>
  <sheetViews>
    <sheetView tabSelected="1" view="pageBreakPreview" zoomScale="90" zoomScaleNormal="70" zoomScaleSheetLayoutView="90" workbookViewId="0">
      <selection activeCell="U1" sqref="U1"/>
    </sheetView>
  </sheetViews>
  <sheetFormatPr defaultRowHeight="12.75"/>
  <cols>
    <col min="1" max="1" width="8.140625" style="12" customWidth="1"/>
    <col min="2" max="2" width="30.140625" style="48" customWidth="1"/>
    <col min="3" max="3" width="10.5703125" style="48" customWidth="1"/>
    <col min="4" max="4" width="16.5703125" style="107" customWidth="1"/>
    <col min="5" max="5" width="9" style="48" customWidth="1"/>
    <col min="6" max="6" width="14.85546875" style="48" customWidth="1"/>
    <col min="7" max="7" width="12.7109375" style="48" customWidth="1"/>
    <col min="8" max="8" width="12.42578125" style="48" customWidth="1"/>
    <col min="9" max="10" width="13.7109375" style="48" customWidth="1"/>
    <col min="11" max="11" width="12.140625" style="48" bestFit="1" customWidth="1"/>
    <col min="12" max="12" width="11.28515625" style="48" bestFit="1" customWidth="1"/>
    <col min="13" max="13" width="12.140625" style="48" bestFit="1" customWidth="1"/>
    <col min="14" max="14" width="11.28515625" style="48" bestFit="1" customWidth="1"/>
    <col min="15" max="15" width="12.140625" style="48" bestFit="1" customWidth="1"/>
    <col min="16" max="16" width="11.28515625" style="48" bestFit="1" customWidth="1"/>
    <col min="17" max="17" width="7.28515625" style="50" customWidth="1"/>
    <col min="18" max="18" width="20.28515625" style="50" customWidth="1"/>
    <col min="19" max="19" width="11.7109375" style="49" customWidth="1"/>
    <col min="20" max="20" width="14.5703125" style="49" customWidth="1"/>
    <col min="21" max="21" width="11.85546875" style="49" customWidth="1"/>
    <col min="22" max="22" width="9.140625" style="49"/>
    <col min="23" max="23" width="13.85546875" style="50" customWidth="1"/>
    <col min="24" max="53" width="9.140625" style="50"/>
    <col min="54" max="16384" width="9.140625" style="48"/>
  </cols>
  <sheetData>
    <row r="1" spans="1:21" ht="54" customHeight="1">
      <c r="B1" s="11"/>
      <c r="C1" s="11"/>
      <c r="D1" s="105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17" t="s">
        <v>0</v>
      </c>
      <c r="Q1" s="217"/>
      <c r="R1" s="217"/>
    </row>
    <row r="2" spans="1:21" ht="15.75" customHeight="1">
      <c r="A2" s="96"/>
      <c r="B2" s="67"/>
      <c r="C2" s="67"/>
      <c r="D2" s="102"/>
      <c r="E2" s="67"/>
      <c r="F2" s="67"/>
      <c r="G2" s="269" t="s">
        <v>1</v>
      </c>
      <c r="H2" s="269"/>
      <c r="I2" s="269"/>
      <c r="J2" s="269"/>
      <c r="K2" s="269"/>
      <c r="L2" s="269"/>
      <c r="M2" s="269"/>
      <c r="N2" s="270"/>
      <c r="O2" s="67"/>
      <c r="P2" s="67"/>
      <c r="Q2" s="67"/>
      <c r="R2" s="67"/>
      <c r="S2" s="51"/>
    </row>
    <row r="3" spans="1:21" ht="15.75" customHeight="1">
      <c r="A3" s="277"/>
      <c r="B3" s="278"/>
      <c r="C3" s="278"/>
      <c r="D3" s="278"/>
      <c r="E3" s="278"/>
      <c r="F3" s="278"/>
      <c r="G3" s="281" t="s">
        <v>2</v>
      </c>
      <c r="H3" s="281"/>
      <c r="I3" s="281"/>
      <c r="J3" s="281"/>
      <c r="K3" s="281"/>
      <c r="L3" s="281"/>
      <c r="M3" s="281"/>
      <c r="N3" s="67"/>
      <c r="O3" s="67"/>
      <c r="P3" s="67"/>
      <c r="Q3" s="67"/>
      <c r="R3" s="67"/>
      <c r="S3" s="51"/>
    </row>
    <row r="4" spans="1:21" ht="15.75" customHeight="1">
      <c r="A4" s="279"/>
      <c r="B4" s="280"/>
      <c r="C4" s="280"/>
      <c r="D4" s="280"/>
      <c r="E4" s="280"/>
      <c r="F4" s="280"/>
      <c r="G4" s="282" t="s">
        <v>3</v>
      </c>
      <c r="H4" s="283"/>
      <c r="I4" s="283"/>
      <c r="J4" s="283"/>
      <c r="K4" s="283"/>
      <c r="L4" s="283"/>
      <c r="M4" s="283"/>
      <c r="N4" s="67"/>
      <c r="O4" s="67"/>
      <c r="P4" s="67"/>
      <c r="Q4" s="67"/>
      <c r="R4" s="67"/>
      <c r="S4" s="51"/>
    </row>
    <row r="5" spans="1:21" ht="24.95" customHeight="1">
      <c r="A5" s="185" t="s">
        <v>4</v>
      </c>
      <c r="B5" s="216" t="s">
        <v>5</v>
      </c>
      <c r="C5" s="199" t="s">
        <v>6</v>
      </c>
      <c r="D5" s="216" t="s">
        <v>264</v>
      </c>
      <c r="E5" s="199" t="s">
        <v>7</v>
      </c>
      <c r="F5" s="216" t="s">
        <v>8</v>
      </c>
      <c r="G5" s="263" t="s">
        <v>9</v>
      </c>
      <c r="H5" s="264"/>
      <c r="I5" s="245" t="s">
        <v>10</v>
      </c>
      <c r="J5" s="246"/>
      <c r="K5" s="246"/>
      <c r="L5" s="246"/>
      <c r="M5" s="246"/>
      <c r="N5" s="246"/>
      <c r="O5" s="246"/>
      <c r="P5" s="246"/>
      <c r="Q5" s="216" t="s">
        <v>11</v>
      </c>
      <c r="R5" s="216"/>
      <c r="S5" s="51"/>
    </row>
    <row r="6" spans="1:21" ht="24.95" customHeight="1">
      <c r="A6" s="185"/>
      <c r="B6" s="216"/>
      <c r="C6" s="200"/>
      <c r="D6" s="216"/>
      <c r="E6" s="200"/>
      <c r="F6" s="216"/>
      <c r="G6" s="267"/>
      <c r="H6" s="268"/>
      <c r="I6" s="216" t="s">
        <v>12</v>
      </c>
      <c r="J6" s="216"/>
      <c r="K6" s="216" t="s">
        <v>13</v>
      </c>
      <c r="L6" s="216"/>
      <c r="M6" s="216" t="s">
        <v>14</v>
      </c>
      <c r="N6" s="216"/>
      <c r="O6" s="216" t="s">
        <v>15</v>
      </c>
      <c r="P6" s="245"/>
      <c r="Q6" s="244"/>
      <c r="R6" s="244"/>
      <c r="S6" s="51"/>
      <c r="U6" s="54"/>
    </row>
    <row r="7" spans="1:21" ht="24.95" customHeight="1">
      <c r="A7" s="185"/>
      <c r="B7" s="216"/>
      <c r="C7" s="201"/>
      <c r="D7" s="216"/>
      <c r="E7" s="201"/>
      <c r="F7" s="216"/>
      <c r="G7" s="69" t="s">
        <v>16</v>
      </c>
      <c r="H7" s="69" t="s">
        <v>17</v>
      </c>
      <c r="I7" s="69" t="s">
        <v>18</v>
      </c>
      <c r="J7" s="69" t="s">
        <v>17</v>
      </c>
      <c r="K7" s="69" t="s">
        <v>18</v>
      </c>
      <c r="L7" s="69" t="s">
        <v>17</v>
      </c>
      <c r="M7" s="69" t="s">
        <v>18</v>
      </c>
      <c r="N7" s="69" t="s">
        <v>17</v>
      </c>
      <c r="O7" s="69" t="s">
        <v>18</v>
      </c>
      <c r="P7" s="109" t="s">
        <v>268</v>
      </c>
      <c r="Q7" s="244"/>
      <c r="R7" s="244"/>
      <c r="S7" s="51"/>
    </row>
    <row r="8" spans="1:21" ht="18" customHeight="1">
      <c r="A8" s="95">
        <v>1</v>
      </c>
      <c r="B8" s="69">
        <v>2</v>
      </c>
      <c r="C8" s="69">
        <v>3</v>
      </c>
      <c r="D8" s="101">
        <v>4</v>
      </c>
      <c r="E8" s="69">
        <v>5</v>
      </c>
      <c r="F8" s="69">
        <v>6</v>
      </c>
      <c r="G8" s="69">
        <v>7</v>
      </c>
      <c r="H8" s="69">
        <v>8</v>
      </c>
      <c r="I8" s="69">
        <v>9</v>
      </c>
      <c r="J8" s="69">
        <v>10</v>
      </c>
      <c r="K8" s="69">
        <v>11</v>
      </c>
      <c r="L8" s="69">
        <v>12</v>
      </c>
      <c r="M8" s="69">
        <v>13</v>
      </c>
      <c r="N8" s="69">
        <v>14</v>
      </c>
      <c r="O8" s="69">
        <v>15</v>
      </c>
      <c r="P8" s="70">
        <v>16</v>
      </c>
      <c r="Q8" s="216">
        <v>17</v>
      </c>
      <c r="R8" s="216"/>
      <c r="S8" s="51"/>
    </row>
    <row r="9" spans="1:21" ht="18" customHeight="1">
      <c r="A9" s="211" t="s">
        <v>19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3"/>
      <c r="S9" s="51"/>
    </row>
    <row r="10" spans="1:21" ht="18" customHeight="1">
      <c r="A10" s="241" t="s">
        <v>20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3"/>
      <c r="S10" s="51"/>
    </row>
    <row r="11" spans="1:21" ht="18" customHeight="1">
      <c r="A11" s="211" t="s">
        <v>21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3"/>
      <c r="S11" s="51"/>
    </row>
    <row r="12" spans="1:21" ht="18" customHeight="1">
      <c r="A12" s="211" t="s">
        <v>22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3"/>
      <c r="S12" s="51"/>
    </row>
    <row r="13" spans="1:21" ht="18" customHeight="1">
      <c r="A13" s="234" t="s">
        <v>271</v>
      </c>
      <c r="B13" s="234"/>
      <c r="C13" s="234"/>
      <c r="D13" s="234"/>
      <c r="E13" s="234"/>
      <c r="F13" s="83" t="s">
        <v>26</v>
      </c>
      <c r="G13" s="160">
        <f>G557</f>
        <v>3284663.69</v>
      </c>
      <c r="H13" s="160">
        <f t="shared" ref="H13:P13" si="0">H557</f>
        <v>443047.7</v>
      </c>
      <c r="I13" s="160">
        <f t="shared" si="0"/>
        <v>2730467.49</v>
      </c>
      <c r="J13" s="160">
        <f t="shared" si="0"/>
        <v>443047.7</v>
      </c>
      <c r="K13" s="160">
        <f t="shared" si="0"/>
        <v>175200</v>
      </c>
      <c r="L13" s="160">
        <f t="shared" si="0"/>
        <v>0</v>
      </c>
      <c r="M13" s="160">
        <f t="shared" si="0"/>
        <v>320596.2</v>
      </c>
      <c r="N13" s="160">
        <f t="shared" si="0"/>
        <v>0</v>
      </c>
      <c r="O13" s="160">
        <f t="shared" si="0"/>
        <v>58400</v>
      </c>
      <c r="P13" s="160">
        <f t="shared" si="0"/>
        <v>0</v>
      </c>
      <c r="Q13" s="296"/>
      <c r="R13" s="296"/>
      <c r="S13" s="51"/>
    </row>
    <row r="14" spans="1:21" ht="18" customHeight="1">
      <c r="A14" s="234"/>
      <c r="B14" s="234"/>
      <c r="C14" s="234"/>
      <c r="D14" s="234"/>
      <c r="E14" s="234"/>
      <c r="F14" s="146" t="s">
        <v>29</v>
      </c>
      <c r="G14" s="160">
        <f t="shared" ref="G14:P14" si="1">G558</f>
        <v>97615.5</v>
      </c>
      <c r="H14" s="160">
        <f t="shared" si="1"/>
        <v>97615.5</v>
      </c>
      <c r="I14" s="160">
        <f t="shared" si="1"/>
        <v>97615.5</v>
      </c>
      <c r="J14" s="160">
        <f t="shared" si="1"/>
        <v>97615.5</v>
      </c>
      <c r="K14" s="160">
        <f t="shared" si="1"/>
        <v>0</v>
      </c>
      <c r="L14" s="160">
        <f t="shared" si="1"/>
        <v>0</v>
      </c>
      <c r="M14" s="160">
        <f t="shared" si="1"/>
        <v>0</v>
      </c>
      <c r="N14" s="160">
        <f t="shared" si="1"/>
        <v>0</v>
      </c>
      <c r="O14" s="160">
        <f t="shared" si="1"/>
        <v>0</v>
      </c>
      <c r="P14" s="160">
        <f t="shared" si="1"/>
        <v>0</v>
      </c>
      <c r="Q14" s="296"/>
      <c r="R14" s="296"/>
      <c r="S14" s="51"/>
    </row>
    <row r="15" spans="1:21" ht="18" customHeight="1">
      <c r="A15" s="234"/>
      <c r="B15" s="234"/>
      <c r="C15" s="234"/>
      <c r="D15" s="234"/>
      <c r="E15" s="234"/>
      <c r="F15" s="146" t="s">
        <v>32</v>
      </c>
      <c r="G15" s="160">
        <f t="shared" ref="G15:P15" si="2">G559</f>
        <v>237342.7</v>
      </c>
      <c r="H15" s="160">
        <f t="shared" si="2"/>
        <v>237342.7</v>
      </c>
      <c r="I15" s="160">
        <f t="shared" si="2"/>
        <v>237342.7</v>
      </c>
      <c r="J15" s="160">
        <f t="shared" si="2"/>
        <v>237342.7</v>
      </c>
      <c r="K15" s="160">
        <f t="shared" si="2"/>
        <v>0</v>
      </c>
      <c r="L15" s="160">
        <f t="shared" si="2"/>
        <v>0</v>
      </c>
      <c r="M15" s="160">
        <f t="shared" si="2"/>
        <v>0</v>
      </c>
      <c r="N15" s="160">
        <f t="shared" si="2"/>
        <v>0</v>
      </c>
      <c r="O15" s="160">
        <f t="shared" si="2"/>
        <v>0</v>
      </c>
      <c r="P15" s="160">
        <f t="shared" si="2"/>
        <v>0</v>
      </c>
      <c r="Q15" s="296"/>
      <c r="R15" s="296"/>
      <c r="S15" s="51"/>
    </row>
    <row r="16" spans="1:21" ht="18" customHeight="1">
      <c r="A16" s="234"/>
      <c r="B16" s="234"/>
      <c r="C16" s="234"/>
      <c r="D16" s="234"/>
      <c r="E16" s="234"/>
      <c r="F16" s="146" t="s">
        <v>33</v>
      </c>
      <c r="G16" s="160">
        <f t="shared" ref="G16:P16" si="3">G560</f>
        <v>415073.64</v>
      </c>
      <c r="H16" s="160">
        <f t="shared" si="3"/>
        <v>108089.5</v>
      </c>
      <c r="I16" s="160">
        <f t="shared" si="3"/>
        <v>257819.04</v>
      </c>
      <c r="J16" s="160">
        <f t="shared" si="3"/>
        <v>108089.5</v>
      </c>
      <c r="K16" s="160">
        <f t="shared" si="3"/>
        <v>0</v>
      </c>
      <c r="L16" s="160">
        <f t="shared" si="3"/>
        <v>0</v>
      </c>
      <c r="M16" s="160">
        <f t="shared" si="3"/>
        <v>157254.6</v>
      </c>
      <c r="N16" s="160">
        <f t="shared" si="3"/>
        <v>0</v>
      </c>
      <c r="O16" s="160">
        <f t="shared" si="3"/>
        <v>0</v>
      </c>
      <c r="P16" s="160">
        <f t="shared" si="3"/>
        <v>0</v>
      </c>
      <c r="Q16" s="296"/>
      <c r="R16" s="296"/>
      <c r="S16" s="51"/>
    </row>
    <row r="17" spans="1:53" ht="18" customHeight="1">
      <c r="A17" s="234"/>
      <c r="B17" s="234"/>
      <c r="C17" s="234"/>
      <c r="D17" s="234"/>
      <c r="E17" s="234"/>
      <c r="F17" s="146" t="s">
        <v>34</v>
      </c>
      <c r="G17" s="160">
        <f t="shared" ref="G17:P17" si="4">G561</f>
        <v>729273.1</v>
      </c>
      <c r="H17" s="160">
        <f t="shared" si="4"/>
        <v>0</v>
      </c>
      <c r="I17" s="160">
        <f t="shared" si="4"/>
        <v>508302.29999999993</v>
      </c>
      <c r="J17" s="160">
        <f t="shared" si="4"/>
        <v>0</v>
      </c>
      <c r="K17" s="160">
        <f t="shared" si="4"/>
        <v>87600</v>
      </c>
      <c r="L17" s="160">
        <f t="shared" si="4"/>
        <v>0</v>
      </c>
      <c r="M17" s="160">
        <f t="shared" si="4"/>
        <v>104170.8</v>
      </c>
      <c r="N17" s="160">
        <f t="shared" si="4"/>
        <v>0</v>
      </c>
      <c r="O17" s="160">
        <f t="shared" si="4"/>
        <v>29200</v>
      </c>
      <c r="P17" s="160">
        <f t="shared" si="4"/>
        <v>0</v>
      </c>
      <c r="Q17" s="296"/>
      <c r="R17" s="296"/>
      <c r="S17" s="51"/>
    </row>
    <row r="18" spans="1:53" ht="18" customHeight="1">
      <c r="A18" s="234"/>
      <c r="B18" s="234"/>
      <c r="C18" s="234"/>
      <c r="D18" s="234"/>
      <c r="E18" s="234"/>
      <c r="F18" s="146" t="s">
        <v>35</v>
      </c>
      <c r="G18" s="160">
        <f t="shared" ref="G18:P18" si="5">G562</f>
        <v>1805358.75</v>
      </c>
      <c r="H18" s="160">
        <f t="shared" si="5"/>
        <v>0</v>
      </c>
      <c r="I18" s="160">
        <f t="shared" si="5"/>
        <v>1629387.95</v>
      </c>
      <c r="J18" s="160">
        <f t="shared" si="5"/>
        <v>0</v>
      </c>
      <c r="K18" s="160">
        <f t="shared" si="5"/>
        <v>87600</v>
      </c>
      <c r="L18" s="160">
        <f t="shared" si="5"/>
        <v>0</v>
      </c>
      <c r="M18" s="160">
        <f t="shared" si="5"/>
        <v>59170.8</v>
      </c>
      <c r="N18" s="160">
        <f t="shared" si="5"/>
        <v>0</v>
      </c>
      <c r="O18" s="160">
        <f t="shared" si="5"/>
        <v>29200</v>
      </c>
      <c r="P18" s="160">
        <f t="shared" si="5"/>
        <v>0</v>
      </c>
      <c r="Q18" s="296"/>
      <c r="R18" s="296"/>
      <c r="S18" s="51"/>
    </row>
    <row r="19" spans="1:53" s="122" customFormat="1" ht="18" customHeight="1">
      <c r="A19" s="248" t="s">
        <v>23</v>
      </c>
      <c r="B19" s="202" t="s">
        <v>24</v>
      </c>
      <c r="C19" s="221" t="s">
        <v>25</v>
      </c>
      <c r="D19" s="113"/>
      <c r="E19" s="114"/>
      <c r="F19" s="115" t="s">
        <v>26</v>
      </c>
      <c r="G19" s="116">
        <f>SUM(G20:G29)</f>
        <v>876524.29</v>
      </c>
      <c r="H19" s="116">
        <f>SUM(H20:H29)</f>
        <v>12674.1</v>
      </c>
      <c r="I19" s="116">
        <f>SUM(I20:I29)</f>
        <v>670217.59000000008</v>
      </c>
      <c r="J19" s="116">
        <f t="shared" ref="J19:P19" si="6">SUM(J20:J29)</f>
        <v>12674.1</v>
      </c>
      <c r="K19" s="116">
        <f t="shared" si="6"/>
        <v>0</v>
      </c>
      <c r="L19" s="116">
        <f t="shared" si="6"/>
        <v>0</v>
      </c>
      <c r="M19" s="116">
        <f t="shared" si="6"/>
        <v>206306.7</v>
      </c>
      <c r="N19" s="116">
        <f t="shared" si="6"/>
        <v>0</v>
      </c>
      <c r="O19" s="116">
        <f t="shared" si="6"/>
        <v>0</v>
      </c>
      <c r="P19" s="117">
        <f t="shared" si="6"/>
        <v>0</v>
      </c>
      <c r="Q19" s="215" t="s">
        <v>27</v>
      </c>
      <c r="R19" s="215"/>
      <c r="S19" s="118"/>
      <c r="T19" s="119"/>
      <c r="U19" s="120"/>
      <c r="V19" s="120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</row>
    <row r="20" spans="1:53" s="122" customFormat="1" ht="18" customHeight="1">
      <c r="A20" s="206"/>
      <c r="B20" s="203"/>
      <c r="C20" s="221"/>
      <c r="D20" s="123"/>
      <c r="E20" s="114" t="s">
        <v>28</v>
      </c>
      <c r="F20" s="124" t="s">
        <v>29</v>
      </c>
      <c r="G20" s="125">
        <f>I20+K20+M20+O20</f>
        <v>390</v>
      </c>
      <c r="H20" s="125">
        <f t="shared" ref="G20:H29" si="7">J20+L20+N20+P20</f>
        <v>390</v>
      </c>
      <c r="I20" s="125">
        <v>390</v>
      </c>
      <c r="J20" s="125">
        <v>390</v>
      </c>
      <c r="K20" s="125">
        <v>0</v>
      </c>
      <c r="L20" s="125">
        <v>0</v>
      </c>
      <c r="M20" s="125">
        <v>0</v>
      </c>
      <c r="N20" s="125">
        <v>0</v>
      </c>
      <c r="O20" s="125">
        <v>0</v>
      </c>
      <c r="P20" s="126">
        <v>0</v>
      </c>
      <c r="Q20" s="215"/>
      <c r="R20" s="215"/>
      <c r="S20" s="118"/>
      <c r="T20" s="119"/>
      <c r="U20" s="120"/>
      <c r="V20" s="120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</row>
    <row r="21" spans="1:53" s="122" customFormat="1" ht="18" customHeight="1">
      <c r="A21" s="206"/>
      <c r="B21" s="203"/>
      <c r="C21" s="221"/>
      <c r="D21" s="123"/>
      <c r="E21" s="114" t="s">
        <v>30</v>
      </c>
      <c r="F21" s="124" t="s">
        <v>29</v>
      </c>
      <c r="G21" s="125">
        <f>I21+K21+M21+O21</f>
        <v>2472.1</v>
      </c>
      <c r="H21" s="125">
        <f>J21+L21+N21+P21</f>
        <v>2472.1</v>
      </c>
      <c r="I21" s="125">
        <v>2472.1</v>
      </c>
      <c r="J21" s="125">
        <v>2472.1</v>
      </c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6">
        <v>0</v>
      </c>
      <c r="Q21" s="215"/>
      <c r="R21" s="215"/>
      <c r="S21" s="118"/>
      <c r="T21" s="119"/>
      <c r="U21" s="120"/>
      <c r="V21" s="120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</row>
    <row r="22" spans="1:53" s="122" customFormat="1" ht="18" customHeight="1">
      <c r="A22" s="206"/>
      <c r="B22" s="203"/>
      <c r="C22" s="221"/>
      <c r="E22" s="114" t="s">
        <v>31</v>
      </c>
      <c r="F22" s="124" t="s">
        <v>32</v>
      </c>
      <c r="G22" s="125">
        <f t="shared" si="7"/>
        <v>0</v>
      </c>
      <c r="H22" s="125">
        <f t="shared" si="7"/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6">
        <v>0</v>
      </c>
      <c r="Q22" s="215"/>
      <c r="R22" s="215"/>
      <c r="S22" s="118"/>
      <c r="T22" s="119"/>
      <c r="U22" s="120"/>
      <c r="V22" s="120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</row>
    <row r="23" spans="1:53" s="122" customFormat="1" ht="18" customHeight="1">
      <c r="A23" s="206"/>
      <c r="B23" s="203"/>
      <c r="C23" s="221"/>
      <c r="E23" s="114" t="s">
        <v>30</v>
      </c>
      <c r="F23" s="124" t="s">
        <v>32</v>
      </c>
      <c r="G23" s="125">
        <f t="shared" si="7"/>
        <v>0</v>
      </c>
      <c r="H23" s="125">
        <f t="shared" si="7"/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6">
        <v>0</v>
      </c>
      <c r="Q23" s="215"/>
      <c r="R23" s="215"/>
      <c r="S23" s="118"/>
      <c r="T23" s="119"/>
      <c r="U23" s="120"/>
      <c r="V23" s="120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</row>
    <row r="24" spans="1:53" s="122" customFormat="1" ht="18" customHeight="1">
      <c r="A24" s="206"/>
      <c r="B24" s="203"/>
      <c r="C24" s="221"/>
      <c r="D24" s="123" t="s">
        <v>265</v>
      </c>
      <c r="E24" s="114" t="s">
        <v>28</v>
      </c>
      <c r="F24" s="124" t="s">
        <v>33</v>
      </c>
      <c r="G24" s="125">
        <f t="shared" si="7"/>
        <v>10435.700000000001</v>
      </c>
      <c r="H24" s="125">
        <f t="shared" si="7"/>
        <v>785</v>
      </c>
      <c r="I24" s="125">
        <v>10435.700000000001</v>
      </c>
      <c r="J24" s="125">
        <v>785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6">
        <v>0</v>
      </c>
      <c r="Q24" s="215"/>
      <c r="R24" s="215"/>
      <c r="S24" s="118"/>
      <c r="T24" s="119"/>
      <c r="U24" s="120"/>
      <c r="V24" s="120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</row>
    <row r="25" spans="1:53" s="122" customFormat="1" ht="18" customHeight="1">
      <c r="A25" s="206"/>
      <c r="B25" s="203"/>
      <c r="C25" s="221"/>
      <c r="D25" s="123" t="s">
        <v>265</v>
      </c>
      <c r="E25" s="114" t="s">
        <v>30</v>
      </c>
      <c r="F25" s="124" t="s">
        <v>33</v>
      </c>
      <c r="G25" s="125">
        <f>I25+K25+M25+O25</f>
        <v>166656.44</v>
      </c>
      <c r="H25" s="125">
        <f t="shared" si="7"/>
        <v>9027</v>
      </c>
      <c r="I25" s="125">
        <v>65349.74</v>
      </c>
      <c r="J25" s="125">
        <v>9027</v>
      </c>
      <c r="K25" s="125">
        <v>0</v>
      </c>
      <c r="L25" s="125">
        <v>0</v>
      </c>
      <c r="M25" s="125">
        <v>101306.7</v>
      </c>
      <c r="N25" s="125">
        <v>0</v>
      </c>
      <c r="O25" s="125">
        <v>0</v>
      </c>
      <c r="P25" s="126">
        <v>0</v>
      </c>
      <c r="Q25" s="215"/>
      <c r="R25" s="215"/>
      <c r="S25" s="118"/>
      <c r="T25" s="119"/>
      <c r="U25" s="120"/>
      <c r="V25" s="120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</row>
    <row r="26" spans="1:53" s="122" customFormat="1" ht="18" customHeight="1">
      <c r="A26" s="206"/>
      <c r="B26" s="203"/>
      <c r="C26" s="221"/>
      <c r="D26" s="123"/>
      <c r="E26" s="114" t="s">
        <v>28</v>
      </c>
      <c r="F26" s="124" t="s">
        <v>34</v>
      </c>
      <c r="G26" s="125">
        <f t="shared" si="7"/>
        <v>9972.7999999999993</v>
      </c>
      <c r="H26" s="125">
        <f t="shared" si="7"/>
        <v>0</v>
      </c>
      <c r="I26" s="125">
        <v>9972.7999999999993</v>
      </c>
      <c r="J26" s="125">
        <v>0</v>
      </c>
      <c r="K26" s="125">
        <v>0</v>
      </c>
      <c r="L26" s="125">
        <v>0</v>
      </c>
      <c r="M26" s="125">
        <v>0</v>
      </c>
      <c r="N26" s="125">
        <v>0</v>
      </c>
      <c r="O26" s="125">
        <v>0</v>
      </c>
      <c r="P26" s="126">
        <v>0</v>
      </c>
      <c r="Q26" s="215"/>
      <c r="R26" s="215"/>
      <c r="S26" s="118"/>
      <c r="T26" s="119"/>
      <c r="U26" s="120"/>
      <c r="V26" s="120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s="122" customFormat="1" ht="18" customHeight="1">
      <c r="A27" s="206"/>
      <c r="B27" s="203"/>
      <c r="C27" s="221"/>
      <c r="D27" s="123"/>
      <c r="E27" s="114" t="s">
        <v>30</v>
      </c>
      <c r="F27" s="124" t="s">
        <v>34</v>
      </c>
      <c r="G27" s="125">
        <f t="shared" si="7"/>
        <v>178131.8</v>
      </c>
      <c r="H27" s="125">
        <v>0</v>
      </c>
      <c r="I27" s="125">
        <v>103131.8</v>
      </c>
      <c r="J27" s="125">
        <v>0</v>
      </c>
      <c r="K27" s="125">
        <v>0</v>
      </c>
      <c r="L27" s="125">
        <v>0</v>
      </c>
      <c r="M27" s="125">
        <v>75000</v>
      </c>
      <c r="N27" s="125">
        <v>0</v>
      </c>
      <c r="O27" s="125">
        <v>0</v>
      </c>
      <c r="P27" s="126">
        <v>0</v>
      </c>
      <c r="Q27" s="215"/>
      <c r="R27" s="215"/>
      <c r="S27" s="118"/>
      <c r="T27" s="119"/>
      <c r="U27" s="120"/>
      <c r="V27" s="120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</row>
    <row r="28" spans="1:53" s="122" customFormat="1" ht="18" customHeight="1">
      <c r="A28" s="206"/>
      <c r="B28" s="203"/>
      <c r="C28" s="221"/>
      <c r="D28" s="123"/>
      <c r="E28" s="114" t="s">
        <v>28</v>
      </c>
      <c r="F28" s="124" t="s">
        <v>35</v>
      </c>
      <c r="G28" s="125">
        <f>I28+K28+M28+O28</f>
        <v>34560.75</v>
      </c>
      <c r="H28" s="125">
        <v>0</v>
      </c>
      <c r="I28" s="125">
        <v>34560.75</v>
      </c>
      <c r="J28" s="125">
        <v>0</v>
      </c>
      <c r="K28" s="125">
        <v>0</v>
      </c>
      <c r="L28" s="125">
        <v>0</v>
      </c>
      <c r="M28" s="125">
        <v>0</v>
      </c>
      <c r="N28" s="125">
        <v>0</v>
      </c>
      <c r="O28" s="125">
        <v>0</v>
      </c>
      <c r="P28" s="126">
        <v>0</v>
      </c>
      <c r="Q28" s="215"/>
      <c r="R28" s="215"/>
      <c r="S28" s="118"/>
      <c r="T28" s="119"/>
      <c r="U28" s="120"/>
      <c r="V28" s="120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</row>
    <row r="29" spans="1:53" s="122" customFormat="1" ht="18" customHeight="1">
      <c r="A29" s="207"/>
      <c r="B29" s="204"/>
      <c r="C29" s="221"/>
      <c r="D29" s="127"/>
      <c r="E29" s="114" t="s">
        <v>30</v>
      </c>
      <c r="F29" s="124" t="s">
        <v>35</v>
      </c>
      <c r="G29" s="125">
        <f t="shared" si="7"/>
        <v>473904.7</v>
      </c>
      <c r="H29" s="125">
        <f t="shared" si="7"/>
        <v>0</v>
      </c>
      <c r="I29" s="125">
        <v>443904.7</v>
      </c>
      <c r="J29" s="125">
        <v>0</v>
      </c>
      <c r="K29" s="125">
        <v>0</v>
      </c>
      <c r="L29" s="125">
        <v>0</v>
      </c>
      <c r="M29" s="125">
        <v>30000</v>
      </c>
      <c r="N29" s="125">
        <v>0</v>
      </c>
      <c r="O29" s="125">
        <v>0</v>
      </c>
      <c r="P29" s="126">
        <v>0</v>
      </c>
      <c r="Q29" s="215"/>
      <c r="R29" s="215"/>
      <c r="S29" s="118"/>
      <c r="T29" s="119"/>
      <c r="U29" s="120"/>
      <c r="V29" s="120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</row>
    <row r="30" spans="1:53" s="122" customFormat="1" ht="18" customHeight="1">
      <c r="A30" s="247" t="s">
        <v>36</v>
      </c>
      <c r="B30" s="202" t="s">
        <v>37</v>
      </c>
      <c r="C30" s="221"/>
      <c r="D30" s="113"/>
      <c r="E30" s="114"/>
      <c r="F30" s="115" t="s">
        <v>26</v>
      </c>
      <c r="G30" s="116">
        <f>SUM(G31:G35)</f>
        <v>57732</v>
      </c>
      <c r="H30" s="116">
        <f t="shared" ref="H30:P30" si="8">SUM(H31:H35)</f>
        <v>1782.8</v>
      </c>
      <c r="I30" s="116">
        <f>SUM(I31:I35)</f>
        <v>15770.099999999999</v>
      </c>
      <c r="J30" s="116">
        <f t="shared" si="8"/>
        <v>1782.8</v>
      </c>
      <c r="K30" s="116">
        <f t="shared" si="8"/>
        <v>0</v>
      </c>
      <c r="L30" s="116">
        <f t="shared" si="8"/>
        <v>0</v>
      </c>
      <c r="M30" s="116">
        <f t="shared" si="8"/>
        <v>41961.9</v>
      </c>
      <c r="N30" s="116">
        <f t="shared" si="8"/>
        <v>0</v>
      </c>
      <c r="O30" s="116">
        <f t="shared" si="8"/>
        <v>0</v>
      </c>
      <c r="P30" s="117">
        <f t="shared" si="8"/>
        <v>0</v>
      </c>
      <c r="Q30" s="215" t="s">
        <v>27</v>
      </c>
      <c r="R30" s="215"/>
      <c r="S30" s="118"/>
      <c r="T30" s="128"/>
      <c r="U30" s="128"/>
      <c r="V30" s="120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</row>
    <row r="31" spans="1:53" s="122" customFormat="1" ht="18" customHeight="1">
      <c r="A31" s="206"/>
      <c r="B31" s="203"/>
      <c r="C31" s="221"/>
      <c r="D31" s="123"/>
      <c r="E31" s="114" t="s">
        <v>31</v>
      </c>
      <c r="F31" s="124" t="s">
        <v>29</v>
      </c>
      <c r="G31" s="125">
        <f t="shared" ref="G31:H35" si="9">I31+K31+M31+O31</f>
        <v>0</v>
      </c>
      <c r="H31" s="125">
        <f t="shared" si="9"/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v>0</v>
      </c>
      <c r="O31" s="125">
        <v>0</v>
      </c>
      <c r="P31" s="126">
        <v>0</v>
      </c>
      <c r="Q31" s="215"/>
      <c r="R31" s="215"/>
      <c r="S31" s="118"/>
      <c r="T31" s="119"/>
      <c r="U31" s="120"/>
      <c r="V31" s="120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</row>
    <row r="32" spans="1:53" s="122" customFormat="1" ht="45" customHeight="1">
      <c r="A32" s="206"/>
      <c r="B32" s="203"/>
      <c r="C32" s="221"/>
      <c r="D32" s="123" t="s">
        <v>265</v>
      </c>
      <c r="E32" s="114" t="s">
        <v>38</v>
      </c>
      <c r="F32" s="124" t="s">
        <v>32</v>
      </c>
      <c r="G32" s="125">
        <f t="shared" si="9"/>
        <v>1782.8</v>
      </c>
      <c r="H32" s="125">
        <f t="shared" si="9"/>
        <v>1782.8</v>
      </c>
      <c r="I32" s="125">
        <v>1782.8</v>
      </c>
      <c r="J32" s="125">
        <v>1782.8</v>
      </c>
      <c r="K32" s="125">
        <v>0</v>
      </c>
      <c r="L32" s="125">
        <v>0</v>
      </c>
      <c r="M32" s="125">
        <v>0</v>
      </c>
      <c r="N32" s="125">
        <v>0</v>
      </c>
      <c r="O32" s="125">
        <v>0</v>
      </c>
      <c r="P32" s="126">
        <v>0</v>
      </c>
      <c r="Q32" s="215"/>
      <c r="R32" s="215"/>
      <c r="S32" s="118"/>
      <c r="T32" s="120"/>
      <c r="U32" s="120"/>
      <c r="V32" s="120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</row>
    <row r="33" spans="1:53" s="122" customFormat="1" ht="18" customHeight="1">
      <c r="A33" s="206"/>
      <c r="B33" s="203"/>
      <c r="C33" s="221"/>
      <c r="D33" s="123"/>
      <c r="E33" s="114" t="s">
        <v>30</v>
      </c>
      <c r="F33" s="124" t="s">
        <v>33</v>
      </c>
      <c r="G33" s="125">
        <f t="shared" si="9"/>
        <v>55949.2</v>
      </c>
      <c r="H33" s="125">
        <f t="shared" si="9"/>
        <v>0</v>
      </c>
      <c r="I33" s="125">
        <v>13987.3</v>
      </c>
      <c r="J33" s="125">
        <v>0</v>
      </c>
      <c r="K33" s="125">
        <v>0</v>
      </c>
      <c r="L33" s="125">
        <v>0</v>
      </c>
      <c r="M33" s="125">
        <v>41961.9</v>
      </c>
      <c r="N33" s="125">
        <v>0</v>
      </c>
      <c r="O33" s="125">
        <v>0</v>
      </c>
      <c r="P33" s="126">
        <v>0</v>
      </c>
      <c r="Q33" s="215"/>
      <c r="R33" s="215"/>
      <c r="S33" s="118"/>
      <c r="T33" s="120"/>
      <c r="U33" s="120"/>
      <c r="V33" s="120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</row>
    <row r="34" spans="1:53" s="122" customFormat="1" ht="18" customHeight="1">
      <c r="A34" s="206"/>
      <c r="B34" s="203"/>
      <c r="C34" s="221"/>
      <c r="D34" s="123"/>
      <c r="E34" s="114"/>
      <c r="F34" s="124" t="s">
        <v>34</v>
      </c>
      <c r="G34" s="125">
        <v>0</v>
      </c>
      <c r="H34" s="125">
        <f t="shared" si="9"/>
        <v>0</v>
      </c>
      <c r="I34" s="125">
        <v>0</v>
      </c>
      <c r="J34" s="125">
        <v>0</v>
      </c>
      <c r="K34" s="125">
        <v>0</v>
      </c>
      <c r="L34" s="125">
        <v>0</v>
      </c>
      <c r="M34" s="125">
        <v>0</v>
      </c>
      <c r="N34" s="125">
        <v>0</v>
      </c>
      <c r="O34" s="125">
        <v>0</v>
      </c>
      <c r="P34" s="126">
        <v>0</v>
      </c>
      <c r="Q34" s="215"/>
      <c r="R34" s="215"/>
      <c r="S34" s="118"/>
      <c r="T34" s="120"/>
      <c r="U34" s="120"/>
      <c r="V34" s="120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</row>
    <row r="35" spans="1:53" s="122" customFormat="1" ht="18" customHeight="1">
      <c r="A35" s="207"/>
      <c r="B35" s="204"/>
      <c r="C35" s="221"/>
      <c r="D35" s="127"/>
      <c r="E35" s="114"/>
      <c r="F35" s="124" t="s">
        <v>35</v>
      </c>
      <c r="G35" s="125">
        <f t="shared" si="9"/>
        <v>0</v>
      </c>
      <c r="H35" s="125">
        <f t="shared" si="9"/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N35" s="125">
        <v>0</v>
      </c>
      <c r="O35" s="125">
        <v>0</v>
      </c>
      <c r="P35" s="126">
        <v>0</v>
      </c>
      <c r="Q35" s="215"/>
      <c r="R35" s="215"/>
      <c r="S35" s="118"/>
      <c r="T35" s="120"/>
      <c r="U35" s="120"/>
      <c r="V35" s="120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</row>
    <row r="36" spans="1:53" ht="18" customHeight="1">
      <c r="A36" s="222" t="s">
        <v>39</v>
      </c>
      <c r="B36" s="186" t="s">
        <v>40</v>
      </c>
      <c r="C36" s="216" t="s">
        <v>41</v>
      </c>
      <c r="D36" s="199"/>
      <c r="E36" s="69"/>
      <c r="F36" s="71" t="s">
        <v>26</v>
      </c>
      <c r="G36" s="72">
        <f>SUM(G37:G41)</f>
        <v>306000</v>
      </c>
      <c r="H36" s="72">
        <f>SUM(H37:H41)</f>
        <v>0</v>
      </c>
      <c r="I36" s="72">
        <f>SUM(I37:I41)</f>
        <v>72.400000000000006</v>
      </c>
      <c r="J36" s="72">
        <f>SUM(J37:J41)</f>
        <v>0</v>
      </c>
      <c r="K36" s="72">
        <f t="shared" ref="K36:P36" si="10">SUM(K37:K41)</f>
        <v>175200</v>
      </c>
      <c r="L36" s="72">
        <f t="shared" si="10"/>
        <v>0</v>
      </c>
      <c r="M36" s="72">
        <f t="shared" si="10"/>
        <v>72327.600000000006</v>
      </c>
      <c r="N36" s="72">
        <f t="shared" si="10"/>
        <v>0</v>
      </c>
      <c r="O36" s="72">
        <f t="shared" si="10"/>
        <v>58400</v>
      </c>
      <c r="P36" s="73">
        <f t="shared" si="10"/>
        <v>0</v>
      </c>
      <c r="Q36" s="198" t="s">
        <v>27</v>
      </c>
      <c r="R36" s="198"/>
      <c r="S36" s="51"/>
      <c r="T36" s="52"/>
      <c r="U36" s="52"/>
    </row>
    <row r="37" spans="1:53" ht="18" customHeight="1">
      <c r="A37" s="219"/>
      <c r="B37" s="187"/>
      <c r="C37" s="216"/>
      <c r="D37" s="200"/>
      <c r="E37" s="69"/>
      <c r="F37" s="74" t="s">
        <v>29</v>
      </c>
      <c r="G37" s="75">
        <f t="shared" ref="G37:H41" si="11">I37+K37+M37+O37</f>
        <v>0</v>
      </c>
      <c r="H37" s="75">
        <f t="shared" si="11"/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6">
        <v>0</v>
      </c>
      <c r="Q37" s="198"/>
      <c r="R37" s="198"/>
      <c r="S37" s="51"/>
    </row>
    <row r="38" spans="1:53" ht="18" customHeight="1">
      <c r="A38" s="219"/>
      <c r="B38" s="187"/>
      <c r="C38" s="216"/>
      <c r="D38" s="200"/>
      <c r="E38" s="69"/>
      <c r="F38" s="74" t="s">
        <v>32</v>
      </c>
      <c r="G38" s="75">
        <f>I38+K38+M38+O38</f>
        <v>0</v>
      </c>
      <c r="H38" s="75">
        <f>J38+L38+N38+P38</f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6">
        <v>0</v>
      </c>
      <c r="Q38" s="198"/>
      <c r="R38" s="198"/>
      <c r="S38" s="51"/>
    </row>
    <row r="39" spans="1:53" ht="18" customHeight="1">
      <c r="A39" s="219"/>
      <c r="B39" s="187"/>
      <c r="C39" s="216"/>
      <c r="D39" s="200"/>
      <c r="E39" s="69" t="s">
        <v>31</v>
      </c>
      <c r="F39" s="74" t="s">
        <v>33</v>
      </c>
      <c r="G39" s="75">
        <f>I39+K39+M39+O39</f>
        <v>14000</v>
      </c>
      <c r="H39" s="75">
        <f t="shared" si="11"/>
        <v>0</v>
      </c>
      <c r="I39" s="75">
        <v>14</v>
      </c>
      <c r="J39" s="75">
        <v>0</v>
      </c>
      <c r="K39" s="75">
        <v>0</v>
      </c>
      <c r="L39" s="75">
        <v>0</v>
      </c>
      <c r="M39" s="75">
        <v>13986</v>
      </c>
      <c r="N39" s="75">
        <v>0</v>
      </c>
      <c r="O39" s="75">
        <v>0</v>
      </c>
      <c r="P39" s="76">
        <v>0</v>
      </c>
      <c r="Q39" s="198"/>
      <c r="R39" s="198"/>
      <c r="S39" s="51"/>
    </row>
    <row r="40" spans="1:53" ht="18" customHeight="1">
      <c r="A40" s="219"/>
      <c r="B40" s="187"/>
      <c r="C40" s="216"/>
      <c r="D40" s="200"/>
      <c r="E40" s="69" t="s">
        <v>30</v>
      </c>
      <c r="F40" s="74" t="s">
        <v>34</v>
      </c>
      <c r="G40" s="75">
        <f>I40+K40+M40+O40</f>
        <v>146000</v>
      </c>
      <c r="H40" s="75">
        <f t="shared" si="11"/>
        <v>0</v>
      </c>
      <c r="I40" s="75">
        <v>29.2</v>
      </c>
      <c r="J40" s="75">
        <v>0</v>
      </c>
      <c r="K40" s="75">
        <v>87600</v>
      </c>
      <c r="L40" s="75">
        <v>0</v>
      </c>
      <c r="M40" s="75">
        <v>29170.799999999999</v>
      </c>
      <c r="N40" s="75">
        <v>0</v>
      </c>
      <c r="O40" s="75">
        <v>29200</v>
      </c>
      <c r="P40" s="76">
        <v>0</v>
      </c>
      <c r="Q40" s="198"/>
      <c r="R40" s="198"/>
      <c r="S40" s="51"/>
    </row>
    <row r="41" spans="1:53" ht="18" customHeight="1">
      <c r="A41" s="220"/>
      <c r="B41" s="188"/>
      <c r="C41" s="216"/>
      <c r="D41" s="201"/>
      <c r="E41" s="69" t="s">
        <v>30</v>
      </c>
      <c r="F41" s="74" t="s">
        <v>35</v>
      </c>
      <c r="G41" s="75">
        <f>I41+K41+M41+O41</f>
        <v>146000</v>
      </c>
      <c r="H41" s="75">
        <f t="shared" si="11"/>
        <v>0</v>
      </c>
      <c r="I41" s="75">
        <v>29.2</v>
      </c>
      <c r="J41" s="75">
        <v>0</v>
      </c>
      <c r="K41" s="75">
        <v>87600</v>
      </c>
      <c r="L41" s="75">
        <v>0</v>
      </c>
      <c r="M41" s="75">
        <v>29170.799999999999</v>
      </c>
      <c r="N41" s="75">
        <v>0</v>
      </c>
      <c r="O41" s="75">
        <v>29200</v>
      </c>
      <c r="P41" s="76">
        <v>0</v>
      </c>
      <c r="Q41" s="198"/>
      <c r="R41" s="198"/>
      <c r="S41" s="51"/>
    </row>
    <row r="42" spans="1:53" ht="18" customHeight="1">
      <c r="A42" s="226" t="s">
        <v>42</v>
      </c>
      <c r="B42" s="198" t="s">
        <v>43</v>
      </c>
      <c r="C42" s="216"/>
      <c r="D42" s="199"/>
      <c r="E42" s="69"/>
      <c r="F42" s="71" t="s">
        <v>26</v>
      </c>
      <c r="G42" s="72">
        <f>SUM(G43:G47)</f>
        <v>6000</v>
      </c>
      <c r="H42" s="72">
        <f t="shared" ref="H42:P42" si="12">SUM(H43:H47)</f>
        <v>0</v>
      </c>
      <c r="I42" s="72">
        <f t="shared" si="12"/>
        <v>6000</v>
      </c>
      <c r="J42" s="72">
        <f t="shared" si="12"/>
        <v>0</v>
      </c>
      <c r="K42" s="72">
        <f t="shared" si="12"/>
        <v>0</v>
      </c>
      <c r="L42" s="72">
        <f t="shared" si="12"/>
        <v>0</v>
      </c>
      <c r="M42" s="72">
        <f t="shared" si="12"/>
        <v>0</v>
      </c>
      <c r="N42" s="72">
        <f t="shared" si="12"/>
        <v>0</v>
      </c>
      <c r="O42" s="72">
        <f t="shared" si="12"/>
        <v>0</v>
      </c>
      <c r="P42" s="72">
        <f t="shared" si="12"/>
        <v>0</v>
      </c>
      <c r="Q42" s="198" t="s">
        <v>27</v>
      </c>
      <c r="R42" s="198"/>
      <c r="S42" s="51"/>
    </row>
    <row r="43" spans="1:53" ht="18" customHeight="1">
      <c r="A43" s="219"/>
      <c r="B43" s="198"/>
      <c r="C43" s="216"/>
      <c r="D43" s="200"/>
      <c r="E43" s="69"/>
      <c r="F43" s="74" t="s">
        <v>29</v>
      </c>
      <c r="G43" s="75">
        <f t="shared" ref="G43:H47" si="13">I43+K43+M43+O43</f>
        <v>0</v>
      </c>
      <c r="H43" s="75">
        <f t="shared" si="13"/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198"/>
      <c r="R43" s="198"/>
      <c r="S43" s="51"/>
    </row>
    <row r="44" spans="1:53" ht="18" customHeight="1">
      <c r="A44" s="219"/>
      <c r="B44" s="198"/>
      <c r="C44" s="216"/>
      <c r="D44" s="200"/>
      <c r="E44" s="69"/>
      <c r="F44" s="74" t="s">
        <v>32</v>
      </c>
      <c r="G44" s="75">
        <f t="shared" si="13"/>
        <v>0</v>
      </c>
      <c r="H44" s="75">
        <f t="shared" si="13"/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198"/>
      <c r="R44" s="198"/>
      <c r="S44" s="51"/>
    </row>
    <row r="45" spans="1:53" ht="18" customHeight="1">
      <c r="A45" s="219"/>
      <c r="B45" s="198"/>
      <c r="C45" s="216"/>
      <c r="D45" s="200"/>
      <c r="E45" s="69" t="s">
        <v>31</v>
      </c>
      <c r="F45" s="74" t="s">
        <v>33</v>
      </c>
      <c r="G45" s="75">
        <f t="shared" si="13"/>
        <v>2000</v>
      </c>
      <c r="H45" s="75">
        <f t="shared" si="13"/>
        <v>0</v>
      </c>
      <c r="I45" s="75">
        <v>2000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198"/>
      <c r="R45" s="198"/>
      <c r="S45" s="51"/>
    </row>
    <row r="46" spans="1:53" ht="18" customHeight="1">
      <c r="A46" s="219"/>
      <c r="B46" s="198"/>
      <c r="C46" s="216"/>
      <c r="D46" s="200"/>
      <c r="E46" s="69" t="s">
        <v>31</v>
      </c>
      <c r="F46" s="74" t="s">
        <v>34</v>
      </c>
      <c r="G46" s="75">
        <f t="shared" si="13"/>
        <v>2000</v>
      </c>
      <c r="H46" s="75">
        <f t="shared" si="13"/>
        <v>0</v>
      </c>
      <c r="I46" s="75">
        <v>2000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198"/>
      <c r="R46" s="198"/>
      <c r="S46" s="51"/>
    </row>
    <row r="47" spans="1:53" ht="18" customHeight="1">
      <c r="A47" s="220"/>
      <c r="B47" s="198"/>
      <c r="C47" s="216"/>
      <c r="D47" s="201"/>
      <c r="E47" s="69" t="s">
        <v>31</v>
      </c>
      <c r="F47" s="74" t="s">
        <v>35</v>
      </c>
      <c r="G47" s="75">
        <f t="shared" si="13"/>
        <v>2000</v>
      </c>
      <c r="H47" s="75">
        <f t="shared" si="13"/>
        <v>0</v>
      </c>
      <c r="I47" s="75">
        <v>2000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198"/>
      <c r="R47" s="198"/>
      <c r="S47" s="51"/>
    </row>
    <row r="48" spans="1:53" s="122" customFormat="1" ht="28.5" customHeight="1">
      <c r="A48" s="205" t="s">
        <v>44</v>
      </c>
      <c r="B48" s="202" t="s">
        <v>45</v>
      </c>
      <c r="C48" s="208"/>
      <c r="D48" s="129"/>
      <c r="E48" s="114"/>
      <c r="F48" s="115" t="s">
        <v>26</v>
      </c>
      <c r="G48" s="116">
        <f>SUM(G49:G54)</f>
        <v>2160.3000000000002</v>
      </c>
      <c r="H48" s="116">
        <f>SUM(H49:H54)</f>
        <v>2160.3000000000002</v>
      </c>
      <c r="I48" s="116">
        <f t="shared" ref="I48:P48" si="14">SUM(I49:I54)</f>
        <v>2160.3000000000002</v>
      </c>
      <c r="J48" s="116">
        <f t="shared" si="14"/>
        <v>2160.3000000000002</v>
      </c>
      <c r="K48" s="116">
        <f t="shared" si="14"/>
        <v>0</v>
      </c>
      <c r="L48" s="116">
        <f t="shared" si="14"/>
        <v>0</v>
      </c>
      <c r="M48" s="116">
        <f t="shared" si="14"/>
        <v>0</v>
      </c>
      <c r="N48" s="116">
        <f t="shared" si="14"/>
        <v>0</v>
      </c>
      <c r="O48" s="116">
        <f t="shared" si="14"/>
        <v>0</v>
      </c>
      <c r="P48" s="116">
        <f t="shared" si="14"/>
        <v>0</v>
      </c>
      <c r="Q48" s="235" t="s">
        <v>27</v>
      </c>
      <c r="R48" s="236"/>
      <c r="S48" s="118"/>
      <c r="T48" s="120"/>
      <c r="U48" s="120"/>
      <c r="V48" s="120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</row>
    <row r="49" spans="1:53" s="122" customFormat="1" ht="27.75" customHeight="1">
      <c r="A49" s="206"/>
      <c r="B49" s="203"/>
      <c r="C49" s="209"/>
      <c r="D49" s="130"/>
      <c r="E49" s="114"/>
      <c r="F49" s="124" t="s">
        <v>29</v>
      </c>
      <c r="G49" s="125">
        <f t="shared" ref="G49:H54" si="15">I49+K49+M49+O49</f>
        <v>0</v>
      </c>
      <c r="H49" s="125">
        <f t="shared" si="15"/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0</v>
      </c>
      <c r="N49" s="125">
        <v>0</v>
      </c>
      <c r="O49" s="125">
        <v>0</v>
      </c>
      <c r="P49" s="125">
        <v>0</v>
      </c>
      <c r="Q49" s="237"/>
      <c r="R49" s="238"/>
      <c r="S49" s="118"/>
      <c r="T49" s="120"/>
      <c r="U49" s="120"/>
      <c r="V49" s="120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</row>
    <row r="50" spans="1:53" s="122" customFormat="1" ht="27.75" customHeight="1">
      <c r="A50" s="206"/>
      <c r="B50" s="203"/>
      <c r="C50" s="209"/>
      <c r="D50" s="123" t="s">
        <v>266</v>
      </c>
      <c r="E50" s="114" t="s">
        <v>46</v>
      </c>
      <c r="F50" s="124" t="s">
        <v>32</v>
      </c>
      <c r="G50" s="125">
        <f>I50+K50+M50+O50</f>
        <v>2091.3000000000002</v>
      </c>
      <c r="H50" s="125">
        <f>J50+L50+N50+P50</f>
        <v>2091.3000000000002</v>
      </c>
      <c r="I50" s="125">
        <v>2091.3000000000002</v>
      </c>
      <c r="J50" s="125">
        <v>2091.3000000000002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237"/>
      <c r="R50" s="238"/>
      <c r="S50" s="118"/>
      <c r="T50" s="120"/>
      <c r="U50" s="120"/>
      <c r="V50" s="120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</row>
    <row r="51" spans="1:53" s="122" customFormat="1" ht="29.25" customHeight="1">
      <c r="A51" s="206"/>
      <c r="B51" s="203"/>
      <c r="C51" s="209"/>
      <c r="D51" s="123" t="s">
        <v>266</v>
      </c>
      <c r="E51" s="114" t="s">
        <v>31</v>
      </c>
      <c r="F51" s="124" t="s">
        <v>32</v>
      </c>
      <c r="G51" s="125">
        <f t="shared" si="15"/>
        <v>69</v>
      </c>
      <c r="H51" s="125">
        <f t="shared" si="15"/>
        <v>69</v>
      </c>
      <c r="I51" s="125">
        <v>69</v>
      </c>
      <c r="J51" s="125">
        <v>69</v>
      </c>
      <c r="K51" s="125">
        <v>0</v>
      </c>
      <c r="L51" s="125">
        <v>0</v>
      </c>
      <c r="M51" s="125">
        <v>0</v>
      </c>
      <c r="N51" s="125">
        <v>0</v>
      </c>
      <c r="O51" s="125">
        <v>0</v>
      </c>
      <c r="P51" s="125">
        <v>0</v>
      </c>
      <c r="Q51" s="237"/>
      <c r="R51" s="238"/>
      <c r="S51" s="118"/>
      <c r="T51" s="120"/>
      <c r="U51" s="120"/>
      <c r="V51" s="120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</row>
    <row r="52" spans="1:53" s="122" customFormat="1" ht="31.5" customHeight="1">
      <c r="A52" s="206"/>
      <c r="B52" s="203"/>
      <c r="C52" s="209"/>
      <c r="D52" s="130"/>
      <c r="E52" s="114"/>
      <c r="F52" s="124" t="s">
        <v>33</v>
      </c>
      <c r="G52" s="125">
        <f t="shared" si="15"/>
        <v>0</v>
      </c>
      <c r="H52" s="125">
        <f t="shared" si="15"/>
        <v>0</v>
      </c>
      <c r="I52" s="125">
        <v>0</v>
      </c>
      <c r="J52" s="125">
        <v>0</v>
      </c>
      <c r="K52" s="125">
        <v>0</v>
      </c>
      <c r="L52" s="125">
        <v>0</v>
      </c>
      <c r="M52" s="125">
        <v>0</v>
      </c>
      <c r="N52" s="125">
        <v>0</v>
      </c>
      <c r="O52" s="125">
        <v>0</v>
      </c>
      <c r="P52" s="125">
        <v>0</v>
      </c>
      <c r="Q52" s="237"/>
      <c r="R52" s="238"/>
      <c r="S52" s="118"/>
      <c r="T52" s="120"/>
      <c r="U52" s="120"/>
      <c r="V52" s="120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</row>
    <row r="53" spans="1:53" s="122" customFormat="1" ht="30" customHeight="1">
      <c r="A53" s="206"/>
      <c r="B53" s="203"/>
      <c r="C53" s="209"/>
      <c r="D53" s="130"/>
      <c r="E53" s="114"/>
      <c r="F53" s="124" t="s">
        <v>34</v>
      </c>
      <c r="G53" s="125">
        <f t="shared" si="15"/>
        <v>0</v>
      </c>
      <c r="H53" s="125">
        <f t="shared" si="15"/>
        <v>0</v>
      </c>
      <c r="I53" s="125">
        <v>0</v>
      </c>
      <c r="J53" s="125">
        <v>0</v>
      </c>
      <c r="K53" s="125">
        <v>0</v>
      </c>
      <c r="L53" s="125">
        <v>0</v>
      </c>
      <c r="M53" s="125">
        <v>0</v>
      </c>
      <c r="N53" s="125">
        <v>0</v>
      </c>
      <c r="O53" s="125">
        <v>0</v>
      </c>
      <c r="P53" s="125">
        <v>0</v>
      </c>
      <c r="Q53" s="237"/>
      <c r="R53" s="238"/>
      <c r="S53" s="118"/>
      <c r="T53" s="120"/>
      <c r="U53" s="120"/>
      <c r="V53" s="120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</row>
    <row r="54" spans="1:53" s="122" customFormat="1" ht="29.25" customHeight="1">
      <c r="A54" s="207"/>
      <c r="B54" s="204"/>
      <c r="C54" s="210"/>
      <c r="D54" s="131"/>
      <c r="E54" s="114"/>
      <c r="F54" s="124" t="s">
        <v>35</v>
      </c>
      <c r="G54" s="125">
        <f t="shared" si="15"/>
        <v>0</v>
      </c>
      <c r="H54" s="125">
        <f t="shared" si="15"/>
        <v>0</v>
      </c>
      <c r="I54" s="125">
        <v>0</v>
      </c>
      <c r="J54" s="125">
        <v>0</v>
      </c>
      <c r="K54" s="125">
        <v>0</v>
      </c>
      <c r="L54" s="125">
        <v>0</v>
      </c>
      <c r="M54" s="125">
        <v>0</v>
      </c>
      <c r="N54" s="125">
        <v>0</v>
      </c>
      <c r="O54" s="125">
        <v>0</v>
      </c>
      <c r="P54" s="125">
        <v>0</v>
      </c>
      <c r="Q54" s="239"/>
      <c r="R54" s="240"/>
      <c r="S54" s="118"/>
      <c r="T54" s="120"/>
      <c r="U54" s="120"/>
      <c r="V54" s="120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</row>
    <row r="55" spans="1:53" s="122" customFormat="1" ht="28.5" customHeight="1">
      <c r="A55" s="205" t="s">
        <v>256</v>
      </c>
      <c r="B55" s="202" t="s">
        <v>258</v>
      </c>
      <c r="C55" s="208"/>
      <c r="D55" s="129"/>
      <c r="E55" s="114"/>
      <c r="F55" s="115" t="s">
        <v>26</v>
      </c>
      <c r="G55" s="116">
        <f>SUM(G56:G60)</f>
        <v>98</v>
      </c>
      <c r="H55" s="116">
        <f>SUM(H56:H60)</f>
        <v>98</v>
      </c>
      <c r="I55" s="116">
        <f t="shared" ref="I55:P55" si="16">SUM(I56:I60)</f>
        <v>98</v>
      </c>
      <c r="J55" s="116">
        <f t="shared" si="16"/>
        <v>98</v>
      </c>
      <c r="K55" s="116">
        <f t="shared" si="16"/>
        <v>0</v>
      </c>
      <c r="L55" s="116">
        <f t="shared" si="16"/>
        <v>0</v>
      </c>
      <c r="M55" s="116">
        <f t="shared" si="16"/>
        <v>0</v>
      </c>
      <c r="N55" s="116">
        <f t="shared" si="16"/>
        <v>0</v>
      </c>
      <c r="O55" s="116">
        <f t="shared" si="16"/>
        <v>0</v>
      </c>
      <c r="P55" s="116">
        <f t="shared" si="16"/>
        <v>0</v>
      </c>
      <c r="Q55" s="235" t="s">
        <v>27</v>
      </c>
      <c r="R55" s="236"/>
      <c r="S55" s="118"/>
      <c r="T55" s="120"/>
      <c r="U55" s="120"/>
      <c r="V55" s="120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</row>
    <row r="56" spans="1:53" s="122" customFormat="1" ht="27.75" customHeight="1">
      <c r="A56" s="206"/>
      <c r="B56" s="203"/>
      <c r="C56" s="209"/>
      <c r="D56" s="130"/>
      <c r="E56" s="114"/>
      <c r="F56" s="124" t="s">
        <v>29</v>
      </c>
      <c r="G56" s="125">
        <f t="shared" ref="G56" si="17">I56+K56+M56+O56</f>
        <v>0</v>
      </c>
      <c r="H56" s="125">
        <f t="shared" ref="H56" si="18">J56+L56+N56+P56</f>
        <v>0</v>
      </c>
      <c r="I56" s="125">
        <v>0</v>
      </c>
      <c r="J56" s="125">
        <v>0</v>
      </c>
      <c r="K56" s="125">
        <v>0</v>
      </c>
      <c r="L56" s="125">
        <v>0</v>
      </c>
      <c r="M56" s="125">
        <v>0</v>
      </c>
      <c r="N56" s="125">
        <v>0</v>
      </c>
      <c r="O56" s="125">
        <v>0</v>
      </c>
      <c r="P56" s="125">
        <v>0</v>
      </c>
      <c r="Q56" s="237"/>
      <c r="R56" s="238"/>
      <c r="S56" s="118"/>
      <c r="T56" s="120"/>
      <c r="U56" s="120"/>
      <c r="V56" s="120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</row>
    <row r="57" spans="1:53" s="135" customFormat="1" ht="108" customHeight="1">
      <c r="A57" s="206"/>
      <c r="B57" s="203"/>
      <c r="C57" s="209"/>
      <c r="D57" s="123" t="s">
        <v>265</v>
      </c>
      <c r="E57" s="114" t="s">
        <v>259</v>
      </c>
      <c r="F57" s="124" t="s">
        <v>32</v>
      </c>
      <c r="G57" s="125">
        <f>I57+K57+M57+O57</f>
        <v>98</v>
      </c>
      <c r="H57" s="125">
        <f>J57+L57+N57+P57</f>
        <v>98</v>
      </c>
      <c r="I57" s="125">
        <v>98</v>
      </c>
      <c r="J57" s="125">
        <v>98</v>
      </c>
      <c r="K57" s="125">
        <v>0</v>
      </c>
      <c r="L57" s="125">
        <v>0</v>
      </c>
      <c r="M57" s="125">
        <v>0</v>
      </c>
      <c r="N57" s="125">
        <v>0</v>
      </c>
      <c r="O57" s="125">
        <v>0</v>
      </c>
      <c r="P57" s="125">
        <v>0</v>
      </c>
      <c r="Q57" s="237"/>
      <c r="R57" s="238"/>
      <c r="S57" s="132"/>
      <c r="T57" s="133"/>
      <c r="U57" s="133"/>
      <c r="V57" s="133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</row>
    <row r="58" spans="1:53" s="122" customFormat="1" ht="31.5" customHeight="1">
      <c r="A58" s="206"/>
      <c r="B58" s="203"/>
      <c r="C58" s="209"/>
      <c r="D58" s="130"/>
      <c r="E58" s="114"/>
      <c r="F58" s="124" t="s">
        <v>33</v>
      </c>
      <c r="G58" s="125">
        <f t="shared" ref="G58:G60" si="19">I58+K58+M58+O58</f>
        <v>0</v>
      </c>
      <c r="H58" s="125">
        <f t="shared" ref="H58:H60" si="20">J58+L58+N58+P58</f>
        <v>0</v>
      </c>
      <c r="I58" s="125">
        <v>0</v>
      </c>
      <c r="J58" s="125">
        <v>0</v>
      </c>
      <c r="K58" s="125">
        <v>0</v>
      </c>
      <c r="L58" s="125">
        <v>0</v>
      </c>
      <c r="M58" s="125">
        <v>0</v>
      </c>
      <c r="N58" s="125">
        <v>0</v>
      </c>
      <c r="O58" s="125">
        <v>0</v>
      </c>
      <c r="P58" s="125">
        <v>0</v>
      </c>
      <c r="Q58" s="237"/>
      <c r="R58" s="238"/>
      <c r="S58" s="118"/>
      <c r="T58" s="120"/>
      <c r="U58" s="120"/>
      <c r="V58" s="120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</row>
    <row r="59" spans="1:53" s="122" customFormat="1" ht="30" customHeight="1">
      <c r="A59" s="206"/>
      <c r="B59" s="203"/>
      <c r="C59" s="209"/>
      <c r="D59" s="130"/>
      <c r="E59" s="114"/>
      <c r="F59" s="124" t="s">
        <v>34</v>
      </c>
      <c r="G59" s="125">
        <f t="shared" si="19"/>
        <v>0</v>
      </c>
      <c r="H59" s="125">
        <f t="shared" si="20"/>
        <v>0</v>
      </c>
      <c r="I59" s="125">
        <v>0</v>
      </c>
      <c r="J59" s="125">
        <v>0</v>
      </c>
      <c r="K59" s="125">
        <v>0</v>
      </c>
      <c r="L59" s="125">
        <v>0</v>
      </c>
      <c r="M59" s="125">
        <v>0</v>
      </c>
      <c r="N59" s="125">
        <v>0</v>
      </c>
      <c r="O59" s="125">
        <v>0</v>
      </c>
      <c r="P59" s="125">
        <v>0</v>
      </c>
      <c r="Q59" s="237"/>
      <c r="R59" s="238"/>
      <c r="S59" s="118"/>
      <c r="T59" s="120"/>
      <c r="U59" s="120"/>
      <c r="V59" s="120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</row>
    <row r="60" spans="1:53" s="122" customFormat="1" ht="29.25" customHeight="1">
      <c r="A60" s="207"/>
      <c r="B60" s="204"/>
      <c r="C60" s="210"/>
      <c r="D60" s="131"/>
      <c r="E60" s="114"/>
      <c r="F60" s="124" t="s">
        <v>35</v>
      </c>
      <c r="G60" s="125">
        <f t="shared" si="19"/>
        <v>0</v>
      </c>
      <c r="H60" s="125">
        <f t="shared" si="20"/>
        <v>0</v>
      </c>
      <c r="I60" s="125">
        <v>0</v>
      </c>
      <c r="J60" s="125">
        <v>0</v>
      </c>
      <c r="K60" s="125">
        <v>0</v>
      </c>
      <c r="L60" s="125">
        <v>0</v>
      </c>
      <c r="M60" s="125">
        <v>0</v>
      </c>
      <c r="N60" s="125">
        <v>0</v>
      </c>
      <c r="O60" s="125">
        <v>0</v>
      </c>
      <c r="P60" s="125">
        <v>0</v>
      </c>
      <c r="Q60" s="239"/>
      <c r="R60" s="240"/>
      <c r="S60" s="118"/>
      <c r="T60" s="120"/>
      <c r="U60" s="120"/>
      <c r="V60" s="120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</row>
    <row r="61" spans="1:53" ht="18" customHeight="1">
      <c r="A61" s="218" t="s">
        <v>257</v>
      </c>
      <c r="B61" s="186" t="s">
        <v>47</v>
      </c>
      <c r="C61" s="216"/>
      <c r="D61" s="199"/>
      <c r="E61" s="69"/>
      <c r="F61" s="71" t="s">
        <v>26</v>
      </c>
      <c r="G61" s="72">
        <f>SUM(G62:G67)</f>
        <v>1700</v>
      </c>
      <c r="H61" s="72">
        <f t="shared" ref="H61:P61" si="21">SUM(H62:H67)</f>
        <v>0</v>
      </c>
      <c r="I61" s="72">
        <f t="shared" si="21"/>
        <v>1700</v>
      </c>
      <c r="J61" s="72">
        <f t="shared" si="21"/>
        <v>0</v>
      </c>
      <c r="K61" s="72">
        <f t="shared" si="21"/>
        <v>0</v>
      </c>
      <c r="L61" s="72">
        <f t="shared" si="21"/>
        <v>0</v>
      </c>
      <c r="M61" s="72">
        <f t="shared" si="21"/>
        <v>0</v>
      </c>
      <c r="N61" s="72">
        <f t="shared" si="21"/>
        <v>0</v>
      </c>
      <c r="O61" s="72">
        <f t="shared" si="21"/>
        <v>0</v>
      </c>
      <c r="P61" s="72">
        <f t="shared" si="21"/>
        <v>0</v>
      </c>
      <c r="Q61" s="198" t="s">
        <v>27</v>
      </c>
      <c r="R61" s="198"/>
      <c r="S61" s="51"/>
    </row>
    <row r="62" spans="1:53" ht="18" customHeight="1">
      <c r="A62" s="219"/>
      <c r="B62" s="187"/>
      <c r="C62" s="216"/>
      <c r="D62" s="200"/>
      <c r="E62" s="69"/>
      <c r="F62" s="74" t="s">
        <v>29</v>
      </c>
      <c r="G62" s="75">
        <f t="shared" ref="G62:H67" si="22">I62+K62+M62+O62</f>
        <v>0</v>
      </c>
      <c r="H62" s="75">
        <f t="shared" si="22"/>
        <v>0</v>
      </c>
      <c r="I62" s="75">
        <v>0</v>
      </c>
      <c r="J62" s="75">
        <v>0</v>
      </c>
      <c r="K62" s="75">
        <v>0</v>
      </c>
      <c r="L62" s="75">
        <v>0</v>
      </c>
      <c r="M62" s="75">
        <v>0</v>
      </c>
      <c r="N62" s="75">
        <v>0</v>
      </c>
      <c r="O62" s="75">
        <v>0</v>
      </c>
      <c r="P62" s="76">
        <v>0</v>
      </c>
      <c r="Q62" s="198"/>
      <c r="R62" s="198"/>
      <c r="S62" s="51"/>
    </row>
    <row r="63" spans="1:53" ht="18" customHeight="1">
      <c r="A63" s="219"/>
      <c r="B63" s="187"/>
      <c r="C63" s="216"/>
      <c r="D63" s="200"/>
      <c r="E63" s="69"/>
      <c r="F63" s="74" t="s">
        <v>32</v>
      </c>
      <c r="G63" s="75">
        <f t="shared" si="22"/>
        <v>0</v>
      </c>
      <c r="H63" s="75">
        <f t="shared" si="22"/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  <c r="P63" s="76">
        <v>0</v>
      </c>
      <c r="Q63" s="198"/>
      <c r="R63" s="198"/>
      <c r="S63" s="51"/>
    </row>
    <row r="64" spans="1:53" ht="18" customHeight="1">
      <c r="A64" s="219"/>
      <c r="B64" s="187"/>
      <c r="C64" s="216"/>
      <c r="D64" s="200"/>
      <c r="E64" s="69" t="s">
        <v>30</v>
      </c>
      <c r="F64" s="74" t="s">
        <v>33</v>
      </c>
      <c r="G64" s="75">
        <f>I64+K64+M64+O64</f>
        <v>500</v>
      </c>
      <c r="H64" s="75">
        <f>J64+L64+N64+P64</f>
        <v>0</v>
      </c>
      <c r="I64" s="75">
        <v>500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  <c r="P64" s="76">
        <v>0</v>
      </c>
      <c r="Q64" s="198"/>
      <c r="R64" s="198"/>
      <c r="S64" s="51"/>
    </row>
    <row r="65" spans="1:21" ht="18" customHeight="1">
      <c r="A65" s="219"/>
      <c r="B65" s="187"/>
      <c r="C65" s="216"/>
      <c r="D65" s="200"/>
      <c r="E65" s="69" t="s">
        <v>31</v>
      </c>
      <c r="F65" s="74" t="s">
        <v>33</v>
      </c>
      <c r="G65" s="75">
        <f t="shared" si="22"/>
        <v>1200</v>
      </c>
      <c r="H65" s="75">
        <f t="shared" si="22"/>
        <v>0</v>
      </c>
      <c r="I65" s="75">
        <v>1200</v>
      </c>
      <c r="J65" s="75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  <c r="P65" s="76">
        <v>0</v>
      </c>
      <c r="Q65" s="198"/>
      <c r="R65" s="198"/>
      <c r="S65" s="51"/>
    </row>
    <row r="66" spans="1:21" ht="18" customHeight="1">
      <c r="A66" s="219"/>
      <c r="B66" s="187"/>
      <c r="C66" s="216"/>
      <c r="D66" s="200"/>
      <c r="E66" s="69"/>
      <c r="F66" s="74" t="s">
        <v>34</v>
      </c>
      <c r="G66" s="75">
        <f t="shared" si="22"/>
        <v>0</v>
      </c>
      <c r="H66" s="75">
        <f t="shared" si="22"/>
        <v>0</v>
      </c>
      <c r="I66" s="75">
        <v>0</v>
      </c>
      <c r="J66" s="75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  <c r="P66" s="76">
        <v>0</v>
      </c>
      <c r="Q66" s="198"/>
      <c r="R66" s="198"/>
      <c r="S66" s="51"/>
    </row>
    <row r="67" spans="1:21" ht="18" customHeight="1">
      <c r="A67" s="220"/>
      <c r="B67" s="188"/>
      <c r="C67" s="216"/>
      <c r="D67" s="201"/>
      <c r="E67" s="69"/>
      <c r="F67" s="74" t="s">
        <v>35</v>
      </c>
      <c r="G67" s="75">
        <f t="shared" si="22"/>
        <v>0</v>
      </c>
      <c r="H67" s="75">
        <f t="shared" si="22"/>
        <v>0</v>
      </c>
      <c r="I67" s="75">
        <v>0</v>
      </c>
      <c r="J67" s="75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  <c r="P67" s="76">
        <v>0</v>
      </c>
      <c r="Q67" s="198"/>
      <c r="R67" s="198"/>
      <c r="S67" s="51"/>
    </row>
    <row r="68" spans="1:21" ht="18" customHeight="1">
      <c r="A68" s="227" t="s">
        <v>48</v>
      </c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9"/>
      <c r="S68" s="51"/>
    </row>
    <row r="69" spans="1:21" ht="72" customHeight="1">
      <c r="A69" s="218" t="s">
        <v>49</v>
      </c>
      <c r="B69" s="186" t="s">
        <v>50</v>
      </c>
      <c r="C69" s="186"/>
      <c r="D69" s="199"/>
      <c r="E69" s="69"/>
      <c r="F69" s="71" t="s">
        <v>26</v>
      </c>
      <c r="G69" s="72">
        <f>SUM(G70:G74)</f>
        <v>4148.7</v>
      </c>
      <c r="H69" s="72">
        <f>SUM(H70:H74)</f>
        <v>0</v>
      </c>
      <c r="I69" s="72">
        <f>SUM(I70:I74)</f>
        <v>4148.7</v>
      </c>
      <c r="J69" s="72">
        <f>SUM(J70:J74)</f>
        <v>0</v>
      </c>
      <c r="K69" s="72">
        <f t="shared" ref="K69:P69" si="23">SUM(K70:K74)</f>
        <v>0</v>
      </c>
      <c r="L69" s="72">
        <f t="shared" si="23"/>
        <v>0</v>
      </c>
      <c r="M69" s="72">
        <f t="shared" si="23"/>
        <v>0</v>
      </c>
      <c r="N69" s="72">
        <f t="shared" si="23"/>
        <v>0</v>
      </c>
      <c r="O69" s="72">
        <f t="shared" si="23"/>
        <v>0</v>
      </c>
      <c r="P69" s="73">
        <f t="shared" si="23"/>
        <v>0</v>
      </c>
      <c r="Q69" s="198" t="s">
        <v>27</v>
      </c>
      <c r="R69" s="198"/>
      <c r="S69" s="51"/>
      <c r="T69" s="52"/>
      <c r="U69" s="52"/>
    </row>
    <row r="70" spans="1:21" ht="90" customHeight="1">
      <c r="A70" s="219"/>
      <c r="B70" s="187"/>
      <c r="C70" s="187"/>
      <c r="D70" s="200"/>
      <c r="E70" s="69"/>
      <c r="F70" s="74" t="s">
        <v>29</v>
      </c>
      <c r="G70" s="75">
        <f t="shared" ref="G70:H74" si="24">I70+K70+M70+O70</f>
        <v>0</v>
      </c>
      <c r="H70" s="75">
        <f t="shared" si="24"/>
        <v>0</v>
      </c>
      <c r="I70" s="75">
        <v>0</v>
      </c>
      <c r="J70" s="75">
        <v>0</v>
      </c>
      <c r="K70" s="75">
        <v>0</v>
      </c>
      <c r="L70" s="75">
        <v>0</v>
      </c>
      <c r="M70" s="75">
        <v>0</v>
      </c>
      <c r="N70" s="75">
        <v>0</v>
      </c>
      <c r="O70" s="75">
        <v>0</v>
      </c>
      <c r="P70" s="76">
        <v>0</v>
      </c>
      <c r="Q70" s="198"/>
      <c r="R70" s="198"/>
      <c r="S70" s="51"/>
    </row>
    <row r="71" spans="1:21" ht="90" customHeight="1">
      <c r="A71" s="219"/>
      <c r="B71" s="187"/>
      <c r="C71" s="187"/>
      <c r="D71" s="200"/>
      <c r="E71" s="69"/>
      <c r="F71" s="74" t="s">
        <v>32</v>
      </c>
      <c r="G71" s="75">
        <f t="shared" si="24"/>
        <v>0</v>
      </c>
      <c r="H71" s="75">
        <f t="shared" si="24"/>
        <v>0</v>
      </c>
      <c r="I71" s="75">
        <v>0</v>
      </c>
      <c r="J71" s="75">
        <v>0</v>
      </c>
      <c r="K71" s="75">
        <v>0</v>
      </c>
      <c r="L71" s="75">
        <v>0</v>
      </c>
      <c r="M71" s="75">
        <v>0</v>
      </c>
      <c r="N71" s="75">
        <v>0</v>
      </c>
      <c r="O71" s="75">
        <v>0</v>
      </c>
      <c r="P71" s="76">
        <v>0</v>
      </c>
      <c r="Q71" s="198"/>
      <c r="R71" s="198"/>
      <c r="S71" s="51"/>
    </row>
    <row r="72" spans="1:21" ht="72" customHeight="1">
      <c r="A72" s="219"/>
      <c r="B72" s="187"/>
      <c r="C72" s="187"/>
      <c r="D72" s="200"/>
      <c r="E72" s="69" t="s">
        <v>31</v>
      </c>
      <c r="F72" s="74" t="s">
        <v>33</v>
      </c>
      <c r="G72" s="75">
        <f t="shared" si="24"/>
        <v>4148.7</v>
      </c>
      <c r="H72" s="75">
        <f t="shared" si="24"/>
        <v>0</v>
      </c>
      <c r="I72" s="75">
        <v>4148.7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  <c r="P72" s="76">
        <v>0</v>
      </c>
      <c r="Q72" s="198"/>
      <c r="R72" s="198"/>
      <c r="S72" s="51"/>
    </row>
    <row r="73" spans="1:21" ht="65.25" customHeight="1">
      <c r="A73" s="219"/>
      <c r="B73" s="187"/>
      <c r="C73" s="187"/>
      <c r="D73" s="200"/>
      <c r="E73" s="69"/>
      <c r="F73" s="74" t="s">
        <v>34</v>
      </c>
      <c r="G73" s="75">
        <f t="shared" si="24"/>
        <v>0</v>
      </c>
      <c r="H73" s="75">
        <f t="shared" si="24"/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5">
        <v>0</v>
      </c>
      <c r="P73" s="76">
        <v>0</v>
      </c>
      <c r="Q73" s="198"/>
      <c r="R73" s="198"/>
      <c r="S73" s="51"/>
    </row>
    <row r="74" spans="1:21" ht="65.25" customHeight="1">
      <c r="A74" s="220"/>
      <c r="B74" s="188"/>
      <c r="C74" s="188"/>
      <c r="D74" s="201"/>
      <c r="E74" s="69"/>
      <c r="F74" s="74" t="s">
        <v>35</v>
      </c>
      <c r="G74" s="75">
        <f t="shared" si="24"/>
        <v>0</v>
      </c>
      <c r="H74" s="75">
        <f t="shared" si="24"/>
        <v>0</v>
      </c>
      <c r="I74" s="75">
        <v>0</v>
      </c>
      <c r="J74" s="75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  <c r="P74" s="76">
        <v>0</v>
      </c>
      <c r="Q74" s="198"/>
      <c r="R74" s="198"/>
      <c r="S74" s="51"/>
    </row>
    <row r="75" spans="1:21" ht="18" customHeight="1">
      <c r="A75" s="222" t="s">
        <v>51</v>
      </c>
      <c r="B75" s="186" t="s">
        <v>52</v>
      </c>
      <c r="C75" s="199"/>
      <c r="D75" s="199"/>
      <c r="E75" s="69"/>
      <c r="F75" s="71" t="s">
        <v>26</v>
      </c>
      <c r="G75" s="72">
        <f>SUM(G76:G80)</f>
        <v>21000</v>
      </c>
      <c r="H75" s="72">
        <f>SUM(H76:H80)</f>
        <v>0</v>
      </c>
      <c r="I75" s="72">
        <f>SUM(I76:I80)</f>
        <v>21000</v>
      </c>
      <c r="J75" s="72">
        <f>SUM(J76:J80)</f>
        <v>0</v>
      </c>
      <c r="K75" s="72">
        <f t="shared" ref="K75:P75" si="25">SUM(K76:K80)</f>
        <v>0</v>
      </c>
      <c r="L75" s="72">
        <f t="shared" si="25"/>
        <v>0</v>
      </c>
      <c r="M75" s="72">
        <f t="shared" si="25"/>
        <v>0</v>
      </c>
      <c r="N75" s="72">
        <f t="shared" si="25"/>
        <v>0</v>
      </c>
      <c r="O75" s="72">
        <f t="shared" si="25"/>
        <v>0</v>
      </c>
      <c r="P75" s="73">
        <f t="shared" si="25"/>
        <v>0</v>
      </c>
      <c r="Q75" s="198" t="s">
        <v>27</v>
      </c>
      <c r="R75" s="198"/>
      <c r="S75" s="51"/>
    </row>
    <row r="76" spans="1:21" ht="18" customHeight="1">
      <c r="A76" s="219"/>
      <c r="B76" s="187"/>
      <c r="C76" s="200"/>
      <c r="D76" s="200"/>
      <c r="E76" s="69"/>
      <c r="F76" s="74" t="s">
        <v>29</v>
      </c>
      <c r="G76" s="75">
        <f t="shared" ref="G76:H80" si="26">I76+K76+M76+O76</f>
        <v>0</v>
      </c>
      <c r="H76" s="75">
        <f t="shared" si="26"/>
        <v>0</v>
      </c>
      <c r="I76" s="75">
        <v>0</v>
      </c>
      <c r="J76" s="75">
        <v>0</v>
      </c>
      <c r="K76" s="75">
        <v>0</v>
      </c>
      <c r="L76" s="75">
        <v>0</v>
      </c>
      <c r="M76" s="75">
        <v>0</v>
      </c>
      <c r="N76" s="75">
        <v>0</v>
      </c>
      <c r="O76" s="75">
        <v>0</v>
      </c>
      <c r="P76" s="76">
        <v>0</v>
      </c>
      <c r="Q76" s="198"/>
      <c r="R76" s="198"/>
      <c r="S76" s="51"/>
    </row>
    <row r="77" spans="1:21" ht="18" customHeight="1">
      <c r="A77" s="219"/>
      <c r="B77" s="187"/>
      <c r="C77" s="200"/>
      <c r="D77" s="200"/>
      <c r="E77" s="77"/>
      <c r="F77" s="69" t="s">
        <v>32</v>
      </c>
      <c r="G77" s="75">
        <f t="shared" si="26"/>
        <v>0</v>
      </c>
      <c r="H77" s="75">
        <f t="shared" si="26"/>
        <v>0</v>
      </c>
      <c r="I77" s="75">
        <v>0</v>
      </c>
      <c r="J77" s="75">
        <v>0</v>
      </c>
      <c r="K77" s="75">
        <v>0</v>
      </c>
      <c r="L77" s="75">
        <v>0</v>
      </c>
      <c r="M77" s="75">
        <v>0</v>
      </c>
      <c r="N77" s="75">
        <v>0</v>
      </c>
      <c r="O77" s="75">
        <v>0</v>
      </c>
      <c r="P77" s="76">
        <v>0</v>
      </c>
      <c r="Q77" s="198"/>
      <c r="R77" s="198"/>
      <c r="S77" s="51"/>
    </row>
    <row r="78" spans="1:21" ht="18" customHeight="1">
      <c r="A78" s="219"/>
      <c r="B78" s="187"/>
      <c r="C78" s="200"/>
      <c r="D78" s="200"/>
      <c r="E78" s="69" t="s">
        <v>31</v>
      </c>
      <c r="F78" s="74" t="s">
        <v>33</v>
      </c>
      <c r="G78" s="75">
        <f t="shared" si="26"/>
        <v>10000</v>
      </c>
      <c r="H78" s="75">
        <f t="shared" si="26"/>
        <v>0</v>
      </c>
      <c r="I78" s="75">
        <v>10000</v>
      </c>
      <c r="J78" s="75">
        <v>0</v>
      </c>
      <c r="K78" s="75">
        <v>0</v>
      </c>
      <c r="L78" s="75">
        <v>0</v>
      </c>
      <c r="M78" s="75">
        <v>0</v>
      </c>
      <c r="N78" s="75">
        <v>0</v>
      </c>
      <c r="O78" s="75">
        <v>0</v>
      </c>
      <c r="P78" s="76">
        <v>0</v>
      </c>
      <c r="Q78" s="198"/>
      <c r="R78" s="198"/>
      <c r="S78" s="51"/>
    </row>
    <row r="79" spans="1:21" ht="18" customHeight="1">
      <c r="A79" s="219"/>
      <c r="B79" s="187"/>
      <c r="C79" s="200"/>
      <c r="D79" s="200"/>
      <c r="E79" s="69" t="s">
        <v>31</v>
      </c>
      <c r="F79" s="74" t="s">
        <v>34</v>
      </c>
      <c r="G79" s="75">
        <f t="shared" si="26"/>
        <v>11000</v>
      </c>
      <c r="H79" s="75">
        <f t="shared" si="26"/>
        <v>0</v>
      </c>
      <c r="I79" s="75">
        <v>11000</v>
      </c>
      <c r="J79" s="75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  <c r="P79" s="76">
        <v>0</v>
      </c>
      <c r="Q79" s="198"/>
      <c r="R79" s="198"/>
      <c r="S79" s="51"/>
    </row>
    <row r="80" spans="1:21" ht="18" customHeight="1">
      <c r="A80" s="220"/>
      <c r="B80" s="188"/>
      <c r="C80" s="201"/>
      <c r="D80" s="201"/>
      <c r="E80" s="69"/>
      <c r="F80" s="74" t="s">
        <v>35</v>
      </c>
      <c r="G80" s="75">
        <f t="shared" si="26"/>
        <v>0</v>
      </c>
      <c r="H80" s="75">
        <f t="shared" si="26"/>
        <v>0</v>
      </c>
      <c r="I80" s="75">
        <v>0</v>
      </c>
      <c r="J80" s="75">
        <v>0</v>
      </c>
      <c r="K80" s="75">
        <v>0</v>
      </c>
      <c r="L80" s="75">
        <v>0</v>
      </c>
      <c r="M80" s="75">
        <v>0</v>
      </c>
      <c r="N80" s="75">
        <v>0</v>
      </c>
      <c r="O80" s="75">
        <v>0</v>
      </c>
      <c r="P80" s="76">
        <v>0</v>
      </c>
      <c r="Q80" s="198"/>
      <c r="R80" s="198"/>
      <c r="S80" s="51"/>
    </row>
    <row r="81" spans="1:53" s="122" customFormat="1" ht="18" customHeight="1">
      <c r="A81" s="247" t="s">
        <v>53</v>
      </c>
      <c r="B81" s="202" t="s">
        <v>54</v>
      </c>
      <c r="C81" s="221">
        <v>1</v>
      </c>
      <c r="D81" s="129"/>
      <c r="E81" s="114"/>
      <c r="F81" s="115" t="s">
        <v>26</v>
      </c>
      <c r="G81" s="116">
        <f>SUM(G82:G88)</f>
        <v>134786.1</v>
      </c>
      <c r="H81" s="116">
        <f>SUM(H82:H88)</f>
        <v>134786.1</v>
      </c>
      <c r="I81" s="116">
        <f>SUM(I82:I88)</f>
        <v>134786.1</v>
      </c>
      <c r="J81" s="116">
        <f>SUM(J82:J88)</f>
        <v>134786.1</v>
      </c>
      <c r="K81" s="116">
        <f t="shared" ref="K81:P81" si="27">SUM(K83:K88)</f>
        <v>0</v>
      </c>
      <c r="L81" s="116">
        <f t="shared" si="27"/>
        <v>0</v>
      </c>
      <c r="M81" s="116">
        <f t="shared" si="27"/>
        <v>0</v>
      </c>
      <c r="N81" s="116">
        <f t="shared" si="27"/>
        <v>0</v>
      </c>
      <c r="O81" s="116">
        <f t="shared" si="27"/>
        <v>0</v>
      </c>
      <c r="P81" s="117">
        <f t="shared" si="27"/>
        <v>0</v>
      </c>
      <c r="Q81" s="215" t="s">
        <v>27</v>
      </c>
      <c r="R81" s="215"/>
      <c r="S81" s="118"/>
      <c r="T81" s="120"/>
      <c r="U81" s="120"/>
      <c r="V81" s="120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</row>
    <row r="82" spans="1:53" s="122" customFormat="1" ht="18" customHeight="1">
      <c r="A82" s="284"/>
      <c r="B82" s="203"/>
      <c r="C82" s="221"/>
      <c r="D82" s="130"/>
      <c r="E82" s="114" t="s">
        <v>31</v>
      </c>
      <c r="F82" s="114" t="s">
        <v>29</v>
      </c>
      <c r="G82" s="125">
        <f t="shared" ref="G82:H88" si="28">I82+K82+M82+O82</f>
        <v>20</v>
      </c>
      <c r="H82" s="125">
        <f t="shared" si="28"/>
        <v>20</v>
      </c>
      <c r="I82" s="125">
        <v>20</v>
      </c>
      <c r="J82" s="125">
        <v>20</v>
      </c>
      <c r="K82" s="125">
        <v>0</v>
      </c>
      <c r="L82" s="125">
        <v>0</v>
      </c>
      <c r="M82" s="125">
        <v>0</v>
      </c>
      <c r="N82" s="125">
        <v>0</v>
      </c>
      <c r="O82" s="125">
        <v>0</v>
      </c>
      <c r="P82" s="126">
        <v>0</v>
      </c>
      <c r="Q82" s="215"/>
      <c r="R82" s="215"/>
      <c r="S82" s="118"/>
      <c r="T82" s="120"/>
      <c r="U82" s="120"/>
      <c r="V82" s="120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</row>
    <row r="83" spans="1:53" s="122" customFormat="1" ht="18" customHeight="1">
      <c r="A83" s="206"/>
      <c r="B83" s="203"/>
      <c r="C83" s="221"/>
      <c r="D83" s="130"/>
      <c r="E83" s="114" t="s">
        <v>30</v>
      </c>
      <c r="F83" s="114" t="s">
        <v>29</v>
      </c>
      <c r="G83" s="125">
        <f t="shared" si="28"/>
        <v>0</v>
      </c>
      <c r="H83" s="125">
        <f t="shared" si="28"/>
        <v>0</v>
      </c>
      <c r="I83" s="125">
        <v>0</v>
      </c>
      <c r="J83" s="125">
        <v>0</v>
      </c>
      <c r="K83" s="125">
        <v>0</v>
      </c>
      <c r="L83" s="125">
        <v>0</v>
      </c>
      <c r="M83" s="125">
        <v>0</v>
      </c>
      <c r="N83" s="125">
        <v>0</v>
      </c>
      <c r="O83" s="125">
        <v>0</v>
      </c>
      <c r="P83" s="126">
        <v>0</v>
      </c>
      <c r="Q83" s="215"/>
      <c r="R83" s="215"/>
      <c r="S83" s="118"/>
      <c r="T83" s="120"/>
      <c r="U83" s="120"/>
      <c r="V83" s="120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</row>
    <row r="84" spans="1:53" s="122" customFormat="1" ht="81" customHeight="1">
      <c r="A84" s="206"/>
      <c r="B84" s="203"/>
      <c r="C84" s="221"/>
      <c r="D84" s="123" t="s">
        <v>265</v>
      </c>
      <c r="E84" s="114" t="s">
        <v>260</v>
      </c>
      <c r="F84" s="124" t="s">
        <v>32</v>
      </c>
      <c r="G84" s="125">
        <f>I84+K84+M84+O84</f>
        <v>131</v>
      </c>
      <c r="H84" s="125">
        <f>J84+L84+N84+P84</f>
        <v>131</v>
      </c>
      <c r="I84" s="125">
        <v>131</v>
      </c>
      <c r="J84" s="125">
        <v>131</v>
      </c>
      <c r="K84" s="125">
        <v>0</v>
      </c>
      <c r="L84" s="125">
        <v>0</v>
      </c>
      <c r="M84" s="125">
        <v>0</v>
      </c>
      <c r="N84" s="125">
        <v>0</v>
      </c>
      <c r="O84" s="125">
        <v>0</v>
      </c>
      <c r="P84" s="126">
        <v>0</v>
      </c>
      <c r="Q84" s="215"/>
      <c r="R84" s="215"/>
      <c r="S84" s="118"/>
      <c r="T84" s="120"/>
      <c r="U84" s="120"/>
      <c r="V84" s="120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</row>
    <row r="85" spans="1:53" s="122" customFormat="1" ht="18" customHeight="1">
      <c r="A85" s="206"/>
      <c r="B85" s="203"/>
      <c r="C85" s="221"/>
      <c r="D85" s="123" t="s">
        <v>265</v>
      </c>
      <c r="E85" s="114" t="s">
        <v>30</v>
      </c>
      <c r="F85" s="124" t="s">
        <v>32</v>
      </c>
      <c r="G85" s="125">
        <f t="shared" si="28"/>
        <v>96695.2</v>
      </c>
      <c r="H85" s="125">
        <f t="shared" si="28"/>
        <v>96695.2</v>
      </c>
      <c r="I85" s="125">
        <v>96695.2</v>
      </c>
      <c r="J85" s="125">
        <v>96695.2</v>
      </c>
      <c r="K85" s="125">
        <v>0</v>
      </c>
      <c r="L85" s="125">
        <v>0</v>
      </c>
      <c r="M85" s="125">
        <v>0</v>
      </c>
      <c r="N85" s="125">
        <v>0</v>
      </c>
      <c r="O85" s="125">
        <v>0</v>
      </c>
      <c r="P85" s="126">
        <v>0</v>
      </c>
      <c r="Q85" s="215"/>
      <c r="R85" s="215"/>
      <c r="S85" s="118"/>
      <c r="T85" s="120"/>
      <c r="U85" s="120"/>
      <c r="V85" s="120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</row>
    <row r="86" spans="1:53" s="122" customFormat="1" ht="18" customHeight="1">
      <c r="A86" s="206"/>
      <c r="B86" s="203"/>
      <c r="C86" s="221"/>
      <c r="D86" s="123" t="s">
        <v>265</v>
      </c>
      <c r="E86" s="114" t="s">
        <v>30</v>
      </c>
      <c r="F86" s="124" t="s">
        <v>33</v>
      </c>
      <c r="G86" s="125">
        <f t="shared" si="28"/>
        <v>37939.9</v>
      </c>
      <c r="H86" s="125">
        <f t="shared" si="28"/>
        <v>37939.9</v>
      </c>
      <c r="I86" s="125">
        <v>37939.9</v>
      </c>
      <c r="J86" s="125">
        <v>37939.9</v>
      </c>
      <c r="K86" s="125">
        <v>0</v>
      </c>
      <c r="L86" s="125">
        <v>0</v>
      </c>
      <c r="M86" s="125">
        <v>0</v>
      </c>
      <c r="N86" s="125">
        <v>0</v>
      </c>
      <c r="O86" s="125">
        <v>0</v>
      </c>
      <c r="P86" s="126">
        <v>0</v>
      </c>
      <c r="Q86" s="215"/>
      <c r="R86" s="215"/>
      <c r="S86" s="118"/>
      <c r="T86" s="120"/>
      <c r="U86" s="120"/>
      <c r="V86" s="120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</row>
    <row r="87" spans="1:53" s="122" customFormat="1" ht="18" customHeight="1">
      <c r="A87" s="206"/>
      <c r="B87" s="203"/>
      <c r="C87" s="221"/>
      <c r="D87" s="130"/>
      <c r="E87" s="114"/>
      <c r="F87" s="124" t="s">
        <v>34</v>
      </c>
      <c r="G87" s="125">
        <f t="shared" si="28"/>
        <v>0</v>
      </c>
      <c r="H87" s="125">
        <f t="shared" si="28"/>
        <v>0</v>
      </c>
      <c r="I87" s="125">
        <v>0</v>
      </c>
      <c r="J87" s="125">
        <v>0</v>
      </c>
      <c r="K87" s="125">
        <v>0</v>
      </c>
      <c r="L87" s="125">
        <v>0</v>
      </c>
      <c r="M87" s="125">
        <v>0</v>
      </c>
      <c r="N87" s="125">
        <v>0</v>
      </c>
      <c r="O87" s="125">
        <v>0</v>
      </c>
      <c r="P87" s="126">
        <v>0</v>
      </c>
      <c r="Q87" s="215"/>
      <c r="R87" s="215"/>
      <c r="S87" s="118"/>
      <c r="T87" s="120"/>
      <c r="U87" s="120"/>
      <c r="V87" s="120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</row>
    <row r="88" spans="1:53" s="122" customFormat="1" ht="18" customHeight="1">
      <c r="A88" s="207"/>
      <c r="B88" s="204"/>
      <c r="C88" s="221"/>
      <c r="D88" s="131"/>
      <c r="E88" s="114"/>
      <c r="F88" s="124" t="s">
        <v>35</v>
      </c>
      <c r="G88" s="125">
        <f t="shared" si="28"/>
        <v>0</v>
      </c>
      <c r="H88" s="125">
        <f t="shared" si="28"/>
        <v>0</v>
      </c>
      <c r="I88" s="125">
        <v>0</v>
      </c>
      <c r="J88" s="125">
        <v>0</v>
      </c>
      <c r="K88" s="125">
        <v>0</v>
      </c>
      <c r="L88" s="125">
        <v>0</v>
      </c>
      <c r="M88" s="125">
        <v>0</v>
      </c>
      <c r="N88" s="125">
        <v>0</v>
      </c>
      <c r="O88" s="125">
        <v>0</v>
      </c>
      <c r="P88" s="126">
        <v>0</v>
      </c>
      <c r="Q88" s="215"/>
      <c r="R88" s="215"/>
      <c r="S88" s="118"/>
      <c r="T88" s="120"/>
      <c r="U88" s="120"/>
      <c r="V88" s="120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</row>
    <row r="89" spans="1:53" s="122" customFormat="1" ht="18" customHeight="1">
      <c r="A89" s="247" t="s">
        <v>55</v>
      </c>
      <c r="B89" s="202" t="s">
        <v>56</v>
      </c>
      <c r="C89" s="221">
        <v>1</v>
      </c>
      <c r="D89" s="129"/>
      <c r="E89" s="114"/>
      <c r="F89" s="115" t="s">
        <v>26</v>
      </c>
      <c r="G89" s="116">
        <f>SUM(G90:G95)</f>
        <v>53396.4</v>
      </c>
      <c r="H89" s="116">
        <f>SUM(H90:H95)</f>
        <v>53396.4</v>
      </c>
      <c r="I89" s="116">
        <f>SUM(I90:I95)</f>
        <v>53396.4</v>
      </c>
      <c r="J89" s="116">
        <f>SUM(J90:J95)</f>
        <v>53396.4</v>
      </c>
      <c r="K89" s="116">
        <f t="shared" ref="K89:P89" si="29">SUM(K91:K95)</f>
        <v>0</v>
      </c>
      <c r="L89" s="116">
        <f t="shared" si="29"/>
        <v>0</v>
      </c>
      <c r="M89" s="116">
        <f>SUM(M91:M95)</f>
        <v>0</v>
      </c>
      <c r="N89" s="116">
        <f t="shared" si="29"/>
        <v>0</v>
      </c>
      <c r="O89" s="116">
        <f t="shared" si="29"/>
        <v>0</v>
      </c>
      <c r="P89" s="117">
        <f t="shared" si="29"/>
        <v>0</v>
      </c>
      <c r="Q89" s="215" t="s">
        <v>27</v>
      </c>
      <c r="R89" s="215"/>
      <c r="S89" s="118"/>
      <c r="T89" s="120"/>
      <c r="U89" s="120"/>
      <c r="V89" s="120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</row>
    <row r="90" spans="1:53" s="122" customFormat="1" ht="18" customHeight="1">
      <c r="A90" s="284"/>
      <c r="B90" s="203"/>
      <c r="C90" s="221"/>
      <c r="D90" s="130"/>
      <c r="E90" s="114" t="s">
        <v>31</v>
      </c>
      <c r="F90" s="114" t="s">
        <v>29</v>
      </c>
      <c r="G90" s="125">
        <f t="shared" ref="G90:H95" si="30">I90+K90+M90+O90</f>
        <v>20</v>
      </c>
      <c r="H90" s="125">
        <f t="shared" si="30"/>
        <v>20</v>
      </c>
      <c r="I90" s="125">
        <v>20</v>
      </c>
      <c r="J90" s="125">
        <v>20</v>
      </c>
      <c r="K90" s="116">
        <v>0</v>
      </c>
      <c r="L90" s="116">
        <v>0</v>
      </c>
      <c r="M90" s="116">
        <v>0</v>
      </c>
      <c r="N90" s="116">
        <v>0</v>
      </c>
      <c r="O90" s="116">
        <v>0</v>
      </c>
      <c r="P90" s="117">
        <v>0</v>
      </c>
      <c r="Q90" s="215"/>
      <c r="R90" s="215"/>
      <c r="S90" s="118"/>
      <c r="T90" s="120"/>
      <c r="U90" s="120"/>
      <c r="V90" s="120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</row>
    <row r="91" spans="1:53" s="122" customFormat="1" ht="18" customHeight="1">
      <c r="A91" s="206"/>
      <c r="B91" s="203"/>
      <c r="C91" s="221"/>
      <c r="D91" s="130"/>
      <c r="E91" s="114" t="s">
        <v>30</v>
      </c>
      <c r="F91" s="114" t="s">
        <v>29</v>
      </c>
      <c r="G91" s="125">
        <f t="shared" si="30"/>
        <v>0</v>
      </c>
      <c r="H91" s="125">
        <f t="shared" si="30"/>
        <v>0</v>
      </c>
      <c r="I91" s="125">
        <v>0</v>
      </c>
      <c r="J91" s="125">
        <v>0</v>
      </c>
      <c r="K91" s="125">
        <v>0</v>
      </c>
      <c r="L91" s="125">
        <v>0</v>
      </c>
      <c r="M91" s="125">
        <v>0</v>
      </c>
      <c r="N91" s="125">
        <v>0</v>
      </c>
      <c r="O91" s="125">
        <v>0</v>
      </c>
      <c r="P91" s="126">
        <v>0</v>
      </c>
      <c r="Q91" s="215"/>
      <c r="R91" s="215"/>
      <c r="S91" s="118"/>
      <c r="T91" s="120"/>
      <c r="U91" s="120"/>
      <c r="V91" s="120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</row>
    <row r="92" spans="1:53" s="122" customFormat="1" ht="18" customHeight="1">
      <c r="A92" s="206"/>
      <c r="B92" s="203"/>
      <c r="C92" s="221"/>
      <c r="D92" s="123" t="s">
        <v>265</v>
      </c>
      <c r="E92" s="114" t="s">
        <v>30</v>
      </c>
      <c r="F92" s="124" t="s">
        <v>32</v>
      </c>
      <c r="G92" s="125">
        <f t="shared" si="30"/>
        <v>53376.4</v>
      </c>
      <c r="H92" s="125">
        <f t="shared" si="30"/>
        <v>53376.4</v>
      </c>
      <c r="I92" s="125">
        <v>53376.4</v>
      </c>
      <c r="J92" s="125">
        <v>53376.4</v>
      </c>
      <c r="K92" s="125">
        <v>0</v>
      </c>
      <c r="L92" s="125">
        <v>0</v>
      </c>
      <c r="M92" s="125">
        <v>0</v>
      </c>
      <c r="N92" s="125">
        <v>0</v>
      </c>
      <c r="O92" s="125">
        <v>0</v>
      </c>
      <c r="P92" s="126">
        <v>0</v>
      </c>
      <c r="Q92" s="215"/>
      <c r="R92" s="215"/>
      <c r="S92" s="118"/>
      <c r="T92" s="120"/>
      <c r="U92" s="120"/>
      <c r="V92" s="120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</row>
    <row r="93" spans="1:53" s="122" customFormat="1" ht="18" customHeight="1">
      <c r="A93" s="206"/>
      <c r="B93" s="203"/>
      <c r="C93" s="221"/>
      <c r="D93" s="130"/>
      <c r="E93" s="114"/>
      <c r="F93" s="124" t="s">
        <v>33</v>
      </c>
      <c r="G93" s="125">
        <f t="shared" si="30"/>
        <v>0</v>
      </c>
      <c r="H93" s="125">
        <f t="shared" si="30"/>
        <v>0</v>
      </c>
      <c r="I93" s="125">
        <v>0</v>
      </c>
      <c r="J93" s="125">
        <v>0</v>
      </c>
      <c r="K93" s="125">
        <v>0</v>
      </c>
      <c r="L93" s="125">
        <v>0</v>
      </c>
      <c r="M93" s="125">
        <v>0</v>
      </c>
      <c r="N93" s="125">
        <v>0</v>
      </c>
      <c r="O93" s="125">
        <v>0</v>
      </c>
      <c r="P93" s="126">
        <v>0</v>
      </c>
      <c r="Q93" s="215"/>
      <c r="R93" s="215"/>
      <c r="S93" s="118"/>
      <c r="T93" s="120"/>
      <c r="U93" s="120"/>
      <c r="V93" s="120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</row>
    <row r="94" spans="1:53" s="122" customFormat="1" ht="18" customHeight="1">
      <c r="A94" s="206"/>
      <c r="B94" s="203"/>
      <c r="C94" s="221"/>
      <c r="D94" s="130"/>
      <c r="E94" s="114"/>
      <c r="F94" s="124" t="s">
        <v>34</v>
      </c>
      <c r="G94" s="125">
        <f t="shared" si="30"/>
        <v>0</v>
      </c>
      <c r="H94" s="125">
        <f t="shared" si="30"/>
        <v>0</v>
      </c>
      <c r="I94" s="125">
        <v>0</v>
      </c>
      <c r="J94" s="125">
        <v>0</v>
      </c>
      <c r="K94" s="125">
        <v>0</v>
      </c>
      <c r="L94" s="125">
        <v>0</v>
      </c>
      <c r="M94" s="125">
        <v>0</v>
      </c>
      <c r="N94" s="125">
        <v>0</v>
      </c>
      <c r="O94" s="125">
        <v>0</v>
      </c>
      <c r="P94" s="126">
        <v>0</v>
      </c>
      <c r="Q94" s="215"/>
      <c r="R94" s="215"/>
      <c r="S94" s="118"/>
      <c r="T94" s="120"/>
      <c r="U94" s="120"/>
      <c r="V94" s="120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</row>
    <row r="95" spans="1:53" s="122" customFormat="1" ht="18" customHeight="1">
      <c r="A95" s="207"/>
      <c r="B95" s="204"/>
      <c r="C95" s="221"/>
      <c r="D95" s="131"/>
      <c r="E95" s="114"/>
      <c r="F95" s="124" t="s">
        <v>35</v>
      </c>
      <c r="G95" s="125">
        <f t="shared" si="30"/>
        <v>0</v>
      </c>
      <c r="H95" s="125">
        <f t="shared" si="30"/>
        <v>0</v>
      </c>
      <c r="I95" s="125">
        <v>0</v>
      </c>
      <c r="J95" s="125">
        <v>0</v>
      </c>
      <c r="K95" s="125">
        <v>0</v>
      </c>
      <c r="L95" s="125">
        <v>0</v>
      </c>
      <c r="M95" s="125">
        <v>0</v>
      </c>
      <c r="N95" s="125">
        <v>0</v>
      </c>
      <c r="O95" s="125">
        <v>0</v>
      </c>
      <c r="P95" s="126">
        <v>0</v>
      </c>
      <c r="Q95" s="215"/>
      <c r="R95" s="215"/>
      <c r="S95" s="118"/>
      <c r="T95" s="120"/>
      <c r="U95" s="120"/>
      <c r="V95" s="120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</row>
    <row r="96" spans="1:53" ht="18" customHeight="1">
      <c r="A96" s="222" t="s">
        <v>57</v>
      </c>
      <c r="B96" s="186" t="s">
        <v>58</v>
      </c>
      <c r="C96" s="216" t="s">
        <v>59</v>
      </c>
      <c r="D96" s="199"/>
      <c r="E96" s="69"/>
      <c r="F96" s="71" t="s">
        <v>26</v>
      </c>
      <c r="G96" s="72">
        <f>SUM(G97:G101)</f>
        <v>113020</v>
      </c>
      <c r="H96" s="72">
        <f>SUM(H97:H101)</f>
        <v>0</v>
      </c>
      <c r="I96" s="72">
        <f>SUM(I97:I101)</f>
        <v>113020</v>
      </c>
      <c r="J96" s="72">
        <f>SUM(J97:J101)</f>
        <v>0</v>
      </c>
      <c r="K96" s="72">
        <f t="shared" ref="K96:P96" si="31">SUM(K97:K101)</f>
        <v>0</v>
      </c>
      <c r="L96" s="72">
        <f t="shared" si="31"/>
        <v>0</v>
      </c>
      <c r="M96" s="72">
        <f t="shared" si="31"/>
        <v>0</v>
      </c>
      <c r="N96" s="72">
        <f t="shared" si="31"/>
        <v>0</v>
      </c>
      <c r="O96" s="72">
        <f t="shared" si="31"/>
        <v>0</v>
      </c>
      <c r="P96" s="73">
        <f t="shared" si="31"/>
        <v>0</v>
      </c>
      <c r="Q96" s="198" t="s">
        <v>27</v>
      </c>
      <c r="R96" s="198"/>
      <c r="S96" s="51"/>
    </row>
    <row r="97" spans="1:20" ht="18" customHeight="1">
      <c r="A97" s="219"/>
      <c r="B97" s="187"/>
      <c r="C97" s="216"/>
      <c r="D97" s="200"/>
      <c r="E97" s="69"/>
      <c r="F97" s="74" t="s">
        <v>29</v>
      </c>
      <c r="G97" s="75">
        <f t="shared" ref="G97:H101" si="32">I97+K97+M97+O97</f>
        <v>0</v>
      </c>
      <c r="H97" s="75">
        <f t="shared" si="32"/>
        <v>0</v>
      </c>
      <c r="I97" s="75">
        <v>0</v>
      </c>
      <c r="J97" s="75">
        <v>0</v>
      </c>
      <c r="K97" s="75">
        <v>0</v>
      </c>
      <c r="L97" s="75">
        <v>0</v>
      </c>
      <c r="M97" s="75">
        <v>0</v>
      </c>
      <c r="N97" s="75">
        <v>0</v>
      </c>
      <c r="O97" s="75">
        <v>0</v>
      </c>
      <c r="P97" s="76">
        <v>0</v>
      </c>
      <c r="Q97" s="198"/>
      <c r="R97" s="198"/>
      <c r="S97" s="51"/>
    </row>
    <row r="98" spans="1:20" ht="18" customHeight="1">
      <c r="A98" s="219"/>
      <c r="B98" s="187"/>
      <c r="C98" s="216"/>
      <c r="D98" s="200"/>
      <c r="E98" s="69"/>
      <c r="F98" s="74" t="s">
        <v>32</v>
      </c>
      <c r="G98" s="75">
        <f t="shared" si="32"/>
        <v>0</v>
      </c>
      <c r="H98" s="75">
        <f t="shared" si="32"/>
        <v>0</v>
      </c>
      <c r="I98" s="75">
        <v>0</v>
      </c>
      <c r="J98" s="75">
        <v>0</v>
      </c>
      <c r="K98" s="75">
        <v>0</v>
      </c>
      <c r="L98" s="75">
        <v>0</v>
      </c>
      <c r="M98" s="75">
        <v>0</v>
      </c>
      <c r="N98" s="75">
        <v>0</v>
      </c>
      <c r="O98" s="75">
        <v>0</v>
      </c>
      <c r="P98" s="76">
        <v>0</v>
      </c>
      <c r="Q98" s="198"/>
      <c r="R98" s="198"/>
      <c r="S98" s="51"/>
    </row>
    <row r="99" spans="1:20" ht="18" customHeight="1">
      <c r="A99" s="219"/>
      <c r="B99" s="187"/>
      <c r="C99" s="216"/>
      <c r="D99" s="200"/>
      <c r="E99" s="69" t="s">
        <v>31</v>
      </c>
      <c r="F99" s="74" t="s">
        <v>33</v>
      </c>
      <c r="G99" s="75">
        <f t="shared" si="32"/>
        <v>5000</v>
      </c>
      <c r="H99" s="75">
        <f t="shared" si="32"/>
        <v>0</v>
      </c>
      <c r="I99" s="75">
        <v>5000</v>
      </c>
      <c r="J99" s="75">
        <v>0</v>
      </c>
      <c r="K99" s="75">
        <v>0</v>
      </c>
      <c r="L99" s="75">
        <v>0</v>
      </c>
      <c r="M99" s="75">
        <v>0</v>
      </c>
      <c r="N99" s="75">
        <v>0</v>
      </c>
      <c r="O99" s="75">
        <v>0</v>
      </c>
      <c r="P99" s="76">
        <v>0</v>
      </c>
      <c r="Q99" s="198"/>
      <c r="R99" s="198"/>
      <c r="S99" s="51"/>
    </row>
    <row r="100" spans="1:20" ht="18" customHeight="1">
      <c r="A100" s="219"/>
      <c r="B100" s="187"/>
      <c r="C100" s="216"/>
      <c r="D100" s="200"/>
      <c r="E100" s="69" t="s">
        <v>31</v>
      </c>
      <c r="F100" s="74" t="s">
        <v>34</v>
      </c>
      <c r="G100" s="75">
        <f t="shared" si="32"/>
        <v>8020</v>
      </c>
      <c r="H100" s="75">
        <f t="shared" si="32"/>
        <v>0</v>
      </c>
      <c r="I100" s="75">
        <v>8020</v>
      </c>
      <c r="J100" s="75">
        <v>0</v>
      </c>
      <c r="K100" s="75">
        <v>0</v>
      </c>
      <c r="L100" s="75">
        <v>0</v>
      </c>
      <c r="M100" s="75">
        <v>0</v>
      </c>
      <c r="N100" s="75">
        <v>0</v>
      </c>
      <c r="O100" s="75">
        <v>0</v>
      </c>
      <c r="P100" s="76">
        <v>0</v>
      </c>
      <c r="Q100" s="198"/>
      <c r="R100" s="198"/>
      <c r="S100" s="51"/>
    </row>
    <row r="101" spans="1:20" ht="18" customHeight="1">
      <c r="A101" s="220"/>
      <c r="B101" s="188"/>
      <c r="C101" s="216"/>
      <c r="D101" s="201"/>
      <c r="E101" s="69" t="s">
        <v>30</v>
      </c>
      <c r="F101" s="74" t="s">
        <v>35</v>
      </c>
      <c r="G101" s="75">
        <f t="shared" si="32"/>
        <v>100000</v>
      </c>
      <c r="H101" s="75">
        <f t="shared" si="32"/>
        <v>0</v>
      </c>
      <c r="I101" s="75">
        <v>100000</v>
      </c>
      <c r="J101" s="75">
        <v>0</v>
      </c>
      <c r="K101" s="75">
        <v>0</v>
      </c>
      <c r="L101" s="75">
        <v>0</v>
      </c>
      <c r="M101" s="75">
        <v>0</v>
      </c>
      <c r="N101" s="75">
        <v>0</v>
      </c>
      <c r="O101" s="75">
        <v>0</v>
      </c>
      <c r="P101" s="76">
        <v>0</v>
      </c>
      <c r="Q101" s="198"/>
      <c r="R101" s="198"/>
      <c r="S101" s="51"/>
    </row>
    <row r="102" spans="1:20" ht="18" customHeight="1">
      <c r="A102" s="222" t="s">
        <v>60</v>
      </c>
      <c r="B102" s="186" t="s">
        <v>61</v>
      </c>
      <c r="C102" s="216" t="s">
        <v>62</v>
      </c>
      <c r="D102" s="199"/>
      <c r="E102" s="69"/>
      <c r="F102" s="71" t="s">
        <v>26</v>
      </c>
      <c r="G102" s="72">
        <f>SUM(G103:G108)</f>
        <v>25951.4</v>
      </c>
      <c r="H102" s="72">
        <f>SUM(H103:H108)</f>
        <v>0</v>
      </c>
      <c r="I102" s="72">
        <f>SUM(I103:I108)</f>
        <v>25951.4</v>
      </c>
      <c r="J102" s="72">
        <f>SUM(J103:J108)</f>
        <v>0</v>
      </c>
      <c r="K102" s="72">
        <f t="shared" ref="K102:P102" si="33">SUM(K103:K108)</f>
        <v>0</v>
      </c>
      <c r="L102" s="72">
        <f t="shared" si="33"/>
        <v>0</v>
      </c>
      <c r="M102" s="72">
        <f t="shared" si="33"/>
        <v>0</v>
      </c>
      <c r="N102" s="72">
        <f t="shared" si="33"/>
        <v>0</v>
      </c>
      <c r="O102" s="72">
        <f t="shared" si="33"/>
        <v>0</v>
      </c>
      <c r="P102" s="73">
        <f t="shared" si="33"/>
        <v>0</v>
      </c>
      <c r="Q102" s="198" t="s">
        <v>27</v>
      </c>
      <c r="R102" s="198"/>
      <c r="S102" s="51"/>
    </row>
    <row r="103" spans="1:20" ht="18" customHeight="1">
      <c r="A103" s="219"/>
      <c r="B103" s="187"/>
      <c r="C103" s="216"/>
      <c r="D103" s="200"/>
      <c r="E103" s="69"/>
      <c r="F103" s="74" t="s">
        <v>29</v>
      </c>
      <c r="G103" s="75">
        <f t="shared" ref="G103:H108" si="34">I103+K103+M103+O103</f>
        <v>0</v>
      </c>
      <c r="H103" s="75">
        <f t="shared" si="34"/>
        <v>0</v>
      </c>
      <c r="I103" s="75">
        <v>0</v>
      </c>
      <c r="J103" s="75">
        <v>0</v>
      </c>
      <c r="K103" s="75">
        <v>0</v>
      </c>
      <c r="L103" s="75">
        <v>0</v>
      </c>
      <c r="M103" s="75">
        <v>0</v>
      </c>
      <c r="N103" s="75">
        <v>0</v>
      </c>
      <c r="O103" s="75">
        <v>0</v>
      </c>
      <c r="P103" s="76">
        <v>0</v>
      </c>
      <c r="Q103" s="198"/>
      <c r="R103" s="198"/>
      <c r="S103" s="51"/>
    </row>
    <row r="104" spans="1:20" ht="18" customHeight="1">
      <c r="A104" s="219"/>
      <c r="B104" s="187"/>
      <c r="C104" s="216"/>
      <c r="D104" s="200"/>
      <c r="E104" s="69"/>
      <c r="F104" s="69" t="s">
        <v>32</v>
      </c>
      <c r="G104" s="75">
        <f t="shared" si="34"/>
        <v>0</v>
      </c>
      <c r="H104" s="75">
        <f t="shared" si="34"/>
        <v>0</v>
      </c>
      <c r="I104" s="75">
        <v>0</v>
      </c>
      <c r="J104" s="75">
        <v>0</v>
      </c>
      <c r="K104" s="75">
        <v>0</v>
      </c>
      <c r="L104" s="75">
        <v>0</v>
      </c>
      <c r="M104" s="75">
        <v>0</v>
      </c>
      <c r="N104" s="75">
        <v>0</v>
      </c>
      <c r="O104" s="75">
        <v>0</v>
      </c>
      <c r="P104" s="76">
        <v>0</v>
      </c>
      <c r="Q104" s="198"/>
      <c r="R104" s="198"/>
      <c r="S104" s="51"/>
    </row>
    <row r="105" spans="1:20" ht="18" customHeight="1">
      <c r="A105" s="219"/>
      <c r="B105" s="187"/>
      <c r="C105" s="216"/>
      <c r="D105" s="200"/>
      <c r="E105" s="69" t="s">
        <v>31</v>
      </c>
      <c r="F105" s="74" t="s">
        <v>33</v>
      </c>
      <c r="G105" s="75">
        <f t="shared" si="34"/>
        <v>951.4</v>
      </c>
      <c r="H105" s="75">
        <f t="shared" si="34"/>
        <v>0</v>
      </c>
      <c r="I105" s="75">
        <v>951.4</v>
      </c>
      <c r="J105" s="75">
        <v>0</v>
      </c>
      <c r="K105" s="75">
        <v>0</v>
      </c>
      <c r="L105" s="75">
        <v>0</v>
      </c>
      <c r="M105" s="75">
        <v>0</v>
      </c>
      <c r="N105" s="75">
        <v>0</v>
      </c>
      <c r="O105" s="75">
        <v>0</v>
      </c>
      <c r="P105" s="76">
        <v>0</v>
      </c>
      <c r="Q105" s="198"/>
      <c r="R105" s="198"/>
      <c r="S105" s="51"/>
    </row>
    <row r="106" spans="1:20" ht="18" customHeight="1">
      <c r="A106" s="219"/>
      <c r="B106" s="187"/>
      <c r="C106" s="216"/>
      <c r="D106" s="200"/>
      <c r="E106" s="69" t="s">
        <v>30</v>
      </c>
      <c r="F106" s="74" t="s">
        <v>33</v>
      </c>
      <c r="G106" s="75">
        <f t="shared" si="34"/>
        <v>5000</v>
      </c>
      <c r="H106" s="75">
        <f t="shared" si="34"/>
        <v>0</v>
      </c>
      <c r="I106" s="75">
        <v>5000</v>
      </c>
      <c r="J106" s="75">
        <v>0</v>
      </c>
      <c r="K106" s="75">
        <v>0</v>
      </c>
      <c r="L106" s="75">
        <v>0</v>
      </c>
      <c r="M106" s="75">
        <v>0</v>
      </c>
      <c r="N106" s="75">
        <v>0</v>
      </c>
      <c r="O106" s="75">
        <v>0</v>
      </c>
      <c r="P106" s="76">
        <v>0</v>
      </c>
      <c r="Q106" s="198"/>
      <c r="R106" s="198"/>
      <c r="S106" s="51"/>
    </row>
    <row r="107" spans="1:20" ht="18" customHeight="1">
      <c r="A107" s="219"/>
      <c r="B107" s="187"/>
      <c r="C107" s="216"/>
      <c r="D107" s="200"/>
      <c r="E107" s="69" t="s">
        <v>30</v>
      </c>
      <c r="F107" s="74" t="s">
        <v>34</v>
      </c>
      <c r="G107" s="75">
        <f t="shared" si="34"/>
        <v>20000</v>
      </c>
      <c r="H107" s="75">
        <f t="shared" si="34"/>
        <v>0</v>
      </c>
      <c r="I107" s="75">
        <v>20000</v>
      </c>
      <c r="J107" s="75">
        <v>0</v>
      </c>
      <c r="K107" s="75">
        <v>0</v>
      </c>
      <c r="L107" s="75">
        <v>0</v>
      </c>
      <c r="M107" s="75">
        <v>0</v>
      </c>
      <c r="N107" s="75">
        <v>0</v>
      </c>
      <c r="O107" s="75">
        <v>0</v>
      </c>
      <c r="P107" s="76">
        <v>0</v>
      </c>
      <c r="Q107" s="198"/>
      <c r="R107" s="198"/>
      <c r="S107" s="51"/>
    </row>
    <row r="108" spans="1:20" ht="18" customHeight="1">
      <c r="A108" s="220"/>
      <c r="B108" s="188"/>
      <c r="C108" s="216"/>
      <c r="D108" s="201"/>
      <c r="E108" s="69"/>
      <c r="F108" s="74" t="s">
        <v>35</v>
      </c>
      <c r="G108" s="75">
        <f t="shared" si="34"/>
        <v>0</v>
      </c>
      <c r="H108" s="75">
        <f t="shared" si="34"/>
        <v>0</v>
      </c>
      <c r="I108" s="75">
        <v>0</v>
      </c>
      <c r="J108" s="75">
        <v>0</v>
      </c>
      <c r="K108" s="75">
        <v>0</v>
      </c>
      <c r="L108" s="75">
        <v>0</v>
      </c>
      <c r="M108" s="75">
        <v>0</v>
      </c>
      <c r="N108" s="75">
        <v>0</v>
      </c>
      <c r="O108" s="75">
        <v>0</v>
      </c>
      <c r="P108" s="76">
        <v>0</v>
      </c>
      <c r="Q108" s="198"/>
      <c r="R108" s="198"/>
      <c r="S108" s="51"/>
    </row>
    <row r="109" spans="1:20" ht="18" customHeight="1">
      <c r="A109" s="222" t="s">
        <v>63</v>
      </c>
      <c r="B109" s="186" t="s">
        <v>64</v>
      </c>
      <c r="C109" s="216" t="s">
        <v>65</v>
      </c>
      <c r="D109" s="199"/>
      <c r="E109" s="69"/>
      <c r="F109" s="71" t="s">
        <v>26</v>
      </c>
      <c r="G109" s="72">
        <f>SUM(G110:G114)</f>
        <v>6400</v>
      </c>
      <c r="H109" s="72">
        <f>SUM(H110:H114)</f>
        <v>0</v>
      </c>
      <c r="I109" s="72">
        <f>SUM(I110:I114)</f>
        <v>6400</v>
      </c>
      <c r="J109" s="72">
        <f>SUM(J110:J114)</f>
        <v>0</v>
      </c>
      <c r="K109" s="72">
        <f t="shared" ref="K109:P109" si="35">SUM(K110:K114)</f>
        <v>0</v>
      </c>
      <c r="L109" s="72">
        <f t="shared" si="35"/>
        <v>0</v>
      </c>
      <c r="M109" s="72">
        <f t="shared" si="35"/>
        <v>0</v>
      </c>
      <c r="N109" s="72">
        <f t="shared" si="35"/>
        <v>0</v>
      </c>
      <c r="O109" s="72">
        <f t="shared" si="35"/>
        <v>0</v>
      </c>
      <c r="P109" s="73">
        <f t="shared" si="35"/>
        <v>0</v>
      </c>
      <c r="Q109" s="198" t="s">
        <v>27</v>
      </c>
      <c r="R109" s="198"/>
      <c r="S109" s="51"/>
    </row>
    <row r="110" spans="1:20" ht="18" customHeight="1">
      <c r="A110" s="219"/>
      <c r="B110" s="187"/>
      <c r="C110" s="216"/>
      <c r="D110" s="200"/>
      <c r="E110" s="69"/>
      <c r="F110" s="74" t="s">
        <v>29</v>
      </c>
      <c r="G110" s="75">
        <f t="shared" ref="G110:H114" si="36">I110+K110+M110+O110</f>
        <v>0</v>
      </c>
      <c r="H110" s="75">
        <f t="shared" si="36"/>
        <v>0</v>
      </c>
      <c r="I110" s="75">
        <v>0</v>
      </c>
      <c r="J110" s="75">
        <v>0</v>
      </c>
      <c r="K110" s="75">
        <v>0</v>
      </c>
      <c r="L110" s="75">
        <v>0</v>
      </c>
      <c r="M110" s="75">
        <v>0</v>
      </c>
      <c r="N110" s="75">
        <v>0</v>
      </c>
      <c r="O110" s="75">
        <v>0</v>
      </c>
      <c r="P110" s="76">
        <v>0</v>
      </c>
      <c r="Q110" s="198"/>
      <c r="R110" s="198"/>
      <c r="S110" s="51"/>
      <c r="T110" s="53"/>
    </row>
    <row r="111" spans="1:20" ht="18" customHeight="1">
      <c r="A111" s="219"/>
      <c r="B111" s="187"/>
      <c r="C111" s="216"/>
      <c r="D111" s="200"/>
      <c r="E111" s="69"/>
      <c r="F111" s="74" t="s">
        <v>32</v>
      </c>
      <c r="G111" s="75">
        <f>I111+K111+M111+O111</f>
        <v>0</v>
      </c>
      <c r="H111" s="75">
        <f>J111+L111+N111+P111</f>
        <v>0</v>
      </c>
      <c r="I111" s="75">
        <v>0</v>
      </c>
      <c r="J111" s="75">
        <v>0</v>
      </c>
      <c r="K111" s="75">
        <v>0</v>
      </c>
      <c r="L111" s="75">
        <v>0</v>
      </c>
      <c r="M111" s="75">
        <v>0</v>
      </c>
      <c r="N111" s="75">
        <v>0</v>
      </c>
      <c r="O111" s="75">
        <v>0</v>
      </c>
      <c r="P111" s="76">
        <v>0</v>
      </c>
      <c r="Q111" s="198"/>
      <c r="R111" s="198"/>
      <c r="S111" s="51"/>
    </row>
    <row r="112" spans="1:20" ht="18" customHeight="1">
      <c r="A112" s="219"/>
      <c r="B112" s="187"/>
      <c r="C112" s="216"/>
      <c r="D112" s="200"/>
      <c r="E112" s="69" t="s">
        <v>66</v>
      </c>
      <c r="F112" s="74" t="s">
        <v>33</v>
      </c>
      <c r="G112" s="75">
        <f t="shared" si="36"/>
        <v>1000</v>
      </c>
      <c r="H112" s="75">
        <f t="shared" si="36"/>
        <v>0</v>
      </c>
      <c r="I112" s="75">
        <v>1000</v>
      </c>
      <c r="J112" s="75">
        <v>0</v>
      </c>
      <c r="K112" s="75">
        <v>0</v>
      </c>
      <c r="L112" s="75">
        <v>0</v>
      </c>
      <c r="M112" s="75">
        <v>0</v>
      </c>
      <c r="N112" s="75">
        <v>0</v>
      </c>
      <c r="O112" s="75">
        <v>0</v>
      </c>
      <c r="P112" s="76">
        <v>0</v>
      </c>
      <c r="Q112" s="198"/>
      <c r="R112" s="198"/>
      <c r="S112" s="51"/>
    </row>
    <row r="113" spans="1:53" ht="18" customHeight="1">
      <c r="A113" s="219"/>
      <c r="B113" s="187"/>
      <c r="C113" s="216"/>
      <c r="D113" s="200"/>
      <c r="E113" s="69" t="s">
        <v>30</v>
      </c>
      <c r="F113" s="74" t="s">
        <v>34</v>
      </c>
      <c r="G113" s="75">
        <f t="shared" si="36"/>
        <v>5400</v>
      </c>
      <c r="H113" s="75">
        <f t="shared" si="36"/>
        <v>0</v>
      </c>
      <c r="I113" s="75">
        <v>5400</v>
      </c>
      <c r="J113" s="75">
        <v>0</v>
      </c>
      <c r="K113" s="75">
        <v>0</v>
      </c>
      <c r="L113" s="75">
        <v>0</v>
      </c>
      <c r="M113" s="75">
        <v>0</v>
      </c>
      <c r="N113" s="75">
        <v>0</v>
      </c>
      <c r="O113" s="75">
        <v>0</v>
      </c>
      <c r="P113" s="76">
        <v>0</v>
      </c>
      <c r="Q113" s="198"/>
      <c r="R113" s="198"/>
      <c r="S113" s="51"/>
    </row>
    <row r="114" spans="1:53" ht="18" customHeight="1">
      <c r="A114" s="220"/>
      <c r="B114" s="188"/>
      <c r="C114" s="216"/>
      <c r="D114" s="201"/>
      <c r="E114" s="69"/>
      <c r="F114" s="74" t="s">
        <v>35</v>
      </c>
      <c r="G114" s="75">
        <f t="shared" si="36"/>
        <v>0</v>
      </c>
      <c r="H114" s="75">
        <f t="shared" si="36"/>
        <v>0</v>
      </c>
      <c r="I114" s="75">
        <v>0</v>
      </c>
      <c r="J114" s="75">
        <v>0</v>
      </c>
      <c r="K114" s="75">
        <v>0</v>
      </c>
      <c r="L114" s="75">
        <v>0</v>
      </c>
      <c r="M114" s="75">
        <v>0</v>
      </c>
      <c r="N114" s="75">
        <v>0</v>
      </c>
      <c r="O114" s="75">
        <v>0</v>
      </c>
      <c r="P114" s="76">
        <v>0</v>
      </c>
      <c r="Q114" s="198"/>
      <c r="R114" s="198"/>
      <c r="S114" s="51"/>
    </row>
    <row r="115" spans="1:53" s="65" customFormat="1" ht="18" customHeight="1">
      <c r="A115" s="222" t="s">
        <v>67</v>
      </c>
      <c r="B115" s="186" t="s">
        <v>68</v>
      </c>
      <c r="C115" s="216" t="s">
        <v>41</v>
      </c>
      <c r="D115" s="199"/>
      <c r="E115" s="69"/>
      <c r="F115" s="71" t="s">
        <v>26</v>
      </c>
      <c r="G115" s="72">
        <f>SUM(G116:G121)</f>
        <v>13480</v>
      </c>
      <c r="H115" s="72">
        <f>SUM(H116:H121)</f>
        <v>0</v>
      </c>
      <c r="I115" s="72">
        <f>SUM(I116:I121)</f>
        <v>13480</v>
      </c>
      <c r="J115" s="72">
        <f>SUM(J116:J121)</f>
        <v>0</v>
      </c>
      <c r="K115" s="72">
        <f t="shared" ref="K115:P115" si="37">SUM(K117:K121)</f>
        <v>0</v>
      </c>
      <c r="L115" s="72">
        <f t="shared" si="37"/>
        <v>0</v>
      </c>
      <c r="M115" s="72">
        <f t="shared" si="37"/>
        <v>0</v>
      </c>
      <c r="N115" s="72">
        <f t="shared" si="37"/>
        <v>0</v>
      </c>
      <c r="O115" s="72">
        <f t="shared" si="37"/>
        <v>0</v>
      </c>
      <c r="P115" s="73">
        <f t="shared" si="37"/>
        <v>0</v>
      </c>
      <c r="Q115" s="198" t="s">
        <v>27</v>
      </c>
      <c r="R115" s="198"/>
      <c r="S115" s="62"/>
      <c r="T115" s="63"/>
      <c r="U115" s="63"/>
      <c r="V115" s="63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</row>
    <row r="116" spans="1:53" s="65" customFormat="1" ht="18" customHeight="1">
      <c r="A116" s="285"/>
      <c r="B116" s="187"/>
      <c r="C116" s="216"/>
      <c r="D116" s="200"/>
      <c r="E116" s="69"/>
      <c r="F116" s="69" t="s">
        <v>29</v>
      </c>
      <c r="G116" s="75">
        <f t="shared" ref="G116:H121" si="38">I116+K116+M116+O116</f>
        <v>0</v>
      </c>
      <c r="H116" s="75">
        <f t="shared" si="38"/>
        <v>0</v>
      </c>
      <c r="I116" s="75">
        <v>0</v>
      </c>
      <c r="J116" s="75">
        <v>0</v>
      </c>
      <c r="K116" s="75">
        <v>0</v>
      </c>
      <c r="L116" s="75">
        <v>0</v>
      </c>
      <c r="M116" s="75">
        <v>0</v>
      </c>
      <c r="N116" s="75">
        <v>0</v>
      </c>
      <c r="O116" s="75">
        <v>0</v>
      </c>
      <c r="P116" s="76">
        <v>0</v>
      </c>
      <c r="Q116" s="198"/>
      <c r="R116" s="198"/>
      <c r="S116" s="62"/>
      <c r="T116" s="63"/>
      <c r="U116" s="63"/>
      <c r="V116" s="63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</row>
    <row r="117" spans="1:53" s="65" customFormat="1" ht="18" customHeight="1">
      <c r="A117" s="219"/>
      <c r="B117" s="187"/>
      <c r="C117" s="216"/>
      <c r="D117" s="200"/>
      <c r="E117" s="69"/>
      <c r="F117" s="69" t="s">
        <v>29</v>
      </c>
      <c r="G117" s="75">
        <f t="shared" si="38"/>
        <v>0</v>
      </c>
      <c r="H117" s="75">
        <f t="shared" si="38"/>
        <v>0</v>
      </c>
      <c r="I117" s="75">
        <v>0</v>
      </c>
      <c r="J117" s="75">
        <v>0</v>
      </c>
      <c r="K117" s="75">
        <v>0</v>
      </c>
      <c r="L117" s="75">
        <v>0</v>
      </c>
      <c r="M117" s="75">
        <v>0</v>
      </c>
      <c r="N117" s="75">
        <v>0</v>
      </c>
      <c r="O117" s="75">
        <v>0</v>
      </c>
      <c r="P117" s="76">
        <v>0</v>
      </c>
      <c r="Q117" s="198"/>
      <c r="R117" s="198"/>
      <c r="S117" s="62"/>
      <c r="T117" s="63"/>
      <c r="U117" s="63"/>
      <c r="V117" s="63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</row>
    <row r="118" spans="1:53" s="65" customFormat="1">
      <c r="A118" s="219"/>
      <c r="B118" s="187"/>
      <c r="C118" s="216"/>
      <c r="D118" s="200"/>
      <c r="E118" s="69"/>
      <c r="F118" s="74" t="s">
        <v>32</v>
      </c>
      <c r="G118" s="75">
        <f t="shared" si="38"/>
        <v>0</v>
      </c>
      <c r="H118" s="75">
        <f t="shared" si="38"/>
        <v>0</v>
      </c>
      <c r="I118" s="75">
        <v>0</v>
      </c>
      <c r="J118" s="75">
        <v>0</v>
      </c>
      <c r="K118" s="75">
        <v>0</v>
      </c>
      <c r="L118" s="75">
        <v>0</v>
      </c>
      <c r="M118" s="75">
        <v>0</v>
      </c>
      <c r="N118" s="75">
        <v>0</v>
      </c>
      <c r="O118" s="75">
        <v>0</v>
      </c>
      <c r="P118" s="76">
        <v>0</v>
      </c>
      <c r="Q118" s="198"/>
      <c r="R118" s="198"/>
      <c r="S118" s="62"/>
      <c r="T118" s="63"/>
      <c r="U118" s="63"/>
      <c r="V118" s="63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</row>
    <row r="119" spans="1:53" s="65" customFormat="1" ht="18" customHeight="1">
      <c r="A119" s="219"/>
      <c r="B119" s="187"/>
      <c r="C119" s="216"/>
      <c r="D119" s="200"/>
      <c r="E119" s="69"/>
      <c r="F119" s="74" t="s">
        <v>33</v>
      </c>
      <c r="G119" s="75">
        <f t="shared" si="38"/>
        <v>0</v>
      </c>
      <c r="H119" s="75">
        <f t="shared" si="38"/>
        <v>0</v>
      </c>
      <c r="I119" s="75">
        <v>0</v>
      </c>
      <c r="J119" s="75">
        <v>0</v>
      </c>
      <c r="K119" s="75">
        <v>0</v>
      </c>
      <c r="L119" s="75">
        <v>0</v>
      </c>
      <c r="M119" s="75">
        <v>0</v>
      </c>
      <c r="N119" s="75">
        <v>0</v>
      </c>
      <c r="O119" s="75">
        <v>0</v>
      </c>
      <c r="P119" s="76">
        <v>0</v>
      </c>
      <c r="Q119" s="198"/>
      <c r="R119" s="198"/>
      <c r="S119" s="62"/>
      <c r="T119" s="63"/>
      <c r="U119" s="63"/>
      <c r="V119" s="63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</row>
    <row r="120" spans="1:53" s="65" customFormat="1" ht="18" customHeight="1">
      <c r="A120" s="219"/>
      <c r="B120" s="187"/>
      <c r="C120" s="216"/>
      <c r="D120" s="200"/>
      <c r="E120" s="69" t="s">
        <v>31</v>
      </c>
      <c r="F120" s="74" t="s">
        <v>34</v>
      </c>
      <c r="G120" s="75">
        <f t="shared" si="38"/>
        <v>3480</v>
      </c>
      <c r="H120" s="75">
        <f t="shared" si="38"/>
        <v>0</v>
      </c>
      <c r="I120" s="75">
        <v>3480</v>
      </c>
      <c r="J120" s="75">
        <v>0</v>
      </c>
      <c r="K120" s="75">
        <v>0</v>
      </c>
      <c r="L120" s="75">
        <v>0</v>
      </c>
      <c r="M120" s="75">
        <v>0</v>
      </c>
      <c r="N120" s="75">
        <v>0</v>
      </c>
      <c r="O120" s="75">
        <v>0</v>
      </c>
      <c r="P120" s="76">
        <v>0</v>
      </c>
      <c r="Q120" s="198"/>
      <c r="R120" s="198"/>
      <c r="S120" s="62"/>
      <c r="T120" s="63"/>
      <c r="U120" s="63"/>
      <c r="V120" s="63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</row>
    <row r="121" spans="1:53" s="65" customFormat="1" ht="18" customHeight="1">
      <c r="A121" s="220"/>
      <c r="B121" s="188"/>
      <c r="C121" s="216"/>
      <c r="D121" s="201"/>
      <c r="E121" s="69" t="s">
        <v>30</v>
      </c>
      <c r="F121" s="74" t="s">
        <v>35</v>
      </c>
      <c r="G121" s="75">
        <f t="shared" si="38"/>
        <v>10000</v>
      </c>
      <c r="H121" s="75">
        <f t="shared" si="38"/>
        <v>0</v>
      </c>
      <c r="I121" s="75">
        <v>10000</v>
      </c>
      <c r="J121" s="75">
        <v>0</v>
      </c>
      <c r="K121" s="75">
        <v>0</v>
      </c>
      <c r="L121" s="75">
        <v>0</v>
      </c>
      <c r="M121" s="75">
        <v>0</v>
      </c>
      <c r="N121" s="75">
        <v>0</v>
      </c>
      <c r="O121" s="75">
        <v>0</v>
      </c>
      <c r="P121" s="76">
        <v>0</v>
      </c>
      <c r="Q121" s="198"/>
      <c r="R121" s="198"/>
      <c r="S121" s="62"/>
      <c r="T121" s="63"/>
      <c r="U121" s="63"/>
      <c r="V121" s="63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</row>
    <row r="122" spans="1:53" ht="18" customHeight="1">
      <c r="A122" s="222" t="s">
        <v>69</v>
      </c>
      <c r="B122" s="186" t="s">
        <v>70</v>
      </c>
      <c r="C122" s="216" t="s">
        <v>71</v>
      </c>
      <c r="D122" s="199"/>
      <c r="E122" s="69"/>
      <c r="F122" s="71" t="s">
        <v>26</v>
      </c>
      <c r="G122" s="72">
        <f>SUM(G123:G127)</f>
        <v>15500</v>
      </c>
      <c r="H122" s="72">
        <f>SUM(H123:H127)</f>
        <v>0</v>
      </c>
      <c r="I122" s="72">
        <f>SUM(I123:I127)</f>
        <v>15500</v>
      </c>
      <c r="J122" s="72">
        <f>SUM(J123:J127)</f>
        <v>0</v>
      </c>
      <c r="K122" s="72">
        <f t="shared" ref="K122:P122" si="39">SUM(K123:K127)</f>
        <v>0</v>
      </c>
      <c r="L122" s="72">
        <f t="shared" si="39"/>
        <v>0</v>
      </c>
      <c r="M122" s="72">
        <f t="shared" si="39"/>
        <v>0</v>
      </c>
      <c r="N122" s="72">
        <f t="shared" si="39"/>
        <v>0</v>
      </c>
      <c r="O122" s="72">
        <f t="shared" si="39"/>
        <v>0</v>
      </c>
      <c r="P122" s="73">
        <f t="shared" si="39"/>
        <v>0</v>
      </c>
      <c r="Q122" s="198" t="s">
        <v>27</v>
      </c>
      <c r="R122" s="198"/>
      <c r="S122" s="51"/>
    </row>
    <row r="123" spans="1:53" ht="18" customHeight="1">
      <c r="A123" s="219"/>
      <c r="B123" s="187"/>
      <c r="C123" s="216"/>
      <c r="D123" s="200"/>
      <c r="E123" s="69"/>
      <c r="F123" s="74" t="s">
        <v>29</v>
      </c>
      <c r="G123" s="75">
        <f t="shared" ref="G123:H127" si="40">I123+K123+M123+O123</f>
        <v>0</v>
      </c>
      <c r="H123" s="75">
        <f t="shared" si="40"/>
        <v>0</v>
      </c>
      <c r="I123" s="75">
        <v>0</v>
      </c>
      <c r="J123" s="75">
        <v>0</v>
      </c>
      <c r="K123" s="75">
        <v>0</v>
      </c>
      <c r="L123" s="75">
        <v>0</v>
      </c>
      <c r="M123" s="75">
        <v>0</v>
      </c>
      <c r="N123" s="75">
        <v>0</v>
      </c>
      <c r="O123" s="75">
        <v>0</v>
      </c>
      <c r="P123" s="76">
        <v>0</v>
      </c>
      <c r="Q123" s="198"/>
      <c r="R123" s="198"/>
      <c r="S123" s="51"/>
    </row>
    <row r="124" spans="1:53" ht="18" customHeight="1">
      <c r="A124" s="219"/>
      <c r="B124" s="187"/>
      <c r="C124" s="216"/>
      <c r="D124" s="200"/>
      <c r="E124" s="69"/>
      <c r="F124" s="74" t="s">
        <v>32</v>
      </c>
      <c r="G124" s="75">
        <f t="shared" si="40"/>
        <v>0</v>
      </c>
      <c r="H124" s="75">
        <f t="shared" si="40"/>
        <v>0</v>
      </c>
      <c r="I124" s="75">
        <v>0</v>
      </c>
      <c r="J124" s="75">
        <v>0</v>
      </c>
      <c r="K124" s="75">
        <v>0</v>
      </c>
      <c r="L124" s="75">
        <v>0</v>
      </c>
      <c r="M124" s="75">
        <v>0</v>
      </c>
      <c r="N124" s="75">
        <v>0</v>
      </c>
      <c r="O124" s="75">
        <v>0</v>
      </c>
      <c r="P124" s="76">
        <v>0</v>
      </c>
      <c r="Q124" s="198"/>
      <c r="R124" s="198"/>
      <c r="S124" s="51"/>
    </row>
    <row r="125" spans="1:53" ht="18" customHeight="1">
      <c r="A125" s="219"/>
      <c r="B125" s="187"/>
      <c r="C125" s="216"/>
      <c r="D125" s="200"/>
      <c r="E125" s="69" t="s">
        <v>31</v>
      </c>
      <c r="F125" s="74" t="s">
        <v>33</v>
      </c>
      <c r="G125" s="75">
        <f t="shared" si="40"/>
        <v>1500</v>
      </c>
      <c r="H125" s="75">
        <f t="shared" si="40"/>
        <v>0</v>
      </c>
      <c r="I125" s="75">
        <v>1500</v>
      </c>
      <c r="J125" s="75">
        <v>0</v>
      </c>
      <c r="K125" s="75">
        <v>0</v>
      </c>
      <c r="L125" s="75">
        <v>0</v>
      </c>
      <c r="M125" s="75">
        <v>0</v>
      </c>
      <c r="N125" s="75">
        <v>0</v>
      </c>
      <c r="O125" s="75">
        <v>0</v>
      </c>
      <c r="P125" s="76">
        <v>0</v>
      </c>
      <c r="Q125" s="198"/>
      <c r="R125" s="198"/>
      <c r="S125" s="51"/>
    </row>
    <row r="126" spans="1:53" ht="18" customHeight="1">
      <c r="A126" s="219"/>
      <c r="B126" s="187"/>
      <c r="C126" s="216"/>
      <c r="D126" s="200"/>
      <c r="E126" s="69"/>
      <c r="F126" s="74" t="s">
        <v>34</v>
      </c>
      <c r="G126" s="75">
        <f t="shared" si="40"/>
        <v>0</v>
      </c>
      <c r="H126" s="75">
        <f t="shared" si="40"/>
        <v>0</v>
      </c>
      <c r="I126" s="75">
        <v>0</v>
      </c>
      <c r="J126" s="75">
        <v>0</v>
      </c>
      <c r="K126" s="75">
        <v>0</v>
      </c>
      <c r="L126" s="75">
        <v>0</v>
      </c>
      <c r="M126" s="75">
        <v>0</v>
      </c>
      <c r="N126" s="75">
        <v>0</v>
      </c>
      <c r="O126" s="75">
        <v>0</v>
      </c>
      <c r="P126" s="76">
        <v>0</v>
      </c>
      <c r="Q126" s="198"/>
      <c r="R126" s="198"/>
      <c r="S126" s="51"/>
    </row>
    <row r="127" spans="1:53" ht="18" customHeight="1">
      <c r="A127" s="220"/>
      <c r="B127" s="188"/>
      <c r="C127" s="216"/>
      <c r="D127" s="201"/>
      <c r="E127" s="69" t="s">
        <v>30</v>
      </c>
      <c r="F127" s="74" t="s">
        <v>35</v>
      </c>
      <c r="G127" s="75">
        <f t="shared" si="40"/>
        <v>14000</v>
      </c>
      <c r="H127" s="75">
        <f t="shared" si="40"/>
        <v>0</v>
      </c>
      <c r="I127" s="75">
        <v>14000</v>
      </c>
      <c r="J127" s="75">
        <v>0</v>
      </c>
      <c r="K127" s="75">
        <v>0</v>
      </c>
      <c r="L127" s="75">
        <v>0</v>
      </c>
      <c r="M127" s="75">
        <v>0</v>
      </c>
      <c r="N127" s="75">
        <v>0</v>
      </c>
      <c r="O127" s="75">
        <v>0</v>
      </c>
      <c r="P127" s="76">
        <v>0</v>
      </c>
      <c r="Q127" s="198"/>
      <c r="R127" s="198"/>
      <c r="S127" s="51"/>
    </row>
    <row r="128" spans="1:53" ht="18" customHeight="1">
      <c r="A128" s="222" t="s">
        <v>72</v>
      </c>
      <c r="B128" s="186" t="s">
        <v>73</v>
      </c>
      <c r="C128" s="216" t="s">
        <v>74</v>
      </c>
      <c r="D128" s="199"/>
      <c r="E128" s="69"/>
      <c r="F128" s="71" t="s">
        <v>26</v>
      </c>
      <c r="G128" s="72">
        <f>SUM(G129:G134)</f>
        <v>15500</v>
      </c>
      <c r="H128" s="72">
        <f>SUM(H129:H134)</f>
        <v>0</v>
      </c>
      <c r="I128" s="72">
        <f>SUM(I129:I134)</f>
        <v>15500</v>
      </c>
      <c r="J128" s="72">
        <f>SUM(J129:J134)</f>
        <v>0</v>
      </c>
      <c r="K128" s="72">
        <f t="shared" ref="K128:P128" si="41">SUM(K129:K134)</f>
        <v>0</v>
      </c>
      <c r="L128" s="72">
        <f t="shared" si="41"/>
        <v>0</v>
      </c>
      <c r="M128" s="72">
        <f t="shared" si="41"/>
        <v>0</v>
      </c>
      <c r="N128" s="72">
        <f t="shared" si="41"/>
        <v>0</v>
      </c>
      <c r="O128" s="72">
        <f t="shared" si="41"/>
        <v>0</v>
      </c>
      <c r="P128" s="73">
        <f t="shared" si="41"/>
        <v>0</v>
      </c>
      <c r="Q128" s="198" t="s">
        <v>27</v>
      </c>
      <c r="R128" s="198"/>
      <c r="S128" s="51"/>
    </row>
    <row r="129" spans="1:19" ht="18" customHeight="1">
      <c r="A129" s="219"/>
      <c r="B129" s="187"/>
      <c r="C129" s="216"/>
      <c r="D129" s="200"/>
      <c r="E129" s="69"/>
      <c r="F129" s="74" t="s">
        <v>29</v>
      </c>
      <c r="G129" s="75">
        <f t="shared" ref="G129:H134" si="42">I129+K129+M129+O129</f>
        <v>0</v>
      </c>
      <c r="H129" s="75">
        <f t="shared" si="42"/>
        <v>0</v>
      </c>
      <c r="I129" s="75">
        <v>0</v>
      </c>
      <c r="J129" s="75">
        <v>0</v>
      </c>
      <c r="K129" s="75">
        <v>0</v>
      </c>
      <c r="L129" s="75">
        <v>0</v>
      </c>
      <c r="M129" s="75">
        <v>0</v>
      </c>
      <c r="N129" s="75">
        <v>0</v>
      </c>
      <c r="O129" s="75">
        <v>0</v>
      </c>
      <c r="P129" s="76">
        <v>0</v>
      </c>
      <c r="Q129" s="198"/>
      <c r="R129" s="198"/>
      <c r="S129" s="51"/>
    </row>
    <row r="130" spans="1:19" ht="18" customHeight="1">
      <c r="A130" s="219"/>
      <c r="B130" s="187"/>
      <c r="C130" s="216"/>
      <c r="D130" s="200"/>
      <c r="E130" s="69"/>
      <c r="F130" s="74" t="s">
        <v>32</v>
      </c>
      <c r="G130" s="75">
        <f t="shared" si="42"/>
        <v>0</v>
      </c>
      <c r="H130" s="75">
        <f t="shared" si="42"/>
        <v>0</v>
      </c>
      <c r="I130" s="75">
        <v>0</v>
      </c>
      <c r="J130" s="75">
        <v>0</v>
      </c>
      <c r="K130" s="75">
        <v>0</v>
      </c>
      <c r="L130" s="75">
        <v>0</v>
      </c>
      <c r="M130" s="75">
        <v>0</v>
      </c>
      <c r="N130" s="75">
        <v>0</v>
      </c>
      <c r="O130" s="75">
        <v>0</v>
      </c>
      <c r="P130" s="76">
        <v>0</v>
      </c>
      <c r="Q130" s="198"/>
      <c r="R130" s="198"/>
      <c r="S130" s="51"/>
    </row>
    <row r="131" spans="1:19" ht="18" customHeight="1">
      <c r="A131" s="219"/>
      <c r="B131" s="187"/>
      <c r="C131" s="216"/>
      <c r="D131" s="200"/>
      <c r="E131" s="69" t="s">
        <v>31</v>
      </c>
      <c r="F131" s="74" t="s">
        <v>33</v>
      </c>
      <c r="G131" s="75">
        <f t="shared" si="42"/>
        <v>500</v>
      </c>
      <c r="H131" s="75">
        <f t="shared" si="42"/>
        <v>0</v>
      </c>
      <c r="I131" s="75">
        <v>500</v>
      </c>
      <c r="J131" s="75">
        <v>0</v>
      </c>
      <c r="K131" s="75">
        <v>0</v>
      </c>
      <c r="L131" s="75">
        <v>0</v>
      </c>
      <c r="M131" s="75">
        <v>0</v>
      </c>
      <c r="N131" s="75">
        <v>0</v>
      </c>
      <c r="O131" s="75">
        <v>0</v>
      </c>
      <c r="P131" s="76">
        <v>0</v>
      </c>
      <c r="Q131" s="198"/>
      <c r="R131" s="198"/>
      <c r="S131" s="51"/>
    </row>
    <row r="132" spans="1:19" ht="18" customHeight="1">
      <c r="A132" s="219"/>
      <c r="B132" s="187"/>
      <c r="C132" s="216"/>
      <c r="D132" s="200"/>
      <c r="E132" s="69" t="s">
        <v>31</v>
      </c>
      <c r="F132" s="74" t="s">
        <v>34</v>
      </c>
      <c r="G132" s="75">
        <f t="shared" si="42"/>
        <v>1000</v>
      </c>
      <c r="H132" s="75">
        <f t="shared" si="42"/>
        <v>0</v>
      </c>
      <c r="I132" s="75">
        <v>1000</v>
      </c>
      <c r="J132" s="75">
        <v>0</v>
      </c>
      <c r="K132" s="75">
        <v>0</v>
      </c>
      <c r="L132" s="75">
        <v>0</v>
      </c>
      <c r="M132" s="75">
        <v>0</v>
      </c>
      <c r="N132" s="75">
        <v>0</v>
      </c>
      <c r="O132" s="75">
        <v>0</v>
      </c>
      <c r="P132" s="76">
        <v>0</v>
      </c>
      <c r="Q132" s="198"/>
      <c r="R132" s="198"/>
      <c r="S132" s="51"/>
    </row>
    <row r="133" spans="1:19" ht="18" customHeight="1">
      <c r="A133" s="219"/>
      <c r="B133" s="187"/>
      <c r="C133" s="216"/>
      <c r="D133" s="200"/>
      <c r="E133" s="69" t="s">
        <v>30</v>
      </c>
      <c r="F133" s="74" t="s">
        <v>34</v>
      </c>
      <c r="G133" s="75">
        <f t="shared" si="42"/>
        <v>14000</v>
      </c>
      <c r="H133" s="75">
        <f t="shared" si="42"/>
        <v>0</v>
      </c>
      <c r="I133" s="75">
        <v>14000</v>
      </c>
      <c r="J133" s="75">
        <v>0</v>
      </c>
      <c r="K133" s="75">
        <v>0</v>
      </c>
      <c r="L133" s="75">
        <v>0</v>
      </c>
      <c r="M133" s="75">
        <v>0</v>
      </c>
      <c r="N133" s="75">
        <v>0</v>
      </c>
      <c r="O133" s="75">
        <v>0</v>
      </c>
      <c r="P133" s="76">
        <v>0</v>
      </c>
      <c r="Q133" s="198"/>
      <c r="R133" s="198"/>
      <c r="S133" s="51"/>
    </row>
    <row r="134" spans="1:19" ht="18" customHeight="1">
      <c r="A134" s="220"/>
      <c r="B134" s="188"/>
      <c r="C134" s="216"/>
      <c r="D134" s="201"/>
      <c r="E134" s="69"/>
      <c r="F134" s="74" t="s">
        <v>35</v>
      </c>
      <c r="G134" s="75">
        <f t="shared" si="42"/>
        <v>0</v>
      </c>
      <c r="H134" s="75">
        <f t="shared" si="42"/>
        <v>0</v>
      </c>
      <c r="I134" s="75">
        <v>0</v>
      </c>
      <c r="J134" s="75">
        <v>0</v>
      </c>
      <c r="K134" s="75">
        <v>0</v>
      </c>
      <c r="L134" s="75">
        <v>0</v>
      </c>
      <c r="M134" s="75">
        <v>0</v>
      </c>
      <c r="N134" s="75">
        <v>0</v>
      </c>
      <c r="O134" s="75">
        <v>0</v>
      </c>
      <c r="P134" s="76">
        <v>0</v>
      </c>
      <c r="Q134" s="198"/>
      <c r="R134" s="198"/>
      <c r="S134" s="51"/>
    </row>
    <row r="135" spans="1:19" ht="18" customHeight="1">
      <c r="A135" s="226" t="s">
        <v>75</v>
      </c>
      <c r="B135" s="234" t="s">
        <v>76</v>
      </c>
      <c r="C135" s="230"/>
      <c r="D135" s="231"/>
      <c r="E135" s="78"/>
      <c r="F135" s="79" t="s">
        <v>26</v>
      </c>
      <c r="G135" s="80">
        <f t="shared" ref="G135:P135" si="43">SUM(G136:G140)</f>
        <v>71882.899999999994</v>
      </c>
      <c r="H135" s="80">
        <f t="shared" si="43"/>
        <v>69882.899999999994</v>
      </c>
      <c r="I135" s="80">
        <f t="shared" si="43"/>
        <v>71882.899999999994</v>
      </c>
      <c r="J135" s="80">
        <f t="shared" si="43"/>
        <v>69882.899999999994</v>
      </c>
      <c r="K135" s="80">
        <f t="shared" si="43"/>
        <v>0</v>
      </c>
      <c r="L135" s="80">
        <f t="shared" si="43"/>
        <v>0</v>
      </c>
      <c r="M135" s="80">
        <f t="shared" si="43"/>
        <v>0</v>
      </c>
      <c r="N135" s="80">
        <f t="shared" si="43"/>
        <v>0</v>
      </c>
      <c r="O135" s="80">
        <f t="shared" si="43"/>
        <v>0</v>
      </c>
      <c r="P135" s="81">
        <f t="shared" si="43"/>
        <v>0</v>
      </c>
      <c r="Q135" s="198" t="s">
        <v>27</v>
      </c>
      <c r="R135" s="198"/>
      <c r="S135" s="51"/>
    </row>
    <row r="136" spans="1:19" ht="18" customHeight="1">
      <c r="A136" s="219"/>
      <c r="B136" s="234"/>
      <c r="C136" s="230"/>
      <c r="D136" s="232"/>
      <c r="E136" s="78"/>
      <c r="F136" s="79" t="s">
        <v>29</v>
      </c>
      <c r="G136" s="80">
        <f>I136+K136+M136+O136</f>
        <v>53758.8</v>
      </c>
      <c r="H136" s="80">
        <f>J136+L136+N136+P136</f>
        <v>53758.8</v>
      </c>
      <c r="I136" s="80">
        <f>I142+I182+I148+I154+I160+I166+I175+I194+I188+I201+I174+I176+I167+I168</f>
        <v>53758.8</v>
      </c>
      <c r="J136" s="80">
        <f>J142+J182+J148+J154+J160+J166+J175+J194+J188+J201+J174+J176+J167+J168</f>
        <v>53758.8</v>
      </c>
      <c r="K136" s="80">
        <f t="shared" ref="K136:P136" si="44">K142+K182+K148+K154+K160+K166+K175+K194+K188+K201+K174+K176+K167+K168</f>
        <v>0</v>
      </c>
      <c r="L136" s="80">
        <f t="shared" si="44"/>
        <v>0</v>
      </c>
      <c r="M136" s="80">
        <f t="shared" si="44"/>
        <v>0</v>
      </c>
      <c r="N136" s="80">
        <f t="shared" si="44"/>
        <v>0</v>
      </c>
      <c r="O136" s="80">
        <f t="shared" si="44"/>
        <v>0</v>
      </c>
      <c r="P136" s="80">
        <f t="shared" si="44"/>
        <v>0</v>
      </c>
      <c r="Q136" s="198"/>
      <c r="R136" s="198"/>
      <c r="S136" s="51"/>
    </row>
    <row r="137" spans="1:19" ht="18" customHeight="1">
      <c r="A137" s="219"/>
      <c r="B137" s="234"/>
      <c r="C137" s="230"/>
      <c r="D137" s="232"/>
      <c r="E137" s="78"/>
      <c r="F137" s="79" t="s">
        <v>32</v>
      </c>
      <c r="G137" s="80">
        <f>I137+K137+M137+O137</f>
        <v>4431.6000000000004</v>
      </c>
      <c r="H137" s="80">
        <f>J137+L137+N137+P137</f>
        <v>4431.6000000000004</v>
      </c>
      <c r="I137" s="80">
        <f>I143+I149+I155+I161+I169+I177+I195+I196+I183+I189+I202+I208+I209+I210</f>
        <v>4431.6000000000004</v>
      </c>
      <c r="J137" s="80">
        <f t="shared" ref="J137:P137" si="45">J143+J149+J155+J161+J169+J177+J195+J196+J183+J189+J202+J208+J209+J210</f>
        <v>4431.6000000000004</v>
      </c>
      <c r="K137" s="80">
        <f t="shared" si="45"/>
        <v>0</v>
      </c>
      <c r="L137" s="80">
        <f t="shared" si="45"/>
        <v>0</v>
      </c>
      <c r="M137" s="80">
        <f t="shared" si="45"/>
        <v>0</v>
      </c>
      <c r="N137" s="80">
        <f t="shared" si="45"/>
        <v>0</v>
      </c>
      <c r="O137" s="80">
        <f t="shared" si="45"/>
        <v>0</v>
      </c>
      <c r="P137" s="80">
        <f t="shared" si="45"/>
        <v>0</v>
      </c>
      <c r="Q137" s="198"/>
      <c r="R137" s="198"/>
      <c r="S137" s="51"/>
    </row>
    <row r="138" spans="1:19" ht="18" customHeight="1">
      <c r="A138" s="219"/>
      <c r="B138" s="234"/>
      <c r="C138" s="230"/>
      <c r="D138" s="232"/>
      <c r="E138" s="78"/>
      <c r="F138" s="79" t="s">
        <v>33</v>
      </c>
      <c r="G138" s="80">
        <f t="shared" ref="G138:P138" si="46">G144+G150+G156+G162+G170+G178+G197+G184+G190+G203</f>
        <v>13692.5</v>
      </c>
      <c r="H138" s="80">
        <f t="shared" si="46"/>
        <v>11692.5</v>
      </c>
      <c r="I138" s="80">
        <f t="shared" si="46"/>
        <v>13692.5</v>
      </c>
      <c r="J138" s="80">
        <f t="shared" si="46"/>
        <v>11692.5</v>
      </c>
      <c r="K138" s="80">
        <f t="shared" si="46"/>
        <v>0</v>
      </c>
      <c r="L138" s="80">
        <f t="shared" si="46"/>
        <v>0</v>
      </c>
      <c r="M138" s="80">
        <f t="shared" si="46"/>
        <v>0</v>
      </c>
      <c r="N138" s="80">
        <f t="shared" si="46"/>
        <v>0</v>
      </c>
      <c r="O138" s="80">
        <f t="shared" si="46"/>
        <v>0</v>
      </c>
      <c r="P138" s="81">
        <f t="shared" si="46"/>
        <v>0</v>
      </c>
      <c r="Q138" s="198"/>
      <c r="R138" s="198"/>
      <c r="S138" s="51"/>
    </row>
    <row r="139" spans="1:19" ht="18" customHeight="1">
      <c r="A139" s="219"/>
      <c r="B139" s="234"/>
      <c r="C139" s="230"/>
      <c r="D139" s="232"/>
      <c r="E139" s="78"/>
      <c r="F139" s="79" t="s">
        <v>34</v>
      </c>
      <c r="G139" s="80">
        <f t="shared" ref="G139:P139" si="47">G145+G151+G157+G163+G171+G179+G198+G185+G191+G204</f>
        <v>0</v>
      </c>
      <c r="H139" s="80">
        <f t="shared" si="47"/>
        <v>0</v>
      </c>
      <c r="I139" s="80">
        <f t="shared" si="47"/>
        <v>0</v>
      </c>
      <c r="J139" s="80">
        <f t="shared" si="47"/>
        <v>0</v>
      </c>
      <c r="K139" s="80">
        <f t="shared" si="47"/>
        <v>0</v>
      </c>
      <c r="L139" s="80">
        <f t="shared" si="47"/>
        <v>0</v>
      </c>
      <c r="M139" s="80">
        <f t="shared" si="47"/>
        <v>0</v>
      </c>
      <c r="N139" s="80">
        <f t="shared" si="47"/>
        <v>0</v>
      </c>
      <c r="O139" s="80">
        <f t="shared" si="47"/>
        <v>0</v>
      </c>
      <c r="P139" s="81">
        <f t="shared" si="47"/>
        <v>0</v>
      </c>
      <c r="Q139" s="198"/>
      <c r="R139" s="198"/>
      <c r="S139" s="51"/>
    </row>
    <row r="140" spans="1:19" ht="18" customHeight="1">
      <c r="A140" s="220"/>
      <c r="B140" s="234"/>
      <c r="C140" s="230"/>
      <c r="D140" s="233"/>
      <c r="E140" s="78"/>
      <c r="F140" s="79" t="s">
        <v>35</v>
      </c>
      <c r="G140" s="80">
        <f t="shared" ref="G140:P140" si="48">G146+G152+G158+G164+G172+G180+G199+G186+G192+G205</f>
        <v>0</v>
      </c>
      <c r="H140" s="80">
        <f t="shared" si="48"/>
        <v>0</v>
      </c>
      <c r="I140" s="80">
        <f t="shared" si="48"/>
        <v>0</v>
      </c>
      <c r="J140" s="80">
        <f t="shared" si="48"/>
        <v>0</v>
      </c>
      <c r="K140" s="80">
        <f t="shared" si="48"/>
        <v>0</v>
      </c>
      <c r="L140" s="80">
        <f t="shared" si="48"/>
        <v>0</v>
      </c>
      <c r="M140" s="80">
        <f t="shared" si="48"/>
        <v>0</v>
      </c>
      <c r="N140" s="80">
        <f t="shared" si="48"/>
        <v>0</v>
      </c>
      <c r="O140" s="80">
        <f t="shared" si="48"/>
        <v>0</v>
      </c>
      <c r="P140" s="81">
        <f t="shared" si="48"/>
        <v>0</v>
      </c>
      <c r="Q140" s="198"/>
      <c r="R140" s="198"/>
      <c r="S140" s="51"/>
    </row>
    <row r="141" spans="1:19" ht="18" customHeight="1">
      <c r="A141" s="226" t="s">
        <v>77</v>
      </c>
      <c r="B141" s="198" t="s">
        <v>78</v>
      </c>
      <c r="C141" s="216"/>
      <c r="D141" s="98"/>
      <c r="E141" s="69"/>
      <c r="F141" s="71" t="s">
        <v>26</v>
      </c>
      <c r="G141" s="72">
        <f>SUM(G142:G146)</f>
        <v>2251.1</v>
      </c>
      <c r="H141" s="72">
        <f>SUM(H142:H146)</f>
        <v>251.10000000000002</v>
      </c>
      <c r="I141" s="72">
        <f>SUM(I142:I146)</f>
        <v>2251.1</v>
      </c>
      <c r="J141" s="72">
        <f>SUM(J142:J146)</f>
        <v>251.10000000000002</v>
      </c>
      <c r="K141" s="72">
        <f t="shared" ref="K141:P141" si="49">SUM(K142:K146)</f>
        <v>0</v>
      </c>
      <c r="L141" s="72">
        <f t="shared" si="49"/>
        <v>0</v>
      </c>
      <c r="M141" s="72">
        <f t="shared" si="49"/>
        <v>0</v>
      </c>
      <c r="N141" s="72">
        <f t="shared" si="49"/>
        <v>0</v>
      </c>
      <c r="O141" s="72">
        <f t="shared" si="49"/>
        <v>0</v>
      </c>
      <c r="P141" s="73">
        <f t="shared" si="49"/>
        <v>0</v>
      </c>
      <c r="Q141" s="198" t="s">
        <v>27</v>
      </c>
      <c r="R141" s="198"/>
      <c r="S141" s="51"/>
    </row>
    <row r="142" spans="1:19" ht="102" customHeight="1">
      <c r="A142" s="219"/>
      <c r="B142" s="198"/>
      <c r="C142" s="216"/>
      <c r="D142" s="99"/>
      <c r="E142" s="69" t="s">
        <v>79</v>
      </c>
      <c r="F142" s="74" t="s">
        <v>29</v>
      </c>
      <c r="G142" s="75">
        <f t="shared" ref="G142:H146" si="50">I142+K142+M142+O142</f>
        <v>251.1</v>
      </c>
      <c r="H142" s="75">
        <f t="shared" si="50"/>
        <v>251.10000000000002</v>
      </c>
      <c r="I142" s="75">
        <v>251.1</v>
      </c>
      <c r="J142" s="75">
        <f>575.2-324.1</f>
        <v>251.10000000000002</v>
      </c>
      <c r="K142" s="75">
        <v>0</v>
      </c>
      <c r="L142" s="75">
        <v>0</v>
      </c>
      <c r="M142" s="75">
        <v>0</v>
      </c>
      <c r="N142" s="75">
        <v>0</v>
      </c>
      <c r="O142" s="75">
        <v>0</v>
      </c>
      <c r="P142" s="76">
        <v>0</v>
      </c>
      <c r="Q142" s="198"/>
      <c r="R142" s="198"/>
      <c r="S142" s="51"/>
    </row>
    <row r="143" spans="1:19" ht="18" customHeight="1">
      <c r="A143" s="219"/>
      <c r="B143" s="198"/>
      <c r="C143" s="216"/>
      <c r="D143" s="99"/>
      <c r="E143" s="69"/>
      <c r="F143" s="74" t="s">
        <v>32</v>
      </c>
      <c r="G143" s="75">
        <f t="shared" si="50"/>
        <v>0</v>
      </c>
      <c r="H143" s="75">
        <f t="shared" si="50"/>
        <v>0</v>
      </c>
      <c r="I143" s="75">
        <v>0</v>
      </c>
      <c r="J143" s="75">
        <v>0</v>
      </c>
      <c r="K143" s="75">
        <v>0</v>
      </c>
      <c r="L143" s="75">
        <v>0</v>
      </c>
      <c r="M143" s="75">
        <v>0</v>
      </c>
      <c r="N143" s="75">
        <v>0</v>
      </c>
      <c r="O143" s="75">
        <v>0</v>
      </c>
      <c r="P143" s="76">
        <v>0</v>
      </c>
      <c r="Q143" s="198"/>
      <c r="R143" s="198"/>
      <c r="S143" s="51"/>
    </row>
    <row r="144" spans="1:19" ht="18" customHeight="1">
      <c r="A144" s="219"/>
      <c r="B144" s="198"/>
      <c r="C144" s="216"/>
      <c r="D144" s="99"/>
      <c r="E144" s="69" t="s">
        <v>30</v>
      </c>
      <c r="F144" s="74" t="s">
        <v>33</v>
      </c>
      <c r="G144" s="75">
        <f t="shared" si="50"/>
        <v>2000</v>
      </c>
      <c r="H144" s="75">
        <f t="shared" si="50"/>
        <v>0</v>
      </c>
      <c r="I144" s="75">
        <v>2000</v>
      </c>
      <c r="J144" s="75">
        <v>0</v>
      </c>
      <c r="K144" s="75">
        <v>0</v>
      </c>
      <c r="L144" s="75">
        <v>0</v>
      </c>
      <c r="M144" s="75">
        <v>0</v>
      </c>
      <c r="N144" s="75">
        <v>0</v>
      </c>
      <c r="O144" s="75">
        <v>0</v>
      </c>
      <c r="P144" s="76">
        <v>0</v>
      </c>
      <c r="Q144" s="198"/>
      <c r="R144" s="198"/>
      <c r="S144" s="51"/>
    </row>
    <row r="145" spans="1:19" ht="18" customHeight="1">
      <c r="A145" s="219"/>
      <c r="B145" s="198"/>
      <c r="C145" s="216"/>
      <c r="D145" s="99"/>
      <c r="E145" s="69"/>
      <c r="F145" s="74" t="s">
        <v>34</v>
      </c>
      <c r="G145" s="75">
        <f t="shared" si="50"/>
        <v>0</v>
      </c>
      <c r="H145" s="75">
        <f t="shared" si="50"/>
        <v>0</v>
      </c>
      <c r="I145" s="75">
        <v>0</v>
      </c>
      <c r="J145" s="75">
        <v>0</v>
      </c>
      <c r="K145" s="75">
        <v>0</v>
      </c>
      <c r="L145" s="75">
        <v>0</v>
      </c>
      <c r="M145" s="75">
        <v>0</v>
      </c>
      <c r="N145" s="75">
        <v>0</v>
      </c>
      <c r="O145" s="75">
        <v>0</v>
      </c>
      <c r="P145" s="76">
        <v>0</v>
      </c>
      <c r="Q145" s="198"/>
      <c r="R145" s="198"/>
      <c r="S145" s="51"/>
    </row>
    <row r="146" spans="1:19" ht="18" customHeight="1">
      <c r="A146" s="220"/>
      <c r="B146" s="198"/>
      <c r="C146" s="216"/>
      <c r="D146" s="100"/>
      <c r="E146" s="69"/>
      <c r="F146" s="74" t="s">
        <v>35</v>
      </c>
      <c r="G146" s="75">
        <f t="shared" si="50"/>
        <v>0</v>
      </c>
      <c r="H146" s="75">
        <f t="shared" si="50"/>
        <v>0</v>
      </c>
      <c r="I146" s="75">
        <v>0</v>
      </c>
      <c r="J146" s="75">
        <v>0</v>
      </c>
      <c r="K146" s="75">
        <v>0</v>
      </c>
      <c r="L146" s="75">
        <v>0</v>
      </c>
      <c r="M146" s="75">
        <v>0</v>
      </c>
      <c r="N146" s="75">
        <v>0</v>
      </c>
      <c r="O146" s="75">
        <v>0</v>
      </c>
      <c r="P146" s="76">
        <v>0</v>
      </c>
      <c r="Q146" s="198"/>
      <c r="R146" s="198"/>
      <c r="S146" s="51"/>
    </row>
    <row r="147" spans="1:19" ht="18" customHeight="1">
      <c r="A147" s="226" t="s">
        <v>80</v>
      </c>
      <c r="B147" s="198" t="s">
        <v>81</v>
      </c>
      <c r="C147" s="216"/>
      <c r="D147" s="199"/>
      <c r="E147" s="69"/>
      <c r="F147" s="71" t="s">
        <v>26</v>
      </c>
      <c r="G147" s="72">
        <f>SUM(G148:G152)</f>
        <v>0</v>
      </c>
      <c r="H147" s="72">
        <f>SUM(H148:H152)</f>
        <v>0</v>
      </c>
      <c r="I147" s="72">
        <f>SUM(I148:I152)</f>
        <v>0</v>
      </c>
      <c r="J147" s="72">
        <f>SUM(J148:J152)</f>
        <v>0</v>
      </c>
      <c r="K147" s="72">
        <f t="shared" ref="K147:P147" si="51">SUM(K148:K152)</f>
        <v>0</v>
      </c>
      <c r="L147" s="72">
        <f t="shared" si="51"/>
        <v>0</v>
      </c>
      <c r="M147" s="72">
        <f t="shared" si="51"/>
        <v>0</v>
      </c>
      <c r="N147" s="72">
        <f t="shared" si="51"/>
        <v>0</v>
      </c>
      <c r="O147" s="72">
        <f t="shared" si="51"/>
        <v>0</v>
      </c>
      <c r="P147" s="73">
        <f t="shared" si="51"/>
        <v>0</v>
      </c>
      <c r="Q147" s="198" t="s">
        <v>27</v>
      </c>
      <c r="R147" s="198"/>
      <c r="S147" s="51"/>
    </row>
    <row r="148" spans="1:19" ht="99" customHeight="1">
      <c r="A148" s="219"/>
      <c r="B148" s="198"/>
      <c r="C148" s="216"/>
      <c r="D148" s="200"/>
      <c r="E148" s="69" t="s">
        <v>79</v>
      </c>
      <c r="F148" s="74" t="s">
        <v>29</v>
      </c>
      <c r="G148" s="75">
        <f t="shared" ref="G148:H152" si="52">I148+K148+M148+O148</f>
        <v>0</v>
      </c>
      <c r="H148" s="75">
        <f t="shared" si="52"/>
        <v>0</v>
      </c>
      <c r="I148" s="75">
        <v>0</v>
      </c>
      <c r="J148" s="75">
        <f>645-420.3-224.7</f>
        <v>0</v>
      </c>
      <c r="K148" s="75">
        <v>0</v>
      </c>
      <c r="L148" s="75">
        <v>0</v>
      </c>
      <c r="M148" s="75">
        <v>0</v>
      </c>
      <c r="N148" s="75">
        <v>0</v>
      </c>
      <c r="O148" s="75">
        <v>0</v>
      </c>
      <c r="P148" s="76">
        <v>0</v>
      </c>
      <c r="Q148" s="198"/>
      <c r="R148" s="198"/>
      <c r="S148" s="51"/>
    </row>
    <row r="149" spans="1:19" ht="18" customHeight="1">
      <c r="A149" s="219"/>
      <c r="B149" s="198"/>
      <c r="C149" s="216"/>
      <c r="D149" s="200"/>
      <c r="E149" s="69"/>
      <c r="F149" s="74" t="s">
        <v>32</v>
      </c>
      <c r="G149" s="75">
        <f t="shared" si="52"/>
        <v>0</v>
      </c>
      <c r="H149" s="75">
        <f t="shared" si="52"/>
        <v>0</v>
      </c>
      <c r="I149" s="75">
        <v>0</v>
      </c>
      <c r="J149" s="75">
        <v>0</v>
      </c>
      <c r="K149" s="75">
        <v>0</v>
      </c>
      <c r="L149" s="75">
        <v>0</v>
      </c>
      <c r="M149" s="75">
        <v>0</v>
      </c>
      <c r="N149" s="75">
        <v>0</v>
      </c>
      <c r="O149" s="75">
        <v>0</v>
      </c>
      <c r="P149" s="76">
        <v>0</v>
      </c>
      <c r="Q149" s="198"/>
      <c r="R149" s="198"/>
      <c r="S149" s="51"/>
    </row>
    <row r="150" spans="1:19" ht="18" customHeight="1">
      <c r="A150" s="219"/>
      <c r="B150" s="198"/>
      <c r="C150" s="216"/>
      <c r="D150" s="200"/>
      <c r="E150" s="69"/>
      <c r="F150" s="74" t="s">
        <v>33</v>
      </c>
      <c r="G150" s="75">
        <f t="shared" si="52"/>
        <v>0</v>
      </c>
      <c r="H150" s="75">
        <f t="shared" si="52"/>
        <v>0</v>
      </c>
      <c r="I150" s="75">
        <v>0</v>
      </c>
      <c r="J150" s="75">
        <v>0</v>
      </c>
      <c r="K150" s="75">
        <v>0</v>
      </c>
      <c r="L150" s="75">
        <v>0</v>
      </c>
      <c r="M150" s="75">
        <v>0</v>
      </c>
      <c r="N150" s="75">
        <v>0</v>
      </c>
      <c r="O150" s="75">
        <v>0</v>
      </c>
      <c r="P150" s="76">
        <v>0</v>
      </c>
      <c r="Q150" s="198"/>
      <c r="R150" s="198"/>
      <c r="S150" s="51"/>
    </row>
    <row r="151" spans="1:19" ht="18" customHeight="1">
      <c r="A151" s="219"/>
      <c r="B151" s="198"/>
      <c r="C151" s="216"/>
      <c r="D151" s="200"/>
      <c r="E151" s="69"/>
      <c r="F151" s="74" t="s">
        <v>34</v>
      </c>
      <c r="G151" s="75">
        <f t="shared" si="52"/>
        <v>0</v>
      </c>
      <c r="H151" s="75">
        <f t="shared" si="52"/>
        <v>0</v>
      </c>
      <c r="I151" s="75">
        <v>0</v>
      </c>
      <c r="J151" s="75">
        <v>0</v>
      </c>
      <c r="K151" s="75">
        <v>0</v>
      </c>
      <c r="L151" s="75">
        <v>0</v>
      </c>
      <c r="M151" s="75">
        <v>0</v>
      </c>
      <c r="N151" s="75">
        <v>0</v>
      </c>
      <c r="O151" s="75">
        <v>0</v>
      </c>
      <c r="P151" s="76">
        <v>0</v>
      </c>
      <c r="Q151" s="198"/>
      <c r="R151" s="198"/>
      <c r="S151" s="51"/>
    </row>
    <row r="152" spans="1:19" ht="18" customHeight="1">
      <c r="A152" s="220"/>
      <c r="B152" s="198"/>
      <c r="C152" s="216"/>
      <c r="D152" s="201"/>
      <c r="E152" s="69"/>
      <c r="F152" s="74" t="s">
        <v>35</v>
      </c>
      <c r="G152" s="75">
        <f t="shared" si="52"/>
        <v>0</v>
      </c>
      <c r="H152" s="75">
        <f t="shared" si="52"/>
        <v>0</v>
      </c>
      <c r="I152" s="75">
        <v>0</v>
      </c>
      <c r="J152" s="75">
        <v>0</v>
      </c>
      <c r="K152" s="75">
        <v>0</v>
      </c>
      <c r="L152" s="75">
        <v>0</v>
      </c>
      <c r="M152" s="75">
        <v>0</v>
      </c>
      <c r="N152" s="75">
        <v>0</v>
      </c>
      <c r="O152" s="75">
        <v>0</v>
      </c>
      <c r="P152" s="76">
        <v>0</v>
      </c>
      <c r="Q152" s="198"/>
      <c r="R152" s="198"/>
      <c r="S152" s="51"/>
    </row>
    <row r="153" spans="1:19" ht="18" customHeight="1">
      <c r="A153" s="223" t="s">
        <v>82</v>
      </c>
      <c r="B153" s="198" t="s">
        <v>83</v>
      </c>
      <c r="C153" s="199"/>
      <c r="D153" s="199"/>
      <c r="E153" s="69"/>
      <c r="F153" s="71" t="s">
        <v>26</v>
      </c>
      <c r="G153" s="72">
        <f t="shared" ref="G153:P153" si="53">SUM(G154:G158)</f>
        <v>298.2</v>
      </c>
      <c r="H153" s="72">
        <f t="shared" si="53"/>
        <v>298.2</v>
      </c>
      <c r="I153" s="72">
        <f t="shared" si="53"/>
        <v>298.2</v>
      </c>
      <c r="J153" s="72">
        <f t="shared" si="53"/>
        <v>298.2</v>
      </c>
      <c r="K153" s="72">
        <f t="shared" si="53"/>
        <v>0</v>
      </c>
      <c r="L153" s="72">
        <f t="shared" si="53"/>
        <v>0</v>
      </c>
      <c r="M153" s="72">
        <f t="shared" si="53"/>
        <v>0</v>
      </c>
      <c r="N153" s="72">
        <f t="shared" si="53"/>
        <v>0</v>
      </c>
      <c r="O153" s="72">
        <f t="shared" si="53"/>
        <v>0</v>
      </c>
      <c r="P153" s="73">
        <f t="shared" si="53"/>
        <v>0</v>
      </c>
      <c r="Q153" s="198" t="s">
        <v>27</v>
      </c>
      <c r="R153" s="198"/>
      <c r="S153" s="51"/>
    </row>
    <row r="154" spans="1:19" ht="90.75" customHeight="1">
      <c r="A154" s="224"/>
      <c r="B154" s="198"/>
      <c r="C154" s="200"/>
      <c r="D154" s="200"/>
      <c r="E154" s="69" t="s">
        <v>79</v>
      </c>
      <c r="F154" s="74" t="s">
        <v>29</v>
      </c>
      <c r="G154" s="75">
        <f t="shared" ref="G154:H158" si="54">I154+K154+M154+O154</f>
        <v>298.2</v>
      </c>
      <c r="H154" s="75">
        <f t="shared" si="54"/>
        <v>298.2</v>
      </c>
      <c r="I154" s="75">
        <v>298.2</v>
      </c>
      <c r="J154" s="75">
        <f>410.4-112.2</f>
        <v>298.2</v>
      </c>
      <c r="K154" s="75">
        <v>0</v>
      </c>
      <c r="L154" s="75">
        <v>0</v>
      </c>
      <c r="M154" s="75">
        <v>0</v>
      </c>
      <c r="N154" s="75">
        <v>0</v>
      </c>
      <c r="O154" s="75">
        <v>0</v>
      </c>
      <c r="P154" s="76">
        <v>0</v>
      </c>
      <c r="Q154" s="198"/>
      <c r="R154" s="198"/>
      <c r="S154" s="51"/>
    </row>
    <row r="155" spans="1:19" ht="18" customHeight="1">
      <c r="A155" s="224"/>
      <c r="B155" s="198"/>
      <c r="C155" s="200"/>
      <c r="D155" s="200"/>
      <c r="E155" s="69"/>
      <c r="F155" s="74" t="s">
        <v>32</v>
      </c>
      <c r="G155" s="75">
        <f t="shared" si="54"/>
        <v>0</v>
      </c>
      <c r="H155" s="75">
        <f t="shared" si="54"/>
        <v>0</v>
      </c>
      <c r="I155" s="75">
        <v>0</v>
      </c>
      <c r="J155" s="75">
        <v>0</v>
      </c>
      <c r="K155" s="75">
        <v>0</v>
      </c>
      <c r="L155" s="75">
        <v>0</v>
      </c>
      <c r="M155" s="75">
        <v>0</v>
      </c>
      <c r="N155" s="75">
        <v>0</v>
      </c>
      <c r="O155" s="75">
        <v>0</v>
      </c>
      <c r="P155" s="76">
        <v>0</v>
      </c>
      <c r="Q155" s="198"/>
      <c r="R155" s="198"/>
      <c r="S155" s="51"/>
    </row>
    <row r="156" spans="1:19" ht="18" customHeight="1">
      <c r="A156" s="224"/>
      <c r="B156" s="198"/>
      <c r="C156" s="200"/>
      <c r="D156" s="200"/>
      <c r="E156" s="69"/>
      <c r="F156" s="74" t="s">
        <v>33</v>
      </c>
      <c r="G156" s="75">
        <f t="shared" si="54"/>
        <v>0</v>
      </c>
      <c r="H156" s="75">
        <f t="shared" si="54"/>
        <v>0</v>
      </c>
      <c r="I156" s="75">
        <v>0</v>
      </c>
      <c r="J156" s="75">
        <v>0</v>
      </c>
      <c r="K156" s="75">
        <v>0</v>
      </c>
      <c r="L156" s="75">
        <v>0</v>
      </c>
      <c r="M156" s="75">
        <v>0</v>
      </c>
      <c r="N156" s="75">
        <v>0</v>
      </c>
      <c r="O156" s="75">
        <v>0</v>
      </c>
      <c r="P156" s="76">
        <v>0</v>
      </c>
      <c r="Q156" s="198"/>
      <c r="R156" s="198"/>
      <c r="S156" s="51"/>
    </row>
    <row r="157" spans="1:19" ht="18" customHeight="1">
      <c r="A157" s="224"/>
      <c r="B157" s="198"/>
      <c r="C157" s="200"/>
      <c r="D157" s="200"/>
      <c r="E157" s="69"/>
      <c r="F157" s="74" t="s">
        <v>34</v>
      </c>
      <c r="G157" s="75">
        <f t="shared" si="54"/>
        <v>0</v>
      </c>
      <c r="H157" s="75">
        <f t="shared" si="54"/>
        <v>0</v>
      </c>
      <c r="I157" s="75">
        <v>0</v>
      </c>
      <c r="J157" s="75">
        <v>0</v>
      </c>
      <c r="K157" s="75">
        <v>0</v>
      </c>
      <c r="L157" s="75">
        <v>0</v>
      </c>
      <c r="M157" s="75">
        <v>0</v>
      </c>
      <c r="N157" s="75">
        <v>0</v>
      </c>
      <c r="O157" s="75">
        <v>0</v>
      </c>
      <c r="P157" s="76">
        <v>0</v>
      </c>
      <c r="Q157" s="198"/>
      <c r="R157" s="198"/>
      <c r="S157" s="51"/>
    </row>
    <row r="158" spans="1:19" ht="18" customHeight="1">
      <c r="A158" s="225"/>
      <c r="B158" s="198"/>
      <c r="C158" s="201"/>
      <c r="D158" s="201"/>
      <c r="E158" s="69"/>
      <c r="F158" s="74" t="s">
        <v>35</v>
      </c>
      <c r="G158" s="75">
        <f t="shared" si="54"/>
        <v>0</v>
      </c>
      <c r="H158" s="75">
        <f t="shared" si="54"/>
        <v>0</v>
      </c>
      <c r="I158" s="75">
        <v>0</v>
      </c>
      <c r="J158" s="75">
        <v>0</v>
      </c>
      <c r="K158" s="75">
        <v>0</v>
      </c>
      <c r="L158" s="75">
        <v>0</v>
      </c>
      <c r="M158" s="75">
        <v>0</v>
      </c>
      <c r="N158" s="75">
        <v>0</v>
      </c>
      <c r="O158" s="75">
        <v>0</v>
      </c>
      <c r="P158" s="76">
        <v>0</v>
      </c>
      <c r="Q158" s="198"/>
      <c r="R158" s="198"/>
      <c r="S158" s="51"/>
    </row>
    <row r="159" spans="1:19" ht="18" customHeight="1">
      <c r="A159" s="226" t="s">
        <v>84</v>
      </c>
      <c r="B159" s="198" t="s">
        <v>85</v>
      </c>
      <c r="C159" s="216"/>
      <c r="D159" s="199"/>
      <c r="E159" s="69"/>
      <c r="F159" s="71" t="s">
        <v>26</v>
      </c>
      <c r="G159" s="72">
        <f>SUM(G160:G164)</f>
        <v>6834.8</v>
      </c>
      <c r="H159" s="72">
        <f>SUM(H160:H164)</f>
        <v>6834.8</v>
      </c>
      <c r="I159" s="72">
        <f>SUM(I160:I164)</f>
        <v>6834.8</v>
      </c>
      <c r="J159" s="72">
        <f>SUM(J160:J164)</f>
        <v>6834.8</v>
      </c>
      <c r="K159" s="72">
        <f t="shared" ref="K159:P159" si="55">SUM(K160:K164)</f>
        <v>0</v>
      </c>
      <c r="L159" s="72">
        <f t="shared" si="55"/>
        <v>0</v>
      </c>
      <c r="M159" s="72">
        <f t="shared" si="55"/>
        <v>0</v>
      </c>
      <c r="N159" s="72">
        <f t="shared" si="55"/>
        <v>0</v>
      </c>
      <c r="O159" s="72">
        <f t="shared" si="55"/>
        <v>0</v>
      </c>
      <c r="P159" s="73">
        <f t="shared" si="55"/>
        <v>0</v>
      </c>
      <c r="Q159" s="198" t="s">
        <v>27</v>
      </c>
      <c r="R159" s="198"/>
      <c r="S159" s="51"/>
    </row>
    <row r="160" spans="1:19" ht="98.25" customHeight="1">
      <c r="A160" s="219"/>
      <c r="B160" s="198"/>
      <c r="C160" s="216"/>
      <c r="D160" s="200"/>
      <c r="E160" s="69" t="s">
        <v>79</v>
      </c>
      <c r="F160" s="74" t="s">
        <v>29</v>
      </c>
      <c r="G160" s="75">
        <f t="shared" ref="G160:H164" si="56">I160+K160+M160+O160</f>
        <v>6834.8</v>
      </c>
      <c r="H160" s="75">
        <f t="shared" si="56"/>
        <v>6834.8</v>
      </c>
      <c r="I160" s="75">
        <v>6834.8</v>
      </c>
      <c r="J160" s="75">
        <f>7344.1-509.3</f>
        <v>6834.8</v>
      </c>
      <c r="K160" s="75">
        <v>0</v>
      </c>
      <c r="L160" s="75">
        <v>0</v>
      </c>
      <c r="M160" s="75">
        <v>0</v>
      </c>
      <c r="N160" s="75">
        <v>0</v>
      </c>
      <c r="O160" s="75">
        <v>0</v>
      </c>
      <c r="P160" s="76">
        <v>0</v>
      </c>
      <c r="Q160" s="198"/>
      <c r="R160" s="198"/>
      <c r="S160" s="51"/>
    </row>
    <row r="161" spans="1:20" ht="18" customHeight="1">
      <c r="A161" s="219"/>
      <c r="B161" s="198"/>
      <c r="C161" s="216"/>
      <c r="D161" s="200"/>
      <c r="E161" s="69"/>
      <c r="F161" s="74" t="s">
        <v>32</v>
      </c>
      <c r="G161" s="75">
        <f t="shared" si="56"/>
        <v>0</v>
      </c>
      <c r="H161" s="75">
        <f t="shared" si="56"/>
        <v>0</v>
      </c>
      <c r="I161" s="75">
        <v>0</v>
      </c>
      <c r="J161" s="75">
        <v>0</v>
      </c>
      <c r="K161" s="75">
        <v>0</v>
      </c>
      <c r="L161" s="75">
        <v>0</v>
      </c>
      <c r="M161" s="75">
        <v>0</v>
      </c>
      <c r="N161" s="75">
        <v>0</v>
      </c>
      <c r="O161" s="75">
        <v>0</v>
      </c>
      <c r="P161" s="76">
        <v>0</v>
      </c>
      <c r="Q161" s="198"/>
      <c r="R161" s="198"/>
      <c r="S161" s="51"/>
    </row>
    <row r="162" spans="1:20" ht="18" customHeight="1">
      <c r="A162" s="219"/>
      <c r="B162" s="198"/>
      <c r="C162" s="216"/>
      <c r="D162" s="200"/>
      <c r="E162" s="69"/>
      <c r="F162" s="74" t="s">
        <v>33</v>
      </c>
      <c r="G162" s="75">
        <f t="shared" si="56"/>
        <v>0</v>
      </c>
      <c r="H162" s="75">
        <f t="shared" si="56"/>
        <v>0</v>
      </c>
      <c r="I162" s="75">
        <v>0</v>
      </c>
      <c r="J162" s="75">
        <v>0</v>
      </c>
      <c r="K162" s="75">
        <v>0</v>
      </c>
      <c r="L162" s="75">
        <v>0</v>
      </c>
      <c r="M162" s="75">
        <v>0</v>
      </c>
      <c r="N162" s="75">
        <v>0</v>
      </c>
      <c r="O162" s="75">
        <v>0</v>
      </c>
      <c r="P162" s="76">
        <v>0</v>
      </c>
      <c r="Q162" s="198"/>
      <c r="R162" s="198"/>
      <c r="S162" s="51"/>
    </row>
    <row r="163" spans="1:20" ht="18" customHeight="1">
      <c r="A163" s="219"/>
      <c r="B163" s="198"/>
      <c r="C163" s="216"/>
      <c r="D163" s="200"/>
      <c r="E163" s="69"/>
      <c r="F163" s="74" t="s">
        <v>34</v>
      </c>
      <c r="G163" s="75">
        <f t="shared" si="56"/>
        <v>0</v>
      </c>
      <c r="H163" s="75">
        <f t="shared" si="56"/>
        <v>0</v>
      </c>
      <c r="I163" s="75">
        <v>0</v>
      </c>
      <c r="J163" s="75">
        <v>0</v>
      </c>
      <c r="K163" s="75">
        <v>0</v>
      </c>
      <c r="L163" s="75">
        <v>0</v>
      </c>
      <c r="M163" s="75">
        <v>0</v>
      </c>
      <c r="N163" s="75">
        <v>0</v>
      </c>
      <c r="O163" s="75">
        <v>0</v>
      </c>
      <c r="P163" s="76">
        <v>0</v>
      </c>
      <c r="Q163" s="198"/>
      <c r="R163" s="198"/>
      <c r="S163" s="51"/>
    </row>
    <row r="164" spans="1:20" ht="18" customHeight="1">
      <c r="A164" s="220"/>
      <c r="B164" s="198"/>
      <c r="C164" s="216"/>
      <c r="D164" s="201"/>
      <c r="E164" s="69"/>
      <c r="F164" s="74" t="s">
        <v>35</v>
      </c>
      <c r="G164" s="75">
        <f t="shared" si="56"/>
        <v>0</v>
      </c>
      <c r="H164" s="75">
        <f t="shared" si="56"/>
        <v>0</v>
      </c>
      <c r="I164" s="75">
        <v>0</v>
      </c>
      <c r="J164" s="75">
        <v>0</v>
      </c>
      <c r="K164" s="75">
        <v>0</v>
      </c>
      <c r="L164" s="75">
        <v>0</v>
      </c>
      <c r="M164" s="75">
        <v>0</v>
      </c>
      <c r="N164" s="75">
        <v>0</v>
      </c>
      <c r="O164" s="75">
        <v>0</v>
      </c>
      <c r="P164" s="76">
        <v>0</v>
      </c>
      <c r="Q164" s="198"/>
      <c r="R164" s="198"/>
      <c r="S164" s="51"/>
    </row>
    <row r="165" spans="1:20" ht="18" customHeight="1">
      <c r="A165" s="226" t="s">
        <v>86</v>
      </c>
      <c r="B165" s="198" t="s">
        <v>87</v>
      </c>
      <c r="C165" s="216"/>
      <c r="D165" s="199"/>
      <c r="E165" s="69"/>
      <c r="F165" s="71" t="s">
        <v>26</v>
      </c>
      <c r="G165" s="72">
        <f>SUM(G166:G172)</f>
        <v>22201</v>
      </c>
      <c r="H165" s="72">
        <f>SUM(H166:H172)</f>
        <v>22201</v>
      </c>
      <c r="I165" s="72">
        <f>SUM(I166:I172)</f>
        <v>22201</v>
      </c>
      <c r="J165" s="72">
        <f>SUM(J166:J172)</f>
        <v>22201</v>
      </c>
      <c r="K165" s="72">
        <f t="shared" ref="K165:P165" si="57">SUM(K166:K172)</f>
        <v>0</v>
      </c>
      <c r="L165" s="72">
        <f t="shared" si="57"/>
        <v>0</v>
      </c>
      <c r="M165" s="72">
        <f t="shared" si="57"/>
        <v>0</v>
      </c>
      <c r="N165" s="72">
        <f t="shared" si="57"/>
        <v>0</v>
      </c>
      <c r="O165" s="72">
        <f t="shared" si="57"/>
        <v>0</v>
      </c>
      <c r="P165" s="73">
        <f t="shared" si="57"/>
        <v>0</v>
      </c>
      <c r="Q165" s="198" t="s">
        <v>27</v>
      </c>
      <c r="R165" s="198"/>
      <c r="S165" s="51"/>
    </row>
    <row r="166" spans="1:20" ht="18" customHeight="1">
      <c r="A166" s="219"/>
      <c r="B166" s="198"/>
      <c r="C166" s="216"/>
      <c r="D166" s="200"/>
      <c r="E166" s="69" t="s">
        <v>30</v>
      </c>
      <c r="F166" s="74" t="s">
        <v>29</v>
      </c>
      <c r="G166" s="75">
        <f t="shared" ref="G166:H172" si="58">I166+K166+M166+O166</f>
        <v>16797.400000000001</v>
      </c>
      <c r="H166" s="75">
        <f t="shared" si="58"/>
        <v>16797.400000000001</v>
      </c>
      <c r="I166" s="75">
        <v>16797.400000000001</v>
      </c>
      <c r="J166" s="75">
        <v>16797.400000000001</v>
      </c>
      <c r="K166" s="75">
        <v>0</v>
      </c>
      <c r="L166" s="75">
        <v>0</v>
      </c>
      <c r="M166" s="75">
        <v>0</v>
      </c>
      <c r="N166" s="75">
        <v>0</v>
      </c>
      <c r="O166" s="75">
        <v>0</v>
      </c>
      <c r="P166" s="76">
        <v>0</v>
      </c>
      <c r="Q166" s="198"/>
      <c r="R166" s="198"/>
      <c r="S166" s="51"/>
    </row>
    <row r="167" spans="1:20" ht="93" customHeight="1">
      <c r="A167" s="219"/>
      <c r="B167" s="198"/>
      <c r="C167" s="216"/>
      <c r="D167" s="200"/>
      <c r="E167" s="69" t="s">
        <v>79</v>
      </c>
      <c r="F167" s="74" t="s">
        <v>29</v>
      </c>
      <c r="G167" s="75">
        <f>I167+K167+M167+O167</f>
        <v>5304.6</v>
      </c>
      <c r="H167" s="75">
        <f>J167+L167+N167+P167</f>
        <v>5304.6</v>
      </c>
      <c r="I167" s="75">
        <v>5304.6</v>
      </c>
      <c r="J167" s="75">
        <v>5304.6</v>
      </c>
      <c r="K167" s="75">
        <v>0</v>
      </c>
      <c r="L167" s="75">
        <v>0</v>
      </c>
      <c r="M167" s="75">
        <v>0</v>
      </c>
      <c r="N167" s="75">
        <v>0</v>
      </c>
      <c r="O167" s="75">
        <v>0</v>
      </c>
      <c r="P167" s="76">
        <v>0</v>
      </c>
      <c r="Q167" s="198"/>
      <c r="R167" s="198"/>
      <c r="S167" s="51"/>
    </row>
    <row r="168" spans="1:20" ht="18" customHeight="1">
      <c r="A168" s="219"/>
      <c r="B168" s="198"/>
      <c r="C168" s="216"/>
      <c r="D168" s="200"/>
      <c r="E168" s="69" t="s">
        <v>88</v>
      </c>
      <c r="F168" s="74" t="s">
        <v>29</v>
      </c>
      <c r="G168" s="75">
        <v>99</v>
      </c>
      <c r="H168" s="75">
        <v>99</v>
      </c>
      <c r="I168" s="75">
        <v>99</v>
      </c>
      <c r="J168" s="75">
        <v>99</v>
      </c>
      <c r="K168" s="75">
        <v>0</v>
      </c>
      <c r="L168" s="75">
        <v>0</v>
      </c>
      <c r="M168" s="75">
        <v>0</v>
      </c>
      <c r="N168" s="75">
        <v>0</v>
      </c>
      <c r="O168" s="75">
        <v>0</v>
      </c>
      <c r="P168" s="76">
        <v>0</v>
      </c>
      <c r="Q168" s="198"/>
      <c r="R168" s="198"/>
      <c r="S168" s="51"/>
    </row>
    <row r="169" spans="1:20" ht="18" customHeight="1">
      <c r="A169" s="219"/>
      <c r="B169" s="198"/>
      <c r="C169" s="216"/>
      <c r="D169" s="200"/>
      <c r="E169" s="69"/>
      <c r="F169" s="74" t="s">
        <v>32</v>
      </c>
      <c r="G169" s="75">
        <f t="shared" si="58"/>
        <v>0</v>
      </c>
      <c r="H169" s="75">
        <f t="shared" si="58"/>
        <v>0</v>
      </c>
      <c r="I169" s="75">
        <v>0</v>
      </c>
      <c r="J169" s="75">
        <v>0</v>
      </c>
      <c r="K169" s="75">
        <v>0</v>
      </c>
      <c r="L169" s="75">
        <v>0</v>
      </c>
      <c r="M169" s="75">
        <v>0</v>
      </c>
      <c r="N169" s="75">
        <v>0</v>
      </c>
      <c r="O169" s="75">
        <v>0</v>
      </c>
      <c r="P169" s="76">
        <v>0</v>
      </c>
      <c r="Q169" s="198"/>
      <c r="R169" s="198"/>
      <c r="S169" s="51"/>
    </row>
    <row r="170" spans="1:20" ht="18" customHeight="1">
      <c r="A170" s="219"/>
      <c r="B170" s="198"/>
      <c r="C170" s="216"/>
      <c r="D170" s="200"/>
      <c r="E170" s="69"/>
      <c r="F170" s="74" t="s">
        <v>33</v>
      </c>
      <c r="G170" s="75">
        <f t="shared" si="58"/>
        <v>0</v>
      </c>
      <c r="H170" s="75">
        <f t="shared" si="58"/>
        <v>0</v>
      </c>
      <c r="I170" s="75">
        <v>0</v>
      </c>
      <c r="J170" s="75">
        <v>0</v>
      </c>
      <c r="K170" s="75">
        <v>0</v>
      </c>
      <c r="L170" s="75">
        <v>0</v>
      </c>
      <c r="M170" s="75">
        <v>0</v>
      </c>
      <c r="N170" s="75">
        <v>0</v>
      </c>
      <c r="O170" s="75">
        <v>0</v>
      </c>
      <c r="P170" s="76">
        <v>0</v>
      </c>
      <c r="Q170" s="198"/>
      <c r="R170" s="198"/>
      <c r="S170" s="51"/>
    </row>
    <row r="171" spans="1:20" ht="18" customHeight="1">
      <c r="A171" s="219"/>
      <c r="B171" s="198"/>
      <c r="C171" s="216"/>
      <c r="D171" s="200"/>
      <c r="E171" s="69"/>
      <c r="F171" s="74" t="s">
        <v>34</v>
      </c>
      <c r="G171" s="75">
        <f t="shared" si="58"/>
        <v>0</v>
      </c>
      <c r="H171" s="75">
        <f t="shared" si="58"/>
        <v>0</v>
      </c>
      <c r="I171" s="75">
        <v>0</v>
      </c>
      <c r="J171" s="75">
        <v>0</v>
      </c>
      <c r="K171" s="75">
        <v>0</v>
      </c>
      <c r="L171" s="75">
        <v>0</v>
      </c>
      <c r="M171" s="75">
        <v>0</v>
      </c>
      <c r="N171" s="75">
        <v>0</v>
      </c>
      <c r="O171" s="75">
        <v>0</v>
      </c>
      <c r="P171" s="76">
        <v>0</v>
      </c>
      <c r="Q171" s="198"/>
      <c r="R171" s="198"/>
      <c r="S171" s="51"/>
    </row>
    <row r="172" spans="1:20" ht="18" customHeight="1">
      <c r="A172" s="220"/>
      <c r="B172" s="198"/>
      <c r="C172" s="216"/>
      <c r="D172" s="201"/>
      <c r="E172" s="69"/>
      <c r="F172" s="74" t="s">
        <v>35</v>
      </c>
      <c r="G172" s="75">
        <f t="shared" si="58"/>
        <v>0</v>
      </c>
      <c r="H172" s="75">
        <f t="shared" si="58"/>
        <v>0</v>
      </c>
      <c r="I172" s="75">
        <v>0</v>
      </c>
      <c r="J172" s="75">
        <v>0</v>
      </c>
      <c r="K172" s="75">
        <v>0</v>
      </c>
      <c r="L172" s="75">
        <v>0</v>
      </c>
      <c r="M172" s="75">
        <v>0</v>
      </c>
      <c r="N172" s="75">
        <v>0</v>
      </c>
      <c r="O172" s="75">
        <v>0</v>
      </c>
      <c r="P172" s="76">
        <v>0</v>
      </c>
      <c r="Q172" s="198"/>
      <c r="R172" s="198"/>
      <c r="S172" s="51"/>
    </row>
    <row r="173" spans="1:20" ht="18" customHeight="1">
      <c r="A173" s="226" t="s">
        <v>89</v>
      </c>
      <c r="B173" s="198" t="s">
        <v>90</v>
      </c>
      <c r="C173" s="216"/>
      <c r="D173" s="199"/>
      <c r="E173" s="69"/>
      <c r="F173" s="71" t="s">
        <v>26</v>
      </c>
      <c r="G173" s="72">
        <f t="shared" ref="G173:L173" si="59">SUM(G174:G180)</f>
        <v>4017.2999999999997</v>
      </c>
      <c r="H173" s="72">
        <f t="shared" si="59"/>
        <v>4017.2999999999997</v>
      </c>
      <c r="I173" s="72">
        <f t="shared" si="59"/>
        <v>4017.2999999999997</v>
      </c>
      <c r="J173" s="72">
        <f t="shared" si="59"/>
        <v>4017.2999999999997</v>
      </c>
      <c r="K173" s="72">
        <f t="shared" si="59"/>
        <v>0</v>
      </c>
      <c r="L173" s="72">
        <f t="shared" si="59"/>
        <v>0</v>
      </c>
      <c r="M173" s="72">
        <f>SUM(M175:M180)</f>
        <v>0</v>
      </c>
      <c r="N173" s="72">
        <f>SUM(N175:N180)</f>
        <v>0</v>
      </c>
      <c r="O173" s="72">
        <f>SUM(O175:O180)</f>
        <v>0</v>
      </c>
      <c r="P173" s="73">
        <f>SUM(P175:P180)</f>
        <v>0</v>
      </c>
      <c r="Q173" s="198" t="s">
        <v>27</v>
      </c>
      <c r="R173" s="198"/>
      <c r="S173" s="51"/>
    </row>
    <row r="174" spans="1:20" ht="18" customHeight="1">
      <c r="A174" s="219"/>
      <c r="B174" s="198"/>
      <c r="C174" s="216"/>
      <c r="D174" s="200"/>
      <c r="E174" s="69" t="s">
        <v>88</v>
      </c>
      <c r="F174" s="69" t="s">
        <v>29</v>
      </c>
      <c r="G174" s="75">
        <f t="shared" ref="G174:H180" si="60">I174+K174+M174+O174</f>
        <v>567.5</v>
      </c>
      <c r="H174" s="75">
        <f>J174+L174+N174+P174</f>
        <v>567.5</v>
      </c>
      <c r="I174" s="75">
        <v>567.5</v>
      </c>
      <c r="J174" s="75">
        <v>567.5</v>
      </c>
      <c r="K174" s="75">
        <v>0</v>
      </c>
      <c r="L174" s="75">
        <v>0</v>
      </c>
      <c r="M174" s="75">
        <v>0</v>
      </c>
      <c r="N174" s="75">
        <v>0</v>
      </c>
      <c r="O174" s="75">
        <v>0</v>
      </c>
      <c r="P174" s="76">
        <v>0</v>
      </c>
      <c r="Q174" s="198"/>
      <c r="R174" s="198"/>
      <c r="S174" s="51"/>
    </row>
    <row r="175" spans="1:20" ht="18" customHeight="1">
      <c r="A175" s="219"/>
      <c r="B175" s="198"/>
      <c r="C175" s="216"/>
      <c r="D175" s="200"/>
      <c r="E175" s="69" t="s">
        <v>30</v>
      </c>
      <c r="F175" s="69" t="s">
        <v>29</v>
      </c>
      <c r="G175" s="75">
        <f t="shared" si="60"/>
        <v>3186.2</v>
      </c>
      <c r="H175" s="75">
        <f>J175+L175+N175+P175</f>
        <v>3186.2</v>
      </c>
      <c r="I175" s="75">
        <v>3186.2</v>
      </c>
      <c r="J175" s="75">
        <v>3186.2</v>
      </c>
      <c r="K175" s="75">
        <v>0</v>
      </c>
      <c r="L175" s="75">
        <v>0</v>
      </c>
      <c r="M175" s="75">
        <v>0</v>
      </c>
      <c r="N175" s="75">
        <v>0</v>
      </c>
      <c r="O175" s="75">
        <v>0</v>
      </c>
      <c r="P175" s="75">
        <v>0</v>
      </c>
      <c r="Q175" s="198"/>
      <c r="R175" s="198"/>
      <c r="S175" s="51"/>
      <c r="T175" s="53"/>
    </row>
    <row r="176" spans="1:20" ht="96.75" customHeight="1">
      <c r="A176" s="219"/>
      <c r="B176" s="198"/>
      <c r="C176" s="216"/>
      <c r="D176" s="200"/>
      <c r="E176" s="69" t="s">
        <v>91</v>
      </c>
      <c r="F176" s="69" t="s">
        <v>29</v>
      </c>
      <c r="G176" s="75">
        <f>I176+K176+M176+O176</f>
        <v>263.60000000000002</v>
      </c>
      <c r="H176" s="75">
        <f>J176+L176+N176+P176</f>
        <v>263.60000000000002</v>
      </c>
      <c r="I176" s="75">
        <v>263.60000000000002</v>
      </c>
      <c r="J176" s="75">
        <v>263.60000000000002</v>
      </c>
      <c r="K176" s="75">
        <v>0</v>
      </c>
      <c r="L176" s="75">
        <v>0</v>
      </c>
      <c r="M176" s="75">
        <v>0</v>
      </c>
      <c r="N176" s="75">
        <v>0</v>
      </c>
      <c r="O176" s="75">
        <v>0</v>
      </c>
      <c r="P176" s="75">
        <v>0</v>
      </c>
      <c r="Q176" s="198"/>
      <c r="R176" s="198"/>
      <c r="S176" s="51"/>
      <c r="T176" s="53"/>
    </row>
    <row r="177" spans="1:53" ht="18" customHeight="1">
      <c r="A177" s="219"/>
      <c r="B177" s="198"/>
      <c r="C177" s="216"/>
      <c r="D177" s="200"/>
      <c r="E177" s="69"/>
      <c r="F177" s="74" t="s">
        <v>32</v>
      </c>
      <c r="G177" s="75">
        <f t="shared" si="60"/>
        <v>0</v>
      </c>
      <c r="H177" s="75">
        <f t="shared" si="60"/>
        <v>0</v>
      </c>
      <c r="I177" s="75">
        <v>0</v>
      </c>
      <c r="J177" s="75">
        <v>0</v>
      </c>
      <c r="K177" s="75">
        <v>0</v>
      </c>
      <c r="L177" s="75">
        <v>0</v>
      </c>
      <c r="M177" s="75">
        <v>0</v>
      </c>
      <c r="N177" s="75">
        <v>0</v>
      </c>
      <c r="O177" s="75">
        <v>0</v>
      </c>
      <c r="P177" s="76">
        <v>0</v>
      </c>
      <c r="Q177" s="198"/>
      <c r="R177" s="198"/>
      <c r="S177" s="51"/>
    </row>
    <row r="178" spans="1:53" ht="18" customHeight="1">
      <c r="A178" s="219"/>
      <c r="B178" s="198"/>
      <c r="C178" s="216"/>
      <c r="D178" s="200"/>
      <c r="E178" s="69"/>
      <c r="F178" s="74" t="s">
        <v>33</v>
      </c>
      <c r="G178" s="75">
        <f t="shared" si="60"/>
        <v>0</v>
      </c>
      <c r="H178" s="75">
        <f t="shared" si="60"/>
        <v>0</v>
      </c>
      <c r="I178" s="75">
        <v>0</v>
      </c>
      <c r="J178" s="75">
        <v>0</v>
      </c>
      <c r="K178" s="75">
        <v>0</v>
      </c>
      <c r="L178" s="75">
        <v>0</v>
      </c>
      <c r="M178" s="75">
        <v>0</v>
      </c>
      <c r="N178" s="75">
        <v>0</v>
      </c>
      <c r="O178" s="75">
        <v>0</v>
      </c>
      <c r="P178" s="76">
        <v>0</v>
      </c>
      <c r="Q178" s="198"/>
      <c r="R178" s="198"/>
      <c r="S178" s="51"/>
    </row>
    <row r="179" spans="1:53" ht="18" customHeight="1">
      <c r="A179" s="219"/>
      <c r="B179" s="198"/>
      <c r="C179" s="216"/>
      <c r="D179" s="200"/>
      <c r="E179" s="69"/>
      <c r="F179" s="74" t="s">
        <v>34</v>
      </c>
      <c r="G179" s="75">
        <f t="shared" si="60"/>
        <v>0</v>
      </c>
      <c r="H179" s="75">
        <f t="shared" si="60"/>
        <v>0</v>
      </c>
      <c r="I179" s="75">
        <v>0</v>
      </c>
      <c r="J179" s="75">
        <v>0</v>
      </c>
      <c r="K179" s="75">
        <v>0</v>
      </c>
      <c r="L179" s="75">
        <v>0</v>
      </c>
      <c r="M179" s="75">
        <v>0</v>
      </c>
      <c r="N179" s="75">
        <v>0</v>
      </c>
      <c r="O179" s="75">
        <v>0</v>
      </c>
      <c r="P179" s="76">
        <v>0</v>
      </c>
      <c r="Q179" s="198"/>
      <c r="R179" s="198"/>
      <c r="S179" s="51"/>
    </row>
    <row r="180" spans="1:53" ht="18" customHeight="1">
      <c r="A180" s="220"/>
      <c r="B180" s="198"/>
      <c r="C180" s="216"/>
      <c r="D180" s="201"/>
      <c r="E180" s="69"/>
      <c r="F180" s="74" t="s">
        <v>35</v>
      </c>
      <c r="G180" s="75">
        <f t="shared" si="60"/>
        <v>0</v>
      </c>
      <c r="H180" s="75">
        <f t="shared" si="60"/>
        <v>0</v>
      </c>
      <c r="I180" s="75">
        <v>0</v>
      </c>
      <c r="J180" s="75">
        <v>0</v>
      </c>
      <c r="K180" s="75">
        <v>0</v>
      </c>
      <c r="L180" s="75">
        <v>0</v>
      </c>
      <c r="M180" s="75">
        <v>0</v>
      </c>
      <c r="N180" s="75">
        <v>0</v>
      </c>
      <c r="O180" s="75">
        <v>0</v>
      </c>
      <c r="P180" s="76">
        <v>0</v>
      </c>
      <c r="Q180" s="198"/>
      <c r="R180" s="198"/>
      <c r="S180" s="51"/>
    </row>
    <row r="181" spans="1:53" ht="18" customHeight="1">
      <c r="A181" s="226" t="s">
        <v>92</v>
      </c>
      <c r="B181" s="186" t="s">
        <v>93</v>
      </c>
      <c r="C181" s="199"/>
      <c r="D181" s="199"/>
      <c r="E181" s="69"/>
      <c r="F181" s="71" t="s">
        <v>26</v>
      </c>
      <c r="G181" s="72">
        <f>SUM(G182:G186)</f>
        <v>337.4</v>
      </c>
      <c r="H181" s="72">
        <f>SUM(H182:H186)</f>
        <v>337.40000000000003</v>
      </c>
      <c r="I181" s="72">
        <f>SUM(I182:I186)</f>
        <v>337.4</v>
      </c>
      <c r="J181" s="72">
        <f>SUM(J182:J186)</f>
        <v>337.40000000000003</v>
      </c>
      <c r="K181" s="72">
        <f t="shared" ref="K181:P181" si="61">SUM(K182:K186)</f>
        <v>0</v>
      </c>
      <c r="L181" s="72">
        <f t="shared" si="61"/>
        <v>0</v>
      </c>
      <c r="M181" s="72">
        <f t="shared" si="61"/>
        <v>0</v>
      </c>
      <c r="N181" s="72">
        <f t="shared" si="61"/>
        <v>0</v>
      </c>
      <c r="O181" s="72">
        <f t="shared" si="61"/>
        <v>0</v>
      </c>
      <c r="P181" s="73">
        <f t="shared" si="61"/>
        <v>0</v>
      </c>
      <c r="Q181" s="198" t="s">
        <v>27</v>
      </c>
      <c r="R181" s="198"/>
      <c r="S181" s="51"/>
    </row>
    <row r="182" spans="1:53" ht="94.5" customHeight="1">
      <c r="A182" s="219"/>
      <c r="B182" s="187"/>
      <c r="C182" s="200"/>
      <c r="D182" s="200"/>
      <c r="E182" s="69" t="s">
        <v>79</v>
      </c>
      <c r="F182" s="74" t="s">
        <v>29</v>
      </c>
      <c r="G182" s="75">
        <f t="shared" ref="G182:H186" si="62">I182+K182+M182+O182</f>
        <v>337.4</v>
      </c>
      <c r="H182" s="75">
        <f t="shared" si="62"/>
        <v>337.40000000000003</v>
      </c>
      <c r="I182" s="75">
        <v>337.4</v>
      </c>
      <c r="J182" s="75">
        <f>342.1-4.7</f>
        <v>337.40000000000003</v>
      </c>
      <c r="K182" s="75">
        <v>0</v>
      </c>
      <c r="L182" s="75">
        <v>0</v>
      </c>
      <c r="M182" s="75">
        <v>0</v>
      </c>
      <c r="N182" s="75">
        <v>0</v>
      </c>
      <c r="O182" s="75">
        <v>0</v>
      </c>
      <c r="P182" s="76">
        <v>0</v>
      </c>
      <c r="Q182" s="198"/>
      <c r="R182" s="198"/>
      <c r="S182" s="51"/>
    </row>
    <row r="183" spans="1:53" ht="18" customHeight="1">
      <c r="A183" s="219"/>
      <c r="B183" s="187"/>
      <c r="C183" s="200"/>
      <c r="D183" s="200"/>
      <c r="E183" s="69"/>
      <c r="F183" s="74" t="s">
        <v>32</v>
      </c>
      <c r="G183" s="75">
        <f t="shared" si="62"/>
        <v>0</v>
      </c>
      <c r="H183" s="75">
        <f t="shared" si="62"/>
        <v>0</v>
      </c>
      <c r="I183" s="75">
        <v>0</v>
      </c>
      <c r="J183" s="75">
        <v>0</v>
      </c>
      <c r="K183" s="75">
        <v>0</v>
      </c>
      <c r="L183" s="75">
        <v>0</v>
      </c>
      <c r="M183" s="75">
        <v>0</v>
      </c>
      <c r="N183" s="75">
        <v>0</v>
      </c>
      <c r="O183" s="75">
        <v>0</v>
      </c>
      <c r="P183" s="76">
        <v>0</v>
      </c>
      <c r="Q183" s="198"/>
      <c r="R183" s="198"/>
      <c r="S183" s="51"/>
    </row>
    <row r="184" spans="1:53" ht="18" customHeight="1">
      <c r="A184" s="219"/>
      <c r="B184" s="187"/>
      <c r="C184" s="200"/>
      <c r="D184" s="200"/>
      <c r="E184" s="69"/>
      <c r="F184" s="74" t="s">
        <v>33</v>
      </c>
      <c r="G184" s="75">
        <f t="shared" si="62"/>
        <v>0</v>
      </c>
      <c r="H184" s="75">
        <f t="shared" si="62"/>
        <v>0</v>
      </c>
      <c r="I184" s="75">
        <v>0</v>
      </c>
      <c r="J184" s="75">
        <v>0</v>
      </c>
      <c r="K184" s="75">
        <v>0</v>
      </c>
      <c r="L184" s="75">
        <v>0</v>
      </c>
      <c r="M184" s="75">
        <v>0</v>
      </c>
      <c r="N184" s="75">
        <v>0</v>
      </c>
      <c r="O184" s="75">
        <v>0</v>
      </c>
      <c r="P184" s="76">
        <v>0</v>
      </c>
      <c r="Q184" s="198"/>
      <c r="R184" s="198"/>
      <c r="S184" s="51"/>
    </row>
    <row r="185" spans="1:53" ht="18" customHeight="1">
      <c r="A185" s="219"/>
      <c r="B185" s="187"/>
      <c r="C185" s="200"/>
      <c r="D185" s="200"/>
      <c r="E185" s="69"/>
      <c r="F185" s="74" t="s">
        <v>34</v>
      </c>
      <c r="G185" s="75">
        <f t="shared" si="62"/>
        <v>0</v>
      </c>
      <c r="H185" s="75">
        <f t="shared" si="62"/>
        <v>0</v>
      </c>
      <c r="I185" s="75">
        <v>0</v>
      </c>
      <c r="J185" s="75">
        <v>0</v>
      </c>
      <c r="K185" s="75">
        <v>0</v>
      </c>
      <c r="L185" s="75">
        <v>0</v>
      </c>
      <c r="M185" s="75">
        <v>0</v>
      </c>
      <c r="N185" s="75">
        <v>0</v>
      </c>
      <c r="O185" s="75">
        <v>0</v>
      </c>
      <c r="P185" s="76">
        <v>0</v>
      </c>
      <c r="Q185" s="198"/>
      <c r="R185" s="198"/>
      <c r="S185" s="51"/>
    </row>
    <row r="186" spans="1:53" ht="18" customHeight="1">
      <c r="A186" s="220"/>
      <c r="B186" s="188"/>
      <c r="C186" s="201"/>
      <c r="D186" s="201"/>
      <c r="E186" s="69"/>
      <c r="F186" s="74" t="s">
        <v>35</v>
      </c>
      <c r="G186" s="75">
        <f t="shared" si="62"/>
        <v>0</v>
      </c>
      <c r="H186" s="75">
        <f t="shared" si="62"/>
        <v>0</v>
      </c>
      <c r="I186" s="75">
        <v>0</v>
      </c>
      <c r="J186" s="75">
        <v>0</v>
      </c>
      <c r="K186" s="75">
        <v>0</v>
      </c>
      <c r="L186" s="75">
        <v>0</v>
      </c>
      <c r="M186" s="75">
        <v>0</v>
      </c>
      <c r="N186" s="75">
        <v>0</v>
      </c>
      <c r="O186" s="75">
        <v>0</v>
      </c>
      <c r="P186" s="76">
        <v>0</v>
      </c>
      <c r="Q186" s="198"/>
      <c r="R186" s="198"/>
      <c r="S186" s="51"/>
    </row>
    <row r="187" spans="1:53" s="122" customFormat="1" ht="18" customHeight="1">
      <c r="A187" s="205" t="s">
        <v>94</v>
      </c>
      <c r="B187" s="202" t="s">
        <v>95</v>
      </c>
      <c r="C187" s="208" t="s">
        <v>96</v>
      </c>
      <c r="D187" s="113"/>
      <c r="E187" s="114"/>
      <c r="F187" s="115" t="s">
        <v>26</v>
      </c>
      <c r="G187" s="116">
        <f>SUM(G188:G192)</f>
        <v>17514.7</v>
      </c>
      <c r="H187" s="116">
        <f>SUM(H188:H192)</f>
        <v>17514.7</v>
      </c>
      <c r="I187" s="116">
        <f>SUM(I188:I192)</f>
        <v>17514.7</v>
      </c>
      <c r="J187" s="116">
        <f>SUM(J188:J192)</f>
        <v>17514.7</v>
      </c>
      <c r="K187" s="116">
        <f t="shared" ref="K187:P187" si="63">SUM(K188:K192)</f>
        <v>0</v>
      </c>
      <c r="L187" s="116">
        <f t="shared" si="63"/>
        <v>0</v>
      </c>
      <c r="M187" s="116">
        <f t="shared" si="63"/>
        <v>0</v>
      </c>
      <c r="N187" s="116">
        <f t="shared" si="63"/>
        <v>0</v>
      </c>
      <c r="O187" s="116">
        <f t="shared" si="63"/>
        <v>0</v>
      </c>
      <c r="P187" s="117">
        <f t="shared" si="63"/>
        <v>0</v>
      </c>
      <c r="Q187" s="215" t="s">
        <v>27</v>
      </c>
      <c r="R187" s="215"/>
      <c r="S187" s="118"/>
      <c r="T187" s="120"/>
      <c r="U187" s="120"/>
      <c r="V187" s="120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</row>
    <row r="188" spans="1:53" s="122" customFormat="1" ht="18" customHeight="1">
      <c r="A188" s="206"/>
      <c r="B188" s="203"/>
      <c r="C188" s="209"/>
      <c r="D188" s="123"/>
      <c r="E188" s="114" t="s">
        <v>30</v>
      </c>
      <c r="F188" s="124" t="s">
        <v>29</v>
      </c>
      <c r="G188" s="125">
        <f t="shared" ref="G188:H192" si="64">I188+K188+M188+O188</f>
        <v>16754.400000000001</v>
      </c>
      <c r="H188" s="125">
        <f t="shared" si="64"/>
        <v>16754.400000000001</v>
      </c>
      <c r="I188" s="125">
        <v>16754.400000000001</v>
      </c>
      <c r="J188" s="125">
        <v>16754.400000000001</v>
      </c>
      <c r="K188" s="125">
        <v>0</v>
      </c>
      <c r="L188" s="125">
        <v>0</v>
      </c>
      <c r="M188" s="125">
        <v>0</v>
      </c>
      <c r="N188" s="125">
        <v>0</v>
      </c>
      <c r="O188" s="125">
        <v>0</v>
      </c>
      <c r="P188" s="126">
        <v>0</v>
      </c>
      <c r="Q188" s="215"/>
      <c r="R188" s="215"/>
      <c r="S188" s="118"/>
      <c r="T188" s="120"/>
      <c r="U188" s="120"/>
      <c r="V188" s="120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</row>
    <row r="189" spans="1:53" s="122" customFormat="1" ht="18" customHeight="1">
      <c r="A189" s="206"/>
      <c r="B189" s="203"/>
      <c r="C189" s="209"/>
      <c r="D189" s="123" t="s">
        <v>265</v>
      </c>
      <c r="E189" s="114" t="s">
        <v>30</v>
      </c>
      <c r="F189" s="124" t="s">
        <v>32</v>
      </c>
      <c r="G189" s="125">
        <f t="shared" si="64"/>
        <v>760.3</v>
      </c>
      <c r="H189" s="125">
        <f t="shared" si="64"/>
        <v>760.3</v>
      </c>
      <c r="I189" s="125">
        <v>760.3</v>
      </c>
      <c r="J189" s="125">
        <v>760.3</v>
      </c>
      <c r="K189" s="125">
        <v>0</v>
      </c>
      <c r="L189" s="125">
        <v>0</v>
      </c>
      <c r="M189" s="125">
        <v>0</v>
      </c>
      <c r="N189" s="125">
        <v>0</v>
      </c>
      <c r="O189" s="125">
        <v>0</v>
      </c>
      <c r="P189" s="126">
        <v>0</v>
      </c>
      <c r="Q189" s="215"/>
      <c r="R189" s="215"/>
      <c r="S189" s="118"/>
      <c r="T189" s="120"/>
      <c r="U189" s="120"/>
      <c r="V189" s="120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</row>
    <row r="190" spans="1:53" s="122" customFormat="1" ht="18" customHeight="1">
      <c r="A190" s="206"/>
      <c r="B190" s="203"/>
      <c r="C190" s="209"/>
      <c r="D190" s="123"/>
      <c r="E190" s="114"/>
      <c r="F190" s="124" t="s">
        <v>33</v>
      </c>
      <c r="G190" s="125">
        <f t="shared" si="64"/>
        <v>0</v>
      </c>
      <c r="H190" s="125">
        <f t="shared" si="64"/>
        <v>0</v>
      </c>
      <c r="I190" s="125">
        <v>0</v>
      </c>
      <c r="J190" s="125">
        <v>0</v>
      </c>
      <c r="K190" s="125">
        <v>0</v>
      </c>
      <c r="L190" s="125">
        <v>0</v>
      </c>
      <c r="M190" s="125">
        <v>0</v>
      </c>
      <c r="N190" s="125">
        <v>0</v>
      </c>
      <c r="O190" s="125">
        <v>0</v>
      </c>
      <c r="P190" s="126">
        <v>0</v>
      </c>
      <c r="Q190" s="215"/>
      <c r="R190" s="215"/>
      <c r="S190" s="118"/>
      <c r="T190" s="120"/>
      <c r="U190" s="120"/>
      <c r="V190" s="120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</row>
    <row r="191" spans="1:53" s="122" customFormat="1" ht="18" customHeight="1">
      <c r="A191" s="206"/>
      <c r="B191" s="203"/>
      <c r="C191" s="209"/>
      <c r="D191" s="123"/>
      <c r="E191" s="114"/>
      <c r="F191" s="124" t="s">
        <v>34</v>
      </c>
      <c r="G191" s="125">
        <f t="shared" si="64"/>
        <v>0</v>
      </c>
      <c r="H191" s="125">
        <f t="shared" si="64"/>
        <v>0</v>
      </c>
      <c r="I191" s="125">
        <v>0</v>
      </c>
      <c r="J191" s="125">
        <v>0</v>
      </c>
      <c r="K191" s="125">
        <v>0</v>
      </c>
      <c r="L191" s="125">
        <v>0</v>
      </c>
      <c r="M191" s="125">
        <v>0</v>
      </c>
      <c r="N191" s="125">
        <v>0</v>
      </c>
      <c r="O191" s="125">
        <v>0</v>
      </c>
      <c r="P191" s="126">
        <v>0</v>
      </c>
      <c r="Q191" s="215"/>
      <c r="R191" s="215"/>
      <c r="S191" s="118"/>
      <c r="T191" s="120"/>
      <c r="U191" s="120"/>
      <c r="V191" s="120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</row>
    <row r="192" spans="1:53" s="122" customFormat="1" ht="18" customHeight="1">
      <c r="A192" s="207"/>
      <c r="B192" s="204"/>
      <c r="C192" s="210"/>
      <c r="D192" s="127"/>
      <c r="E192" s="114"/>
      <c r="F192" s="124" t="s">
        <v>35</v>
      </c>
      <c r="G192" s="125">
        <f t="shared" si="64"/>
        <v>0</v>
      </c>
      <c r="H192" s="125">
        <f t="shared" si="64"/>
        <v>0</v>
      </c>
      <c r="I192" s="125">
        <v>0</v>
      </c>
      <c r="J192" s="125">
        <v>0</v>
      </c>
      <c r="K192" s="125">
        <v>0</v>
      </c>
      <c r="L192" s="125">
        <v>0</v>
      </c>
      <c r="M192" s="125">
        <v>0</v>
      </c>
      <c r="N192" s="125">
        <v>0</v>
      </c>
      <c r="O192" s="125">
        <v>0</v>
      </c>
      <c r="P192" s="126">
        <v>0</v>
      </c>
      <c r="Q192" s="215"/>
      <c r="R192" s="215"/>
      <c r="S192" s="118"/>
      <c r="T192" s="120"/>
      <c r="U192" s="120"/>
      <c r="V192" s="120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</row>
    <row r="193" spans="1:53" s="122" customFormat="1" ht="18" customHeight="1">
      <c r="A193" s="205" t="s">
        <v>97</v>
      </c>
      <c r="B193" s="256" t="s">
        <v>98</v>
      </c>
      <c r="C193" s="221" t="s">
        <v>99</v>
      </c>
      <c r="D193" s="129"/>
      <c r="E193" s="114"/>
      <c r="F193" s="115" t="s">
        <v>26</v>
      </c>
      <c r="G193" s="116">
        <f>SUM(G194:G199)</f>
        <v>12242.2</v>
      </c>
      <c r="H193" s="116">
        <f t="shared" ref="H193:P193" si="65">SUM(H194:H199)</f>
        <v>12242.2</v>
      </c>
      <c r="I193" s="116">
        <f>SUM(I194:I199)</f>
        <v>12242.2</v>
      </c>
      <c r="J193" s="116">
        <f t="shared" si="65"/>
        <v>12242.2</v>
      </c>
      <c r="K193" s="116">
        <f t="shared" si="65"/>
        <v>0</v>
      </c>
      <c r="L193" s="116">
        <f t="shared" si="65"/>
        <v>0</v>
      </c>
      <c r="M193" s="116">
        <f t="shared" si="65"/>
        <v>0</v>
      </c>
      <c r="N193" s="116">
        <f t="shared" si="65"/>
        <v>0</v>
      </c>
      <c r="O193" s="116">
        <f t="shared" si="65"/>
        <v>0</v>
      </c>
      <c r="P193" s="117">
        <f t="shared" si="65"/>
        <v>0</v>
      </c>
      <c r="Q193" s="215" t="s">
        <v>27</v>
      </c>
      <c r="R193" s="215"/>
      <c r="S193" s="118"/>
      <c r="T193" s="120"/>
      <c r="U193" s="120"/>
      <c r="V193" s="120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</row>
    <row r="194" spans="1:53" s="122" customFormat="1" ht="18" customHeight="1">
      <c r="A194" s="206"/>
      <c r="B194" s="256"/>
      <c r="C194" s="221"/>
      <c r="D194" s="130"/>
      <c r="E194" s="114" t="s">
        <v>30</v>
      </c>
      <c r="F194" s="124" t="s">
        <v>29</v>
      </c>
      <c r="G194" s="125">
        <f t="shared" ref="G194:H199" si="66">I194+K194+M194+O194</f>
        <v>3064.6</v>
      </c>
      <c r="H194" s="125">
        <f t="shared" si="66"/>
        <v>3064.6</v>
      </c>
      <c r="I194" s="125">
        <v>3064.6</v>
      </c>
      <c r="J194" s="125">
        <v>3064.6</v>
      </c>
      <c r="K194" s="125">
        <v>0</v>
      </c>
      <c r="L194" s="125">
        <v>0</v>
      </c>
      <c r="M194" s="125">
        <v>0</v>
      </c>
      <c r="N194" s="125">
        <v>0</v>
      </c>
      <c r="O194" s="125">
        <v>0</v>
      </c>
      <c r="P194" s="126">
        <v>0</v>
      </c>
      <c r="Q194" s="215"/>
      <c r="R194" s="215"/>
      <c r="S194" s="118"/>
      <c r="T194" s="120"/>
      <c r="U194" s="120"/>
      <c r="V194" s="120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</row>
    <row r="195" spans="1:53" s="122" customFormat="1" ht="18" customHeight="1">
      <c r="A195" s="206"/>
      <c r="B195" s="256"/>
      <c r="C195" s="221"/>
      <c r="E195" s="114"/>
      <c r="F195" s="124" t="s">
        <v>32</v>
      </c>
      <c r="G195" s="125">
        <f t="shared" si="66"/>
        <v>0</v>
      </c>
      <c r="H195" s="125">
        <f t="shared" si="66"/>
        <v>0</v>
      </c>
      <c r="I195" s="125">
        <v>0</v>
      </c>
      <c r="J195" s="125">
        <v>0</v>
      </c>
      <c r="K195" s="125">
        <v>0</v>
      </c>
      <c r="L195" s="125">
        <v>0</v>
      </c>
      <c r="M195" s="125">
        <v>0</v>
      </c>
      <c r="N195" s="125">
        <v>0</v>
      </c>
      <c r="O195" s="125">
        <v>0</v>
      </c>
      <c r="P195" s="126">
        <v>0</v>
      </c>
      <c r="Q195" s="215"/>
      <c r="R195" s="215"/>
      <c r="S195" s="118"/>
      <c r="T195" s="120"/>
      <c r="U195" s="120"/>
      <c r="V195" s="120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</row>
    <row r="196" spans="1:53" s="122" customFormat="1" ht="87.75" customHeight="1">
      <c r="A196" s="206"/>
      <c r="B196" s="256"/>
      <c r="C196" s="221"/>
      <c r="D196" s="123" t="s">
        <v>265</v>
      </c>
      <c r="E196" s="114" t="s">
        <v>100</v>
      </c>
      <c r="F196" s="124" t="s">
        <v>33</v>
      </c>
      <c r="G196" s="125">
        <f>I196+K196+M196+O196</f>
        <v>235.1</v>
      </c>
      <c r="H196" s="125">
        <f>J196+L196+N196+P196</f>
        <v>235.1</v>
      </c>
      <c r="I196" s="125">
        <v>235.1</v>
      </c>
      <c r="J196" s="125">
        <v>235.1</v>
      </c>
      <c r="K196" s="125">
        <v>0</v>
      </c>
      <c r="L196" s="125">
        <v>0</v>
      </c>
      <c r="M196" s="125">
        <v>0</v>
      </c>
      <c r="N196" s="125">
        <v>0</v>
      </c>
      <c r="O196" s="125">
        <v>0</v>
      </c>
      <c r="P196" s="126">
        <v>0</v>
      </c>
      <c r="Q196" s="215"/>
      <c r="R196" s="215"/>
      <c r="S196" s="118"/>
      <c r="T196" s="120"/>
      <c r="U196" s="120"/>
      <c r="V196" s="120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</row>
    <row r="197" spans="1:53" s="122" customFormat="1" ht="18" customHeight="1">
      <c r="A197" s="206"/>
      <c r="B197" s="256"/>
      <c r="C197" s="221"/>
      <c r="D197" s="123" t="s">
        <v>265</v>
      </c>
      <c r="E197" s="114" t="s">
        <v>30</v>
      </c>
      <c r="F197" s="124" t="s">
        <v>33</v>
      </c>
      <c r="G197" s="125">
        <f t="shared" si="66"/>
        <v>8942.5</v>
      </c>
      <c r="H197" s="125">
        <f t="shared" si="66"/>
        <v>8942.5</v>
      </c>
      <c r="I197" s="125">
        <v>8942.5</v>
      </c>
      <c r="J197" s="125">
        <v>8942.5</v>
      </c>
      <c r="K197" s="125">
        <v>0</v>
      </c>
      <c r="L197" s="125">
        <v>0</v>
      </c>
      <c r="M197" s="125">
        <v>0</v>
      </c>
      <c r="N197" s="125">
        <v>0</v>
      </c>
      <c r="O197" s="125">
        <v>0</v>
      </c>
      <c r="P197" s="126">
        <v>0</v>
      </c>
      <c r="Q197" s="215"/>
      <c r="R197" s="215"/>
      <c r="S197" s="118"/>
      <c r="T197" s="120"/>
      <c r="U197" s="120"/>
      <c r="V197" s="120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</row>
    <row r="198" spans="1:53" s="122" customFormat="1" ht="18" customHeight="1">
      <c r="A198" s="206"/>
      <c r="B198" s="256"/>
      <c r="C198" s="221"/>
      <c r="D198" s="130"/>
      <c r="E198" s="114"/>
      <c r="F198" s="124" t="s">
        <v>34</v>
      </c>
      <c r="G198" s="125">
        <f t="shared" si="66"/>
        <v>0</v>
      </c>
      <c r="H198" s="125">
        <f t="shared" si="66"/>
        <v>0</v>
      </c>
      <c r="I198" s="125">
        <v>0</v>
      </c>
      <c r="J198" s="125">
        <v>0</v>
      </c>
      <c r="K198" s="125">
        <v>0</v>
      </c>
      <c r="L198" s="125">
        <v>0</v>
      </c>
      <c r="M198" s="125">
        <v>0</v>
      </c>
      <c r="N198" s="125">
        <v>0</v>
      </c>
      <c r="O198" s="125">
        <v>0</v>
      </c>
      <c r="P198" s="126">
        <v>0</v>
      </c>
      <c r="Q198" s="215"/>
      <c r="R198" s="215"/>
      <c r="S198" s="118"/>
      <c r="T198" s="120"/>
      <c r="U198" s="120"/>
      <c r="V198" s="120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</row>
    <row r="199" spans="1:53" s="122" customFormat="1" ht="18" customHeight="1">
      <c r="A199" s="207"/>
      <c r="B199" s="256"/>
      <c r="C199" s="221"/>
      <c r="D199" s="131"/>
      <c r="E199" s="114"/>
      <c r="F199" s="124" t="s">
        <v>35</v>
      </c>
      <c r="G199" s="125">
        <f t="shared" si="66"/>
        <v>0</v>
      </c>
      <c r="H199" s="125">
        <f t="shared" si="66"/>
        <v>0</v>
      </c>
      <c r="I199" s="125">
        <v>0</v>
      </c>
      <c r="J199" s="125">
        <v>0</v>
      </c>
      <c r="K199" s="125">
        <v>0</v>
      </c>
      <c r="L199" s="125">
        <v>0</v>
      </c>
      <c r="M199" s="125">
        <v>0</v>
      </c>
      <c r="N199" s="125">
        <v>0</v>
      </c>
      <c r="O199" s="125">
        <v>0</v>
      </c>
      <c r="P199" s="126">
        <v>0</v>
      </c>
      <c r="Q199" s="215"/>
      <c r="R199" s="215"/>
      <c r="S199" s="118"/>
      <c r="T199" s="120"/>
      <c r="U199" s="120"/>
      <c r="V199" s="120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</row>
    <row r="200" spans="1:53" s="122" customFormat="1" ht="18" customHeight="1">
      <c r="A200" s="205" t="s">
        <v>101</v>
      </c>
      <c r="B200" s="202" t="s">
        <v>102</v>
      </c>
      <c r="C200" s="208"/>
      <c r="D200" s="129"/>
      <c r="E200" s="114"/>
      <c r="F200" s="115" t="s">
        <v>26</v>
      </c>
      <c r="G200" s="116">
        <f t="shared" ref="G200:P200" si="67">SUM(G201:G205)</f>
        <v>2750</v>
      </c>
      <c r="H200" s="116">
        <f t="shared" si="67"/>
        <v>2750</v>
      </c>
      <c r="I200" s="116">
        <f t="shared" si="67"/>
        <v>2750</v>
      </c>
      <c r="J200" s="116">
        <f t="shared" si="67"/>
        <v>2750</v>
      </c>
      <c r="K200" s="116">
        <f t="shared" si="67"/>
        <v>0</v>
      </c>
      <c r="L200" s="116">
        <f t="shared" si="67"/>
        <v>0</v>
      </c>
      <c r="M200" s="116">
        <f t="shared" si="67"/>
        <v>0</v>
      </c>
      <c r="N200" s="116">
        <f t="shared" si="67"/>
        <v>0</v>
      </c>
      <c r="O200" s="116">
        <f t="shared" si="67"/>
        <v>0</v>
      </c>
      <c r="P200" s="117">
        <f t="shared" si="67"/>
        <v>0</v>
      </c>
      <c r="Q200" s="215" t="s">
        <v>27</v>
      </c>
      <c r="R200" s="215"/>
      <c r="S200" s="118"/>
      <c r="T200" s="120"/>
      <c r="U200" s="120"/>
      <c r="V200" s="120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</row>
    <row r="201" spans="1:53" s="122" customFormat="1" ht="18" customHeight="1">
      <c r="A201" s="206"/>
      <c r="B201" s="203"/>
      <c r="C201" s="209"/>
      <c r="D201" s="130"/>
      <c r="E201" s="114"/>
      <c r="F201" s="124" t="s">
        <v>29</v>
      </c>
      <c r="G201" s="125">
        <f t="shared" ref="G201:H205" si="68">I201+K201+M201+O201</f>
        <v>0</v>
      </c>
      <c r="H201" s="125">
        <f t="shared" si="68"/>
        <v>0</v>
      </c>
      <c r="I201" s="125">
        <v>0</v>
      </c>
      <c r="J201" s="125">
        <v>0</v>
      </c>
      <c r="K201" s="125">
        <v>0</v>
      </c>
      <c r="L201" s="125">
        <v>0</v>
      </c>
      <c r="M201" s="125">
        <v>0</v>
      </c>
      <c r="N201" s="125">
        <v>0</v>
      </c>
      <c r="O201" s="125">
        <v>0</v>
      </c>
      <c r="P201" s="126">
        <v>0</v>
      </c>
      <c r="Q201" s="215"/>
      <c r="R201" s="215"/>
      <c r="S201" s="118"/>
      <c r="T201" s="136"/>
      <c r="U201" s="120"/>
      <c r="V201" s="120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</row>
    <row r="202" spans="1:53" s="122" customFormat="1">
      <c r="A202" s="206"/>
      <c r="B202" s="203"/>
      <c r="C202" s="209"/>
      <c r="D202" s="123"/>
      <c r="E202" s="114"/>
      <c r="F202" s="124" t="s">
        <v>32</v>
      </c>
      <c r="G202" s="125">
        <f>I202+K202+M202+O202</f>
        <v>0</v>
      </c>
      <c r="H202" s="125">
        <f>J202+L202+N202+P202</f>
        <v>0</v>
      </c>
      <c r="I202" s="125">
        <v>0</v>
      </c>
      <c r="J202" s="125">
        <v>0</v>
      </c>
      <c r="K202" s="125">
        <v>0</v>
      </c>
      <c r="L202" s="125">
        <v>0</v>
      </c>
      <c r="M202" s="125">
        <v>0</v>
      </c>
      <c r="N202" s="125">
        <v>0</v>
      </c>
      <c r="O202" s="125">
        <v>0</v>
      </c>
      <c r="P202" s="126">
        <v>0</v>
      </c>
      <c r="Q202" s="215"/>
      <c r="R202" s="215"/>
      <c r="S202" s="118"/>
      <c r="T202" s="120"/>
      <c r="U202" s="120"/>
      <c r="V202" s="120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</row>
    <row r="203" spans="1:53" s="122" customFormat="1" ht="127.5">
      <c r="A203" s="206"/>
      <c r="B203" s="203"/>
      <c r="C203" s="209"/>
      <c r="D203" s="130" t="s">
        <v>267</v>
      </c>
      <c r="E203" s="114" t="s">
        <v>103</v>
      </c>
      <c r="F203" s="124" t="s">
        <v>33</v>
      </c>
      <c r="G203" s="125">
        <f t="shared" si="68"/>
        <v>2750</v>
      </c>
      <c r="H203" s="125">
        <f t="shared" si="68"/>
        <v>2750</v>
      </c>
      <c r="I203" s="125">
        <v>2750</v>
      </c>
      <c r="J203" s="125">
        <v>2750</v>
      </c>
      <c r="K203" s="125">
        <v>0</v>
      </c>
      <c r="L203" s="125">
        <v>0</v>
      </c>
      <c r="M203" s="125">
        <v>0</v>
      </c>
      <c r="N203" s="125">
        <v>0</v>
      </c>
      <c r="O203" s="125">
        <v>0</v>
      </c>
      <c r="P203" s="126">
        <v>0</v>
      </c>
      <c r="Q203" s="215"/>
      <c r="R203" s="215"/>
      <c r="S203" s="118"/>
      <c r="T203" s="120"/>
      <c r="U203" s="120"/>
      <c r="V203" s="120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</row>
    <row r="204" spans="1:53" s="122" customFormat="1" ht="18" customHeight="1">
      <c r="A204" s="206"/>
      <c r="B204" s="203"/>
      <c r="C204" s="209"/>
      <c r="D204" s="130"/>
      <c r="E204" s="114"/>
      <c r="F204" s="124" t="s">
        <v>34</v>
      </c>
      <c r="G204" s="125">
        <f t="shared" si="68"/>
        <v>0</v>
      </c>
      <c r="H204" s="125">
        <f t="shared" si="68"/>
        <v>0</v>
      </c>
      <c r="I204" s="125">
        <v>0</v>
      </c>
      <c r="J204" s="125">
        <v>0</v>
      </c>
      <c r="K204" s="125">
        <v>0</v>
      </c>
      <c r="L204" s="125">
        <v>0</v>
      </c>
      <c r="M204" s="125">
        <v>0</v>
      </c>
      <c r="N204" s="125">
        <v>0</v>
      </c>
      <c r="O204" s="125">
        <v>0</v>
      </c>
      <c r="P204" s="126">
        <v>0</v>
      </c>
      <c r="Q204" s="215"/>
      <c r="R204" s="215"/>
      <c r="S204" s="118"/>
      <c r="T204" s="120"/>
      <c r="U204" s="120"/>
      <c r="V204" s="120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</row>
    <row r="205" spans="1:53" s="122" customFormat="1" ht="18" customHeight="1">
      <c r="A205" s="207"/>
      <c r="B205" s="204"/>
      <c r="C205" s="210"/>
      <c r="D205" s="131"/>
      <c r="E205" s="114"/>
      <c r="F205" s="124" t="s">
        <v>35</v>
      </c>
      <c r="G205" s="125">
        <f t="shared" si="68"/>
        <v>0</v>
      </c>
      <c r="H205" s="125">
        <f t="shared" si="68"/>
        <v>0</v>
      </c>
      <c r="I205" s="125">
        <v>0</v>
      </c>
      <c r="J205" s="125">
        <v>0</v>
      </c>
      <c r="K205" s="125">
        <v>0</v>
      </c>
      <c r="L205" s="125">
        <v>0</v>
      </c>
      <c r="M205" s="125">
        <v>0</v>
      </c>
      <c r="N205" s="125">
        <v>0</v>
      </c>
      <c r="O205" s="125">
        <v>0</v>
      </c>
      <c r="P205" s="126">
        <v>0</v>
      </c>
      <c r="Q205" s="215"/>
      <c r="R205" s="215"/>
      <c r="S205" s="118"/>
      <c r="T205" s="120"/>
      <c r="U205" s="120"/>
      <c r="V205" s="120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</row>
    <row r="206" spans="1:53" s="122" customFormat="1" ht="18" customHeight="1">
      <c r="A206" s="205" t="s">
        <v>104</v>
      </c>
      <c r="B206" s="202" t="s">
        <v>105</v>
      </c>
      <c r="C206" s="208" t="s">
        <v>106</v>
      </c>
      <c r="D206" s="113"/>
      <c r="E206" s="114"/>
      <c r="F206" s="115" t="s">
        <v>26</v>
      </c>
      <c r="G206" s="116">
        <f t="shared" ref="G206:P206" si="69">SUM(G207:G213)</f>
        <v>8139.0999999999995</v>
      </c>
      <c r="H206" s="116">
        <f t="shared" si="69"/>
        <v>8139.0999999999995</v>
      </c>
      <c r="I206" s="116">
        <f t="shared" si="69"/>
        <v>8139.0999999999995</v>
      </c>
      <c r="J206" s="116">
        <f t="shared" si="69"/>
        <v>8139.0999999999995</v>
      </c>
      <c r="K206" s="116">
        <f t="shared" si="69"/>
        <v>0</v>
      </c>
      <c r="L206" s="116">
        <f t="shared" si="69"/>
        <v>0</v>
      </c>
      <c r="M206" s="116">
        <f t="shared" si="69"/>
        <v>0</v>
      </c>
      <c r="N206" s="116">
        <f t="shared" si="69"/>
        <v>0</v>
      </c>
      <c r="O206" s="116">
        <f t="shared" si="69"/>
        <v>0</v>
      </c>
      <c r="P206" s="116">
        <f t="shared" si="69"/>
        <v>0</v>
      </c>
      <c r="Q206" s="249" t="s">
        <v>27</v>
      </c>
      <c r="R206" s="250"/>
      <c r="S206" s="118"/>
      <c r="T206" s="120"/>
      <c r="U206" s="120"/>
      <c r="V206" s="120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</row>
    <row r="207" spans="1:53" s="122" customFormat="1" ht="18" customHeight="1">
      <c r="A207" s="206"/>
      <c r="B207" s="203"/>
      <c r="C207" s="209"/>
      <c r="D207" s="123"/>
      <c r="E207" s="114"/>
      <c r="F207" s="124" t="s">
        <v>29</v>
      </c>
      <c r="G207" s="125">
        <f t="shared" ref="G207:H213" si="70">I207+K207+M207+O207</f>
        <v>0</v>
      </c>
      <c r="H207" s="125">
        <f t="shared" si="70"/>
        <v>0</v>
      </c>
      <c r="I207" s="125">
        <v>0</v>
      </c>
      <c r="J207" s="125">
        <v>0</v>
      </c>
      <c r="K207" s="125">
        <v>0</v>
      </c>
      <c r="L207" s="125">
        <v>0</v>
      </c>
      <c r="M207" s="125">
        <v>0</v>
      </c>
      <c r="N207" s="125">
        <v>0</v>
      </c>
      <c r="O207" s="125">
        <v>0</v>
      </c>
      <c r="P207" s="125">
        <v>0</v>
      </c>
      <c r="Q207" s="251"/>
      <c r="R207" s="252"/>
      <c r="S207" s="118"/>
      <c r="T207" s="120"/>
      <c r="U207" s="120"/>
      <c r="V207" s="120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</row>
    <row r="208" spans="1:53" s="122" customFormat="1" ht="18" customHeight="1">
      <c r="A208" s="206"/>
      <c r="B208" s="203"/>
      <c r="C208" s="209"/>
      <c r="D208" s="123" t="s">
        <v>265</v>
      </c>
      <c r="E208" s="114" t="s">
        <v>30</v>
      </c>
      <c r="F208" s="124" t="s">
        <v>32</v>
      </c>
      <c r="G208" s="125">
        <f t="shared" si="70"/>
        <v>2450.5</v>
      </c>
      <c r="H208" s="125">
        <f t="shared" si="70"/>
        <v>2450.5</v>
      </c>
      <c r="I208" s="125">
        <v>2450.5</v>
      </c>
      <c r="J208" s="125">
        <v>2450.5</v>
      </c>
      <c r="K208" s="125">
        <v>0</v>
      </c>
      <c r="L208" s="125">
        <v>0</v>
      </c>
      <c r="M208" s="125">
        <v>0</v>
      </c>
      <c r="N208" s="125">
        <v>0</v>
      </c>
      <c r="O208" s="125">
        <v>0</v>
      </c>
      <c r="P208" s="125">
        <v>0</v>
      </c>
      <c r="Q208" s="251"/>
      <c r="R208" s="252"/>
      <c r="S208" s="118"/>
      <c r="T208" s="120"/>
      <c r="U208" s="120"/>
      <c r="V208" s="120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</row>
    <row r="209" spans="1:53" s="135" customFormat="1" ht="31.5" customHeight="1">
      <c r="A209" s="206"/>
      <c r="B209" s="203"/>
      <c r="C209" s="209"/>
      <c r="D209" s="123" t="s">
        <v>265</v>
      </c>
      <c r="E209" s="114" t="s">
        <v>254</v>
      </c>
      <c r="F209" s="124" t="s">
        <v>32</v>
      </c>
      <c r="G209" s="125">
        <f t="shared" ref="G209" si="71">I209+K209+M209+O209</f>
        <v>55</v>
      </c>
      <c r="H209" s="125">
        <f t="shared" ref="H209" si="72">J209+L209+N209+P209</f>
        <v>55</v>
      </c>
      <c r="I209" s="125">
        <v>55</v>
      </c>
      <c r="J209" s="125">
        <v>55</v>
      </c>
      <c r="K209" s="125"/>
      <c r="L209" s="125"/>
      <c r="M209" s="125"/>
      <c r="N209" s="125"/>
      <c r="O209" s="125"/>
      <c r="P209" s="125"/>
      <c r="Q209" s="251"/>
      <c r="R209" s="252"/>
      <c r="S209" s="132"/>
      <c r="T209" s="133"/>
      <c r="U209" s="133"/>
      <c r="V209" s="133"/>
      <c r="W209" s="134"/>
      <c r="X209" s="134"/>
      <c r="Y209" s="134"/>
      <c r="Z209" s="134"/>
      <c r="AA209" s="134"/>
      <c r="AB209" s="134"/>
      <c r="AC209" s="134"/>
      <c r="AD209" s="134"/>
      <c r="AE209" s="134"/>
      <c r="AF209" s="134"/>
      <c r="AG209" s="134"/>
      <c r="AH209" s="134"/>
      <c r="AI209" s="134"/>
      <c r="AJ209" s="134"/>
      <c r="AK209" s="134"/>
      <c r="AL209" s="134"/>
      <c r="AM209" s="134"/>
      <c r="AN209" s="134"/>
      <c r="AO209" s="134"/>
      <c r="AP209" s="134"/>
      <c r="AQ209" s="134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</row>
    <row r="210" spans="1:53" s="122" customFormat="1" ht="96.75" customHeight="1">
      <c r="A210" s="206"/>
      <c r="B210" s="203"/>
      <c r="C210" s="209"/>
      <c r="D210" s="123" t="s">
        <v>265</v>
      </c>
      <c r="E210" s="114" t="s">
        <v>103</v>
      </c>
      <c r="F210" s="124" t="s">
        <v>32</v>
      </c>
      <c r="G210" s="125">
        <f t="shared" si="70"/>
        <v>930.7</v>
      </c>
      <c r="H210" s="125">
        <f t="shared" si="70"/>
        <v>930.7</v>
      </c>
      <c r="I210" s="125">
        <v>930.7</v>
      </c>
      <c r="J210" s="125">
        <v>930.7</v>
      </c>
      <c r="K210" s="125">
        <v>0</v>
      </c>
      <c r="L210" s="125">
        <v>0</v>
      </c>
      <c r="M210" s="125">
        <v>0</v>
      </c>
      <c r="N210" s="125">
        <v>0</v>
      </c>
      <c r="O210" s="125">
        <v>0</v>
      </c>
      <c r="P210" s="125">
        <v>0</v>
      </c>
      <c r="Q210" s="251"/>
      <c r="R210" s="252"/>
      <c r="S210" s="118"/>
      <c r="T210" s="120"/>
      <c r="U210" s="120"/>
      <c r="V210" s="120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</row>
    <row r="211" spans="1:53" s="122" customFormat="1" ht="18" customHeight="1">
      <c r="A211" s="206"/>
      <c r="B211" s="203"/>
      <c r="C211" s="209"/>
      <c r="D211" s="123"/>
      <c r="E211" s="114"/>
      <c r="F211" s="124" t="s">
        <v>33</v>
      </c>
      <c r="G211" s="125">
        <f t="shared" si="70"/>
        <v>4702.8999999999996</v>
      </c>
      <c r="H211" s="125">
        <f t="shared" si="70"/>
        <v>4702.8999999999996</v>
      </c>
      <c r="I211" s="125">
        <v>4702.8999999999996</v>
      </c>
      <c r="J211" s="125">
        <v>4702.8999999999996</v>
      </c>
      <c r="K211" s="125">
        <v>0</v>
      </c>
      <c r="L211" s="125">
        <v>0</v>
      </c>
      <c r="M211" s="125">
        <v>0</v>
      </c>
      <c r="N211" s="125">
        <v>0</v>
      </c>
      <c r="O211" s="125">
        <v>0</v>
      </c>
      <c r="P211" s="125">
        <v>0</v>
      </c>
      <c r="Q211" s="251"/>
      <c r="R211" s="252"/>
      <c r="S211" s="118"/>
      <c r="T211" s="120"/>
      <c r="U211" s="120"/>
      <c r="V211" s="120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</row>
    <row r="212" spans="1:53" s="122" customFormat="1" ht="18" customHeight="1">
      <c r="A212" s="206"/>
      <c r="B212" s="203"/>
      <c r="C212" s="209"/>
      <c r="D212" s="123"/>
      <c r="E212" s="114"/>
      <c r="F212" s="124" t="s">
        <v>34</v>
      </c>
      <c r="G212" s="125">
        <f t="shared" si="70"/>
        <v>0</v>
      </c>
      <c r="H212" s="125">
        <f t="shared" si="70"/>
        <v>0</v>
      </c>
      <c r="I212" s="125">
        <v>0</v>
      </c>
      <c r="J212" s="125">
        <v>0</v>
      </c>
      <c r="K212" s="125">
        <v>0</v>
      </c>
      <c r="L212" s="125">
        <v>0</v>
      </c>
      <c r="M212" s="125">
        <v>0</v>
      </c>
      <c r="N212" s="125">
        <v>0</v>
      </c>
      <c r="O212" s="125">
        <v>0</v>
      </c>
      <c r="P212" s="125">
        <v>0</v>
      </c>
      <c r="Q212" s="251"/>
      <c r="R212" s="252"/>
      <c r="S212" s="118"/>
      <c r="T212" s="120"/>
      <c r="U212" s="120"/>
      <c r="V212" s="120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</row>
    <row r="213" spans="1:53" s="122" customFormat="1" ht="18" customHeight="1">
      <c r="A213" s="207"/>
      <c r="B213" s="204"/>
      <c r="C213" s="210"/>
      <c r="D213" s="127"/>
      <c r="E213" s="114"/>
      <c r="F213" s="124" t="s">
        <v>35</v>
      </c>
      <c r="G213" s="125">
        <f t="shared" si="70"/>
        <v>0</v>
      </c>
      <c r="H213" s="125">
        <f t="shared" si="70"/>
        <v>0</v>
      </c>
      <c r="I213" s="125">
        <v>0</v>
      </c>
      <c r="J213" s="125">
        <v>0</v>
      </c>
      <c r="K213" s="125">
        <v>0</v>
      </c>
      <c r="L213" s="125">
        <v>0</v>
      </c>
      <c r="M213" s="125">
        <v>0</v>
      </c>
      <c r="N213" s="125">
        <v>0</v>
      </c>
      <c r="O213" s="125">
        <v>0</v>
      </c>
      <c r="P213" s="125">
        <v>0</v>
      </c>
      <c r="Q213" s="253"/>
      <c r="R213" s="254"/>
      <c r="S213" s="118"/>
      <c r="T213" s="120"/>
      <c r="U213" s="120"/>
      <c r="V213" s="120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</row>
    <row r="214" spans="1:53" s="122" customFormat="1" ht="18" customHeight="1">
      <c r="A214" s="255" t="s">
        <v>107</v>
      </c>
      <c r="B214" s="202" t="s">
        <v>108</v>
      </c>
      <c r="C214" s="208"/>
      <c r="D214" s="113"/>
      <c r="E214" s="114"/>
      <c r="F214" s="115" t="s">
        <v>26</v>
      </c>
      <c r="G214" s="116">
        <f>SUM(G215:G219)</f>
        <v>142975</v>
      </c>
      <c r="H214" s="116">
        <f>SUM(H215:H219)</f>
        <v>4198.7</v>
      </c>
      <c r="I214" s="116">
        <f>SUM(I215:I219)</f>
        <v>142975</v>
      </c>
      <c r="J214" s="116">
        <f>SUM(J215:J219)</f>
        <v>4198.7</v>
      </c>
      <c r="K214" s="116">
        <f t="shared" ref="K214:P214" si="73">SUM(K215:K219)</f>
        <v>0</v>
      </c>
      <c r="L214" s="116">
        <f t="shared" si="73"/>
        <v>0</v>
      </c>
      <c r="M214" s="116">
        <f t="shared" si="73"/>
        <v>0</v>
      </c>
      <c r="N214" s="116">
        <f t="shared" si="73"/>
        <v>0</v>
      </c>
      <c r="O214" s="116">
        <f t="shared" si="73"/>
        <v>0</v>
      </c>
      <c r="P214" s="117">
        <f t="shared" si="73"/>
        <v>0</v>
      </c>
      <c r="Q214" s="215" t="s">
        <v>27</v>
      </c>
      <c r="R214" s="215"/>
      <c r="S214" s="118"/>
      <c r="T214" s="120"/>
      <c r="U214" s="120"/>
      <c r="V214" s="120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</row>
    <row r="215" spans="1:53" s="122" customFormat="1" ht="18" customHeight="1">
      <c r="A215" s="206"/>
      <c r="B215" s="203"/>
      <c r="C215" s="209"/>
      <c r="D215" s="123"/>
      <c r="E215" s="114"/>
      <c r="F215" s="124" t="s">
        <v>29</v>
      </c>
      <c r="G215" s="125">
        <f t="shared" ref="G215:H219" si="74">I215+K215+M215+O215</f>
        <v>0</v>
      </c>
      <c r="H215" s="125">
        <f t="shared" si="74"/>
        <v>0</v>
      </c>
      <c r="I215" s="125">
        <v>0</v>
      </c>
      <c r="J215" s="125">
        <v>0</v>
      </c>
      <c r="K215" s="125">
        <v>0</v>
      </c>
      <c r="L215" s="125">
        <v>0</v>
      </c>
      <c r="M215" s="125">
        <v>0</v>
      </c>
      <c r="N215" s="125">
        <v>0</v>
      </c>
      <c r="O215" s="125">
        <v>0</v>
      </c>
      <c r="P215" s="126">
        <v>0</v>
      </c>
      <c r="Q215" s="215"/>
      <c r="R215" s="215"/>
      <c r="S215" s="118"/>
      <c r="T215" s="120"/>
      <c r="U215" s="120"/>
      <c r="V215" s="120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</row>
    <row r="216" spans="1:53" s="122" customFormat="1" ht="18" customHeight="1">
      <c r="A216" s="206"/>
      <c r="B216" s="203"/>
      <c r="C216" s="209"/>
      <c r="D216" s="123" t="s">
        <v>265</v>
      </c>
      <c r="E216" s="114" t="s">
        <v>88</v>
      </c>
      <c r="F216" s="114" t="s">
        <v>32</v>
      </c>
      <c r="G216" s="125">
        <f t="shared" si="74"/>
        <v>243.5</v>
      </c>
      <c r="H216" s="125">
        <f>J216+L216+N216+P216</f>
        <v>243.5</v>
      </c>
      <c r="I216" s="125">
        <v>243.5</v>
      </c>
      <c r="J216" s="125">
        <v>243.5</v>
      </c>
      <c r="K216" s="125">
        <v>0</v>
      </c>
      <c r="L216" s="125">
        <v>0</v>
      </c>
      <c r="M216" s="125">
        <v>0</v>
      </c>
      <c r="N216" s="125">
        <v>0</v>
      </c>
      <c r="O216" s="125">
        <v>0</v>
      </c>
      <c r="P216" s="126">
        <v>0</v>
      </c>
      <c r="Q216" s="215"/>
      <c r="R216" s="215"/>
      <c r="S216" s="118"/>
      <c r="T216" s="120"/>
      <c r="U216" s="120"/>
      <c r="V216" s="120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</row>
    <row r="217" spans="1:53" s="122" customFormat="1" ht="18" customHeight="1">
      <c r="A217" s="206"/>
      <c r="B217" s="203"/>
      <c r="C217" s="209"/>
      <c r="D217" s="123"/>
      <c r="E217" s="114" t="s">
        <v>88</v>
      </c>
      <c r="F217" s="124" t="s">
        <v>33</v>
      </c>
      <c r="G217" s="125">
        <f t="shared" si="74"/>
        <v>3955.2</v>
      </c>
      <c r="H217" s="125">
        <v>3955.2</v>
      </c>
      <c r="I217" s="125">
        <v>3955.2</v>
      </c>
      <c r="J217" s="125">
        <v>3955.2</v>
      </c>
      <c r="K217" s="125">
        <v>0</v>
      </c>
      <c r="L217" s="125">
        <v>0</v>
      </c>
      <c r="M217" s="125">
        <v>0</v>
      </c>
      <c r="N217" s="125">
        <v>0</v>
      </c>
      <c r="O217" s="125">
        <v>0</v>
      </c>
      <c r="P217" s="126">
        <v>0</v>
      </c>
      <c r="Q217" s="215"/>
      <c r="R217" s="215"/>
      <c r="S217" s="118"/>
      <c r="T217" s="120"/>
      <c r="U217" s="120"/>
      <c r="V217" s="120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</row>
    <row r="218" spans="1:53" s="122" customFormat="1" ht="18" customHeight="1">
      <c r="A218" s="206"/>
      <c r="B218" s="203"/>
      <c r="C218" s="209"/>
      <c r="D218" s="123"/>
      <c r="E218" s="114" t="s">
        <v>30</v>
      </c>
      <c r="F218" s="124" t="s">
        <v>34</v>
      </c>
      <c r="G218" s="125">
        <f t="shared" si="74"/>
        <v>138776.29999999999</v>
      </c>
      <c r="H218" s="125">
        <f t="shared" si="74"/>
        <v>0</v>
      </c>
      <c r="I218" s="125">
        <f>69388.2+69388.1</f>
        <v>138776.29999999999</v>
      </c>
      <c r="J218" s="125">
        <v>0</v>
      </c>
      <c r="K218" s="125">
        <v>0</v>
      </c>
      <c r="L218" s="125">
        <v>0</v>
      </c>
      <c r="M218" s="125">
        <v>0</v>
      </c>
      <c r="N218" s="125">
        <v>0</v>
      </c>
      <c r="O218" s="125">
        <v>0</v>
      </c>
      <c r="P218" s="126">
        <v>0</v>
      </c>
      <c r="Q218" s="215"/>
      <c r="R218" s="215"/>
      <c r="S218" s="118"/>
      <c r="T218" s="120"/>
      <c r="U218" s="120"/>
      <c r="V218" s="120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</row>
    <row r="219" spans="1:53" s="122" customFormat="1" ht="18" customHeight="1">
      <c r="A219" s="207"/>
      <c r="B219" s="204"/>
      <c r="C219" s="210"/>
      <c r="D219" s="127"/>
      <c r="E219" s="114"/>
      <c r="F219" s="124" t="s">
        <v>35</v>
      </c>
      <c r="G219" s="125">
        <f t="shared" si="74"/>
        <v>0</v>
      </c>
      <c r="H219" s="125">
        <f t="shared" si="74"/>
        <v>0</v>
      </c>
      <c r="I219" s="125">
        <v>0</v>
      </c>
      <c r="J219" s="125">
        <v>0</v>
      </c>
      <c r="K219" s="125">
        <v>0</v>
      </c>
      <c r="L219" s="125">
        <v>0</v>
      </c>
      <c r="M219" s="125">
        <v>0</v>
      </c>
      <c r="N219" s="125">
        <v>0</v>
      </c>
      <c r="O219" s="125">
        <v>0</v>
      </c>
      <c r="P219" s="126">
        <v>0</v>
      </c>
      <c r="Q219" s="215"/>
      <c r="R219" s="215"/>
      <c r="S219" s="118"/>
      <c r="T219" s="120"/>
      <c r="U219" s="120"/>
      <c r="V219" s="120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</row>
    <row r="220" spans="1:53" ht="18" customHeight="1">
      <c r="A220" s="226" t="s">
        <v>109</v>
      </c>
      <c r="B220" s="186" t="s">
        <v>110</v>
      </c>
      <c r="C220" s="199" t="s">
        <v>111</v>
      </c>
      <c r="D220" s="199"/>
      <c r="E220" s="69"/>
      <c r="F220" s="71" t="s">
        <v>26</v>
      </c>
      <c r="G220" s="72">
        <f t="shared" ref="G220:P220" si="75">SUM(G221:G225)</f>
        <v>16500</v>
      </c>
      <c r="H220" s="72">
        <f t="shared" si="75"/>
        <v>0</v>
      </c>
      <c r="I220" s="72">
        <f t="shared" si="75"/>
        <v>16500</v>
      </c>
      <c r="J220" s="72">
        <f t="shared" si="75"/>
        <v>0</v>
      </c>
      <c r="K220" s="72">
        <f t="shared" si="75"/>
        <v>0</v>
      </c>
      <c r="L220" s="72">
        <f t="shared" si="75"/>
        <v>0</v>
      </c>
      <c r="M220" s="72">
        <f t="shared" si="75"/>
        <v>0</v>
      </c>
      <c r="N220" s="72">
        <f t="shared" si="75"/>
        <v>0</v>
      </c>
      <c r="O220" s="72">
        <f t="shared" si="75"/>
        <v>0</v>
      </c>
      <c r="P220" s="72">
        <f t="shared" si="75"/>
        <v>0</v>
      </c>
      <c r="Q220" s="216" t="s">
        <v>27</v>
      </c>
      <c r="R220" s="216"/>
      <c r="S220" s="51"/>
    </row>
    <row r="221" spans="1:53" ht="18" customHeight="1">
      <c r="A221" s="219"/>
      <c r="B221" s="187"/>
      <c r="C221" s="200"/>
      <c r="D221" s="200"/>
      <c r="E221" s="69"/>
      <c r="F221" s="74" t="s">
        <v>29</v>
      </c>
      <c r="G221" s="75">
        <f>I221+K221+M221+O221</f>
        <v>0</v>
      </c>
      <c r="H221" s="75">
        <f>J221+L221+N221+P221</f>
        <v>0</v>
      </c>
      <c r="I221" s="75">
        <v>0</v>
      </c>
      <c r="J221" s="75">
        <v>0</v>
      </c>
      <c r="K221" s="75">
        <v>0</v>
      </c>
      <c r="L221" s="75">
        <v>0</v>
      </c>
      <c r="M221" s="75">
        <v>0</v>
      </c>
      <c r="N221" s="75">
        <v>0</v>
      </c>
      <c r="O221" s="75">
        <v>0</v>
      </c>
      <c r="P221" s="75">
        <v>0</v>
      </c>
      <c r="Q221" s="216"/>
      <c r="R221" s="216"/>
      <c r="S221" s="51"/>
    </row>
    <row r="222" spans="1:53" ht="18" customHeight="1">
      <c r="A222" s="219"/>
      <c r="B222" s="187"/>
      <c r="C222" s="200"/>
      <c r="D222" s="200"/>
      <c r="E222" s="69"/>
      <c r="F222" s="74" t="s">
        <v>32</v>
      </c>
      <c r="G222" s="75">
        <v>0</v>
      </c>
      <c r="H222" s="75">
        <f>J222+L222+N222+P222</f>
        <v>0</v>
      </c>
      <c r="I222" s="75">
        <v>0</v>
      </c>
      <c r="J222" s="75">
        <v>0</v>
      </c>
      <c r="K222" s="75">
        <v>0</v>
      </c>
      <c r="L222" s="75">
        <v>0</v>
      </c>
      <c r="M222" s="75">
        <v>0</v>
      </c>
      <c r="N222" s="75">
        <v>0</v>
      </c>
      <c r="O222" s="75">
        <v>0</v>
      </c>
      <c r="P222" s="75">
        <v>0</v>
      </c>
      <c r="Q222" s="216"/>
      <c r="R222" s="216"/>
      <c r="S222" s="51"/>
    </row>
    <row r="223" spans="1:53" ht="18" customHeight="1">
      <c r="A223" s="219"/>
      <c r="B223" s="187"/>
      <c r="C223" s="200"/>
      <c r="D223" s="200"/>
      <c r="E223" s="69"/>
      <c r="F223" s="74" t="s">
        <v>33</v>
      </c>
      <c r="G223" s="75">
        <f>I223+K223+M223+O223</f>
        <v>0</v>
      </c>
      <c r="H223" s="75">
        <f>J223+L223+N223+P223</f>
        <v>0</v>
      </c>
      <c r="I223" s="75">
        <v>0</v>
      </c>
      <c r="J223" s="75">
        <v>0</v>
      </c>
      <c r="K223" s="75">
        <v>0</v>
      </c>
      <c r="L223" s="75">
        <v>0</v>
      </c>
      <c r="M223" s="75">
        <v>0</v>
      </c>
      <c r="N223" s="75">
        <v>0</v>
      </c>
      <c r="O223" s="75">
        <v>0</v>
      </c>
      <c r="P223" s="75">
        <v>0</v>
      </c>
      <c r="Q223" s="216"/>
      <c r="R223" s="216"/>
      <c r="S223" s="51"/>
    </row>
    <row r="224" spans="1:53" ht="18" customHeight="1">
      <c r="A224" s="219"/>
      <c r="B224" s="187"/>
      <c r="C224" s="200"/>
      <c r="D224" s="200"/>
      <c r="E224" s="69" t="s">
        <v>28</v>
      </c>
      <c r="F224" s="74" t="s">
        <v>34</v>
      </c>
      <c r="G224" s="75">
        <f>I224+K224+M224+O224</f>
        <v>1500</v>
      </c>
      <c r="H224" s="75">
        <f>J224+L224+N224+P224</f>
        <v>0</v>
      </c>
      <c r="I224" s="75">
        <v>1500</v>
      </c>
      <c r="J224" s="75">
        <v>0</v>
      </c>
      <c r="K224" s="75">
        <v>0</v>
      </c>
      <c r="L224" s="75">
        <v>0</v>
      </c>
      <c r="M224" s="75">
        <v>0</v>
      </c>
      <c r="N224" s="75">
        <v>0</v>
      </c>
      <c r="O224" s="75">
        <v>0</v>
      </c>
      <c r="P224" s="75">
        <v>0</v>
      </c>
      <c r="Q224" s="216"/>
      <c r="R224" s="216"/>
      <c r="S224" s="51"/>
    </row>
    <row r="225" spans="1:53" ht="18" customHeight="1">
      <c r="A225" s="220"/>
      <c r="B225" s="188"/>
      <c r="C225" s="201"/>
      <c r="D225" s="201"/>
      <c r="E225" s="69" t="s">
        <v>30</v>
      </c>
      <c r="F225" s="74" t="s">
        <v>35</v>
      </c>
      <c r="G225" s="75">
        <f>I225+K225+M225+O225</f>
        <v>15000</v>
      </c>
      <c r="H225" s="75">
        <f>J225+L225+N225+P225</f>
        <v>0</v>
      </c>
      <c r="I225" s="75">
        <v>15000</v>
      </c>
      <c r="J225" s="75">
        <v>0</v>
      </c>
      <c r="K225" s="75">
        <v>0</v>
      </c>
      <c r="L225" s="75">
        <v>0</v>
      </c>
      <c r="M225" s="75">
        <v>0</v>
      </c>
      <c r="N225" s="75">
        <v>0</v>
      </c>
      <c r="O225" s="75">
        <v>0</v>
      </c>
      <c r="P225" s="75">
        <v>0</v>
      </c>
      <c r="Q225" s="216"/>
      <c r="R225" s="216"/>
      <c r="S225" s="51"/>
    </row>
    <row r="226" spans="1:53" s="122" customFormat="1" ht="18" customHeight="1">
      <c r="A226" s="205" t="s">
        <v>112</v>
      </c>
      <c r="B226" s="202" t="s">
        <v>113</v>
      </c>
      <c r="C226" s="208"/>
      <c r="D226" s="113"/>
      <c r="E226" s="114"/>
      <c r="F226" s="115" t="s">
        <v>26</v>
      </c>
      <c r="G226" s="116">
        <f t="shared" ref="G226:P226" si="76">SUM(G227:G231)</f>
        <v>880.3</v>
      </c>
      <c r="H226" s="116">
        <f t="shared" si="76"/>
        <v>880.3</v>
      </c>
      <c r="I226" s="116">
        <f t="shared" si="76"/>
        <v>880.3</v>
      </c>
      <c r="J226" s="116">
        <f t="shared" si="76"/>
        <v>880.3</v>
      </c>
      <c r="K226" s="116">
        <f t="shared" si="76"/>
        <v>0</v>
      </c>
      <c r="L226" s="116">
        <f t="shared" si="76"/>
        <v>0</v>
      </c>
      <c r="M226" s="116">
        <f t="shared" si="76"/>
        <v>0</v>
      </c>
      <c r="N226" s="116">
        <f t="shared" si="76"/>
        <v>0</v>
      </c>
      <c r="O226" s="116">
        <f t="shared" si="76"/>
        <v>0</v>
      </c>
      <c r="P226" s="116">
        <f t="shared" si="76"/>
        <v>0</v>
      </c>
      <c r="Q226" s="221" t="s">
        <v>27</v>
      </c>
      <c r="R226" s="221"/>
      <c r="S226" s="118"/>
      <c r="T226" s="120"/>
      <c r="U226" s="120"/>
      <c r="V226" s="120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</row>
    <row r="227" spans="1:53" s="122" customFormat="1" ht="106.5" customHeight="1">
      <c r="A227" s="206"/>
      <c r="B227" s="203"/>
      <c r="C227" s="209"/>
      <c r="D227" s="123"/>
      <c r="E227" s="114" t="s">
        <v>79</v>
      </c>
      <c r="F227" s="124" t="s">
        <v>29</v>
      </c>
      <c r="G227" s="125">
        <f t="shared" ref="G227:H231" si="77">I227+K227+M227+O227</f>
        <v>800.3</v>
      </c>
      <c r="H227" s="125">
        <f t="shared" si="77"/>
        <v>800.3</v>
      </c>
      <c r="I227" s="125">
        <v>800.3</v>
      </c>
      <c r="J227" s="125">
        <v>800.3</v>
      </c>
      <c r="K227" s="125">
        <v>0</v>
      </c>
      <c r="L227" s="125">
        <v>0</v>
      </c>
      <c r="M227" s="125">
        <v>0</v>
      </c>
      <c r="N227" s="125">
        <v>0</v>
      </c>
      <c r="O227" s="125">
        <v>0</v>
      </c>
      <c r="P227" s="125">
        <v>0</v>
      </c>
      <c r="Q227" s="221"/>
      <c r="R227" s="221"/>
      <c r="S227" s="118"/>
      <c r="T227" s="120"/>
      <c r="U227" s="120"/>
      <c r="V227" s="120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</row>
    <row r="228" spans="1:53" s="135" customFormat="1" ht="102" customHeight="1">
      <c r="A228" s="206"/>
      <c r="B228" s="203"/>
      <c r="C228" s="209"/>
      <c r="D228" s="123" t="s">
        <v>265</v>
      </c>
      <c r="E228" s="114" t="s">
        <v>255</v>
      </c>
      <c r="F228" s="124" t="s">
        <v>32</v>
      </c>
      <c r="G228" s="125">
        <f t="shared" si="77"/>
        <v>80</v>
      </c>
      <c r="H228" s="125">
        <f t="shared" si="77"/>
        <v>80</v>
      </c>
      <c r="I228" s="125">
        <v>80</v>
      </c>
      <c r="J228" s="125">
        <v>80</v>
      </c>
      <c r="K228" s="125">
        <v>0</v>
      </c>
      <c r="L228" s="125">
        <v>0</v>
      </c>
      <c r="M228" s="125">
        <v>0</v>
      </c>
      <c r="N228" s="125">
        <v>0</v>
      </c>
      <c r="O228" s="125">
        <v>0</v>
      </c>
      <c r="P228" s="125">
        <v>0</v>
      </c>
      <c r="Q228" s="221"/>
      <c r="R228" s="221"/>
      <c r="S228" s="132"/>
      <c r="T228" s="133"/>
      <c r="U228" s="133"/>
      <c r="V228" s="133"/>
      <c r="W228" s="134"/>
      <c r="X228" s="134"/>
      <c r="Y228" s="134"/>
      <c r="Z228" s="134"/>
      <c r="AA228" s="134"/>
      <c r="AB228" s="134"/>
      <c r="AC228" s="134"/>
      <c r="AD228" s="134"/>
      <c r="AE228" s="134"/>
      <c r="AF228" s="134"/>
      <c r="AG228" s="134"/>
      <c r="AH228" s="134"/>
      <c r="AI228" s="134"/>
      <c r="AJ228" s="134"/>
      <c r="AK228" s="134"/>
      <c r="AL228" s="134"/>
      <c r="AM228" s="134"/>
      <c r="AN228" s="134"/>
      <c r="AO228" s="134"/>
      <c r="AP228" s="134"/>
      <c r="AQ228" s="134"/>
      <c r="AR228" s="134"/>
      <c r="AS228" s="134"/>
      <c r="AT228" s="134"/>
      <c r="AU228" s="134"/>
      <c r="AV228" s="134"/>
      <c r="AW228" s="134"/>
      <c r="AX228" s="134"/>
      <c r="AY228" s="134"/>
      <c r="AZ228" s="134"/>
      <c r="BA228" s="134"/>
    </row>
    <row r="229" spans="1:53" s="122" customFormat="1" ht="18" customHeight="1">
      <c r="A229" s="206"/>
      <c r="B229" s="203"/>
      <c r="C229" s="209"/>
      <c r="D229" s="123"/>
      <c r="E229" s="114"/>
      <c r="F229" s="124" t="s">
        <v>33</v>
      </c>
      <c r="G229" s="125">
        <f t="shared" si="77"/>
        <v>0</v>
      </c>
      <c r="H229" s="125">
        <f t="shared" si="77"/>
        <v>0</v>
      </c>
      <c r="I229" s="125">
        <v>0</v>
      </c>
      <c r="J229" s="125">
        <v>0</v>
      </c>
      <c r="K229" s="125">
        <v>0</v>
      </c>
      <c r="L229" s="125">
        <v>0</v>
      </c>
      <c r="M229" s="125">
        <v>0</v>
      </c>
      <c r="N229" s="125">
        <v>0</v>
      </c>
      <c r="O229" s="125">
        <v>0</v>
      </c>
      <c r="P229" s="125">
        <v>0</v>
      </c>
      <c r="Q229" s="221"/>
      <c r="R229" s="221"/>
      <c r="S229" s="118"/>
      <c r="T229" s="120"/>
      <c r="U229" s="120"/>
      <c r="V229" s="120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</row>
    <row r="230" spans="1:53" s="122" customFormat="1" ht="18" customHeight="1">
      <c r="A230" s="206"/>
      <c r="B230" s="203"/>
      <c r="C230" s="209"/>
      <c r="D230" s="123"/>
      <c r="E230" s="114"/>
      <c r="F230" s="124" t="s">
        <v>34</v>
      </c>
      <c r="G230" s="125">
        <f t="shared" si="77"/>
        <v>0</v>
      </c>
      <c r="H230" s="125">
        <f t="shared" si="77"/>
        <v>0</v>
      </c>
      <c r="I230" s="125">
        <v>0</v>
      </c>
      <c r="J230" s="125">
        <v>0</v>
      </c>
      <c r="K230" s="125">
        <v>0</v>
      </c>
      <c r="L230" s="125">
        <v>0</v>
      </c>
      <c r="M230" s="125">
        <v>0</v>
      </c>
      <c r="N230" s="125">
        <v>0</v>
      </c>
      <c r="O230" s="125">
        <v>0</v>
      </c>
      <c r="P230" s="125">
        <v>0</v>
      </c>
      <c r="Q230" s="221"/>
      <c r="R230" s="221"/>
      <c r="S230" s="118"/>
      <c r="T230" s="120"/>
      <c r="U230" s="120"/>
      <c r="V230" s="120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</row>
    <row r="231" spans="1:53" s="122" customFormat="1" ht="18" customHeight="1">
      <c r="A231" s="207"/>
      <c r="B231" s="204"/>
      <c r="C231" s="210"/>
      <c r="D231" s="127"/>
      <c r="E231" s="114"/>
      <c r="F231" s="124" t="s">
        <v>35</v>
      </c>
      <c r="G231" s="125">
        <f t="shared" si="77"/>
        <v>0</v>
      </c>
      <c r="H231" s="125">
        <f t="shared" si="77"/>
        <v>0</v>
      </c>
      <c r="I231" s="125">
        <v>0</v>
      </c>
      <c r="J231" s="125">
        <v>0</v>
      </c>
      <c r="K231" s="125">
        <v>0</v>
      </c>
      <c r="L231" s="125">
        <v>0</v>
      </c>
      <c r="M231" s="125">
        <v>0</v>
      </c>
      <c r="N231" s="125">
        <v>0</v>
      </c>
      <c r="O231" s="125">
        <v>0</v>
      </c>
      <c r="P231" s="125">
        <v>0</v>
      </c>
      <c r="Q231" s="221"/>
      <c r="R231" s="221"/>
      <c r="S231" s="118"/>
      <c r="T231" s="120"/>
      <c r="U231" s="120"/>
      <c r="V231" s="120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</row>
    <row r="232" spans="1:53" ht="18" customHeight="1">
      <c r="A232" s="227" t="s">
        <v>114</v>
      </c>
      <c r="B232" s="228"/>
      <c r="C232" s="228"/>
      <c r="D232" s="228"/>
      <c r="E232" s="228"/>
      <c r="F232" s="228"/>
      <c r="G232" s="228"/>
      <c r="H232" s="228"/>
      <c r="I232" s="228"/>
      <c r="J232" s="228"/>
      <c r="K232" s="228"/>
      <c r="L232" s="228"/>
      <c r="M232" s="228"/>
      <c r="N232" s="228"/>
      <c r="O232" s="228"/>
      <c r="P232" s="228"/>
      <c r="Q232" s="228"/>
      <c r="R232" s="228"/>
      <c r="S232" s="51"/>
    </row>
    <row r="233" spans="1:53" ht="18" customHeight="1">
      <c r="A233" s="222" t="s">
        <v>115</v>
      </c>
      <c r="B233" s="198" t="s">
        <v>116</v>
      </c>
      <c r="C233" s="216" t="s">
        <v>117</v>
      </c>
      <c r="D233" s="199"/>
      <c r="E233" s="69"/>
      <c r="F233" s="71" t="s">
        <v>26</v>
      </c>
      <c r="G233" s="72">
        <f>SUM(G234:G238)</f>
        <v>4000</v>
      </c>
      <c r="H233" s="72">
        <f>SUM(H234:H238)</f>
        <v>0</v>
      </c>
      <c r="I233" s="72">
        <f>SUM(I234:I238)</f>
        <v>4000</v>
      </c>
      <c r="J233" s="72">
        <f>SUM(J234:J238)</f>
        <v>0</v>
      </c>
      <c r="K233" s="72">
        <f t="shared" ref="K233:P233" si="78">SUM(K234:K238)</f>
        <v>0</v>
      </c>
      <c r="L233" s="72">
        <f t="shared" si="78"/>
        <v>0</v>
      </c>
      <c r="M233" s="72">
        <f t="shared" si="78"/>
        <v>0</v>
      </c>
      <c r="N233" s="72">
        <f t="shared" si="78"/>
        <v>0</v>
      </c>
      <c r="O233" s="72">
        <f t="shared" si="78"/>
        <v>0</v>
      </c>
      <c r="P233" s="73">
        <f t="shared" si="78"/>
        <v>0</v>
      </c>
      <c r="Q233" s="198" t="s">
        <v>27</v>
      </c>
      <c r="R233" s="198"/>
      <c r="S233" s="51"/>
    </row>
    <row r="234" spans="1:53" ht="18" customHeight="1">
      <c r="A234" s="219"/>
      <c r="B234" s="198"/>
      <c r="C234" s="216"/>
      <c r="D234" s="200"/>
      <c r="E234" s="69"/>
      <c r="F234" s="74" t="s">
        <v>29</v>
      </c>
      <c r="G234" s="75">
        <f t="shared" ref="G234:H238" si="79">I234+K234+M234+O234</f>
        <v>0</v>
      </c>
      <c r="H234" s="75">
        <f t="shared" si="79"/>
        <v>0</v>
      </c>
      <c r="I234" s="75">
        <v>0</v>
      </c>
      <c r="J234" s="75">
        <v>0</v>
      </c>
      <c r="K234" s="75">
        <v>0</v>
      </c>
      <c r="L234" s="75">
        <v>0</v>
      </c>
      <c r="M234" s="75">
        <v>0</v>
      </c>
      <c r="N234" s="75">
        <v>0</v>
      </c>
      <c r="O234" s="75">
        <v>0</v>
      </c>
      <c r="P234" s="76">
        <v>0</v>
      </c>
      <c r="Q234" s="198"/>
      <c r="R234" s="198"/>
      <c r="S234" s="51"/>
    </row>
    <row r="235" spans="1:53" ht="18" customHeight="1">
      <c r="A235" s="219"/>
      <c r="B235" s="198"/>
      <c r="C235" s="216"/>
      <c r="D235" s="200"/>
      <c r="E235" s="69"/>
      <c r="F235" s="74" t="s">
        <v>32</v>
      </c>
      <c r="G235" s="75">
        <f t="shared" si="79"/>
        <v>0</v>
      </c>
      <c r="H235" s="75">
        <f t="shared" si="79"/>
        <v>0</v>
      </c>
      <c r="I235" s="75">
        <v>0</v>
      </c>
      <c r="J235" s="75">
        <v>0</v>
      </c>
      <c r="K235" s="75">
        <v>0</v>
      </c>
      <c r="L235" s="75">
        <v>0</v>
      </c>
      <c r="M235" s="75">
        <v>0</v>
      </c>
      <c r="N235" s="75">
        <v>0</v>
      </c>
      <c r="O235" s="75">
        <v>0</v>
      </c>
      <c r="P235" s="76">
        <v>0</v>
      </c>
      <c r="Q235" s="198"/>
      <c r="R235" s="198"/>
      <c r="S235" s="51"/>
    </row>
    <row r="236" spans="1:53" ht="18" customHeight="1">
      <c r="A236" s="219"/>
      <c r="B236" s="198"/>
      <c r="C236" s="216"/>
      <c r="D236" s="200"/>
      <c r="E236" s="69"/>
      <c r="F236" s="74" t="s">
        <v>33</v>
      </c>
      <c r="G236" s="75">
        <f t="shared" si="79"/>
        <v>0</v>
      </c>
      <c r="H236" s="75">
        <f t="shared" si="79"/>
        <v>0</v>
      </c>
      <c r="I236" s="75">
        <v>0</v>
      </c>
      <c r="J236" s="75">
        <v>0</v>
      </c>
      <c r="K236" s="75">
        <v>0</v>
      </c>
      <c r="L236" s="75">
        <v>0</v>
      </c>
      <c r="M236" s="75">
        <v>0</v>
      </c>
      <c r="N236" s="75">
        <v>0</v>
      </c>
      <c r="O236" s="75">
        <v>0</v>
      </c>
      <c r="P236" s="76">
        <v>0</v>
      </c>
      <c r="Q236" s="198"/>
      <c r="R236" s="198"/>
      <c r="S236" s="51"/>
      <c r="T236" s="53"/>
    </row>
    <row r="237" spans="1:53" ht="18" customHeight="1">
      <c r="A237" s="219"/>
      <c r="B237" s="198"/>
      <c r="C237" s="216"/>
      <c r="D237" s="200"/>
      <c r="E237" s="69" t="s">
        <v>28</v>
      </c>
      <c r="F237" s="74" t="s">
        <v>34</v>
      </c>
      <c r="G237" s="75">
        <f t="shared" si="79"/>
        <v>400</v>
      </c>
      <c r="H237" s="75">
        <f t="shared" si="79"/>
        <v>0</v>
      </c>
      <c r="I237" s="75">
        <v>400</v>
      </c>
      <c r="J237" s="75">
        <v>0</v>
      </c>
      <c r="K237" s="75">
        <v>0</v>
      </c>
      <c r="L237" s="75">
        <v>0</v>
      </c>
      <c r="M237" s="75">
        <v>0</v>
      </c>
      <c r="N237" s="75">
        <v>0</v>
      </c>
      <c r="O237" s="75">
        <v>0</v>
      </c>
      <c r="P237" s="76">
        <v>0</v>
      </c>
      <c r="Q237" s="198"/>
      <c r="R237" s="198"/>
      <c r="S237" s="51"/>
    </row>
    <row r="238" spans="1:53" ht="18" customHeight="1">
      <c r="A238" s="220"/>
      <c r="B238" s="198"/>
      <c r="C238" s="216"/>
      <c r="D238" s="201"/>
      <c r="E238" s="69" t="s">
        <v>30</v>
      </c>
      <c r="F238" s="74" t="s">
        <v>35</v>
      </c>
      <c r="G238" s="75">
        <f t="shared" si="79"/>
        <v>3600</v>
      </c>
      <c r="H238" s="75">
        <f t="shared" si="79"/>
        <v>0</v>
      </c>
      <c r="I238" s="75">
        <v>3600</v>
      </c>
      <c r="J238" s="75">
        <v>0</v>
      </c>
      <c r="K238" s="75">
        <v>0</v>
      </c>
      <c r="L238" s="75">
        <v>0</v>
      </c>
      <c r="M238" s="75">
        <v>0</v>
      </c>
      <c r="N238" s="75">
        <v>0</v>
      </c>
      <c r="O238" s="75">
        <v>0</v>
      </c>
      <c r="P238" s="76">
        <v>0</v>
      </c>
      <c r="Q238" s="198"/>
      <c r="R238" s="198"/>
      <c r="S238" s="51"/>
    </row>
    <row r="239" spans="1:53" ht="18" customHeight="1">
      <c r="A239" s="222" t="s">
        <v>118</v>
      </c>
      <c r="B239" s="198" t="s">
        <v>119</v>
      </c>
      <c r="C239" s="216" t="s">
        <v>120</v>
      </c>
      <c r="D239" s="199"/>
      <c r="E239" s="69"/>
      <c r="F239" s="71" t="s">
        <v>26</v>
      </c>
      <c r="G239" s="72">
        <f>SUM(G240:G244)</f>
        <v>60000</v>
      </c>
      <c r="H239" s="72">
        <f>SUM(H240:H244)</f>
        <v>0</v>
      </c>
      <c r="I239" s="72">
        <f>SUM(I240:I244)</f>
        <v>60000</v>
      </c>
      <c r="J239" s="72">
        <f>SUM(J240:J244)</f>
        <v>0</v>
      </c>
      <c r="K239" s="72">
        <f t="shared" ref="K239:P239" si="80">SUM(K240:K244)</f>
        <v>0</v>
      </c>
      <c r="L239" s="72">
        <f t="shared" si="80"/>
        <v>0</v>
      </c>
      <c r="M239" s="72">
        <f t="shared" si="80"/>
        <v>0</v>
      </c>
      <c r="N239" s="72">
        <f t="shared" si="80"/>
        <v>0</v>
      </c>
      <c r="O239" s="72">
        <f t="shared" si="80"/>
        <v>0</v>
      </c>
      <c r="P239" s="73">
        <f t="shared" si="80"/>
        <v>0</v>
      </c>
      <c r="Q239" s="198" t="s">
        <v>27</v>
      </c>
      <c r="R239" s="198"/>
      <c r="S239" s="51"/>
    </row>
    <row r="240" spans="1:53" ht="18" customHeight="1">
      <c r="A240" s="219"/>
      <c r="B240" s="198"/>
      <c r="C240" s="216"/>
      <c r="D240" s="200"/>
      <c r="E240" s="69"/>
      <c r="F240" s="74" t="s">
        <v>29</v>
      </c>
      <c r="G240" s="75">
        <f t="shared" ref="G240:H244" si="81">I240+K240+M240+O240</f>
        <v>0</v>
      </c>
      <c r="H240" s="75">
        <f t="shared" si="81"/>
        <v>0</v>
      </c>
      <c r="I240" s="75">
        <v>0</v>
      </c>
      <c r="J240" s="75">
        <v>0</v>
      </c>
      <c r="K240" s="75">
        <v>0</v>
      </c>
      <c r="L240" s="75">
        <v>0</v>
      </c>
      <c r="M240" s="75">
        <v>0</v>
      </c>
      <c r="N240" s="75">
        <v>0</v>
      </c>
      <c r="O240" s="75">
        <v>0</v>
      </c>
      <c r="P240" s="76">
        <v>0</v>
      </c>
      <c r="Q240" s="198"/>
      <c r="R240" s="198"/>
      <c r="S240" s="51"/>
    </row>
    <row r="241" spans="1:20" ht="18" customHeight="1">
      <c r="A241" s="219"/>
      <c r="B241" s="198"/>
      <c r="C241" s="216"/>
      <c r="D241" s="200"/>
      <c r="E241" s="69"/>
      <c r="F241" s="74" t="s">
        <v>32</v>
      </c>
      <c r="G241" s="75">
        <f t="shared" si="81"/>
        <v>0</v>
      </c>
      <c r="H241" s="75">
        <f t="shared" si="81"/>
        <v>0</v>
      </c>
      <c r="I241" s="75">
        <v>0</v>
      </c>
      <c r="J241" s="75">
        <v>0</v>
      </c>
      <c r="K241" s="75">
        <v>0</v>
      </c>
      <c r="L241" s="75">
        <v>0</v>
      </c>
      <c r="M241" s="75">
        <v>0</v>
      </c>
      <c r="N241" s="75">
        <v>0</v>
      </c>
      <c r="O241" s="75">
        <v>0</v>
      </c>
      <c r="P241" s="76">
        <v>0</v>
      </c>
      <c r="Q241" s="198"/>
      <c r="R241" s="198"/>
      <c r="S241" s="51"/>
    </row>
    <row r="242" spans="1:20" ht="18" customHeight="1">
      <c r="A242" s="219"/>
      <c r="B242" s="198"/>
      <c r="C242" s="216"/>
      <c r="D242" s="200"/>
      <c r="E242" s="69"/>
      <c r="F242" s="74" t="s">
        <v>33</v>
      </c>
      <c r="G242" s="75">
        <f t="shared" si="81"/>
        <v>0</v>
      </c>
      <c r="H242" s="75">
        <f t="shared" si="81"/>
        <v>0</v>
      </c>
      <c r="I242" s="75">
        <v>0</v>
      </c>
      <c r="J242" s="75">
        <v>0</v>
      </c>
      <c r="K242" s="75">
        <v>0</v>
      </c>
      <c r="L242" s="75">
        <v>0</v>
      </c>
      <c r="M242" s="75">
        <v>0</v>
      </c>
      <c r="N242" s="75">
        <v>0</v>
      </c>
      <c r="O242" s="75">
        <v>0</v>
      </c>
      <c r="P242" s="76">
        <v>0</v>
      </c>
      <c r="Q242" s="198"/>
      <c r="R242" s="198"/>
      <c r="S242" s="51"/>
    </row>
    <row r="243" spans="1:20" ht="18" customHeight="1">
      <c r="A243" s="219"/>
      <c r="B243" s="198"/>
      <c r="C243" s="216"/>
      <c r="D243" s="200"/>
      <c r="E243" s="69" t="s">
        <v>31</v>
      </c>
      <c r="F243" s="74" t="s">
        <v>34</v>
      </c>
      <c r="G243" s="75">
        <f t="shared" si="81"/>
        <v>6000</v>
      </c>
      <c r="H243" s="75">
        <f t="shared" si="81"/>
        <v>0</v>
      </c>
      <c r="I243" s="75">
        <v>6000</v>
      </c>
      <c r="J243" s="75">
        <v>0</v>
      </c>
      <c r="K243" s="75">
        <v>0</v>
      </c>
      <c r="L243" s="75">
        <v>0</v>
      </c>
      <c r="M243" s="75">
        <v>0</v>
      </c>
      <c r="N243" s="75">
        <v>0</v>
      </c>
      <c r="O243" s="75">
        <v>0</v>
      </c>
      <c r="P243" s="76">
        <v>0</v>
      </c>
      <c r="Q243" s="198"/>
      <c r="R243" s="198"/>
      <c r="S243" s="51"/>
      <c r="T243" s="53"/>
    </row>
    <row r="244" spans="1:20" ht="18" customHeight="1">
      <c r="A244" s="220"/>
      <c r="B244" s="198"/>
      <c r="C244" s="216"/>
      <c r="D244" s="201"/>
      <c r="E244" s="69" t="s">
        <v>30</v>
      </c>
      <c r="F244" s="74" t="s">
        <v>35</v>
      </c>
      <c r="G244" s="75">
        <f t="shared" si="81"/>
        <v>54000</v>
      </c>
      <c r="H244" s="75">
        <f t="shared" si="81"/>
        <v>0</v>
      </c>
      <c r="I244" s="75">
        <v>54000</v>
      </c>
      <c r="J244" s="75">
        <v>0</v>
      </c>
      <c r="K244" s="75">
        <v>0</v>
      </c>
      <c r="L244" s="75">
        <v>0</v>
      </c>
      <c r="M244" s="75">
        <v>0</v>
      </c>
      <c r="N244" s="75">
        <v>0</v>
      </c>
      <c r="O244" s="75">
        <v>0</v>
      </c>
      <c r="P244" s="76">
        <v>0</v>
      </c>
      <c r="Q244" s="198"/>
      <c r="R244" s="198"/>
      <c r="S244" s="51"/>
    </row>
    <row r="245" spans="1:20" ht="18" customHeight="1">
      <c r="A245" s="222" t="s">
        <v>121</v>
      </c>
      <c r="B245" s="198" t="s">
        <v>122</v>
      </c>
      <c r="C245" s="216" t="s">
        <v>123</v>
      </c>
      <c r="D245" s="199"/>
      <c r="E245" s="69"/>
      <c r="F245" s="71" t="s">
        <v>26</v>
      </c>
      <c r="G245" s="72">
        <f t="shared" ref="G245:P245" si="82">SUM(G246:G250)</f>
        <v>55000</v>
      </c>
      <c r="H245" s="72">
        <f t="shared" si="82"/>
        <v>0</v>
      </c>
      <c r="I245" s="72">
        <f t="shared" si="82"/>
        <v>55000</v>
      </c>
      <c r="J245" s="72">
        <f t="shared" si="82"/>
        <v>0</v>
      </c>
      <c r="K245" s="72">
        <f t="shared" si="82"/>
        <v>0</v>
      </c>
      <c r="L245" s="72">
        <f t="shared" si="82"/>
        <v>0</v>
      </c>
      <c r="M245" s="72">
        <f t="shared" si="82"/>
        <v>0</v>
      </c>
      <c r="N245" s="72">
        <f t="shared" si="82"/>
        <v>0</v>
      </c>
      <c r="O245" s="72">
        <f t="shared" si="82"/>
        <v>0</v>
      </c>
      <c r="P245" s="73">
        <f t="shared" si="82"/>
        <v>0</v>
      </c>
      <c r="Q245" s="198" t="s">
        <v>27</v>
      </c>
      <c r="R245" s="198"/>
      <c r="S245" s="51"/>
    </row>
    <row r="246" spans="1:20" ht="18" customHeight="1">
      <c r="A246" s="219"/>
      <c r="B246" s="198"/>
      <c r="C246" s="216"/>
      <c r="D246" s="200"/>
      <c r="E246" s="69"/>
      <c r="F246" s="74" t="s">
        <v>29</v>
      </c>
      <c r="G246" s="75">
        <f t="shared" ref="G246:H250" si="83">I246+K246+M246+O246</f>
        <v>0</v>
      </c>
      <c r="H246" s="75">
        <f t="shared" si="83"/>
        <v>0</v>
      </c>
      <c r="I246" s="75">
        <v>0</v>
      </c>
      <c r="J246" s="75">
        <v>0</v>
      </c>
      <c r="K246" s="75">
        <v>0</v>
      </c>
      <c r="L246" s="75">
        <v>0</v>
      </c>
      <c r="M246" s="75">
        <v>0</v>
      </c>
      <c r="N246" s="75">
        <v>0</v>
      </c>
      <c r="O246" s="75">
        <v>0</v>
      </c>
      <c r="P246" s="76">
        <v>0</v>
      </c>
      <c r="Q246" s="198"/>
      <c r="R246" s="198"/>
      <c r="S246" s="51"/>
    </row>
    <row r="247" spans="1:20" ht="18" customHeight="1">
      <c r="A247" s="219"/>
      <c r="B247" s="198"/>
      <c r="C247" s="216"/>
      <c r="D247" s="200"/>
      <c r="E247" s="69"/>
      <c r="F247" s="74" t="s">
        <v>32</v>
      </c>
      <c r="G247" s="75">
        <f t="shared" si="83"/>
        <v>0</v>
      </c>
      <c r="H247" s="75">
        <f t="shared" si="83"/>
        <v>0</v>
      </c>
      <c r="I247" s="75">
        <v>0</v>
      </c>
      <c r="J247" s="75">
        <v>0</v>
      </c>
      <c r="K247" s="75">
        <v>0</v>
      </c>
      <c r="L247" s="75">
        <v>0</v>
      </c>
      <c r="M247" s="75">
        <v>0</v>
      </c>
      <c r="N247" s="75">
        <v>0</v>
      </c>
      <c r="O247" s="75">
        <v>0</v>
      </c>
      <c r="P247" s="76">
        <v>0</v>
      </c>
      <c r="Q247" s="198"/>
      <c r="R247" s="198"/>
      <c r="S247" s="51"/>
      <c r="T247" s="53"/>
    </row>
    <row r="248" spans="1:20" ht="18" customHeight="1">
      <c r="A248" s="219"/>
      <c r="B248" s="198"/>
      <c r="C248" s="216"/>
      <c r="D248" s="200"/>
      <c r="E248" s="69"/>
      <c r="F248" s="74" t="s">
        <v>33</v>
      </c>
      <c r="G248" s="75">
        <f t="shared" si="83"/>
        <v>0</v>
      </c>
      <c r="H248" s="75">
        <f t="shared" si="83"/>
        <v>0</v>
      </c>
      <c r="I248" s="75">
        <v>0</v>
      </c>
      <c r="J248" s="75">
        <v>0</v>
      </c>
      <c r="K248" s="75">
        <v>0</v>
      </c>
      <c r="L248" s="75">
        <v>0</v>
      </c>
      <c r="M248" s="75">
        <v>0</v>
      </c>
      <c r="N248" s="75">
        <v>0</v>
      </c>
      <c r="O248" s="75">
        <v>0</v>
      </c>
      <c r="P248" s="76">
        <v>0</v>
      </c>
      <c r="Q248" s="198"/>
      <c r="R248" s="198"/>
      <c r="S248" s="51"/>
    </row>
    <row r="249" spans="1:20" ht="18" customHeight="1">
      <c r="A249" s="219"/>
      <c r="B249" s="198"/>
      <c r="C249" s="216"/>
      <c r="D249" s="200"/>
      <c r="E249" s="69" t="s">
        <v>31</v>
      </c>
      <c r="F249" s="74" t="s">
        <v>34</v>
      </c>
      <c r="G249" s="75">
        <f t="shared" si="83"/>
        <v>6000</v>
      </c>
      <c r="H249" s="75">
        <f t="shared" si="83"/>
        <v>0</v>
      </c>
      <c r="I249" s="75">
        <v>6000</v>
      </c>
      <c r="J249" s="75">
        <v>0</v>
      </c>
      <c r="K249" s="75">
        <v>0</v>
      </c>
      <c r="L249" s="75">
        <v>0</v>
      </c>
      <c r="M249" s="75">
        <v>0</v>
      </c>
      <c r="N249" s="75">
        <v>0</v>
      </c>
      <c r="O249" s="75">
        <v>0</v>
      </c>
      <c r="P249" s="76">
        <v>0</v>
      </c>
      <c r="Q249" s="198"/>
      <c r="R249" s="198"/>
      <c r="S249" s="51"/>
    </row>
    <row r="250" spans="1:20" ht="18" customHeight="1">
      <c r="A250" s="220"/>
      <c r="B250" s="198"/>
      <c r="C250" s="216"/>
      <c r="D250" s="201"/>
      <c r="E250" s="69" t="s">
        <v>30</v>
      </c>
      <c r="F250" s="74" t="s">
        <v>35</v>
      </c>
      <c r="G250" s="75">
        <f t="shared" si="83"/>
        <v>49000</v>
      </c>
      <c r="H250" s="75">
        <f t="shared" si="83"/>
        <v>0</v>
      </c>
      <c r="I250" s="75">
        <v>49000</v>
      </c>
      <c r="J250" s="75">
        <v>0</v>
      </c>
      <c r="K250" s="75">
        <v>0</v>
      </c>
      <c r="L250" s="75">
        <v>0</v>
      </c>
      <c r="M250" s="75">
        <v>0</v>
      </c>
      <c r="N250" s="75">
        <v>0</v>
      </c>
      <c r="O250" s="75">
        <v>0</v>
      </c>
      <c r="P250" s="76">
        <v>0</v>
      </c>
      <c r="Q250" s="198"/>
      <c r="R250" s="198"/>
      <c r="S250" s="51"/>
    </row>
    <row r="251" spans="1:20" ht="18" customHeight="1">
      <c r="A251" s="222" t="s">
        <v>124</v>
      </c>
      <c r="B251" s="198" t="s">
        <v>125</v>
      </c>
      <c r="C251" s="216" t="s">
        <v>126</v>
      </c>
      <c r="D251" s="199"/>
      <c r="E251" s="69"/>
      <c r="F251" s="71" t="s">
        <v>26</v>
      </c>
      <c r="G251" s="72">
        <f>SUM(G252:G256)</f>
        <v>87819.3</v>
      </c>
      <c r="H251" s="72">
        <f>SUM(H252:H256)</f>
        <v>0</v>
      </c>
      <c r="I251" s="72">
        <f>SUM(I252:I256)</f>
        <v>87819.3</v>
      </c>
      <c r="J251" s="72">
        <f>SUM(J252:J256)</f>
        <v>0</v>
      </c>
      <c r="K251" s="72">
        <f t="shared" ref="K251:P251" si="84">SUM(K252:K256)</f>
        <v>0</v>
      </c>
      <c r="L251" s="72">
        <f t="shared" si="84"/>
        <v>0</v>
      </c>
      <c r="M251" s="72">
        <f t="shared" si="84"/>
        <v>0</v>
      </c>
      <c r="N251" s="72">
        <f t="shared" si="84"/>
        <v>0</v>
      </c>
      <c r="O251" s="72">
        <f t="shared" si="84"/>
        <v>0</v>
      </c>
      <c r="P251" s="73">
        <f t="shared" si="84"/>
        <v>0</v>
      </c>
      <c r="Q251" s="198" t="s">
        <v>27</v>
      </c>
      <c r="R251" s="198"/>
      <c r="S251" s="51"/>
    </row>
    <row r="252" spans="1:20" ht="18" customHeight="1">
      <c r="A252" s="219"/>
      <c r="B252" s="198"/>
      <c r="C252" s="216"/>
      <c r="D252" s="200"/>
      <c r="E252" s="82"/>
      <c r="F252" s="74" t="s">
        <v>29</v>
      </c>
      <c r="G252" s="75">
        <f t="shared" ref="G252:H256" si="85">I252+K252+M252+O252</f>
        <v>0</v>
      </c>
      <c r="H252" s="75">
        <f t="shared" si="85"/>
        <v>0</v>
      </c>
      <c r="I252" s="75">
        <v>0</v>
      </c>
      <c r="J252" s="75">
        <v>0</v>
      </c>
      <c r="K252" s="75">
        <v>0</v>
      </c>
      <c r="L252" s="75">
        <v>0</v>
      </c>
      <c r="M252" s="75">
        <v>0</v>
      </c>
      <c r="N252" s="75">
        <v>0</v>
      </c>
      <c r="O252" s="75">
        <v>0</v>
      </c>
      <c r="P252" s="76">
        <v>0</v>
      </c>
      <c r="Q252" s="198"/>
      <c r="R252" s="198"/>
      <c r="S252" s="51"/>
    </row>
    <row r="253" spans="1:20" ht="18" customHeight="1">
      <c r="A253" s="219"/>
      <c r="B253" s="198"/>
      <c r="C253" s="216"/>
      <c r="D253" s="200"/>
      <c r="E253" s="69"/>
      <c r="F253" s="74" t="s">
        <v>32</v>
      </c>
      <c r="G253" s="75">
        <f t="shared" si="85"/>
        <v>0</v>
      </c>
      <c r="H253" s="75">
        <f t="shared" si="85"/>
        <v>0</v>
      </c>
      <c r="I253" s="75">
        <v>0</v>
      </c>
      <c r="J253" s="75">
        <v>0</v>
      </c>
      <c r="K253" s="75">
        <v>0</v>
      </c>
      <c r="L253" s="75">
        <v>0</v>
      </c>
      <c r="M253" s="75">
        <v>0</v>
      </c>
      <c r="N253" s="75">
        <v>0</v>
      </c>
      <c r="O253" s="75">
        <v>0</v>
      </c>
      <c r="P253" s="76">
        <v>0</v>
      </c>
      <c r="Q253" s="198"/>
      <c r="R253" s="198"/>
      <c r="S253" s="51"/>
      <c r="T253" s="53"/>
    </row>
    <row r="254" spans="1:20" ht="18" customHeight="1">
      <c r="A254" s="219"/>
      <c r="B254" s="198"/>
      <c r="C254" s="216"/>
      <c r="D254" s="200"/>
      <c r="E254" s="69"/>
      <c r="F254" s="74" t="s">
        <v>33</v>
      </c>
      <c r="G254" s="75">
        <f t="shared" si="85"/>
        <v>0</v>
      </c>
      <c r="H254" s="75">
        <f t="shared" si="85"/>
        <v>0</v>
      </c>
      <c r="I254" s="75">
        <v>0</v>
      </c>
      <c r="J254" s="75">
        <v>0</v>
      </c>
      <c r="K254" s="75">
        <v>0</v>
      </c>
      <c r="L254" s="75">
        <v>0</v>
      </c>
      <c r="M254" s="75">
        <v>0</v>
      </c>
      <c r="N254" s="75">
        <v>0</v>
      </c>
      <c r="O254" s="75">
        <v>0</v>
      </c>
      <c r="P254" s="76">
        <v>0</v>
      </c>
      <c r="Q254" s="198"/>
      <c r="R254" s="198"/>
      <c r="S254" s="51"/>
    </row>
    <row r="255" spans="1:20" ht="18" customHeight="1">
      <c r="A255" s="219"/>
      <c r="B255" s="198"/>
      <c r="C255" s="216"/>
      <c r="D255" s="200"/>
      <c r="E255" s="69" t="s">
        <v>31</v>
      </c>
      <c r="F255" s="74" t="s">
        <v>34</v>
      </c>
      <c r="G255" s="75">
        <f t="shared" si="85"/>
        <v>7819.3</v>
      </c>
      <c r="H255" s="75">
        <f t="shared" si="85"/>
        <v>0</v>
      </c>
      <c r="I255" s="75">
        <v>7819.3</v>
      </c>
      <c r="J255" s="75">
        <v>0</v>
      </c>
      <c r="K255" s="75">
        <v>0</v>
      </c>
      <c r="L255" s="75">
        <v>0</v>
      </c>
      <c r="M255" s="75">
        <v>0</v>
      </c>
      <c r="N255" s="75">
        <v>0</v>
      </c>
      <c r="O255" s="75">
        <v>0</v>
      </c>
      <c r="P255" s="76">
        <v>0</v>
      </c>
      <c r="Q255" s="198"/>
      <c r="R255" s="198"/>
      <c r="S255" s="51"/>
    </row>
    <row r="256" spans="1:20" ht="18" customHeight="1">
      <c r="A256" s="220"/>
      <c r="B256" s="198"/>
      <c r="C256" s="216"/>
      <c r="D256" s="201"/>
      <c r="E256" s="69" t="s">
        <v>30</v>
      </c>
      <c r="F256" s="74" t="s">
        <v>35</v>
      </c>
      <c r="G256" s="75">
        <f t="shared" si="85"/>
        <v>80000</v>
      </c>
      <c r="H256" s="75">
        <f t="shared" si="85"/>
        <v>0</v>
      </c>
      <c r="I256" s="75">
        <v>80000</v>
      </c>
      <c r="J256" s="75">
        <v>0</v>
      </c>
      <c r="K256" s="75">
        <v>0</v>
      </c>
      <c r="L256" s="75">
        <v>0</v>
      </c>
      <c r="M256" s="75">
        <v>0</v>
      </c>
      <c r="N256" s="75">
        <v>0</v>
      </c>
      <c r="O256" s="75">
        <v>0</v>
      </c>
      <c r="P256" s="76">
        <v>0</v>
      </c>
      <c r="Q256" s="198"/>
      <c r="R256" s="198"/>
      <c r="S256" s="51"/>
    </row>
    <row r="257" spans="1:20" ht="18" customHeight="1">
      <c r="A257" s="222" t="s">
        <v>127</v>
      </c>
      <c r="B257" s="198" t="s">
        <v>128</v>
      </c>
      <c r="C257" s="216" t="s">
        <v>129</v>
      </c>
      <c r="D257" s="199"/>
      <c r="E257" s="69"/>
      <c r="F257" s="71" t="s">
        <v>26</v>
      </c>
      <c r="G257" s="72">
        <f>SUM(G258:G262)</f>
        <v>2000</v>
      </c>
      <c r="H257" s="72">
        <f>SUM(H258:H262)</f>
        <v>0</v>
      </c>
      <c r="I257" s="72">
        <f>SUM(I258:I262)</f>
        <v>2000</v>
      </c>
      <c r="J257" s="72">
        <f>SUM(J258:J262)</f>
        <v>0</v>
      </c>
      <c r="K257" s="72">
        <f t="shared" ref="K257:P257" si="86">SUM(K258:K262)</f>
        <v>0</v>
      </c>
      <c r="L257" s="72">
        <f t="shared" si="86"/>
        <v>0</v>
      </c>
      <c r="M257" s="72">
        <f t="shared" si="86"/>
        <v>0</v>
      </c>
      <c r="N257" s="72">
        <f t="shared" si="86"/>
        <v>0</v>
      </c>
      <c r="O257" s="72">
        <f t="shared" si="86"/>
        <v>0</v>
      </c>
      <c r="P257" s="73">
        <f t="shared" si="86"/>
        <v>0</v>
      </c>
      <c r="Q257" s="198" t="s">
        <v>27</v>
      </c>
      <c r="R257" s="198"/>
      <c r="S257" s="51"/>
    </row>
    <row r="258" spans="1:20" ht="18" customHeight="1">
      <c r="A258" s="219"/>
      <c r="B258" s="198"/>
      <c r="C258" s="216"/>
      <c r="D258" s="200"/>
      <c r="E258" s="82"/>
      <c r="F258" s="74" t="s">
        <v>29</v>
      </c>
      <c r="G258" s="75">
        <f t="shared" ref="G258:H262" si="87">I258+K258+M258+O258</f>
        <v>0</v>
      </c>
      <c r="H258" s="75">
        <f t="shared" si="87"/>
        <v>0</v>
      </c>
      <c r="I258" s="75">
        <v>0</v>
      </c>
      <c r="J258" s="75">
        <v>0</v>
      </c>
      <c r="K258" s="75">
        <v>0</v>
      </c>
      <c r="L258" s="75">
        <v>0</v>
      </c>
      <c r="M258" s="75">
        <v>0</v>
      </c>
      <c r="N258" s="75">
        <v>0</v>
      </c>
      <c r="O258" s="75">
        <v>0</v>
      </c>
      <c r="P258" s="76">
        <v>0</v>
      </c>
      <c r="Q258" s="198"/>
      <c r="R258" s="198"/>
      <c r="S258" s="51"/>
    </row>
    <row r="259" spans="1:20" ht="18" customHeight="1">
      <c r="A259" s="219"/>
      <c r="B259" s="198"/>
      <c r="C259" s="216"/>
      <c r="D259" s="200"/>
      <c r="E259" s="69"/>
      <c r="F259" s="74" t="s">
        <v>32</v>
      </c>
      <c r="G259" s="75">
        <f t="shared" si="87"/>
        <v>0</v>
      </c>
      <c r="H259" s="75">
        <f t="shared" si="87"/>
        <v>0</v>
      </c>
      <c r="I259" s="75">
        <v>0</v>
      </c>
      <c r="J259" s="75">
        <v>0</v>
      </c>
      <c r="K259" s="75">
        <v>0</v>
      </c>
      <c r="L259" s="75">
        <v>0</v>
      </c>
      <c r="M259" s="75">
        <v>0</v>
      </c>
      <c r="N259" s="75">
        <v>0</v>
      </c>
      <c r="O259" s="75">
        <v>0</v>
      </c>
      <c r="P259" s="76">
        <v>0</v>
      </c>
      <c r="Q259" s="198"/>
      <c r="R259" s="198"/>
      <c r="S259" s="51"/>
      <c r="T259" s="53"/>
    </row>
    <row r="260" spans="1:20" ht="18" customHeight="1">
      <c r="A260" s="219"/>
      <c r="B260" s="198"/>
      <c r="C260" s="216"/>
      <c r="D260" s="200"/>
      <c r="E260" s="69" t="s">
        <v>31</v>
      </c>
      <c r="F260" s="74" t="s">
        <v>33</v>
      </c>
      <c r="G260" s="75">
        <f t="shared" si="87"/>
        <v>2000</v>
      </c>
      <c r="H260" s="75">
        <f t="shared" si="87"/>
        <v>0</v>
      </c>
      <c r="I260" s="75">
        <v>2000</v>
      </c>
      <c r="J260" s="75">
        <v>0</v>
      </c>
      <c r="K260" s="75">
        <v>0</v>
      </c>
      <c r="L260" s="75">
        <v>0</v>
      </c>
      <c r="M260" s="75">
        <v>0</v>
      </c>
      <c r="N260" s="75">
        <v>0</v>
      </c>
      <c r="O260" s="75">
        <v>0</v>
      </c>
      <c r="P260" s="76">
        <v>0</v>
      </c>
      <c r="Q260" s="198"/>
      <c r="R260" s="198"/>
      <c r="S260" s="51"/>
    </row>
    <row r="261" spans="1:20" ht="18" customHeight="1">
      <c r="A261" s="219"/>
      <c r="B261" s="198"/>
      <c r="C261" s="216"/>
      <c r="D261" s="200"/>
      <c r="E261" s="69"/>
      <c r="F261" s="74" t="s">
        <v>34</v>
      </c>
      <c r="G261" s="75">
        <f t="shared" si="87"/>
        <v>0</v>
      </c>
      <c r="H261" s="75">
        <f t="shared" si="87"/>
        <v>0</v>
      </c>
      <c r="I261" s="75">
        <v>0</v>
      </c>
      <c r="J261" s="75">
        <v>0</v>
      </c>
      <c r="K261" s="75">
        <v>0</v>
      </c>
      <c r="L261" s="75">
        <v>0</v>
      </c>
      <c r="M261" s="75">
        <v>0</v>
      </c>
      <c r="N261" s="75">
        <v>0</v>
      </c>
      <c r="O261" s="75">
        <v>0</v>
      </c>
      <c r="P261" s="76">
        <v>0</v>
      </c>
      <c r="Q261" s="198"/>
      <c r="R261" s="198"/>
      <c r="S261" s="51"/>
    </row>
    <row r="262" spans="1:20" ht="18" customHeight="1">
      <c r="A262" s="220"/>
      <c r="B262" s="198"/>
      <c r="C262" s="216"/>
      <c r="D262" s="201"/>
      <c r="E262" s="69"/>
      <c r="F262" s="74" t="s">
        <v>35</v>
      </c>
      <c r="G262" s="75">
        <f t="shared" si="87"/>
        <v>0</v>
      </c>
      <c r="H262" s="75">
        <f t="shared" si="87"/>
        <v>0</v>
      </c>
      <c r="I262" s="75">
        <v>0</v>
      </c>
      <c r="J262" s="75">
        <v>0</v>
      </c>
      <c r="K262" s="75">
        <v>0</v>
      </c>
      <c r="L262" s="75">
        <v>0</v>
      </c>
      <c r="M262" s="75">
        <v>0</v>
      </c>
      <c r="N262" s="75">
        <v>0</v>
      </c>
      <c r="O262" s="75">
        <v>0</v>
      </c>
      <c r="P262" s="76">
        <v>0</v>
      </c>
      <c r="Q262" s="198"/>
      <c r="R262" s="198"/>
      <c r="S262" s="51"/>
    </row>
    <row r="263" spans="1:20" ht="18" customHeight="1">
      <c r="A263" s="222" t="s">
        <v>130</v>
      </c>
      <c r="B263" s="198" t="s">
        <v>131</v>
      </c>
      <c r="C263" s="216" t="s">
        <v>132</v>
      </c>
      <c r="D263" s="199"/>
      <c r="E263" s="69"/>
      <c r="F263" s="71" t="s">
        <v>26</v>
      </c>
      <c r="G263" s="72">
        <f>SUM(G264:G268)</f>
        <v>8500</v>
      </c>
      <c r="H263" s="72">
        <f>SUM(H264:H268)</f>
        <v>0</v>
      </c>
      <c r="I263" s="72">
        <f>SUM(I264:I268)</f>
        <v>8500</v>
      </c>
      <c r="J263" s="72">
        <f>SUM(J264:J268)</f>
        <v>0</v>
      </c>
      <c r="K263" s="72">
        <f t="shared" ref="K263:P263" si="88">SUM(K264:K268)</f>
        <v>0</v>
      </c>
      <c r="L263" s="72">
        <f t="shared" si="88"/>
        <v>0</v>
      </c>
      <c r="M263" s="72">
        <f t="shared" si="88"/>
        <v>0</v>
      </c>
      <c r="N263" s="72">
        <f t="shared" si="88"/>
        <v>0</v>
      </c>
      <c r="O263" s="72">
        <f t="shared" si="88"/>
        <v>0</v>
      </c>
      <c r="P263" s="73">
        <f t="shared" si="88"/>
        <v>0</v>
      </c>
      <c r="Q263" s="198" t="s">
        <v>27</v>
      </c>
      <c r="R263" s="198"/>
      <c r="S263" s="51"/>
    </row>
    <row r="264" spans="1:20" ht="18" customHeight="1">
      <c r="A264" s="219"/>
      <c r="B264" s="198"/>
      <c r="C264" s="216"/>
      <c r="D264" s="200"/>
      <c r="E264" s="69"/>
      <c r="F264" s="74" t="s">
        <v>29</v>
      </c>
      <c r="G264" s="75">
        <f t="shared" ref="G264:H268" si="89">I264+K264+M264+O264</f>
        <v>0</v>
      </c>
      <c r="H264" s="75">
        <f t="shared" si="89"/>
        <v>0</v>
      </c>
      <c r="I264" s="75">
        <v>0</v>
      </c>
      <c r="J264" s="75">
        <v>0</v>
      </c>
      <c r="K264" s="75">
        <v>0</v>
      </c>
      <c r="L264" s="75">
        <v>0</v>
      </c>
      <c r="M264" s="75">
        <v>0</v>
      </c>
      <c r="N264" s="75">
        <v>0</v>
      </c>
      <c r="O264" s="75">
        <v>0</v>
      </c>
      <c r="P264" s="76">
        <v>0</v>
      </c>
      <c r="Q264" s="198"/>
      <c r="R264" s="198"/>
      <c r="S264" s="51"/>
    </row>
    <row r="265" spans="1:20" ht="18" customHeight="1">
      <c r="A265" s="219"/>
      <c r="B265" s="198"/>
      <c r="C265" s="216"/>
      <c r="D265" s="200"/>
      <c r="E265" s="69"/>
      <c r="F265" s="74" t="s">
        <v>32</v>
      </c>
      <c r="G265" s="75">
        <f t="shared" si="89"/>
        <v>0</v>
      </c>
      <c r="H265" s="75">
        <f t="shared" si="89"/>
        <v>0</v>
      </c>
      <c r="I265" s="75">
        <v>0</v>
      </c>
      <c r="J265" s="75">
        <v>0</v>
      </c>
      <c r="K265" s="75">
        <v>0</v>
      </c>
      <c r="L265" s="75">
        <v>0</v>
      </c>
      <c r="M265" s="75">
        <v>0</v>
      </c>
      <c r="N265" s="75">
        <v>0</v>
      </c>
      <c r="O265" s="75">
        <v>0</v>
      </c>
      <c r="P265" s="76">
        <v>0</v>
      </c>
      <c r="Q265" s="198"/>
      <c r="R265" s="198"/>
      <c r="S265" s="51"/>
      <c r="T265" s="53"/>
    </row>
    <row r="266" spans="1:20" ht="18" customHeight="1">
      <c r="A266" s="219"/>
      <c r="B266" s="198"/>
      <c r="C266" s="216"/>
      <c r="D266" s="200"/>
      <c r="E266" s="69"/>
      <c r="F266" s="74" t="s">
        <v>33</v>
      </c>
      <c r="G266" s="75">
        <f t="shared" si="89"/>
        <v>0</v>
      </c>
      <c r="H266" s="75">
        <f t="shared" si="89"/>
        <v>0</v>
      </c>
      <c r="I266" s="75">
        <v>0</v>
      </c>
      <c r="J266" s="75">
        <v>0</v>
      </c>
      <c r="K266" s="75">
        <v>0</v>
      </c>
      <c r="L266" s="75">
        <v>0</v>
      </c>
      <c r="M266" s="75">
        <v>0</v>
      </c>
      <c r="N266" s="75">
        <v>0</v>
      </c>
      <c r="O266" s="75">
        <v>0</v>
      </c>
      <c r="P266" s="76">
        <v>0</v>
      </c>
      <c r="Q266" s="198"/>
      <c r="R266" s="198"/>
      <c r="S266" s="51"/>
    </row>
    <row r="267" spans="1:20" ht="18" customHeight="1">
      <c r="A267" s="219"/>
      <c r="B267" s="198"/>
      <c r="C267" s="216"/>
      <c r="D267" s="200"/>
      <c r="E267" s="69" t="s">
        <v>28</v>
      </c>
      <c r="F267" s="74" t="s">
        <v>34</v>
      </c>
      <c r="G267" s="75">
        <f t="shared" si="89"/>
        <v>850</v>
      </c>
      <c r="H267" s="75">
        <f t="shared" si="89"/>
        <v>0</v>
      </c>
      <c r="I267" s="75">
        <v>850</v>
      </c>
      <c r="J267" s="75">
        <v>0</v>
      </c>
      <c r="K267" s="75">
        <v>0</v>
      </c>
      <c r="L267" s="75">
        <v>0</v>
      </c>
      <c r="M267" s="75">
        <v>0</v>
      </c>
      <c r="N267" s="75">
        <v>0</v>
      </c>
      <c r="O267" s="75">
        <v>0</v>
      </c>
      <c r="P267" s="76">
        <v>0</v>
      </c>
      <c r="Q267" s="198"/>
      <c r="R267" s="198"/>
      <c r="S267" s="51"/>
    </row>
    <row r="268" spans="1:20" ht="18" customHeight="1">
      <c r="A268" s="220"/>
      <c r="B268" s="198"/>
      <c r="C268" s="216"/>
      <c r="D268" s="201"/>
      <c r="E268" s="69" t="s">
        <v>30</v>
      </c>
      <c r="F268" s="74" t="s">
        <v>35</v>
      </c>
      <c r="G268" s="75">
        <f t="shared" si="89"/>
        <v>7650</v>
      </c>
      <c r="H268" s="75">
        <f t="shared" si="89"/>
        <v>0</v>
      </c>
      <c r="I268" s="75">
        <v>7650</v>
      </c>
      <c r="J268" s="75">
        <v>0</v>
      </c>
      <c r="K268" s="75">
        <v>0</v>
      </c>
      <c r="L268" s="75">
        <v>0</v>
      </c>
      <c r="M268" s="75">
        <v>0</v>
      </c>
      <c r="N268" s="75">
        <v>0</v>
      </c>
      <c r="O268" s="75">
        <v>0</v>
      </c>
      <c r="P268" s="76">
        <v>0</v>
      </c>
      <c r="Q268" s="198"/>
      <c r="R268" s="198"/>
      <c r="S268" s="51"/>
    </row>
    <row r="269" spans="1:20" ht="18" customHeight="1">
      <c r="A269" s="222" t="s">
        <v>133</v>
      </c>
      <c r="B269" s="198" t="s">
        <v>134</v>
      </c>
      <c r="C269" s="216" t="s">
        <v>120</v>
      </c>
      <c r="D269" s="199"/>
      <c r="E269" s="69"/>
      <c r="F269" s="71" t="s">
        <v>26</v>
      </c>
      <c r="G269" s="72">
        <f t="shared" ref="G269:P269" si="90">SUM(G270:G274)</f>
        <v>60000</v>
      </c>
      <c r="H269" s="72">
        <f t="shared" si="90"/>
        <v>0</v>
      </c>
      <c r="I269" s="72">
        <f t="shared" si="90"/>
        <v>60000</v>
      </c>
      <c r="J269" s="72">
        <f t="shared" si="90"/>
        <v>0</v>
      </c>
      <c r="K269" s="72">
        <f t="shared" si="90"/>
        <v>0</v>
      </c>
      <c r="L269" s="72">
        <f t="shared" si="90"/>
        <v>0</v>
      </c>
      <c r="M269" s="72">
        <f t="shared" si="90"/>
        <v>0</v>
      </c>
      <c r="N269" s="72">
        <f t="shared" si="90"/>
        <v>0</v>
      </c>
      <c r="O269" s="72">
        <f t="shared" si="90"/>
        <v>0</v>
      </c>
      <c r="P269" s="73">
        <f t="shared" si="90"/>
        <v>0</v>
      </c>
      <c r="Q269" s="198" t="s">
        <v>27</v>
      </c>
      <c r="R269" s="198"/>
      <c r="S269" s="51"/>
    </row>
    <row r="270" spans="1:20" ht="18" customHeight="1">
      <c r="A270" s="219"/>
      <c r="B270" s="198"/>
      <c r="C270" s="216"/>
      <c r="D270" s="200"/>
      <c r="E270" s="69"/>
      <c r="F270" s="74" t="s">
        <v>29</v>
      </c>
      <c r="G270" s="75">
        <f t="shared" ref="G270:H274" si="91">I270+K270+M270+O270</f>
        <v>0</v>
      </c>
      <c r="H270" s="75">
        <f t="shared" si="91"/>
        <v>0</v>
      </c>
      <c r="I270" s="75">
        <v>0</v>
      </c>
      <c r="J270" s="75">
        <v>0</v>
      </c>
      <c r="K270" s="75">
        <v>0</v>
      </c>
      <c r="L270" s="75">
        <v>0</v>
      </c>
      <c r="M270" s="75">
        <v>0</v>
      </c>
      <c r="N270" s="75">
        <v>0</v>
      </c>
      <c r="O270" s="75">
        <v>0</v>
      </c>
      <c r="P270" s="76">
        <v>0</v>
      </c>
      <c r="Q270" s="198"/>
      <c r="R270" s="198"/>
      <c r="S270" s="51"/>
    </row>
    <row r="271" spans="1:20" ht="18" customHeight="1">
      <c r="A271" s="219"/>
      <c r="B271" s="198"/>
      <c r="C271" s="216"/>
      <c r="D271" s="200"/>
      <c r="E271" s="69"/>
      <c r="F271" s="74" t="s">
        <v>32</v>
      </c>
      <c r="G271" s="75">
        <f t="shared" si="91"/>
        <v>0</v>
      </c>
      <c r="H271" s="75">
        <f t="shared" si="91"/>
        <v>0</v>
      </c>
      <c r="I271" s="75">
        <v>0</v>
      </c>
      <c r="J271" s="75">
        <v>0</v>
      </c>
      <c r="K271" s="75">
        <v>0</v>
      </c>
      <c r="L271" s="75">
        <v>0</v>
      </c>
      <c r="M271" s="75">
        <v>0</v>
      </c>
      <c r="N271" s="75">
        <v>0</v>
      </c>
      <c r="O271" s="75">
        <v>0</v>
      </c>
      <c r="P271" s="76">
        <v>0</v>
      </c>
      <c r="Q271" s="198"/>
      <c r="R271" s="198"/>
      <c r="S271" s="51"/>
      <c r="T271" s="53"/>
    </row>
    <row r="272" spans="1:20" ht="18" customHeight="1">
      <c r="A272" s="219"/>
      <c r="B272" s="198"/>
      <c r="C272" s="216"/>
      <c r="D272" s="200"/>
      <c r="E272" s="69"/>
      <c r="F272" s="74" t="s">
        <v>33</v>
      </c>
      <c r="G272" s="75">
        <f t="shared" si="91"/>
        <v>0</v>
      </c>
      <c r="H272" s="75">
        <f t="shared" si="91"/>
        <v>0</v>
      </c>
      <c r="I272" s="75">
        <v>0</v>
      </c>
      <c r="J272" s="75">
        <v>0</v>
      </c>
      <c r="K272" s="75">
        <v>0</v>
      </c>
      <c r="L272" s="75">
        <v>0</v>
      </c>
      <c r="M272" s="75">
        <v>0</v>
      </c>
      <c r="N272" s="75">
        <v>0</v>
      </c>
      <c r="O272" s="75">
        <v>0</v>
      </c>
      <c r="P272" s="76">
        <v>0</v>
      </c>
      <c r="Q272" s="198"/>
      <c r="R272" s="198"/>
      <c r="S272" s="51"/>
    </row>
    <row r="273" spans="1:53" ht="18" customHeight="1">
      <c r="A273" s="219"/>
      <c r="B273" s="198"/>
      <c r="C273" s="216"/>
      <c r="D273" s="200"/>
      <c r="E273" s="69" t="s">
        <v>31</v>
      </c>
      <c r="F273" s="74" t="s">
        <v>34</v>
      </c>
      <c r="G273" s="75">
        <f t="shared" si="91"/>
        <v>6000</v>
      </c>
      <c r="H273" s="75">
        <f t="shared" si="91"/>
        <v>0</v>
      </c>
      <c r="I273" s="75">
        <v>6000</v>
      </c>
      <c r="J273" s="75">
        <v>0</v>
      </c>
      <c r="K273" s="75">
        <v>0</v>
      </c>
      <c r="L273" s="75">
        <v>0</v>
      </c>
      <c r="M273" s="75">
        <v>0</v>
      </c>
      <c r="N273" s="75">
        <v>0</v>
      </c>
      <c r="O273" s="75">
        <v>0</v>
      </c>
      <c r="P273" s="76">
        <v>0</v>
      </c>
      <c r="Q273" s="198"/>
      <c r="R273" s="198"/>
      <c r="S273" s="51"/>
    </row>
    <row r="274" spans="1:53" ht="18" customHeight="1">
      <c r="A274" s="220"/>
      <c r="B274" s="198"/>
      <c r="C274" s="216"/>
      <c r="D274" s="201"/>
      <c r="E274" s="69" t="s">
        <v>30</v>
      </c>
      <c r="F274" s="74" t="s">
        <v>35</v>
      </c>
      <c r="G274" s="75">
        <f t="shared" si="91"/>
        <v>54000</v>
      </c>
      <c r="H274" s="75">
        <f t="shared" si="91"/>
        <v>0</v>
      </c>
      <c r="I274" s="75">
        <v>54000</v>
      </c>
      <c r="J274" s="75">
        <v>0</v>
      </c>
      <c r="K274" s="75">
        <v>0</v>
      </c>
      <c r="L274" s="75">
        <v>0</v>
      </c>
      <c r="M274" s="75">
        <v>0</v>
      </c>
      <c r="N274" s="75">
        <v>0</v>
      </c>
      <c r="O274" s="75">
        <v>0</v>
      </c>
      <c r="P274" s="76">
        <v>0</v>
      </c>
      <c r="Q274" s="198"/>
      <c r="R274" s="198"/>
      <c r="S274" s="51"/>
    </row>
    <row r="275" spans="1:53" ht="18" customHeight="1">
      <c r="A275" s="222" t="s">
        <v>135</v>
      </c>
      <c r="B275" s="198" t="s">
        <v>136</v>
      </c>
      <c r="C275" s="216" t="s">
        <v>137</v>
      </c>
      <c r="D275" s="199"/>
      <c r="E275" s="69"/>
      <c r="F275" s="71" t="s">
        <v>26</v>
      </c>
      <c r="G275" s="72">
        <f>SUM(G276:G280)</f>
        <v>52000</v>
      </c>
      <c r="H275" s="72">
        <f>SUM(H276:H280)</f>
        <v>0</v>
      </c>
      <c r="I275" s="72">
        <f>SUM(I276:I280)</f>
        <v>52000</v>
      </c>
      <c r="J275" s="72">
        <f>SUM(J276:J280)</f>
        <v>0</v>
      </c>
      <c r="K275" s="72">
        <f t="shared" ref="K275:P275" si="92">SUM(K276:K280)</f>
        <v>0</v>
      </c>
      <c r="L275" s="72">
        <f t="shared" si="92"/>
        <v>0</v>
      </c>
      <c r="M275" s="72">
        <f t="shared" si="92"/>
        <v>0</v>
      </c>
      <c r="N275" s="72">
        <f t="shared" si="92"/>
        <v>0</v>
      </c>
      <c r="O275" s="72">
        <f t="shared" si="92"/>
        <v>0</v>
      </c>
      <c r="P275" s="73">
        <f t="shared" si="92"/>
        <v>0</v>
      </c>
      <c r="Q275" s="198" t="s">
        <v>27</v>
      </c>
      <c r="R275" s="198"/>
      <c r="S275" s="51"/>
    </row>
    <row r="276" spans="1:53" ht="18" customHeight="1">
      <c r="A276" s="219"/>
      <c r="B276" s="198"/>
      <c r="C276" s="216"/>
      <c r="D276" s="200"/>
      <c r="E276" s="69"/>
      <c r="F276" s="74" t="s">
        <v>29</v>
      </c>
      <c r="G276" s="75">
        <f t="shared" ref="G276:H280" si="93">I276+K276+M276+O276</f>
        <v>0</v>
      </c>
      <c r="H276" s="75">
        <f t="shared" si="93"/>
        <v>0</v>
      </c>
      <c r="I276" s="75">
        <v>0</v>
      </c>
      <c r="J276" s="75">
        <v>0</v>
      </c>
      <c r="K276" s="75">
        <v>0</v>
      </c>
      <c r="L276" s="75">
        <v>0</v>
      </c>
      <c r="M276" s="75">
        <v>0</v>
      </c>
      <c r="N276" s="75">
        <v>0</v>
      </c>
      <c r="O276" s="75">
        <v>0</v>
      </c>
      <c r="P276" s="76">
        <v>0</v>
      </c>
      <c r="Q276" s="198"/>
      <c r="R276" s="198"/>
      <c r="S276" s="51"/>
    </row>
    <row r="277" spans="1:53" ht="18" customHeight="1">
      <c r="A277" s="219"/>
      <c r="B277" s="198"/>
      <c r="C277" s="216"/>
      <c r="D277" s="200"/>
      <c r="E277" s="69"/>
      <c r="F277" s="74" t="s">
        <v>32</v>
      </c>
      <c r="G277" s="75">
        <f t="shared" si="93"/>
        <v>0</v>
      </c>
      <c r="H277" s="75">
        <f t="shared" si="93"/>
        <v>0</v>
      </c>
      <c r="I277" s="75">
        <v>0</v>
      </c>
      <c r="J277" s="75">
        <v>0</v>
      </c>
      <c r="K277" s="75">
        <v>0</v>
      </c>
      <c r="L277" s="75">
        <v>0</v>
      </c>
      <c r="M277" s="75">
        <v>0</v>
      </c>
      <c r="N277" s="75">
        <v>0</v>
      </c>
      <c r="O277" s="75">
        <v>0</v>
      </c>
      <c r="P277" s="76">
        <v>0</v>
      </c>
      <c r="Q277" s="198"/>
      <c r="R277" s="198"/>
      <c r="S277" s="51"/>
    </row>
    <row r="278" spans="1:53" ht="18" customHeight="1">
      <c r="A278" s="219"/>
      <c r="B278" s="198"/>
      <c r="C278" s="216"/>
      <c r="D278" s="200"/>
      <c r="E278" s="69"/>
      <c r="F278" s="74" t="s">
        <v>33</v>
      </c>
      <c r="G278" s="75">
        <f t="shared" si="93"/>
        <v>0</v>
      </c>
      <c r="H278" s="75">
        <f t="shared" si="93"/>
        <v>0</v>
      </c>
      <c r="I278" s="75">
        <v>0</v>
      </c>
      <c r="J278" s="75">
        <v>0</v>
      </c>
      <c r="K278" s="75">
        <v>0</v>
      </c>
      <c r="L278" s="75">
        <v>0</v>
      </c>
      <c r="M278" s="75">
        <v>0</v>
      </c>
      <c r="N278" s="75">
        <v>0</v>
      </c>
      <c r="O278" s="75">
        <v>0</v>
      </c>
      <c r="P278" s="76">
        <v>0</v>
      </c>
      <c r="Q278" s="198"/>
      <c r="R278" s="198"/>
      <c r="S278" s="51"/>
      <c r="T278" s="53"/>
    </row>
    <row r="279" spans="1:53" ht="18" customHeight="1">
      <c r="A279" s="219"/>
      <c r="B279" s="198"/>
      <c r="C279" s="216"/>
      <c r="D279" s="200"/>
      <c r="E279" s="69" t="s">
        <v>31</v>
      </c>
      <c r="F279" s="74" t="s">
        <v>34</v>
      </c>
      <c r="G279" s="75">
        <f t="shared" si="93"/>
        <v>5200</v>
      </c>
      <c r="H279" s="75">
        <f t="shared" si="93"/>
        <v>0</v>
      </c>
      <c r="I279" s="75">
        <v>5200</v>
      </c>
      <c r="J279" s="75">
        <v>0</v>
      </c>
      <c r="K279" s="75">
        <v>0</v>
      </c>
      <c r="L279" s="75">
        <v>0</v>
      </c>
      <c r="M279" s="75">
        <v>0</v>
      </c>
      <c r="N279" s="75">
        <v>0</v>
      </c>
      <c r="O279" s="75">
        <v>0</v>
      </c>
      <c r="P279" s="76">
        <v>0</v>
      </c>
      <c r="Q279" s="198"/>
      <c r="R279" s="198"/>
      <c r="S279" s="51"/>
    </row>
    <row r="280" spans="1:53" ht="18" customHeight="1">
      <c r="A280" s="220"/>
      <c r="B280" s="198"/>
      <c r="C280" s="216"/>
      <c r="D280" s="201"/>
      <c r="E280" s="69" t="s">
        <v>30</v>
      </c>
      <c r="F280" s="74" t="s">
        <v>35</v>
      </c>
      <c r="G280" s="75">
        <f t="shared" si="93"/>
        <v>46800</v>
      </c>
      <c r="H280" s="75">
        <f t="shared" si="93"/>
        <v>0</v>
      </c>
      <c r="I280" s="75">
        <v>46800</v>
      </c>
      <c r="J280" s="75">
        <v>0</v>
      </c>
      <c r="K280" s="75">
        <v>0</v>
      </c>
      <c r="L280" s="75">
        <v>0</v>
      </c>
      <c r="M280" s="75">
        <v>0</v>
      </c>
      <c r="N280" s="75">
        <v>0</v>
      </c>
      <c r="O280" s="75">
        <v>0</v>
      </c>
      <c r="P280" s="76">
        <v>0</v>
      </c>
      <c r="Q280" s="198"/>
      <c r="R280" s="198"/>
      <c r="S280" s="51"/>
    </row>
    <row r="281" spans="1:53" ht="18" customHeight="1">
      <c r="A281" s="222" t="s">
        <v>138</v>
      </c>
      <c r="B281" s="198" t="s">
        <v>139</v>
      </c>
      <c r="C281" s="216" t="s">
        <v>140</v>
      </c>
      <c r="D281" s="199"/>
      <c r="E281" s="69"/>
      <c r="F281" s="71" t="s">
        <v>26</v>
      </c>
      <c r="G281" s="72">
        <f>SUM(G282:G286)</f>
        <v>209000</v>
      </c>
      <c r="H281" s="72">
        <f>SUM(H282:H286)</f>
        <v>0</v>
      </c>
      <c r="I281" s="72">
        <f>SUM(I282:I286)</f>
        <v>209000</v>
      </c>
      <c r="J281" s="72">
        <f>SUM(J282:J286)</f>
        <v>0</v>
      </c>
      <c r="K281" s="72">
        <f t="shared" ref="K281:P281" si="94">SUM(K282:K286)</f>
        <v>0</v>
      </c>
      <c r="L281" s="72">
        <f t="shared" si="94"/>
        <v>0</v>
      </c>
      <c r="M281" s="72">
        <f t="shared" si="94"/>
        <v>0</v>
      </c>
      <c r="N281" s="72">
        <f t="shared" si="94"/>
        <v>0</v>
      </c>
      <c r="O281" s="72">
        <f t="shared" si="94"/>
        <v>0</v>
      </c>
      <c r="P281" s="73">
        <f t="shared" si="94"/>
        <v>0</v>
      </c>
      <c r="Q281" s="198" t="s">
        <v>27</v>
      </c>
      <c r="R281" s="198"/>
      <c r="S281" s="51"/>
    </row>
    <row r="282" spans="1:53" ht="18" customHeight="1">
      <c r="A282" s="219"/>
      <c r="B282" s="198"/>
      <c r="C282" s="216"/>
      <c r="D282" s="200"/>
      <c r="E282" s="69"/>
      <c r="F282" s="74" t="s">
        <v>29</v>
      </c>
      <c r="G282" s="75">
        <f t="shared" ref="G282:H286" si="95">I282+K282+M282+O282</f>
        <v>0</v>
      </c>
      <c r="H282" s="75">
        <f t="shared" si="95"/>
        <v>0</v>
      </c>
      <c r="I282" s="75">
        <v>0</v>
      </c>
      <c r="J282" s="75">
        <v>0</v>
      </c>
      <c r="K282" s="75">
        <v>0</v>
      </c>
      <c r="L282" s="75">
        <v>0</v>
      </c>
      <c r="M282" s="75">
        <v>0</v>
      </c>
      <c r="N282" s="75">
        <v>0</v>
      </c>
      <c r="O282" s="75">
        <v>0</v>
      </c>
      <c r="P282" s="76">
        <v>0</v>
      </c>
      <c r="Q282" s="198"/>
      <c r="R282" s="198"/>
      <c r="S282" s="51"/>
    </row>
    <row r="283" spans="1:53" ht="18" customHeight="1">
      <c r="A283" s="219"/>
      <c r="B283" s="198"/>
      <c r="C283" s="216"/>
      <c r="D283" s="200"/>
      <c r="E283" s="69"/>
      <c r="F283" s="74" t="s">
        <v>32</v>
      </c>
      <c r="G283" s="75">
        <f t="shared" si="95"/>
        <v>0</v>
      </c>
      <c r="H283" s="75">
        <f t="shared" si="95"/>
        <v>0</v>
      </c>
      <c r="I283" s="75">
        <v>0</v>
      </c>
      <c r="J283" s="75">
        <v>0</v>
      </c>
      <c r="K283" s="75">
        <v>0</v>
      </c>
      <c r="L283" s="75">
        <v>0</v>
      </c>
      <c r="M283" s="75">
        <v>0</v>
      </c>
      <c r="N283" s="75">
        <v>0</v>
      </c>
      <c r="O283" s="75">
        <v>0</v>
      </c>
      <c r="P283" s="76">
        <v>0</v>
      </c>
      <c r="Q283" s="198"/>
      <c r="R283" s="198"/>
      <c r="S283" s="51"/>
      <c r="T283" s="53"/>
    </row>
    <row r="284" spans="1:53" ht="18" customHeight="1">
      <c r="A284" s="219"/>
      <c r="B284" s="198"/>
      <c r="C284" s="216"/>
      <c r="D284" s="200"/>
      <c r="E284" s="69"/>
      <c r="F284" s="74" t="s">
        <v>33</v>
      </c>
      <c r="G284" s="75">
        <f t="shared" si="95"/>
        <v>0</v>
      </c>
      <c r="H284" s="75">
        <f t="shared" si="95"/>
        <v>0</v>
      </c>
      <c r="I284" s="75">
        <v>0</v>
      </c>
      <c r="J284" s="75">
        <v>0</v>
      </c>
      <c r="K284" s="75">
        <v>0</v>
      </c>
      <c r="L284" s="75">
        <v>0</v>
      </c>
      <c r="M284" s="75">
        <v>0</v>
      </c>
      <c r="N284" s="75">
        <v>0</v>
      </c>
      <c r="O284" s="75">
        <v>0</v>
      </c>
      <c r="P284" s="76">
        <v>0</v>
      </c>
      <c r="Q284" s="198"/>
      <c r="R284" s="198"/>
      <c r="S284" s="51"/>
    </row>
    <row r="285" spans="1:53" ht="18" customHeight="1">
      <c r="A285" s="219"/>
      <c r="B285" s="198"/>
      <c r="C285" s="216"/>
      <c r="D285" s="200"/>
      <c r="E285" s="69" t="s">
        <v>31</v>
      </c>
      <c r="F285" s="74" t="s">
        <v>34</v>
      </c>
      <c r="G285" s="75">
        <f t="shared" si="95"/>
        <v>19000</v>
      </c>
      <c r="H285" s="75">
        <f t="shared" si="95"/>
        <v>0</v>
      </c>
      <c r="I285" s="75">
        <v>19000</v>
      </c>
      <c r="J285" s="75">
        <v>0</v>
      </c>
      <c r="K285" s="75">
        <v>0</v>
      </c>
      <c r="L285" s="75">
        <v>0</v>
      </c>
      <c r="M285" s="75">
        <v>0</v>
      </c>
      <c r="N285" s="75">
        <v>0</v>
      </c>
      <c r="O285" s="75">
        <v>0</v>
      </c>
      <c r="P285" s="76">
        <v>0</v>
      </c>
      <c r="Q285" s="198"/>
      <c r="R285" s="198"/>
      <c r="S285" s="51"/>
    </row>
    <row r="286" spans="1:53" ht="18" customHeight="1">
      <c r="A286" s="220"/>
      <c r="B286" s="198"/>
      <c r="C286" s="216"/>
      <c r="D286" s="201"/>
      <c r="E286" s="69" t="s">
        <v>30</v>
      </c>
      <c r="F286" s="74" t="s">
        <v>35</v>
      </c>
      <c r="G286" s="75">
        <f t="shared" si="95"/>
        <v>190000</v>
      </c>
      <c r="H286" s="75">
        <f t="shared" si="95"/>
        <v>0</v>
      </c>
      <c r="I286" s="75">
        <v>190000</v>
      </c>
      <c r="J286" s="75">
        <v>0</v>
      </c>
      <c r="K286" s="75">
        <v>0</v>
      </c>
      <c r="L286" s="75">
        <v>0</v>
      </c>
      <c r="M286" s="75">
        <v>0</v>
      </c>
      <c r="N286" s="75">
        <v>0</v>
      </c>
      <c r="O286" s="75">
        <v>0</v>
      </c>
      <c r="P286" s="76">
        <v>0</v>
      </c>
      <c r="Q286" s="198"/>
      <c r="R286" s="198"/>
      <c r="S286" s="51"/>
    </row>
    <row r="287" spans="1:53" s="122" customFormat="1" ht="18" customHeight="1">
      <c r="A287" s="247" t="s">
        <v>141</v>
      </c>
      <c r="B287" s="202" t="s">
        <v>142</v>
      </c>
      <c r="C287" s="208" t="s">
        <v>41</v>
      </c>
      <c r="D287" s="113"/>
      <c r="E287" s="114"/>
      <c r="F287" s="115" t="s">
        <v>26</v>
      </c>
      <c r="G287" s="116">
        <f t="shared" ref="G287:P287" si="96">SUM(G288:G293)</f>
        <v>14501.7</v>
      </c>
      <c r="H287" s="116">
        <f t="shared" si="96"/>
        <v>1501.7</v>
      </c>
      <c r="I287" s="116">
        <f t="shared" si="96"/>
        <v>14501.7</v>
      </c>
      <c r="J287" s="116">
        <f t="shared" si="96"/>
        <v>1501.7</v>
      </c>
      <c r="K287" s="116">
        <f t="shared" si="96"/>
        <v>0</v>
      </c>
      <c r="L287" s="116">
        <f t="shared" si="96"/>
        <v>0</v>
      </c>
      <c r="M287" s="116">
        <f t="shared" si="96"/>
        <v>0</v>
      </c>
      <c r="N287" s="116">
        <f t="shared" si="96"/>
        <v>0</v>
      </c>
      <c r="O287" s="116">
        <f t="shared" si="96"/>
        <v>0</v>
      </c>
      <c r="P287" s="117">
        <f t="shared" si="96"/>
        <v>0</v>
      </c>
      <c r="Q287" s="215" t="s">
        <v>27</v>
      </c>
      <c r="R287" s="215"/>
      <c r="S287" s="118"/>
      <c r="T287" s="120"/>
      <c r="U287" s="120"/>
      <c r="V287" s="120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21"/>
      <c r="AV287" s="121"/>
      <c r="AW287" s="121"/>
      <c r="AX287" s="121"/>
      <c r="AY287" s="121"/>
      <c r="AZ287" s="121"/>
      <c r="BA287" s="121"/>
    </row>
    <row r="288" spans="1:53" s="122" customFormat="1" ht="18" customHeight="1">
      <c r="A288" s="206"/>
      <c r="B288" s="203"/>
      <c r="C288" s="209"/>
      <c r="D288" s="123"/>
      <c r="E288" s="114"/>
      <c r="F288" s="124" t="s">
        <v>29</v>
      </c>
      <c r="G288" s="125">
        <f t="shared" ref="G288:H293" si="97">I288+K288+M288+O288</f>
        <v>0</v>
      </c>
      <c r="H288" s="125">
        <f t="shared" si="97"/>
        <v>0</v>
      </c>
      <c r="I288" s="125">
        <v>0</v>
      </c>
      <c r="J288" s="125">
        <v>0</v>
      </c>
      <c r="K288" s="125">
        <v>0</v>
      </c>
      <c r="L288" s="125">
        <v>0</v>
      </c>
      <c r="M288" s="125">
        <v>0</v>
      </c>
      <c r="N288" s="125">
        <v>0</v>
      </c>
      <c r="O288" s="125">
        <v>0</v>
      </c>
      <c r="P288" s="126">
        <v>0</v>
      </c>
      <c r="Q288" s="215"/>
      <c r="R288" s="215"/>
      <c r="S288" s="118"/>
      <c r="T288" s="120"/>
      <c r="U288" s="120"/>
      <c r="V288" s="120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21"/>
      <c r="AV288" s="121"/>
      <c r="AW288" s="121"/>
      <c r="AX288" s="121"/>
      <c r="AY288" s="121"/>
      <c r="AZ288" s="121"/>
      <c r="BA288" s="121"/>
    </row>
    <row r="289" spans="1:53" s="122" customFormat="1">
      <c r="A289" s="206"/>
      <c r="B289" s="203"/>
      <c r="C289" s="209"/>
      <c r="E289" s="137"/>
      <c r="F289" s="124" t="s">
        <v>32</v>
      </c>
      <c r="G289" s="125">
        <f t="shared" si="97"/>
        <v>0</v>
      </c>
      <c r="H289" s="125">
        <f t="shared" si="97"/>
        <v>0</v>
      </c>
      <c r="I289" s="125">
        <v>0</v>
      </c>
      <c r="J289" s="125">
        <v>0</v>
      </c>
      <c r="K289" s="125">
        <v>0</v>
      </c>
      <c r="L289" s="125">
        <v>0</v>
      </c>
      <c r="M289" s="125">
        <v>0</v>
      </c>
      <c r="N289" s="125">
        <v>0</v>
      </c>
      <c r="O289" s="125">
        <v>0</v>
      </c>
      <c r="P289" s="126">
        <v>0</v>
      </c>
      <c r="Q289" s="215"/>
      <c r="R289" s="215"/>
      <c r="S289" s="118"/>
      <c r="T289" s="120"/>
      <c r="U289" s="120"/>
      <c r="V289" s="120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21"/>
      <c r="AV289" s="121"/>
      <c r="AW289" s="121"/>
      <c r="AX289" s="121"/>
      <c r="AY289" s="121"/>
      <c r="AZ289" s="121"/>
      <c r="BA289" s="121"/>
    </row>
    <row r="290" spans="1:53" s="122" customFormat="1" ht="18" customHeight="1">
      <c r="A290" s="206"/>
      <c r="B290" s="203"/>
      <c r="C290" s="209"/>
      <c r="D290" s="123" t="s">
        <v>265</v>
      </c>
      <c r="E290" s="114"/>
      <c r="F290" s="124" t="s">
        <v>32</v>
      </c>
      <c r="G290" s="125">
        <f t="shared" si="97"/>
        <v>0</v>
      </c>
      <c r="H290" s="125">
        <f t="shared" si="97"/>
        <v>0</v>
      </c>
      <c r="I290" s="125">
        <v>0</v>
      </c>
      <c r="J290" s="125">
        <v>0</v>
      </c>
      <c r="K290" s="125">
        <v>0</v>
      </c>
      <c r="L290" s="125">
        <v>0</v>
      </c>
      <c r="M290" s="125">
        <v>0</v>
      </c>
      <c r="N290" s="125">
        <v>0</v>
      </c>
      <c r="O290" s="125">
        <v>0</v>
      </c>
      <c r="P290" s="126">
        <v>0</v>
      </c>
      <c r="Q290" s="215"/>
      <c r="R290" s="215"/>
      <c r="S290" s="118"/>
      <c r="T290" s="120"/>
      <c r="U290" s="120"/>
      <c r="V290" s="120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21"/>
      <c r="AV290" s="121"/>
      <c r="AW290" s="121"/>
      <c r="AX290" s="121"/>
      <c r="AY290" s="121"/>
      <c r="AZ290" s="121"/>
      <c r="BA290" s="121"/>
    </row>
    <row r="291" spans="1:53" s="122" customFormat="1" ht="18" customHeight="1">
      <c r="A291" s="206"/>
      <c r="B291" s="203"/>
      <c r="C291" s="209"/>
      <c r="D291" s="123"/>
      <c r="E291" s="145" t="s">
        <v>88</v>
      </c>
      <c r="F291" s="124" t="s">
        <v>33</v>
      </c>
      <c r="G291" s="125">
        <f t="shared" si="97"/>
        <v>1501.7</v>
      </c>
      <c r="H291" s="125">
        <f t="shared" si="97"/>
        <v>1501.7</v>
      </c>
      <c r="I291" s="125">
        <v>1501.7</v>
      </c>
      <c r="J291" s="125">
        <v>1501.7</v>
      </c>
      <c r="K291" s="125">
        <v>0</v>
      </c>
      <c r="L291" s="125">
        <v>0</v>
      </c>
      <c r="M291" s="125">
        <v>0</v>
      </c>
      <c r="N291" s="125">
        <v>0</v>
      </c>
      <c r="O291" s="125">
        <v>0</v>
      </c>
      <c r="P291" s="126">
        <v>0</v>
      </c>
      <c r="Q291" s="215"/>
      <c r="R291" s="215"/>
      <c r="S291" s="118"/>
      <c r="T291" s="120"/>
      <c r="U291" s="120"/>
      <c r="V291" s="120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21"/>
      <c r="AV291" s="121"/>
      <c r="AW291" s="121"/>
      <c r="AX291" s="121"/>
      <c r="AY291" s="121"/>
      <c r="AZ291" s="121"/>
      <c r="BA291" s="121"/>
    </row>
    <row r="292" spans="1:53" s="122" customFormat="1" ht="18" customHeight="1">
      <c r="A292" s="206"/>
      <c r="B292" s="203"/>
      <c r="C292" s="209"/>
      <c r="D292" s="123"/>
      <c r="E292" s="114" t="s">
        <v>30</v>
      </c>
      <c r="F292" s="124" t="s">
        <v>34</v>
      </c>
      <c r="G292" s="125">
        <f t="shared" si="97"/>
        <v>13000</v>
      </c>
      <c r="H292" s="125">
        <f t="shared" si="97"/>
        <v>0</v>
      </c>
      <c r="I292" s="125">
        <v>13000</v>
      </c>
      <c r="J292" s="125">
        <v>0</v>
      </c>
      <c r="K292" s="125">
        <v>0</v>
      </c>
      <c r="L292" s="125">
        <v>0</v>
      </c>
      <c r="M292" s="125">
        <v>0</v>
      </c>
      <c r="N292" s="125">
        <v>0</v>
      </c>
      <c r="O292" s="125">
        <v>0</v>
      </c>
      <c r="P292" s="126">
        <v>0</v>
      </c>
      <c r="Q292" s="215"/>
      <c r="R292" s="215"/>
      <c r="S292" s="118"/>
      <c r="T292" s="120"/>
      <c r="U292" s="120"/>
      <c r="V292" s="120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21"/>
      <c r="AV292" s="121"/>
      <c r="AW292" s="121"/>
      <c r="AX292" s="121"/>
      <c r="AY292" s="121"/>
      <c r="AZ292" s="121"/>
      <c r="BA292" s="121"/>
    </row>
    <row r="293" spans="1:53" s="122" customFormat="1" ht="18" customHeight="1">
      <c r="A293" s="207"/>
      <c r="B293" s="204"/>
      <c r="C293" s="210"/>
      <c r="D293" s="127"/>
      <c r="E293" s="114"/>
      <c r="F293" s="124" t="s">
        <v>35</v>
      </c>
      <c r="G293" s="125">
        <f t="shared" si="97"/>
        <v>0</v>
      </c>
      <c r="H293" s="125">
        <f t="shared" si="97"/>
        <v>0</v>
      </c>
      <c r="I293" s="125">
        <v>0</v>
      </c>
      <c r="J293" s="125">
        <v>0</v>
      </c>
      <c r="K293" s="125">
        <v>0</v>
      </c>
      <c r="L293" s="125">
        <v>0</v>
      </c>
      <c r="M293" s="125">
        <v>0</v>
      </c>
      <c r="N293" s="125">
        <v>0</v>
      </c>
      <c r="O293" s="125">
        <v>0</v>
      </c>
      <c r="P293" s="126">
        <v>0</v>
      </c>
      <c r="Q293" s="215"/>
      <c r="R293" s="215"/>
      <c r="S293" s="118"/>
      <c r="T293" s="120"/>
      <c r="U293" s="120"/>
      <c r="V293" s="120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21"/>
      <c r="AV293" s="121"/>
      <c r="AW293" s="121"/>
      <c r="AX293" s="121"/>
      <c r="AY293" s="121"/>
      <c r="AZ293" s="121"/>
      <c r="BA293" s="121"/>
    </row>
    <row r="294" spans="1:53" ht="18" customHeight="1">
      <c r="A294" s="222" t="s">
        <v>143</v>
      </c>
      <c r="B294" s="186" t="s">
        <v>144</v>
      </c>
      <c r="C294" s="199" t="s">
        <v>145</v>
      </c>
      <c r="D294" s="199"/>
      <c r="E294" s="69"/>
      <c r="F294" s="71" t="s">
        <v>26</v>
      </c>
      <c r="G294" s="72">
        <f t="shared" ref="G294:P294" si="98">SUM(G295:G299)</f>
        <v>69300</v>
      </c>
      <c r="H294" s="72">
        <f t="shared" si="98"/>
        <v>0</v>
      </c>
      <c r="I294" s="72">
        <f t="shared" si="98"/>
        <v>69300</v>
      </c>
      <c r="J294" s="72">
        <f t="shared" si="98"/>
        <v>0</v>
      </c>
      <c r="K294" s="72">
        <f t="shared" si="98"/>
        <v>0</v>
      </c>
      <c r="L294" s="72">
        <f t="shared" si="98"/>
        <v>0</v>
      </c>
      <c r="M294" s="72">
        <f t="shared" si="98"/>
        <v>0</v>
      </c>
      <c r="N294" s="72">
        <f t="shared" si="98"/>
        <v>0</v>
      </c>
      <c r="O294" s="72">
        <f t="shared" si="98"/>
        <v>0</v>
      </c>
      <c r="P294" s="73">
        <f t="shared" si="98"/>
        <v>0</v>
      </c>
      <c r="Q294" s="198" t="s">
        <v>27</v>
      </c>
      <c r="R294" s="198"/>
      <c r="S294" s="51"/>
    </row>
    <row r="295" spans="1:53" ht="18" customHeight="1">
      <c r="A295" s="219"/>
      <c r="B295" s="187"/>
      <c r="C295" s="200"/>
      <c r="D295" s="200"/>
      <c r="E295" s="69"/>
      <c r="F295" s="74" t="s">
        <v>29</v>
      </c>
      <c r="G295" s="75">
        <f t="shared" ref="G295:H299" si="99">I295+K295+M295+O295</f>
        <v>0</v>
      </c>
      <c r="H295" s="75">
        <f t="shared" si="99"/>
        <v>0</v>
      </c>
      <c r="I295" s="75">
        <v>0</v>
      </c>
      <c r="J295" s="75">
        <v>0</v>
      </c>
      <c r="K295" s="75">
        <v>0</v>
      </c>
      <c r="L295" s="75">
        <v>0</v>
      </c>
      <c r="M295" s="75">
        <v>0</v>
      </c>
      <c r="N295" s="75">
        <v>0</v>
      </c>
      <c r="O295" s="75">
        <v>0</v>
      </c>
      <c r="P295" s="76">
        <v>0</v>
      </c>
      <c r="Q295" s="198"/>
      <c r="R295" s="198"/>
      <c r="S295" s="51"/>
      <c r="T295" s="53"/>
    </row>
    <row r="296" spans="1:53" ht="18" customHeight="1">
      <c r="A296" s="219"/>
      <c r="B296" s="187"/>
      <c r="C296" s="200"/>
      <c r="D296" s="200"/>
      <c r="E296" s="69"/>
      <c r="F296" s="74" t="s">
        <v>32</v>
      </c>
      <c r="G296" s="75">
        <f t="shared" si="99"/>
        <v>0</v>
      </c>
      <c r="H296" s="75">
        <f t="shared" si="99"/>
        <v>0</v>
      </c>
      <c r="I296" s="75">
        <v>0</v>
      </c>
      <c r="J296" s="75">
        <v>0</v>
      </c>
      <c r="K296" s="75">
        <v>0</v>
      </c>
      <c r="L296" s="75">
        <v>0</v>
      </c>
      <c r="M296" s="75">
        <v>0</v>
      </c>
      <c r="N296" s="75">
        <v>0</v>
      </c>
      <c r="O296" s="75">
        <v>0</v>
      </c>
      <c r="P296" s="76">
        <v>0</v>
      </c>
      <c r="Q296" s="198"/>
      <c r="R296" s="198"/>
      <c r="S296" s="51"/>
      <c r="T296" s="53"/>
    </row>
    <row r="297" spans="1:53" ht="18" customHeight="1">
      <c r="A297" s="219"/>
      <c r="B297" s="187"/>
      <c r="C297" s="200"/>
      <c r="D297" s="200"/>
      <c r="E297" s="69"/>
      <c r="F297" s="74" t="s">
        <v>33</v>
      </c>
      <c r="G297" s="75">
        <f t="shared" si="99"/>
        <v>0</v>
      </c>
      <c r="H297" s="75">
        <f t="shared" si="99"/>
        <v>0</v>
      </c>
      <c r="I297" s="75">
        <v>0</v>
      </c>
      <c r="J297" s="75">
        <v>0</v>
      </c>
      <c r="K297" s="75">
        <v>0</v>
      </c>
      <c r="L297" s="75">
        <v>0</v>
      </c>
      <c r="M297" s="75">
        <v>0</v>
      </c>
      <c r="N297" s="75">
        <v>0</v>
      </c>
      <c r="O297" s="75">
        <v>0</v>
      </c>
      <c r="P297" s="76">
        <v>0</v>
      </c>
      <c r="Q297" s="198"/>
      <c r="R297" s="198"/>
      <c r="S297" s="51"/>
    </row>
    <row r="298" spans="1:53" ht="18" customHeight="1">
      <c r="A298" s="219"/>
      <c r="B298" s="187"/>
      <c r="C298" s="200"/>
      <c r="D298" s="200"/>
      <c r="E298" s="69" t="s">
        <v>31</v>
      </c>
      <c r="F298" s="74" t="s">
        <v>34</v>
      </c>
      <c r="G298" s="75">
        <f t="shared" si="99"/>
        <v>6930</v>
      </c>
      <c r="H298" s="75">
        <f t="shared" si="99"/>
        <v>0</v>
      </c>
      <c r="I298" s="75">
        <v>6930</v>
      </c>
      <c r="J298" s="75">
        <v>0</v>
      </c>
      <c r="K298" s="75">
        <v>0</v>
      </c>
      <c r="L298" s="75">
        <v>0</v>
      </c>
      <c r="M298" s="75">
        <v>0</v>
      </c>
      <c r="N298" s="75">
        <v>0</v>
      </c>
      <c r="O298" s="75">
        <v>0</v>
      </c>
      <c r="P298" s="76">
        <v>0</v>
      </c>
      <c r="Q298" s="198"/>
      <c r="R298" s="198"/>
      <c r="S298" s="51"/>
    </row>
    <row r="299" spans="1:53" ht="18" customHeight="1">
      <c r="A299" s="220"/>
      <c r="B299" s="188"/>
      <c r="C299" s="201"/>
      <c r="D299" s="201"/>
      <c r="E299" s="69" t="s">
        <v>30</v>
      </c>
      <c r="F299" s="74" t="s">
        <v>35</v>
      </c>
      <c r="G299" s="75">
        <f t="shared" si="99"/>
        <v>62370</v>
      </c>
      <c r="H299" s="75">
        <f t="shared" si="99"/>
        <v>0</v>
      </c>
      <c r="I299" s="75">
        <v>62370</v>
      </c>
      <c r="J299" s="75">
        <v>0</v>
      </c>
      <c r="K299" s="75">
        <v>0</v>
      </c>
      <c r="L299" s="75">
        <v>0</v>
      </c>
      <c r="M299" s="75">
        <v>0</v>
      </c>
      <c r="N299" s="75">
        <v>0</v>
      </c>
      <c r="O299" s="75">
        <v>0</v>
      </c>
      <c r="P299" s="76">
        <v>0</v>
      </c>
      <c r="Q299" s="198"/>
      <c r="R299" s="198"/>
      <c r="S299" s="51"/>
    </row>
    <row r="300" spans="1:53" ht="18" customHeight="1">
      <c r="A300" s="222" t="s">
        <v>146</v>
      </c>
      <c r="B300" s="186" t="s">
        <v>147</v>
      </c>
      <c r="C300" s="199" t="s">
        <v>120</v>
      </c>
      <c r="D300" s="199"/>
      <c r="E300" s="69"/>
      <c r="F300" s="71" t="s">
        <v>26</v>
      </c>
      <c r="G300" s="72">
        <f t="shared" ref="G300:L300" si="100">SUM(G301:G305)</f>
        <v>60000</v>
      </c>
      <c r="H300" s="72">
        <f t="shared" si="100"/>
        <v>0</v>
      </c>
      <c r="I300" s="72">
        <f t="shared" si="100"/>
        <v>60000</v>
      </c>
      <c r="J300" s="72">
        <f t="shared" si="100"/>
        <v>0</v>
      </c>
      <c r="K300" s="72">
        <f t="shared" si="100"/>
        <v>0</v>
      </c>
      <c r="L300" s="72">
        <f t="shared" si="100"/>
        <v>0</v>
      </c>
      <c r="M300" s="72">
        <f>SUM(M301:M305)</f>
        <v>0</v>
      </c>
      <c r="N300" s="72">
        <f>SUM(N301:N305)</f>
        <v>0</v>
      </c>
      <c r="O300" s="72">
        <f>SUM(O301:O305)</f>
        <v>0</v>
      </c>
      <c r="P300" s="73">
        <f>SUM(P301:P305)</f>
        <v>0</v>
      </c>
      <c r="Q300" s="198" t="s">
        <v>27</v>
      </c>
      <c r="R300" s="198"/>
      <c r="S300" s="51"/>
    </row>
    <row r="301" spans="1:53" ht="18" customHeight="1">
      <c r="A301" s="219"/>
      <c r="B301" s="187"/>
      <c r="C301" s="200"/>
      <c r="D301" s="200"/>
      <c r="E301" s="69"/>
      <c r="F301" s="74" t="s">
        <v>29</v>
      </c>
      <c r="G301" s="75">
        <f t="shared" ref="G301:H305" si="101">I301+K301+M301+O301</f>
        <v>0</v>
      </c>
      <c r="H301" s="75">
        <f t="shared" si="101"/>
        <v>0</v>
      </c>
      <c r="I301" s="75">
        <v>0</v>
      </c>
      <c r="J301" s="75">
        <v>0</v>
      </c>
      <c r="K301" s="75">
        <v>0</v>
      </c>
      <c r="L301" s="75">
        <v>0</v>
      </c>
      <c r="M301" s="75">
        <v>0</v>
      </c>
      <c r="N301" s="75">
        <v>0</v>
      </c>
      <c r="O301" s="75">
        <v>0</v>
      </c>
      <c r="P301" s="76">
        <v>0</v>
      </c>
      <c r="Q301" s="198"/>
      <c r="R301" s="198"/>
      <c r="S301" s="51"/>
    </row>
    <row r="302" spans="1:53" ht="18" customHeight="1">
      <c r="A302" s="219"/>
      <c r="B302" s="187"/>
      <c r="C302" s="200"/>
      <c r="D302" s="200"/>
      <c r="E302" s="69"/>
      <c r="F302" s="74" t="s">
        <v>32</v>
      </c>
      <c r="G302" s="75">
        <f t="shared" si="101"/>
        <v>0</v>
      </c>
      <c r="H302" s="75">
        <f t="shared" si="101"/>
        <v>0</v>
      </c>
      <c r="I302" s="75">
        <v>0</v>
      </c>
      <c r="J302" s="75">
        <v>0</v>
      </c>
      <c r="K302" s="75">
        <v>0</v>
      </c>
      <c r="L302" s="75">
        <v>0</v>
      </c>
      <c r="M302" s="75">
        <v>0</v>
      </c>
      <c r="N302" s="75">
        <v>0</v>
      </c>
      <c r="O302" s="75">
        <v>0</v>
      </c>
      <c r="P302" s="76">
        <v>0</v>
      </c>
      <c r="Q302" s="198"/>
      <c r="R302" s="198"/>
      <c r="S302" s="51"/>
    </row>
    <row r="303" spans="1:53" ht="18" customHeight="1">
      <c r="A303" s="219"/>
      <c r="B303" s="187"/>
      <c r="C303" s="200"/>
      <c r="D303" s="200"/>
      <c r="E303" s="69"/>
      <c r="F303" s="74" t="s">
        <v>33</v>
      </c>
      <c r="G303" s="75">
        <f t="shared" si="101"/>
        <v>0</v>
      </c>
      <c r="H303" s="75">
        <f t="shared" si="101"/>
        <v>0</v>
      </c>
      <c r="I303" s="75">
        <v>0</v>
      </c>
      <c r="J303" s="75">
        <v>0</v>
      </c>
      <c r="K303" s="75">
        <v>0</v>
      </c>
      <c r="L303" s="75">
        <v>0</v>
      </c>
      <c r="M303" s="75">
        <v>0</v>
      </c>
      <c r="N303" s="75">
        <v>0</v>
      </c>
      <c r="O303" s="75">
        <v>0</v>
      </c>
      <c r="P303" s="76">
        <v>0</v>
      </c>
      <c r="Q303" s="198"/>
      <c r="R303" s="198"/>
      <c r="S303" s="51"/>
      <c r="T303" s="53"/>
    </row>
    <row r="304" spans="1:53" ht="18" customHeight="1">
      <c r="A304" s="219"/>
      <c r="B304" s="187"/>
      <c r="C304" s="200"/>
      <c r="D304" s="200"/>
      <c r="E304" s="69" t="s">
        <v>31</v>
      </c>
      <c r="F304" s="74" t="s">
        <v>34</v>
      </c>
      <c r="G304" s="75">
        <f t="shared" si="101"/>
        <v>6000</v>
      </c>
      <c r="H304" s="75">
        <f t="shared" si="101"/>
        <v>0</v>
      </c>
      <c r="I304" s="75">
        <v>6000</v>
      </c>
      <c r="J304" s="75">
        <v>0</v>
      </c>
      <c r="K304" s="75">
        <v>0</v>
      </c>
      <c r="L304" s="75">
        <v>0</v>
      </c>
      <c r="M304" s="75">
        <v>0</v>
      </c>
      <c r="N304" s="75">
        <v>0</v>
      </c>
      <c r="O304" s="75">
        <v>0</v>
      </c>
      <c r="P304" s="76">
        <v>0</v>
      </c>
      <c r="Q304" s="198"/>
      <c r="R304" s="198"/>
      <c r="S304" s="51"/>
    </row>
    <row r="305" spans="1:20" ht="18" customHeight="1">
      <c r="A305" s="220"/>
      <c r="B305" s="188"/>
      <c r="C305" s="201"/>
      <c r="D305" s="201"/>
      <c r="E305" s="69" t="s">
        <v>30</v>
      </c>
      <c r="F305" s="74" t="s">
        <v>35</v>
      </c>
      <c r="G305" s="75">
        <f t="shared" si="101"/>
        <v>54000</v>
      </c>
      <c r="H305" s="75">
        <f t="shared" si="101"/>
        <v>0</v>
      </c>
      <c r="I305" s="75">
        <v>54000</v>
      </c>
      <c r="J305" s="75">
        <v>0</v>
      </c>
      <c r="K305" s="75">
        <v>0</v>
      </c>
      <c r="L305" s="75">
        <v>0</v>
      </c>
      <c r="M305" s="75">
        <v>0</v>
      </c>
      <c r="N305" s="75">
        <v>0</v>
      </c>
      <c r="O305" s="75">
        <v>0</v>
      </c>
      <c r="P305" s="76">
        <v>0</v>
      </c>
      <c r="Q305" s="198"/>
      <c r="R305" s="198"/>
      <c r="S305" s="51"/>
    </row>
    <row r="306" spans="1:20" ht="18" customHeight="1">
      <c r="A306" s="222" t="s">
        <v>148</v>
      </c>
      <c r="B306" s="186" t="s">
        <v>149</v>
      </c>
      <c r="C306" s="199" t="s">
        <v>120</v>
      </c>
      <c r="D306" s="199"/>
      <c r="E306" s="69"/>
      <c r="F306" s="71" t="s">
        <v>26</v>
      </c>
      <c r="G306" s="72">
        <f t="shared" ref="G306:P306" si="102">SUM(G307:G311)</f>
        <v>15213.8</v>
      </c>
      <c r="H306" s="72">
        <f t="shared" si="102"/>
        <v>550</v>
      </c>
      <c r="I306" s="72">
        <f t="shared" si="102"/>
        <v>15213.8</v>
      </c>
      <c r="J306" s="72">
        <f t="shared" si="102"/>
        <v>550</v>
      </c>
      <c r="K306" s="72">
        <f t="shared" si="102"/>
        <v>0</v>
      </c>
      <c r="L306" s="72">
        <f t="shared" si="102"/>
        <v>0</v>
      </c>
      <c r="M306" s="72">
        <f t="shared" si="102"/>
        <v>0</v>
      </c>
      <c r="N306" s="72">
        <f t="shared" si="102"/>
        <v>0</v>
      </c>
      <c r="O306" s="72">
        <f t="shared" si="102"/>
        <v>0</v>
      </c>
      <c r="P306" s="73">
        <f t="shared" si="102"/>
        <v>0</v>
      </c>
      <c r="Q306" s="198" t="s">
        <v>27</v>
      </c>
      <c r="R306" s="198"/>
      <c r="S306" s="51"/>
    </row>
    <row r="307" spans="1:20" ht="18" customHeight="1">
      <c r="A307" s="219"/>
      <c r="B307" s="187"/>
      <c r="C307" s="200"/>
      <c r="D307" s="200"/>
      <c r="E307" s="69" t="s">
        <v>28</v>
      </c>
      <c r="F307" s="74" t="s">
        <v>29</v>
      </c>
      <c r="G307" s="75">
        <f t="shared" ref="G307:H311" si="103">I307+K307+M307+O307</f>
        <v>550</v>
      </c>
      <c r="H307" s="75">
        <f t="shared" si="103"/>
        <v>550</v>
      </c>
      <c r="I307" s="75">
        <v>550</v>
      </c>
      <c r="J307" s="75">
        <v>550</v>
      </c>
      <c r="K307" s="75">
        <v>0</v>
      </c>
      <c r="L307" s="75">
        <v>0</v>
      </c>
      <c r="M307" s="75">
        <v>0</v>
      </c>
      <c r="N307" s="75">
        <v>0</v>
      </c>
      <c r="O307" s="75">
        <v>0</v>
      </c>
      <c r="P307" s="76">
        <v>0</v>
      </c>
      <c r="Q307" s="198"/>
      <c r="R307" s="198"/>
      <c r="S307" s="51"/>
    </row>
    <row r="308" spans="1:20" ht="18" customHeight="1">
      <c r="A308" s="219"/>
      <c r="B308" s="187"/>
      <c r="C308" s="200"/>
      <c r="D308" s="200"/>
      <c r="E308" s="77"/>
      <c r="F308" s="74" t="s">
        <v>32</v>
      </c>
      <c r="G308" s="75">
        <f t="shared" si="103"/>
        <v>0</v>
      </c>
      <c r="H308" s="75">
        <f t="shared" si="103"/>
        <v>0</v>
      </c>
      <c r="I308" s="75">
        <v>0</v>
      </c>
      <c r="J308" s="75">
        <v>0</v>
      </c>
      <c r="K308" s="75">
        <v>0</v>
      </c>
      <c r="L308" s="75">
        <v>0</v>
      </c>
      <c r="M308" s="75">
        <v>0</v>
      </c>
      <c r="N308" s="75">
        <v>0</v>
      </c>
      <c r="O308" s="75">
        <v>0</v>
      </c>
      <c r="P308" s="76">
        <v>0</v>
      </c>
      <c r="Q308" s="198"/>
      <c r="R308" s="198"/>
      <c r="S308" s="51"/>
    </row>
    <row r="309" spans="1:20" ht="18" customHeight="1">
      <c r="A309" s="219"/>
      <c r="B309" s="187"/>
      <c r="C309" s="200"/>
      <c r="D309" s="200"/>
      <c r="E309" s="69"/>
      <c r="F309" s="74" t="s">
        <v>33</v>
      </c>
      <c r="G309" s="75">
        <f t="shared" si="103"/>
        <v>0</v>
      </c>
      <c r="H309" s="75">
        <f t="shared" si="103"/>
        <v>0</v>
      </c>
      <c r="I309" s="75">
        <v>0</v>
      </c>
      <c r="J309" s="75">
        <v>0</v>
      </c>
      <c r="K309" s="75">
        <v>0</v>
      </c>
      <c r="L309" s="75">
        <v>0</v>
      </c>
      <c r="M309" s="75">
        <v>0</v>
      </c>
      <c r="N309" s="75">
        <v>0</v>
      </c>
      <c r="O309" s="75">
        <v>0</v>
      </c>
      <c r="P309" s="76">
        <v>0</v>
      </c>
      <c r="Q309" s="198"/>
      <c r="R309" s="198"/>
      <c r="S309" s="51"/>
    </row>
    <row r="310" spans="1:20" ht="18" customHeight="1">
      <c r="A310" s="219"/>
      <c r="B310" s="187"/>
      <c r="C310" s="200"/>
      <c r="D310" s="200"/>
      <c r="E310" s="69" t="s">
        <v>30</v>
      </c>
      <c r="F310" s="74" t="s">
        <v>34</v>
      </c>
      <c r="G310" s="75">
        <f t="shared" si="103"/>
        <v>14663.8</v>
      </c>
      <c r="H310" s="75">
        <f t="shared" si="103"/>
        <v>0</v>
      </c>
      <c r="I310" s="75">
        <v>14663.8</v>
      </c>
      <c r="J310" s="75">
        <v>0</v>
      </c>
      <c r="K310" s="75">
        <v>0</v>
      </c>
      <c r="L310" s="75">
        <v>0</v>
      </c>
      <c r="M310" s="75">
        <v>0</v>
      </c>
      <c r="N310" s="75">
        <v>0</v>
      </c>
      <c r="O310" s="75">
        <v>0</v>
      </c>
      <c r="P310" s="76">
        <v>0</v>
      </c>
      <c r="Q310" s="198"/>
      <c r="R310" s="198"/>
      <c r="S310" s="51"/>
    </row>
    <row r="311" spans="1:20" ht="24.75" customHeight="1">
      <c r="A311" s="220"/>
      <c r="B311" s="188"/>
      <c r="C311" s="201"/>
      <c r="D311" s="201"/>
      <c r="E311" s="69"/>
      <c r="F311" s="74" t="s">
        <v>35</v>
      </c>
      <c r="G311" s="75">
        <f t="shared" si="103"/>
        <v>0</v>
      </c>
      <c r="H311" s="75">
        <f t="shared" si="103"/>
        <v>0</v>
      </c>
      <c r="I311" s="75">
        <v>0</v>
      </c>
      <c r="J311" s="75">
        <v>0</v>
      </c>
      <c r="K311" s="75">
        <v>0</v>
      </c>
      <c r="L311" s="75">
        <v>0</v>
      </c>
      <c r="M311" s="75">
        <v>0</v>
      </c>
      <c r="N311" s="75">
        <v>0</v>
      </c>
      <c r="O311" s="75">
        <v>0</v>
      </c>
      <c r="P311" s="76">
        <v>0</v>
      </c>
      <c r="Q311" s="198"/>
      <c r="R311" s="198"/>
      <c r="S311" s="51"/>
    </row>
    <row r="312" spans="1:20" ht="18" customHeight="1">
      <c r="A312" s="262" t="s">
        <v>150</v>
      </c>
      <c r="B312" s="186" t="s">
        <v>151</v>
      </c>
      <c r="C312" s="199" t="s">
        <v>152</v>
      </c>
      <c r="D312" s="199"/>
      <c r="E312" s="69"/>
      <c r="F312" s="71" t="s">
        <v>26</v>
      </c>
      <c r="G312" s="72">
        <f t="shared" ref="G312:P312" si="104">SUM(G313:G317)</f>
        <v>5445.3</v>
      </c>
      <c r="H312" s="72">
        <f t="shared" si="104"/>
        <v>0</v>
      </c>
      <c r="I312" s="72">
        <f t="shared" si="104"/>
        <v>5445.3</v>
      </c>
      <c r="J312" s="72">
        <f t="shared" si="104"/>
        <v>0</v>
      </c>
      <c r="K312" s="72">
        <f t="shared" si="104"/>
        <v>0</v>
      </c>
      <c r="L312" s="72">
        <f t="shared" si="104"/>
        <v>0</v>
      </c>
      <c r="M312" s="72">
        <f t="shared" si="104"/>
        <v>0</v>
      </c>
      <c r="N312" s="72">
        <f t="shared" si="104"/>
        <v>0</v>
      </c>
      <c r="O312" s="72">
        <f t="shared" si="104"/>
        <v>0</v>
      </c>
      <c r="P312" s="73">
        <f t="shared" si="104"/>
        <v>0</v>
      </c>
      <c r="Q312" s="198" t="s">
        <v>27</v>
      </c>
      <c r="R312" s="198"/>
      <c r="S312" s="51"/>
    </row>
    <row r="313" spans="1:20" ht="18" customHeight="1">
      <c r="A313" s="219"/>
      <c r="B313" s="187"/>
      <c r="C313" s="200"/>
      <c r="D313" s="200"/>
      <c r="E313" s="69"/>
      <c r="F313" s="74" t="s">
        <v>29</v>
      </c>
      <c r="G313" s="75">
        <f t="shared" ref="G313:H317" si="105">I313+K313+M313+O313</f>
        <v>0</v>
      </c>
      <c r="H313" s="75">
        <f t="shared" si="105"/>
        <v>0</v>
      </c>
      <c r="I313" s="75">
        <v>0</v>
      </c>
      <c r="J313" s="75">
        <v>0</v>
      </c>
      <c r="K313" s="75">
        <v>0</v>
      </c>
      <c r="L313" s="75">
        <v>0</v>
      </c>
      <c r="M313" s="75">
        <v>0</v>
      </c>
      <c r="N313" s="75">
        <v>0</v>
      </c>
      <c r="O313" s="75">
        <v>0</v>
      </c>
      <c r="P313" s="76">
        <v>0</v>
      </c>
      <c r="Q313" s="198"/>
      <c r="R313" s="198"/>
      <c r="S313" s="51"/>
    </row>
    <row r="314" spans="1:20" ht="18" customHeight="1">
      <c r="A314" s="219"/>
      <c r="B314" s="187"/>
      <c r="C314" s="200"/>
      <c r="D314" s="200"/>
      <c r="E314" s="69"/>
      <c r="F314" s="74" t="s">
        <v>32</v>
      </c>
      <c r="G314" s="75">
        <f t="shared" si="105"/>
        <v>0</v>
      </c>
      <c r="H314" s="75">
        <f t="shared" si="105"/>
        <v>0</v>
      </c>
      <c r="I314" s="75">
        <v>0</v>
      </c>
      <c r="J314" s="75">
        <v>0</v>
      </c>
      <c r="K314" s="75">
        <v>0</v>
      </c>
      <c r="L314" s="75">
        <v>0</v>
      </c>
      <c r="M314" s="75">
        <v>0</v>
      </c>
      <c r="N314" s="75">
        <v>0</v>
      </c>
      <c r="O314" s="75">
        <v>0</v>
      </c>
      <c r="P314" s="76">
        <v>0</v>
      </c>
      <c r="Q314" s="198"/>
      <c r="R314" s="198"/>
      <c r="S314" s="51"/>
      <c r="T314" s="53"/>
    </row>
    <row r="315" spans="1:20" ht="18" customHeight="1">
      <c r="A315" s="219"/>
      <c r="B315" s="187"/>
      <c r="C315" s="200"/>
      <c r="D315" s="200"/>
      <c r="E315" s="69"/>
      <c r="F315" s="74" t="s">
        <v>33</v>
      </c>
      <c r="G315" s="75">
        <f t="shared" si="105"/>
        <v>0</v>
      </c>
      <c r="H315" s="75">
        <f t="shared" si="105"/>
        <v>0</v>
      </c>
      <c r="I315" s="75">
        <v>0</v>
      </c>
      <c r="J315" s="75">
        <v>0</v>
      </c>
      <c r="K315" s="75">
        <v>0</v>
      </c>
      <c r="L315" s="75">
        <v>0</v>
      </c>
      <c r="M315" s="75">
        <v>0</v>
      </c>
      <c r="N315" s="75">
        <v>0</v>
      </c>
      <c r="O315" s="75">
        <v>0</v>
      </c>
      <c r="P315" s="76">
        <v>0</v>
      </c>
      <c r="Q315" s="198"/>
      <c r="R315" s="198"/>
      <c r="S315" s="51"/>
    </row>
    <row r="316" spans="1:20" ht="18" customHeight="1">
      <c r="A316" s="219"/>
      <c r="B316" s="187"/>
      <c r="C316" s="200"/>
      <c r="D316" s="200"/>
      <c r="E316" s="69" t="s">
        <v>28</v>
      </c>
      <c r="F316" s="74" t="s">
        <v>34</v>
      </c>
      <c r="G316" s="75">
        <f t="shared" si="105"/>
        <v>500</v>
      </c>
      <c r="H316" s="75">
        <f t="shared" si="105"/>
        <v>0</v>
      </c>
      <c r="I316" s="75">
        <v>500</v>
      </c>
      <c r="J316" s="75">
        <v>0</v>
      </c>
      <c r="K316" s="75">
        <v>0</v>
      </c>
      <c r="L316" s="75">
        <v>0</v>
      </c>
      <c r="M316" s="75">
        <v>0</v>
      </c>
      <c r="N316" s="75">
        <v>0</v>
      </c>
      <c r="O316" s="75">
        <v>0</v>
      </c>
      <c r="P316" s="76">
        <v>0</v>
      </c>
      <c r="Q316" s="198"/>
      <c r="R316" s="198"/>
      <c r="S316" s="51"/>
    </row>
    <row r="317" spans="1:20" ht="18" customHeight="1">
      <c r="A317" s="220"/>
      <c r="B317" s="188"/>
      <c r="C317" s="201"/>
      <c r="D317" s="201"/>
      <c r="E317" s="69" t="s">
        <v>30</v>
      </c>
      <c r="F317" s="74" t="s">
        <v>35</v>
      </c>
      <c r="G317" s="75">
        <f t="shared" si="105"/>
        <v>4945.3</v>
      </c>
      <c r="H317" s="75">
        <f t="shared" si="105"/>
        <v>0</v>
      </c>
      <c r="I317" s="75">
        <v>4945.3</v>
      </c>
      <c r="J317" s="75">
        <v>0</v>
      </c>
      <c r="K317" s="75">
        <v>0</v>
      </c>
      <c r="L317" s="75">
        <v>0</v>
      </c>
      <c r="M317" s="75">
        <v>0</v>
      </c>
      <c r="N317" s="75">
        <v>0</v>
      </c>
      <c r="O317" s="75">
        <v>0</v>
      </c>
      <c r="P317" s="76">
        <v>0</v>
      </c>
      <c r="Q317" s="198"/>
      <c r="R317" s="198"/>
      <c r="S317" s="51"/>
    </row>
    <row r="318" spans="1:20" ht="18" customHeight="1">
      <c r="A318" s="222" t="s">
        <v>153</v>
      </c>
      <c r="B318" s="186" t="s">
        <v>154</v>
      </c>
      <c r="C318" s="199" t="s">
        <v>155</v>
      </c>
      <c r="D318" s="199"/>
      <c r="E318" s="69"/>
      <c r="F318" s="71" t="s">
        <v>26</v>
      </c>
      <c r="G318" s="72">
        <f>SUM(G319:G323)</f>
        <v>12600</v>
      </c>
      <c r="H318" s="72">
        <f>SUM(H319:H323)</f>
        <v>0</v>
      </c>
      <c r="I318" s="72">
        <f>SUM(I319:I323)</f>
        <v>12600</v>
      </c>
      <c r="J318" s="72">
        <f>SUM(J319:J323)</f>
        <v>0</v>
      </c>
      <c r="K318" s="72">
        <f t="shared" ref="K318:P318" si="106">SUM(K319:K323)</f>
        <v>0</v>
      </c>
      <c r="L318" s="72">
        <f t="shared" si="106"/>
        <v>0</v>
      </c>
      <c r="M318" s="72">
        <f t="shared" si="106"/>
        <v>0</v>
      </c>
      <c r="N318" s="72">
        <f t="shared" si="106"/>
        <v>0</v>
      </c>
      <c r="O318" s="72">
        <f t="shared" si="106"/>
        <v>0</v>
      </c>
      <c r="P318" s="73">
        <f t="shared" si="106"/>
        <v>0</v>
      </c>
      <c r="Q318" s="198" t="s">
        <v>27</v>
      </c>
      <c r="R318" s="198"/>
      <c r="S318" s="51"/>
    </row>
    <row r="319" spans="1:20" ht="18" customHeight="1">
      <c r="A319" s="219"/>
      <c r="B319" s="187"/>
      <c r="C319" s="200"/>
      <c r="D319" s="200"/>
      <c r="E319" s="69"/>
      <c r="F319" s="74" t="s">
        <v>29</v>
      </c>
      <c r="G319" s="75">
        <f t="shared" ref="G319:H323" si="107">I319+K319+M319+O319</f>
        <v>0</v>
      </c>
      <c r="H319" s="75">
        <f t="shared" si="107"/>
        <v>0</v>
      </c>
      <c r="I319" s="75">
        <v>0</v>
      </c>
      <c r="J319" s="75">
        <v>0</v>
      </c>
      <c r="K319" s="75">
        <v>0</v>
      </c>
      <c r="L319" s="75">
        <v>0</v>
      </c>
      <c r="M319" s="75">
        <v>0</v>
      </c>
      <c r="N319" s="75">
        <v>0</v>
      </c>
      <c r="O319" s="75">
        <v>0</v>
      </c>
      <c r="P319" s="76">
        <v>0</v>
      </c>
      <c r="Q319" s="198"/>
      <c r="R319" s="198"/>
      <c r="S319" s="51"/>
    </row>
    <row r="320" spans="1:20" ht="18" customHeight="1">
      <c r="A320" s="219"/>
      <c r="B320" s="187"/>
      <c r="C320" s="200"/>
      <c r="D320" s="200"/>
      <c r="E320" s="69"/>
      <c r="F320" s="74" t="s">
        <v>32</v>
      </c>
      <c r="G320" s="75">
        <f t="shared" si="107"/>
        <v>0</v>
      </c>
      <c r="H320" s="75">
        <f t="shared" si="107"/>
        <v>0</v>
      </c>
      <c r="I320" s="75">
        <v>0</v>
      </c>
      <c r="J320" s="75">
        <v>0</v>
      </c>
      <c r="K320" s="75">
        <v>0</v>
      </c>
      <c r="L320" s="75">
        <v>0</v>
      </c>
      <c r="M320" s="75">
        <v>0</v>
      </c>
      <c r="N320" s="75">
        <v>0</v>
      </c>
      <c r="O320" s="75">
        <v>0</v>
      </c>
      <c r="P320" s="76">
        <v>0</v>
      </c>
      <c r="Q320" s="198"/>
      <c r="R320" s="198"/>
      <c r="S320" s="51"/>
    </row>
    <row r="321" spans="1:20" ht="18" customHeight="1">
      <c r="A321" s="219"/>
      <c r="B321" s="187"/>
      <c r="C321" s="200"/>
      <c r="D321" s="200"/>
      <c r="E321" s="69"/>
      <c r="F321" s="74" t="s">
        <v>33</v>
      </c>
      <c r="G321" s="75">
        <f t="shared" si="107"/>
        <v>0</v>
      </c>
      <c r="H321" s="75">
        <f t="shared" si="107"/>
        <v>0</v>
      </c>
      <c r="I321" s="75">
        <v>0</v>
      </c>
      <c r="J321" s="75">
        <v>0</v>
      </c>
      <c r="K321" s="75">
        <v>0</v>
      </c>
      <c r="L321" s="75">
        <v>0</v>
      </c>
      <c r="M321" s="75">
        <v>0</v>
      </c>
      <c r="N321" s="75">
        <v>0</v>
      </c>
      <c r="O321" s="75">
        <v>0</v>
      </c>
      <c r="P321" s="76">
        <v>0</v>
      </c>
      <c r="Q321" s="198"/>
      <c r="R321" s="198"/>
      <c r="S321" s="51"/>
      <c r="T321" s="53"/>
    </row>
    <row r="322" spans="1:20" ht="18" customHeight="1">
      <c r="A322" s="219"/>
      <c r="B322" s="187"/>
      <c r="C322" s="200"/>
      <c r="D322" s="200"/>
      <c r="E322" s="69" t="s">
        <v>31</v>
      </c>
      <c r="F322" s="74" t="s">
        <v>34</v>
      </c>
      <c r="G322" s="75">
        <f t="shared" si="107"/>
        <v>600</v>
      </c>
      <c r="H322" s="75">
        <f t="shared" si="107"/>
        <v>0</v>
      </c>
      <c r="I322" s="75">
        <v>600</v>
      </c>
      <c r="J322" s="75">
        <v>0</v>
      </c>
      <c r="K322" s="75">
        <v>0</v>
      </c>
      <c r="L322" s="75">
        <v>0</v>
      </c>
      <c r="M322" s="75">
        <v>0</v>
      </c>
      <c r="N322" s="75">
        <v>0</v>
      </c>
      <c r="O322" s="75">
        <v>0</v>
      </c>
      <c r="P322" s="76">
        <v>0</v>
      </c>
      <c r="Q322" s="198"/>
      <c r="R322" s="198"/>
      <c r="S322" s="51"/>
    </row>
    <row r="323" spans="1:20" ht="18" customHeight="1">
      <c r="A323" s="220"/>
      <c r="B323" s="188"/>
      <c r="C323" s="201"/>
      <c r="D323" s="201"/>
      <c r="E323" s="69" t="s">
        <v>30</v>
      </c>
      <c r="F323" s="74" t="s">
        <v>35</v>
      </c>
      <c r="G323" s="75">
        <f t="shared" si="107"/>
        <v>12000</v>
      </c>
      <c r="H323" s="75">
        <f t="shared" si="107"/>
        <v>0</v>
      </c>
      <c r="I323" s="75">
        <v>12000</v>
      </c>
      <c r="J323" s="75">
        <v>0</v>
      </c>
      <c r="K323" s="75">
        <v>0</v>
      </c>
      <c r="L323" s="75">
        <v>0</v>
      </c>
      <c r="M323" s="75">
        <v>0</v>
      </c>
      <c r="N323" s="75">
        <v>0</v>
      </c>
      <c r="O323" s="75">
        <v>0</v>
      </c>
      <c r="P323" s="76">
        <v>0</v>
      </c>
      <c r="Q323" s="198"/>
      <c r="R323" s="198"/>
      <c r="S323" s="51"/>
    </row>
    <row r="324" spans="1:20" ht="18" customHeight="1">
      <c r="A324" s="222" t="s">
        <v>156</v>
      </c>
      <c r="B324" s="198" t="s">
        <v>157</v>
      </c>
      <c r="C324" s="216" t="s">
        <v>158</v>
      </c>
      <c r="D324" s="199"/>
      <c r="E324" s="69"/>
      <c r="F324" s="71" t="s">
        <v>26</v>
      </c>
      <c r="G324" s="72">
        <f t="shared" ref="G324:L324" si="108">SUM(G325:G330)</f>
        <v>9668</v>
      </c>
      <c r="H324" s="72">
        <f t="shared" si="108"/>
        <v>0</v>
      </c>
      <c r="I324" s="72">
        <f t="shared" si="108"/>
        <v>9668</v>
      </c>
      <c r="J324" s="72">
        <f t="shared" si="108"/>
        <v>0</v>
      </c>
      <c r="K324" s="72">
        <f t="shared" si="108"/>
        <v>0</v>
      </c>
      <c r="L324" s="72">
        <f t="shared" si="108"/>
        <v>0</v>
      </c>
      <c r="M324" s="72">
        <f>SUM(M325:M330)</f>
        <v>0</v>
      </c>
      <c r="N324" s="72">
        <f>SUM(N325:N330)</f>
        <v>0</v>
      </c>
      <c r="O324" s="72">
        <f>SUM(O325:O330)</f>
        <v>0</v>
      </c>
      <c r="P324" s="73">
        <f>SUM(P325:P330)</f>
        <v>0</v>
      </c>
      <c r="Q324" s="198" t="s">
        <v>27</v>
      </c>
      <c r="R324" s="198"/>
      <c r="S324" s="51"/>
    </row>
    <row r="325" spans="1:20" ht="18" customHeight="1">
      <c r="A325" s="219"/>
      <c r="B325" s="198"/>
      <c r="C325" s="216"/>
      <c r="D325" s="200"/>
      <c r="E325" s="69"/>
      <c r="F325" s="74" t="s">
        <v>29</v>
      </c>
      <c r="G325" s="75">
        <f t="shared" ref="G325:H330" si="109">I325+K325+M325+O325</f>
        <v>0</v>
      </c>
      <c r="H325" s="75">
        <f t="shared" si="109"/>
        <v>0</v>
      </c>
      <c r="I325" s="75">
        <v>0</v>
      </c>
      <c r="J325" s="75">
        <v>0</v>
      </c>
      <c r="K325" s="75">
        <v>0</v>
      </c>
      <c r="L325" s="75">
        <v>0</v>
      </c>
      <c r="M325" s="75">
        <v>0</v>
      </c>
      <c r="N325" s="75">
        <v>0</v>
      </c>
      <c r="O325" s="75">
        <v>0</v>
      </c>
      <c r="P325" s="76">
        <v>0</v>
      </c>
      <c r="Q325" s="198"/>
      <c r="R325" s="198"/>
      <c r="S325" s="51"/>
    </row>
    <row r="326" spans="1:20" ht="18" customHeight="1">
      <c r="A326" s="219"/>
      <c r="B326" s="198"/>
      <c r="C326" s="216"/>
      <c r="D326" s="200"/>
      <c r="E326" s="69"/>
      <c r="F326" s="74" t="s">
        <v>32</v>
      </c>
      <c r="G326" s="75">
        <f t="shared" si="109"/>
        <v>0</v>
      </c>
      <c r="H326" s="75">
        <f t="shared" si="109"/>
        <v>0</v>
      </c>
      <c r="I326" s="75">
        <v>0</v>
      </c>
      <c r="J326" s="75">
        <v>0</v>
      </c>
      <c r="K326" s="75">
        <v>0</v>
      </c>
      <c r="L326" s="75">
        <v>0</v>
      </c>
      <c r="M326" s="75">
        <v>0</v>
      </c>
      <c r="N326" s="75">
        <v>0</v>
      </c>
      <c r="O326" s="75">
        <v>0</v>
      </c>
      <c r="P326" s="76">
        <v>0</v>
      </c>
      <c r="Q326" s="198"/>
      <c r="R326" s="198"/>
      <c r="S326" s="51"/>
    </row>
    <row r="327" spans="1:20" ht="18" customHeight="1">
      <c r="A327" s="219"/>
      <c r="B327" s="198"/>
      <c r="C327" s="216"/>
      <c r="D327" s="200"/>
      <c r="E327" s="69"/>
      <c r="F327" s="74" t="s">
        <v>33</v>
      </c>
      <c r="G327" s="75">
        <f t="shared" si="109"/>
        <v>0</v>
      </c>
      <c r="H327" s="75">
        <f t="shared" si="109"/>
        <v>0</v>
      </c>
      <c r="I327" s="75">
        <v>0</v>
      </c>
      <c r="J327" s="75">
        <v>0</v>
      </c>
      <c r="K327" s="75">
        <v>0</v>
      </c>
      <c r="L327" s="75">
        <v>0</v>
      </c>
      <c r="M327" s="75">
        <v>0</v>
      </c>
      <c r="N327" s="75">
        <v>0</v>
      </c>
      <c r="O327" s="75">
        <v>0</v>
      </c>
      <c r="P327" s="76">
        <v>0</v>
      </c>
      <c r="Q327" s="198"/>
      <c r="R327" s="198"/>
      <c r="S327" s="51"/>
    </row>
    <row r="328" spans="1:20" ht="18" customHeight="1">
      <c r="A328" s="219"/>
      <c r="B328" s="198"/>
      <c r="C328" s="216"/>
      <c r="D328" s="200"/>
      <c r="E328" s="69"/>
      <c r="F328" s="74" t="s">
        <v>34</v>
      </c>
      <c r="G328" s="75">
        <f t="shared" si="109"/>
        <v>0</v>
      </c>
      <c r="H328" s="75">
        <f t="shared" si="109"/>
        <v>0</v>
      </c>
      <c r="I328" s="75">
        <v>0</v>
      </c>
      <c r="J328" s="75">
        <v>0</v>
      </c>
      <c r="K328" s="75">
        <v>0</v>
      </c>
      <c r="L328" s="75">
        <v>0</v>
      </c>
      <c r="M328" s="75">
        <v>0</v>
      </c>
      <c r="N328" s="75">
        <v>0</v>
      </c>
      <c r="O328" s="75">
        <v>0</v>
      </c>
      <c r="P328" s="76">
        <v>0</v>
      </c>
      <c r="Q328" s="198"/>
      <c r="R328" s="198"/>
      <c r="S328" s="51"/>
    </row>
    <row r="329" spans="1:20" ht="18" customHeight="1">
      <c r="A329" s="219"/>
      <c r="B329" s="198"/>
      <c r="C329" s="216"/>
      <c r="D329" s="200"/>
      <c r="E329" s="69" t="s">
        <v>31</v>
      </c>
      <c r="F329" s="74" t="s">
        <v>35</v>
      </c>
      <c r="G329" s="75">
        <f>I329+K329+M329+O329</f>
        <v>970</v>
      </c>
      <c r="H329" s="75">
        <f>J329+L329+N329+P329</f>
        <v>0</v>
      </c>
      <c r="I329" s="75">
        <v>970</v>
      </c>
      <c r="J329" s="75">
        <v>0</v>
      </c>
      <c r="K329" s="75">
        <v>0</v>
      </c>
      <c r="L329" s="75">
        <v>0</v>
      </c>
      <c r="M329" s="75">
        <v>0</v>
      </c>
      <c r="N329" s="75">
        <v>0</v>
      </c>
      <c r="O329" s="75">
        <v>0</v>
      </c>
      <c r="P329" s="76">
        <v>0</v>
      </c>
      <c r="Q329" s="198"/>
      <c r="R329" s="198"/>
      <c r="S329" s="51"/>
    </row>
    <row r="330" spans="1:20" ht="18" customHeight="1">
      <c r="A330" s="220"/>
      <c r="B330" s="198"/>
      <c r="C330" s="216"/>
      <c r="D330" s="201"/>
      <c r="E330" s="69" t="s">
        <v>30</v>
      </c>
      <c r="F330" s="74" t="s">
        <v>35</v>
      </c>
      <c r="G330" s="75">
        <f t="shared" si="109"/>
        <v>8698</v>
      </c>
      <c r="H330" s="75">
        <f t="shared" si="109"/>
        <v>0</v>
      </c>
      <c r="I330" s="75">
        <v>8698</v>
      </c>
      <c r="J330" s="75">
        <v>0</v>
      </c>
      <c r="K330" s="75">
        <v>0</v>
      </c>
      <c r="L330" s="75">
        <v>0</v>
      </c>
      <c r="M330" s="75">
        <v>0</v>
      </c>
      <c r="N330" s="75">
        <v>0</v>
      </c>
      <c r="O330" s="75">
        <v>0</v>
      </c>
      <c r="P330" s="76">
        <v>0</v>
      </c>
      <c r="Q330" s="198"/>
      <c r="R330" s="198"/>
      <c r="S330" s="51"/>
      <c r="T330" s="53"/>
    </row>
    <row r="331" spans="1:20" ht="18" customHeight="1">
      <c r="A331" s="226" t="s">
        <v>159</v>
      </c>
      <c r="B331" s="186" t="s">
        <v>160</v>
      </c>
      <c r="C331" s="199" t="s">
        <v>120</v>
      </c>
      <c r="D331" s="199"/>
      <c r="E331" s="69"/>
      <c r="F331" s="71" t="s">
        <v>26</v>
      </c>
      <c r="G331" s="72">
        <f t="shared" ref="G331:L331" si="110">SUM(G332:G336)</f>
        <v>49293.8</v>
      </c>
      <c r="H331" s="72">
        <f t="shared" si="110"/>
        <v>0</v>
      </c>
      <c r="I331" s="72">
        <f t="shared" si="110"/>
        <v>49293.8</v>
      </c>
      <c r="J331" s="72">
        <f t="shared" si="110"/>
        <v>0</v>
      </c>
      <c r="K331" s="72">
        <f t="shared" si="110"/>
        <v>0</v>
      </c>
      <c r="L331" s="72">
        <f t="shared" si="110"/>
        <v>0</v>
      </c>
      <c r="M331" s="72">
        <f>SUM(M332:M336)</f>
        <v>0</v>
      </c>
      <c r="N331" s="72">
        <f>SUM(N332:N336)</f>
        <v>0</v>
      </c>
      <c r="O331" s="72">
        <f>SUM(O332:O336)</f>
        <v>0</v>
      </c>
      <c r="P331" s="73">
        <f>SUM(P332:P336)</f>
        <v>0</v>
      </c>
      <c r="Q331" s="198" t="s">
        <v>27</v>
      </c>
      <c r="R331" s="198"/>
      <c r="S331" s="51"/>
    </row>
    <row r="332" spans="1:20" ht="18" customHeight="1">
      <c r="A332" s="219"/>
      <c r="B332" s="187"/>
      <c r="C332" s="200"/>
      <c r="D332" s="200"/>
      <c r="E332" s="69"/>
      <c r="F332" s="74" t="s">
        <v>29</v>
      </c>
      <c r="G332" s="75">
        <f t="shared" ref="G332:H343" si="111">I332+K332+M332+O332</f>
        <v>0</v>
      </c>
      <c r="H332" s="75">
        <f t="shared" si="111"/>
        <v>0</v>
      </c>
      <c r="I332" s="75">
        <v>0</v>
      </c>
      <c r="J332" s="75">
        <v>0</v>
      </c>
      <c r="K332" s="75">
        <v>0</v>
      </c>
      <c r="L332" s="75">
        <v>0</v>
      </c>
      <c r="M332" s="75">
        <v>0</v>
      </c>
      <c r="N332" s="75">
        <v>0</v>
      </c>
      <c r="O332" s="75">
        <v>0</v>
      </c>
      <c r="P332" s="76">
        <v>0</v>
      </c>
      <c r="Q332" s="198"/>
      <c r="R332" s="198"/>
      <c r="S332" s="51"/>
      <c r="T332" s="53"/>
    </row>
    <row r="333" spans="1:20" ht="18" customHeight="1">
      <c r="A333" s="219"/>
      <c r="B333" s="187"/>
      <c r="C333" s="200"/>
      <c r="D333" s="200"/>
      <c r="E333" s="69"/>
      <c r="F333" s="74" t="s">
        <v>32</v>
      </c>
      <c r="G333" s="75">
        <f t="shared" si="111"/>
        <v>0</v>
      </c>
      <c r="H333" s="75">
        <f t="shared" si="111"/>
        <v>0</v>
      </c>
      <c r="I333" s="75">
        <v>0</v>
      </c>
      <c r="J333" s="75">
        <v>0</v>
      </c>
      <c r="K333" s="75">
        <v>0</v>
      </c>
      <c r="L333" s="75">
        <v>0</v>
      </c>
      <c r="M333" s="75">
        <v>0</v>
      </c>
      <c r="N333" s="75">
        <v>0</v>
      </c>
      <c r="O333" s="75">
        <v>0</v>
      </c>
      <c r="P333" s="76">
        <v>0</v>
      </c>
      <c r="Q333" s="198"/>
      <c r="R333" s="198"/>
      <c r="S333" s="51"/>
    </row>
    <row r="334" spans="1:20" ht="18" customHeight="1">
      <c r="A334" s="219"/>
      <c r="B334" s="187"/>
      <c r="C334" s="200"/>
      <c r="D334" s="200"/>
      <c r="E334" s="69" t="s">
        <v>31</v>
      </c>
      <c r="F334" s="74" t="s">
        <v>33</v>
      </c>
      <c r="G334" s="75">
        <f t="shared" si="111"/>
        <v>2000</v>
      </c>
      <c r="H334" s="75">
        <f t="shared" si="111"/>
        <v>0</v>
      </c>
      <c r="I334" s="75">
        <v>2000</v>
      </c>
      <c r="J334" s="75">
        <v>0</v>
      </c>
      <c r="K334" s="75">
        <v>0</v>
      </c>
      <c r="L334" s="75">
        <v>0</v>
      </c>
      <c r="M334" s="75">
        <v>0</v>
      </c>
      <c r="N334" s="75">
        <v>0</v>
      </c>
      <c r="O334" s="75">
        <v>0</v>
      </c>
      <c r="P334" s="76">
        <v>0</v>
      </c>
      <c r="Q334" s="198"/>
      <c r="R334" s="198"/>
      <c r="S334" s="51"/>
    </row>
    <row r="335" spans="1:20" ht="18" customHeight="1">
      <c r="A335" s="219"/>
      <c r="B335" s="187"/>
      <c r="C335" s="200"/>
      <c r="D335" s="200"/>
      <c r="E335" s="69" t="s">
        <v>31</v>
      </c>
      <c r="F335" s="74" t="s">
        <v>34</v>
      </c>
      <c r="G335" s="75">
        <f t="shared" si="111"/>
        <v>2293.8000000000002</v>
      </c>
      <c r="H335" s="75">
        <f t="shared" si="111"/>
        <v>0</v>
      </c>
      <c r="I335" s="75">
        <v>2293.8000000000002</v>
      </c>
      <c r="J335" s="75">
        <v>0</v>
      </c>
      <c r="K335" s="75">
        <v>0</v>
      </c>
      <c r="L335" s="75">
        <v>0</v>
      </c>
      <c r="M335" s="75">
        <v>0</v>
      </c>
      <c r="N335" s="75">
        <v>0</v>
      </c>
      <c r="O335" s="75">
        <v>0</v>
      </c>
      <c r="P335" s="76">
        <v>0</v>
      </c>
      <c r="Q335" s="198"/>
      <c r="R335" s="198"/>
      <c r="S335" s="51"/>
    </row>
    <row r="336" spans="1:20" ht="18" customHeight="1">
      <c r="A336" s="220"/>
      <c r="B336" s="188"/>
      <c r="C336" s="201"/>
      <c r="D336" s="201"/>
      <c r="E336" s="69" t="s">
        <v>30</v>
      </c>
      <c r="F336" s="74" t="s">
        <v>35</v>
      </c>
      <c r="G336" s="75">
        <f t="shared" si="111"/>
        <v>45000</v>
      </c>
      <c r="H336" s="75">
        <f t="shared" si="111"/>
        <v>0</v>
      </c>
      <c r="I336" s="75">
        <v>45000</v>
      </c>
      <c r="J336" s="75">
        <v>0</v>
      </c>
      <c r="K336" s="75">
        <v>0</v>
      </c>
      <c r="L336" s="75">
        <v>0</v>
      </c>
      <c r="M336" s="75">
        <v>0</v>
      </c>
      <c r="N336" s="75">
        <v>0</v>
      </c>
      <c r="O336" s="75">
        <v>0</v>
      </c>
      <c r="P336" s="76">
        <v>0</v>
      </c>
      <c r="Q336" s="198"/>
      <c r="R336" s="198"/>
      <c r="S336" s="51"/>
    </row>
    <row r="337" spans="1:19" ht="18" customHeight="1">
      <c r="A337" s="222" t="s">
        <v>161</v>
      </c>
      <c r="B337" s="198" t="s">
        <v>162</v>
      </c>
      <c r="C337" s="216" t="s">
        <v>163</v>
      </c>
      <c r="D337" s="199"/>
      <c r="E337" s="69"/>
      <c r="F337" s="71" t="s">
        <v>26</v>
      </c>
      <c r="G337" s="72">
        <f t="shared" ref="G337:P337" si="112">SUM(G338:G343)</f>
        <v>24880</v>
      </c>
      <c r="H337" s="72">
        <f t="shared" si="112"/>
        <v>0</v>
      </c>
      <c r="I337" s="72">
        <f t="shared" si="112"/>
        <v>24880</v>
      </c>
      <c r="J337" s="72">
        <f t="shared" si="112"/>
        <v>0</v>
      </c>
      <c r="K337" s="72">
        <f t="shared" si="112"/>
        <v>0</v>
      </c>
      <c r="L337" s="72">
        <f t="shared" si="112"/>
        <v>0</v>
      </c>
      <c r="M337" s="72">
        <f t="shared" si="112"/>
        <v>0</v>
      </c>
      <c r="N337" s="72">
        <f t="shared" si="112"/>
        <v>0</v>
      </c>
      <c r="O337" s="72">
        <f t="shared" si="112"/>
        <v>0</v>
      </c>
      <c r="P337" s="72">
        <f t="shared" si="112"/>
        <v>0</v>
      </c>
      <c r="Q337" s="198" t="s">
        <v>27</v>
      </c>
      <c r="R337" s="198"/>
      <c r="S337" s="51"/>
    </row>
    <row r="338" spans="1:19" ht="18" customHeight="1">
      <c r="A338" s="219"/>
      <c r="B338" s="198"/>
      <c r="C338" s="216"/>
      <c r="D338" s="200"/>
      <c r="E338" s="69"/>
      <c r="F338" s="74" t="s">
        <v>29</v>
      </c>
      <c r="G338" s="75">
        <f t="shared" si="111"/>
        <v>0</v>
      </c>
      <c r="H338" s="75">
        <f t="shared" si="111"/>
        <v>0</v>
      </c>
      <c r="I338" s="75">
        <v>0</v>
      </c>
      <c r="J338" s="75">
        <v>0</v>
      </c>
      <c r="K338" s="75">
        <v>0</v>
      </c>
      <c r="L338" s="75">
        <v>0</v>
      </c>
      <c r="M338" s="75">
        <v>0</v>
      </c>
      <c r="N338" s="75">
        <v>0</v>
      </c>
      <c r="O338" s="75">
        <v>0</v>
      </c>
      <c r="P338" s="75">
        <v>0</v>
      </c>
      <c r="Q338" s="198"/>
      <c r="R338" s="198"/>
      <c r="S338" s="51"/>
    </row>
    <row r="339" spans="1:19" ht="18" customHeight="1">
      <c r="A339" s="219"/>
      <c r="B339" s="198"/>
      <c r="C339" s="216"/>
      <c r="D339" s="200"/>
      <c r="E339" s="69"/>
      <c r="F339" s="74" t="s">
        <v>32</v>
      </c>
      <c r="G339" s="75">
        <f t="shared" si="111"/>
        <v>0</v>
      </c>
      <c r="H339" s="75">
        <f t="shared" si="111"/>
        <v>0</v>
      </c>
      <c r="I339" s="75">
        <v>0</v>
      </c>
      <c r="J339" s="75">
        <v>0</v>
      </c>
      <c r="K339" s="75">
        <v>0</v>
      </c>
      <c r="L339" s="75">
        <v>0</v>
      </c>
      <c r="M339" s="75">
        <v>0</v>
      </c>
      <c r="N339" s="75">
        <v>0</v>
      </c>
      <c r="O339" s="75">
        <v>0</v>
      </c>
      <c r="P339" s="75">
        <v>0</v>
      </c>
      <c r="Q339" s="198"/>
      <c r="R339" s="198"/>
      <c r="S339" s="51"/>
    </row>
    <row r="340" spans="1:19" ht="18" customHeight="1">
      <c r="A340" s="219"/>
      <c r="B340" s="198"/>
      <c r="C340" s="216"/>
      <c r="D340" s="200"/>
      <c r="E340" s="69" t="s">
        <v>28</v>
      </c>
      <c r="F340" s="74" t="s">
        <v>33</v>
      </c>
      <c r="G340" s="75">
        <f>I340+K340+M340+O340</f>
        <v>0</v>
      </c>
      <c r="H340" s="75">
        <f>J340+L340+N340+P340</f>
        <v>0</v>
      </c>
      <c r="I340" s="75">
        <v>0</v>
      </c>
      <c r="J340" s="75">
        <v>0</v>
      </c>
      <c r="K340" s="75">
        <v>0</v>
      </c>
      <c r="L340" s="75">
        <v>0</v>
      </c>
      <c r="M340" s="75">
        <v>0</v>
      </c>
      <c r="N340" s="75">
        <v>0</v>
      </c>
      <c r="O340" s="75">
        <v>0</v>
      </c>
      <c r="P340" s="75">
        <v>0</v>
      </c>
      <c r="Q340" s="198"/>
      <c r="R340" s="198"/>
      <c r="S340" s="51"/>
    </row>
    <row r="341" spans="1:19" ht="18" customHeight="1">
      <c r="A341" s="219"/>
      <c r="B341" s="198"/>
      <c r="C341" s="216"/>
      <c r="D341" s="200"/>
      <c r="E341" s="69" t="s">
        <v>31</v>
      </c>
      <c r="F341" s="74" t="s">
        <v>33</v>
      </c>
      <c r="G341" s="75">
        <f>I341+K341+M341+O341</f>
        <v>2000</v>
      </c>
      <c r="H341" s="75">
        <f>J341+L341+N341+P341</f>
        <v>0</v>
      </c>
      <c r="I341" s="75">
        <v>2000</v>
      </c>
      <c r="J341" s="75">
        <v>0</v>
      </c>
      <c r="K341" s="75">
        <v>0</v>
      </c>
      <c r="L341" s="75">
        <v>0</v>
      </c>
      <c r="M341" s="75">
        <v>0</v>
      </c>
      <c r="N341" s="75">
        <v>0</v>
      </c>
      <c r="O341" s="75">
        <v>0</v>
      </c>
      <c r="P341" s="75">
        <v>0</v>
      </c>
      <c r="Q341" s="198"/>
      <c r="R341" s="198"/>
      <c r="S341" s="51"/>
    </row>
    <row r="342" spans="1:19" ht="18" customHeight="1">
      <c r="A342" s="219"/>
      <c r="B342" s="198"/>
      <c r="C342" s="216"/>
      <c r="D342" s="200"/>
      <c r="E342" s="69" t="s">
        <v>31</v>
      </c>
      <c r="F342" s="74" t="s">
        <v>34</v>
      </c>
      <c r="G342" s="75">
        <f t="shared" si="111"/>
        <v>2880</v>
      </c>
      <c r="H342" s="75">
        <f t="shared" si="111"/>
        <v>0</v>
      </c>
      <c r="I342" s="75">
        <v>2880</v>
      </c>
      <c r="J342" s="75">
        <v>0</v>
      </c>
      <c r="K342" s="75">
        <v>0</v>
      </c>
      <c r="L342" s="75">
        <v>0</v>
      </c>
      <c r="M342" s="75">
        <v>0</v>
      </c>
      <c r="N342" s="75">
        <v>0</v>
      </c>
      <c r="O342" s="75">
        <v>0</v>
      </c>
      <c r="P342" s="75">
        <v>0</v>
      </c>
      <c r="Q342" s="198"/>
      <c r="R342" s="198"/>
      <c r="S342" s="51"/>
    </row>
    <row r="343" spans="1:19" ht="18" customHeight="1">
      <c r="A343" s="220"/>
      <c r="B343" s="198"/>
      <c r="C343" s="216"/>
      <c r="D343" s="201"/>
      <c r="E343" s="69" t="s">
        <v>30</v>
      </c>
      <c r="F343" s="74" t="s">
        <v>35</v>
      </c>
      <c r="G343" s="75">
        <f t="shared" si="111"/>
        <v>20000</v>
      </c>
      <c r="H343" s="75">
        <f t="shared" si="111"/>
        <v>0</v>
      </c>
      <c r="I343" s="75">
        <v>20000</v>
      </c>
      <c r="J343" s="75">
        <v>0</v>
      </c>
      <c r="K343" s="75">
        <v>0</v>
      </c>
      <c r="L343" s="75">
        <v>0</v>
      </c>
      <c r="M343" s="75">
        <v>0</v>
      </c>
      <c r="N343" s="75">
        <v>0</v>
      </c>
      <c r="O343" s="75">
        <v>0</v>
      </c>
      <c r="P343" s="75">
        <v>0</v>
      </c>
      <c r="Q343" s="198"/>
      <c r="R343" s="198"/>
      <c r="S343" s="51"/>
    </row>
    <row r="344" spans="1:19" ht="18" customHeight="1">
      <c r="A344" s="222" t="s">
        <v>164</v>
      </c>
      <c r="B344" s="198" t="s">
        <v>165</v>
      </c>
      <c r="C344" s="216" t="s">
        <v>166</v>
      </c>
      <c r="D344" s="199"/>
      <c r="E344" s="69"/>
      <c r="F344" s="71" t="s">
        <v>26</v>
      </c>
      <c r="G344" s="72">
        <f t="shared" ref="G344:P344" si="113">SUM(G345:G350)</f>
        <v>1900</v>
      </c>
      <c r="H344" s="72">
        <f t="shared" si="113"/>
        <v>0</v>
      </c>
      <c r="I344" s="72">
        <f t="shared" si="113"/>
        <v>1900</v>
      </c>
      <c r="J344" s="72">
        <f t="shared" si="113"/>
        <v>0</v>
      </c>
      <c r="K344" s="72">
        <f t="shared" si="113"/>
        <v>0</v>
      </c>
      <c r="L344" s="72">
        <f t="shared" si="113"/>
        <v>0</v>
      </c>
      <c r="M344" s="72">
        <f t="shared" si="113"/>
        <v>0</v>
      </c>
      <c r="N344" s="72">
        <f t="shared" si="113"/>
        <v>0</v>
      </c>
      <c r="O344" s="72">
        <f t="shared" si="113"/>
        <v>0</v>
      </c>
      <c r="P344" s="72">
        <f t="shared" si="113"/>
        <v>0</v>
      </c>
      <c r="Q344" s="216" t="s">
        <v>27</v>
      </c>
      <c r="R344" s="216"/>
      <c r="S344" s="51"/>
    </row>
    <row r="345" spans="1:19" ht="18" customHeight="1">
      <c r="A345" s="219"/>
      <c r="B345" s="198"/>
      <c r="C345" s="216"/>
      <c r="D345" s="200"/>
      <c r="E345" s="69"/>
      <c r="F345" s="74" t="s">
        <v>29</v>
      </c>
      <c r="G345" s="75">
        <f t="shared" ref="G345:H350" si="114">I345+K345+M345+O345</f>
        <v>0</v>
      </c>
      <c r="H345" s="75">
        <f t="shared" si="114"/>
        <v>0</v>
      </c>
      <c r="I345" s="75">
        <v>0</v>
      </c>
      <c r="J345" s="75">
        <v>0</v>
      </c>
      <c r="K345" s="75">
        <v>0</v>
      </c>
      <c r="L345" s="75">
        <v>0</v>
      </c>
      <c r="M345" s="75">
        <v>0</v>
      </c>
      <c r="N345" s="75">
        <v>0</v>
      </c>
      <c r="O345" s="75">
        <v>0</v>
      </c>
      <c r="P345" s="75">
        <v>0</v>
      </c>
      <c r="Q345" s="216"/>
      <c r="R345" s="216"/>
      <c r="S345" s="51"/>
    </row>
    <row r="346" spans="1:19" ht="18" customHeight="1">
      <c r="A346" s="219"/>
      <c r="B346" s="198"/>
      <c r="C346" s="216"/>
      <c r="D346" s="200"/>
      <c r="E346" s="69"/>
      <c r="F346" s="74" t="s">
        <v>32</v>
      </c>
      <c r="G346" s="75">
        <f t="shared" si="114"/>
        <v>0</v>
      </c>
      <c r="H346" s="75">
        <f t="shared" si="114"/>
        <v>0</v>
      </c>
      <c r="I346" s="75">
        <v>0</v>
      </c>
      <c r="J346" s="75">
        <v>0</v>
      </c>
      <c r="K346" s="75">
        <v>0</v>
      </c>
      <c r="L346" s="75">
        <v>0</v>
      </c>
      <c r="M346" s="75">
        <v>0</v>
      </c>
      <c r="N346" s="75">
        <v>0</v>
      </c>
      <c r="O346" s="75">
        <v>0</v>
      </c>
      <c r="P346" s="75">
        <v>0</v>
      </c>
      <c r="Q346" s="216"/>
      <c r="R346" s="216"/>
      <c r="S346" s="51"/>
    </row>
    <row r="347" spans="1:19" ht="18" customHeight="1">
      <c r="A347" s="219"/>
      <c r="B347" s="198"/>
      <c r="C347" s="216"/>
      <c r="D347" s="200"/>
      <c r="E347" s="69" t="s">
        <v>28</v>
      </c>
      <c r="F347" s="74" t="s">
        <v>33</v>
      </c>
      <c r="G347" s="75">
        <f>I347+K347+M347+O347</f>
        <v>200</v>
      </c>
      <c r="H347" s="75">
        <f>J347+L347+N347+P347</f>
        <v>0</v>
      </c>
      <c r="I347" s="75">
        <v>200</v>
      </c>
      <c r="J347" s="75">
        <v>0</v>
      </c>
      <c r="K347" s="75">
        <v>0</v>
      </c>
      <c r="L347" s="75">
        <v>0</v>
      </c>
      <c r="M347" s="75">
        <v>0</v>
      </c>
      <c r="N347" s="75">
        <v>0</v>
      </c>
      <c r="O347" s="75">
        <v>0</v>
      </c>
      <c r="P347" s="75">
        <v>0</v>
      </c>
      <c r="Q347" s="216"/>
      <c r="R347" s="216"/>
      <c r="S347" s="51"/>
    </row>
    <row r="348" spans="1:19" ht="18" customHeight="1">
      <c r="A348" s="219"/>
      <c r="B348" s="198"/>
      <c r="C348" s="216"/>
      <c r="D348" s="200"/>
      <c r="E348" s="69" t="s">
        <v>30</v>
      </c>
      <c r="F348" s="74" t="s">
        <v>33</v>
      </c>
      <c r="G348" s="75">
        <f t="shared" si="114"/>
        <v>1700</v>
      </c>
      <c r="H348" s="75">
        <f t="shared" si="114"/>
        <v>0</v>
      </c>
      <c r="I348" s="75">
        <v>1700</v>
      </c>
      <c r="J348" s="75">
        <v>0</v>
      </c>
      <c r="K348" s="75">
        <v>0</v>
      </c>
      <c r="L348" s="75">
        <v>0</v>
      </c>
      <c r="M348" s="75">
        <v>0</v>
      </c>
      <c r="N348" s="75">
        <v>0</v>
      </c>
      <c r="O348" s="75">
        <v>0</v>
      </c>
      <c r="P348" s="75">
        <v>0</v>
      </c>
      <c r="Q348" s="216"/>
      <c r="R348" s="216"/>
      <c r="S348" s="51"/>
    </row>
    <row r="349" spans="1:19" ht="18" customHeight="1">
      <c r="A349" s="219"/>
      <c r="B349" s="198"/>
      <c r="C349" s="216"/>
      <c r="D349" s="200"/>
      <c r="E349" s="69"/>
      <c r="F349" s="74" t="s">
        <v>34</v>
      </c>
      <c r="G349" s="75">
        <f t="shared" si="114"/>
        <v>0</v>
      </c>
      <c r="H349" s="75">
        <f t="shared" si="114"/>
        <v>0</v>
      </c>
      <c r="I349" s="75">
        <v>0</v>
      </c>
      <c r="J349" s="75">
        <v>0</v>
      </c>
      <c r="K349" s="75">
        <v>0</v>
      </c>
      <c r="L349" s="75">
        <v>0</v>
      </c>
      <c r="M349" s="75">
        <v>0</v>
      </c>
      <c r="N349" s="75">
        <v>0</v>
      </c>
      <c r="O349" s="75">
        <v>0</v>
      </c>
      <c r="P349" s="75">
        <v>0</v>
      </c>
      <c r="Q349" s="216"/>
      <c r="R349" s="216"/>
      <c r="S349" s="51"/>
    </row>
    <row r="350" spans="1:19" ht="18" customHeight="1">
      <c r="A350" s="220"/>
      <c r="B350" s="198"/>
      <c r="C350" s="216"/>
      <c r="D350" s="201"/>
      <c r="E350" s="69"/>
      <c r="F350" s="74" t="s">
        <v>35</v>
      </c>
      <c r="G350" s="75">
        <f t="shared" si="114"/>
        <v>0</v>
      </c>
      <c r="H350" s="75">
        <f t="shared" si="114"/>
        <v>0</v>
      </c>
      <c r="I350" s="75">
        <v>0</v>
      </c>
      <c r="J350" s="75">
        <v>0</v>
      </c>
      <c r="K350" s="75">
        <v>0</v>
      </c>
      <c r="L350" s="75">
        <v>0</v>
      </c>
      <c r="M350" s="75">
        <v>0</v>
      </c>
      <c r="N350" s="75">
        <v>0</v>
      </c>
      <c r="O350" s="75">
        <v>0</v>
      </c>
      <c r="P350" s="75">
        <v>0</v>
      </c>
      <c r="Q350" s="216"/>
      <c r="R350" s="216"/>
      <c r="S350" s="51"/>
    </row>
    <row r="351" spans="1:19" ht="18" customHeight="1">
      <c r="A351" s="226" t="s">
        <v>167</v>
      </c>
      <c r="B351" s="186" t="s">
        <v>168</v>
      </c>
      <c r="C351" s="199" t="s">
        <v>166</v>
      </c>
      <c r="D351" s="199"/>
      <c r="E351" s="69"/>
      <c r="F351" s="71" t="s">
        <v>26</v>
      </c>
      <c r="G351" s="72">
        <f t="shared" ref="G351:P351" si="115">SUM(G352:G356)</f>
        <v>14250</v>
      </c>
      <c r="H351" s="72">
        <f t="shared" si="115"/>
        <v>0</v>
      </c>
      <c r="I351" s="72">
        <f t="shared" si="115"/>
        <v>14250</v>
      </c>
      <c r="J351" s="72">
        <f t="shared" si="115"/>
        <v>0</v>
      </c>
      <c r="K351" s="72">
        <f t="shared" si="115"/>
        <v>0</v>
      </c>
      <c r="L351" s="72">
        <f t="shared" si="115"/>
        <v>0</v>
      </c>
      <c r="M351" s="72">
        <f t="shared" si="115"/>
        <v>0</v>
      </c>
      <c r="N351" s="72">
        <f t="shared" si="115"/>
        <v>0</v>
      </c>
      <c r="O351" s="72">
        <f t="shared" si="115"/>
        <v>0</v>
      </c>
      <c r="P351" s="72">
        <f t="shared" si="115"/>
        <v>0</v>
      </c>
      <c r="Q351" s="216" t="s">
        <v>27</v>
      </c>
      <c r="R351" s="216"/>
      <c r="S351" s="51"/>
    </row>
    <row r="352" spans="1:19" ht="18" customHeight="1">
      <c r="A352" s="219"/>
      <c r="B352" s="187"/>
      <c r="C352" s="200"/>
      <c r="D352" s="200"/>
      <c r="E352" s="69"/>
      <c r="F352" s="74" t="s">
        <v>29</v>
      </c>
      <c r="G352" s="75">
        <f>I352+K352+M352+O352</f>
        <v>0</v>
      </c>
      <c r="H352" s="75">
        <f>J352+L352+N352+P352</f>
        <v>0</v>
      </c>
      <c r="I352" s="75">
        <v>0</v>
      </c>
      <c r="J352" s="75">
        <v>0</v>
      </c>
      <c r="K352" s="75">
        <v>0</v>
      </c>
      <c r="L352" s="75">
        <v>0</v>
      </c>
      <c r="M352" s="75">
        <v>0</v>
      </c>
      <c r="N352" s="75">
        <v>0</v>
      </c>
      <c r="O352" s="75">
        <v>0</v>
      </c>
      <c r="P352" s="75">
        <v>0</v>
      </c>
      <c r="Q352" s="216"/>
      <c r="R352" s="216"/>
      <c r="S352" s="51"/>
    </row>
    <row r="353" spans="1:53" ht="18" customHeight="1">
      <c r="A353" s="219"/>
      <c r="B353" s="187"/>
      <c r="C353" s="200"/>
      <c r="D353" s="200"/>
      <c r="E353" s="69"/>
      <c r="F353" s="74" t="s">
        <v>32</v>
      </c>
      <c r="G353" s="75">
        <v>0</v>
      </c>
      <c r="H353" s="75">
        <f>J353+L353+N353+P353</f>
        <v>0</v>
      </c>
      <c r="I353" s="75">
        <v>0</v>
      </c>
      <c r="J353" s="75">
        <v>0</v>
      </c>
      <c r="K353" s="75">
        <v>0</v>
      </c>
      <c r="L353" s="75">
        <v>0</v>
      </c>
      <c r="M353" s="75">
        <v>0</v>
      </c>
      <c r="N353" s="75">
        <v>0</v>
      </c>
      <c r="O353" s="75">
        <v>0</v>
      </c>
      <c r="P353" s="75">
        <v>0</v>
      </c>
      <c r="Q353" s="216"/>
      <c r="R353" s="216"/>
      <c r="S353" s="51"/>
    </row>
    <row r="354" spans="1:53" ht="18" customHeight="1">
      <c r="A354" s="219"/>
      <c r="B354" s="187"/>
      <c r="C354" s="200"/>
      <c r="D354" s="200"/>
      <c r="E354" s="69"/>
      <c r="F354" s="74" t="s">
        <v>33</v>
      </c>
      <c r="G354" s="75">
        <f>I354+K354+M354+O354</f>
        <v>0</v>
      </c>
      <c r="H354" s="75">
        <f>J354+L354+N354+P354</f>
        <v>0</v>
      </c>
      <c r="I354" s="75">
        <v>0</v>
      </c>
      <c r="J354" s="75">
        <v>0</v>
      </c>
      <c r="K354" s="75">
        <v>0</v>
      </c>
      <c r="L354" s="75">
        <v>0</v>
      </c>
      <c r="M354" s="75">
        <v>0</v>
      </c>
      <c r="N354" s="75">
        <v>0</v>
      </c>
      <c r="O354" s="75">
        <v>0</v>
      </c>
      <c r="P354" s="75">
        <v>0</v>
      </c>
      <c r="Q354" s="216"/>
      <c r="R354" s="216"/>
      <c r="S354" s="51"/>
    </row>
    <row r="355" spans="1:53" ht="18" customHeight="1">
      <c r="A355" s="219"/>
      <c r="B355" s="187"/>
      <c r="C355" s="200"/>
      <c r="D355" s="200"/>
      <c r="E355" s="69" t="s">
        <v>28</v>
      </c>
      <c r="F355" s="74" t="s">
        <v>34</v>
      </c>
      <c r="G355" s="75">
        <f>I355+K355+M355+O355</f>
        <v>1250</v>
      </c>
      <c r="H355" s="75">
        <f>J355+L355+N355+P355</f>
        <v>0</v>
      </c>
      <c r="I355" s="75">
        <v>1250</v>
      </c>
      <c r="J355" s="75">
        <v>0</v>
      </c>
      <c r="K355" s="75">
        <v>0</v>
      </c>
      <c r="L355" s="75">
        <v>0</v>
      </c>
      <c r="M355" s="75">
        <v>0</v>
      </c>
      <c r="N355" s="75">
        <v>0</v>
      </c>
      <c r="O355" s="75">
        <v>0</v>
      </c>
      <c r="P355" s="75">
        <v>0</v>
      </c>
      <c r="Q355" s="216"/>
      <c r="R355" s="216"/>
      <c r="S355" s="51"/>
    </row>
    <row r="356" spans="1:53" ht="18" customHeight="1">
      <c r="A356" s="220"/>
      <c r="B356" s="188"/>
      <c r="C356" s="201"/>
      <c r="D356" s="201"/>
      <c r="E356" s="69" t="s">
        <v>30</v>
      </c>
      <c r="F356" s="74" t="s">
        <v>35</v>
      </c>
      <c r="G356" s="75">
        <f>I356+K356+M356+O356</f>
        <v>13000</v>
      </c>
      <c r="H356" s="75">
        <f>J356+L356+N356+P356</f>
        <v>0</v>
      </c>
      <c r="I356" s="75">
        <v>13000</v>
      </c>
      <c r="J356" s="75">
        <v>0</v>
      </c>
      <c r="K356" s="75">
        <v>0</v>
      </c>
      <c r="L356" s="75">
        <v>0</v>
      </c>
      <c r="M356" s="75">
        <v>0</v>
      </c>
      <c r="N356" s="75">
        <v>0</v>
      </c>
      <c r="O356" s="75">
        <v>0</v>
      </c>
      <c r="P356" s="75">
        <v>0</v>
      </c>
      <c r="Q356" s="216"/>
      <c r="R356" s="216"/>
      <c r="S356" s="51"/>
    </row>
    <row r="357" spans="1:53" s="122" customFormat="1" ht="18" customHeight="1">
      <c r="A357" s="205" t="s">
        <v>169</v>
      </c>
      <c r="B357" s="202" t="s">
        <v>170</v>
      </c>
      <c r="C357" s="208"/>
      <c r="D357" s="113"/>
      <c r="E357" s="114"/>
      <c r="F357" s="115" t="s">
        <v>26</v>
      </c>
      <c r="G357" s="116">
        <f t="shared" ref="G357:P357" si="116">SUM(G358:G362)</f>
        <v>1337.7</v>
      </c>
      <c r="H357" s="116">
        <f t="shared" si="116"/>
        <v>1337.7</v>
      </c>
      <c r="I357" s="116">
        <f t="shared" si="116"/>
        <v>1337.7</v>
      </c>
      <c r="J357" s="116">
        <f t="shared" si="116"/>
        <v>1337.7</v>
      </c>
      <c r="K357" s="116">
        <f t="shared" si="116"/>
        <v>0</v>
      </c>
      <c r="L357" s="116">
        <f t="shared" si="116"/>
        <v>0</v>
      </c>
      <c r="M357" s="116">
        <f t="shared" si="116"/>
        <v>0</v>
      </c>
      <c r="N357" s="116">
        <f t="shared" si="116"/>
        <v>0</v>
      </c>
      <c r="O357" s="116">
        <f t="shared" si="116"/>
        <v>0</v>
      </c>
      <c r="P357" s="116">
        <f t="shared" si="116"/>
        <v>0</v>
      </c>
      <c r="Q357" s="221" t="s">
        <v>27</v>
      </c>
      <c r="R357" s="221"/>
      <c r="S357" s="118"/>
      <c r="T357" s="120"/>
      <c r="U357" s="120"/>
      <c r="V357" s="120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21"/>
      <c r="AV357" s="121"/>
      <c r="AW357" s="121"/>
      <c r="AX357" s="121"/>
      <c r="AY357" s="121"/>
      <c r="AZ357" s="121"/>
      <c r="BA357" s="121"/>
    </row>
    <row r="358" spans="1:53" s="122" customFormat="1" ht="18" customHeight="1">
      <c r="A358" s="206"/>
      <c r="B358" s="203"/>
      <c r="C358" s="209"/>
      <c r="D358" s="123"/>
      <c r="E358" s="114"/>
      <c r="F358" s="124" t="s">
        <v>29</v>
      </c>
      <c r="G358" s="125">
        <f t="shared" ref="G358:H362" si="117">I358+K358+M358+O358</f>
        <v>0</v>
      </c>
      <c r="H358" s="125">
        <f t="shared" si="117"/>
        <v>0</v>
      </c>
      <c r="I358" s="125">
        <v>0</v>
      </c>
      <c r="J358" s="125">
        <v>0</v>
      </c>
      <c r="K358" s="125">
        <v>0</v>
      </c>
      <c r="L358" s="125">
        <v>0</v>
      </c>
      <c r="M358" s="125">
        <v>0</v>
      </c>
      <c r="N358" s="125">
        <v>0</v>
      </c>
      <c r="O358" s="125">
        <v>0</v>
      </c>
      <c r="P358" s="125">
        <v>0</v>
      </c>
      <c r="Q358" s="221"/>
      <c r="R358" s="221"/>
      <c r="S358" s="118"/>
      <c r="T358" s="120"/>
      <c r="U358" s="120"/>
      <c r="V358" s="120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21"/>
      <c r="AV358" s="121"/>
      <c r="AW358" s="121"/>
      <c r="AX358" s="121"/>
      <c r="AY358" s="121"/>
      <c r="AZ358" s="121"/>
      <c r="BA358" s="121"/>
    </row>
    <row r="359" spans="1:53" s="122" customFormat="1" ht="18" customHeight="1">
      <c r="A359" s="206"/>
      <c r="B359" s="203"/>
      <c r="C359" s="209"/>
      <c r="D359" s="123" t="s">
        <v>267</v>
      </c>
      <c r="E359" s="114"/>
      <c r="F359" s="124" t="s">
        <v>32</v>
      </c>
      <c r="G359" s="125">
        <f t="shared" si="117"/>
        <v>1337.7</v>
      </c>
      <c r="H359" s="125">
        <f t="shared" si="117"/>
        <v>1337.7</v>
      </c>
      <c r="I359" s="125">
        <v>1337.7</v>
      </c>
      <c r="J359" s="125">
        <v>1337.7</v>
      </c>
      <c r="K359" s="125">
        <v>0</v>
      </c>
      <c r="L359" s="125">
        <v>0</v>
      </c>
      <c r="M359" s="125">
        <v>0</v>
      </c>
      <c r="N359" s="125">
        <v>0</v>
      </c>
      <c r="O359" s="125">
        <v>0</v>
      </c>
      <c r="P359" s="125">
        <v>0</v>
      </c>
      <c r="Q359" s="221"/>
      <c r="R359" s="221"/>
      <c r="S359" s="118"/>
      <c r="T359" s="120"/>
      <c r="U359" s="120"/>
      <c r="V359" s="120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21"/>
      <c r="AV359" s="121"/>
      <c r="AW359" s="121"/>
      <c r="AX359" s="121"/>
      <c r="AY359" s="121"/>
      <c r="AZ359" s="121"/>
      <c r="BA359" s="121"/>
    </row>
    <row r="360" spans="1:53" s="122" customFormat="1" ht="18" customHeight="1">
      <c r="A360" s="206"/>
      <c r="B360" s="203"/>
      <c r="C360" s="209"/>
      <c r="D360" s="123"/>
      <c r="E360" s="114"/>
      <c r="F360" s="124" t="s">
        <v>33</v>
      </c>
      <c r="G360" s="125">
        <f t="shared" si="117"/>
        <v>0</v>
      </c>
      <c r="H360" s="125">
        <f t="shared" si="117"/>
        <v>0</v>
      </c>
      <c r="I360" s="125">
        <v>0</v>
      </c>
      <c r="J360" s="125">
        <v>0</v>
      </c>
      <c r="K360" s="125">
        <v>0</v>
      </c>
      <c r="L360" s="125">
        <v>0</v>
      </c>
      <c r="M360" s="125">
        <v>0</v>
      </c>
      <c r="N360" s="125">
        <v>0</v>
      </c>
      <c r="O360" s="125">
        <v>0</v>
      </c>
      <c r="P360" s="125">
        <v>0</v>
      </c>
      <c r="Q360" s="221"/>
      <c r="R360" s="221"/>
      <c r="S360" s="118"/>
      <c r="T360" s="120"/>
      <c r="U360" s="120"/>
      <c r="V360" s="120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21"/>
      <c r="AV360" s="121"/>
      <c r="AW360" s="121"/>
      <c r="AX360" s="121"/>
      <c r="AY360" s="121"/>
      <c r="AZ360" s="121"/>
      <c r="BA360" s="121"/>
    </row>
    <row r="361" spans="1:53" s="122" customFormat="1" ht="18" customHeight="1">
      <c r="A361" s="206"/>
      <c r="B361" s="203"/>
      <c r="C361" s="209"/>
      <c r="D361" s="123"/>
      <c r="E361" s="114"/>
      <c r="F361" s="124" t="s">
        <v>34</v>
      </c>
      <c r="G361" s="125">
        <f t="shared" si="117"/>
        <v>0</v>
      </c>
      <c r="H361" s="125">
        <f t="shared" si="117"/>
        <v>0</v>
      </c>
      <c r="I361" s="125">
        <v>0</v>
      </c>
      <c r="J361" s="125">
        <v>0</v>
      </c>
      <c r="K361" s="125">
        <v>0</v>
      </c>
      <c r="L361" s="125">
        <v>0</v>
      </c>
      <c r="M361" s="125">
        <v>0</v>
      </c>
      <c r="N361" s="125">
        <v>0</v>
      </c>
      <c r="O361" s="125">
        <v>0</v>
      </c>
      <c r="P361" s="125">
        <v>0</v>
      </c>
      <c r="Q361" s="221"/>
      <c r="R361" s="221"/>
      <c r="S361" s="118"/>
      <c r="T361" s="120"/>
      <c r="U361" s="120"/>
      <c r="V361" s="120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1"/>
    </row>
    <row r="362" spans="1:53" s="122" customFormat="1" ht="18" customHeight="1">
      <c r="A362" s="207"/>
      <c r="B362" s="204"/>
      <c r="C362" s="210"/>
      <c r="D362" s="127"/>
      <c r="E362" s="114"/>
      <c r="F362" s="124" t="s">
        <v>35</v>
      </c>
      <c r="G362" s="125">
        <f t="shared" si="117"/>
        <v>0</v>
      </c>
      <c r="H362" s="125">
        <f t="shared" si="117"/>
        <v>0</v>
      </c>
      <c r="I362" s="125">
        <v>0</v>
      </c>
      <c r="J362" s="125">
        <v>0</v>
      </c>
      <c r="K362" s="125">
        <v>0</v>
      </c>
      <c r="L362" s="125">
        <v>0</v>
      </c>
      <c r="M362" s="125">
        <v>0</v>
      </c>
      <c r="N362" s="125">
        <v>0</v>
      </c>
      <c r="O362" s="125">
        <v>0</v>
      </c>
      <c r="P362" s="125">
        <v>0</v>
      </c>
      <c r="Q362" s="221"/>
      <c r="R362" s="221"/>
      <c r="S362" s="118"/>
      <c r="T362" s="120"/>
      <c r="U362" s="120"/>
      <c r="V362" s="120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21"/>
      <c r="AV362" s="121"/>
      <c r="AW362" s="121"/>
      <c r="AX362" s="121"/>
      <c r="AY362" s="121"/>
      <c r="AZ362" s="121"/>
      <c r="BA362" s="121"/>
    </row>
    <row r="363" spans="1:53" s="122" customFormat="1" ht="18" customHeight="1">
      <c r="A363" s="260" t="s">
        <v>171</v>
      </c>
      <c r="B363" s="261"/>
      <c r="C363" s="261"/>
      <c r="D363" s="261"/>
      <c r="E363" s="261"/>
      <c r="F363" s="261"/>
      <c r="G363" s="261"/>
      <c r="H363" s="261"/>
      <c r="I363" s="261"/>
      <c r="J363" s="261"/>
      <c r="K363" s="261"/>
      <c r="L363" s="261"/>
      <c r="M363" s="261"/>
      <c r="N363" s="261"/>
      <c r="O363" s="261"/>
      <c r="P363" s="261"/>
      <c r="Q363" s="261"/>
      <c r="R363" s="261"/>
      <c r="S363" s="118"/>
      <c r="T363" s="120"/>
      <c r="U363" s="120"/>
      <c r="V363" s="120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21"/>
      <c r="AV363" s="121"/>
      <c r="AW363" s="121"/>
      <c r="AX363" s="121"/>
      <c r="AY363" s="121"/>
      <c r="AZ363" s="121"/>
      <c r="BA363" s="121"/>
    </row>
    <row r="364" spans="1:53" ht="18" customHeight="1">
      <c r="A364" s="257" t="s">
        <v>172</v>
      </c>
      <c r="B364" s="186" t="s">
        <v>173</v>
      </c>
      <c r="C364" s="216"/>
      <c r="D364" s="199"/>
      <c r="E364" s="69"/>
      <c r="F364" s="71" t="s">
        <v>26</v>
      </c>
      <c r="G364" s="72">
        <f>SUM(G365:G369)</f>
        <v>15000</v>
      </c>
      <c r="H364" s="72">
        <f>SUM(H365:H369)</f>
        <v>15000</v>
      </c>
      <c r="I364" s="72">
        <f t="shared" ref="I364:P364" si="118">SUM(I365:I369)</f>
        <v>15000</v>
      </c>
      <c r="J364" s="72">
        <f t="shared" si="118"/>
        <v>15000</v>
      </c>
      <c r="K364" s="72">
        <f t="shared" si="118"/>
        <v>0</v>
      </c>
      <c r="L364" s="72">
        <f t="shared" si="118"/>
        <v>0</v>
      </c>
      <c r="M364" s="72">
        <f t="shared" si="118"/>
        <v>0</v>
      </c>
      <c r="N364" s="72">
        <f t="shared" si="118"/>
        <v>0</v>
      </c>
      <c r="O364" s="72">
        <f t="shared" si="118"/>
        <v>0</v>
      </c>
      <c r="P364" s="73">
        <f t="shared" si="118"/>
        <v>0</v>
      </c>
      <c r="Q364" s="198" t="s">
        <v>27</v>
      </c>
      <c r="R364" s="198"/>
      <c r="S364" s="51"/>
    </row>
    <row r="365" spans="1:53" ht="18" customHeight="1">
      <c r="A365" s="258"/>
      <c r="B365" s="187"/>
      <c r="C365" s="216"/>
      <c r="D365" s="200"/>
      <c r="E365" s="69" t="s">
        <v>31</v>
      </c>
      <c r="F365" s="74" t="s">
        <v>29</v>
      </c>
      <c r="G365" s="75">
        <f t="shared" ref="G365:H369" si="119">I365+K365+M365+O365</f>
        <v>15000</v>
      </c>
      <c r="H365" s="75">
        <f t="shared" si="119"/>
        <v>15000</v>
      </c>
      <c r="I365" s="75">
        <v>15000</v>
      </c>
      <c r="J365" s="75">
        <v>15000</v>
      </c>
      <c r="K365" s="75">
        <v>0</v>
      </c>
      <c r="L365" s="75">
        <v>0</v>
      </c>
      <c r="M365" s="75">
        <v>0</v>
      </c>
      <c r="N365" s="75">
        <v>0</v>
      </c>
      <c r="O365" s="75">
        <v>0</v>
      </c>
      <c r="P365" s="76">
        <v>0</v>
      </c>
      <c r="Q365" s="198"/>
      <c r="R365" s="198"/>
      <c r="S365" s="51"/>
    </row>
    <row r="366" spans="1:53" ht="18" customHeight="1">
      <c r="A366" s="258"/>
      <c r="B366" s="187"/>
      <c r="C366" s="216"/>
      <c r="D366" s="200"/>
      <c r="E366" s="69"/>
      <c r="F366" s="74" t="s">
        <v>32</v>
      </c>
      <c r="G366" s="75">
        <f t="shared" si="119"/>
        <v>0</v>
      </c>
      <c r="H366" s="75">
        <f t="shared" si="119"/>
        <v>0</v>
      </c>
      <c r="I366" s="75">
        <v>0</v>
      </c>
      <c r="J366" s="75">
        <v>0</v>
      </c>
      <c r="K366" s="75">
        <v>0</v>
      </c>
      <c r="L366" s="75">
        <v>0</v>
      </c>
      <c r="M366" s="75">
        <v>0</v>
      </c>
      <c r="N366" s="75">
        <v>0</v>
      </c>
      <c r="O366" s="75">
        <v>0</v>
      </c>
      <c r="P366" s="76">
        <v>0</v>
      </c>
      <c r="Q366" s="198"/>
      <c r="R366" s="198"/>
      <c r="S366" s="51"/>
    </row>
    <row r="367" spans="1:53" ht="18" customHeight="1">
      <c r="A367" s="258"/>
      <c r="B367" s="187"/>
      <c r="C367" s="216"/>
      <c r="D367" s="200"/>
      <c r="E367" s="69"/>
      <c r="F367" s="74" t="s">
        <v>33</v>
      </c>
      <c r="G367" s="75">
        <f t="shared" si="119"/>
        <v>0</v>
      </c>
      <c r="H367" s="75">
        <f t="shared" si="119"/>
        <v>0</v>
      </c>
      <c r="I367" s="75">
        <v>0</v>
      </c>
      <c r="J367" s="75">
        <v>0</v>
      </c>
      <c r="K367" s="75">
        <v>0</v>
      </c>
      <c r="L367" s="75">
        <v>0</v>
      </c>
      <c r="M367" s="75">
        <v>0</v>
      </c>
      <c r="N367" s="75">
        <v>0</v>
      </c>
      <c r="O367" s="75">
        <v>0</v>
      </c>
      <c r="P367" s="76">
        <v>0</v>
      </c>
      <c r="Q367" s="198"/>
      <c r="R367" s="198"/>
      <c r="S367" s="51"/>
    </row>
    <row r="368" spans="1:53" ht="18" customHeight="1">
      <c r="A368" s="258"/>
      <c r="B368" s="187"/>
      <c r="C368" s="216"/>
      <c r="D368" s="200"/>
      <c r="E368" s="69"/>
      <c r="F368" s="74" t="s">
        <v>34</v>
      </c>
      <c r="G368" s="75">
        <f t="shared" si="119"/>
        <v>0</v>
      </c>
      <c r="H368" s="75">
        <f t="shared" si="119"/>
        <v>0</v>
      </c>
      <c r="I368" s="75">
        <v>0</v>
      </c>
      <c r="J368" s="75">
        <v>0</v>
      </c>
      <c r="K368" s="75">
        <v>0</v>
      </c>
      <c r="L368" s="75">
        <v>0</v>
      </c>
      <c r="M368" s="75">
        <v>0</v>
      </c>
      <c r="N368" s="75">
        <v>0</v>
      </c>
      <c r="O368" s="75">
        <v>0</v>
      </c>
      <c r="P368" s="76">
        <v>0</v>
      </c>
      <c r="Q368" s="198"/>
      <c r="R368" s="198"/>
      <c r="S368" s="51"/>
    </row>
    <row r="369" spans="1:53" ht="18" customHeight="1">
      <c r="A369" s="259"/>
      <c r="B369" s="188"/>
      <c r="C369" s="216"/>
      <c r="D369" s="201"/>
      <c r="E369" s="69"/>
      <c r="F369" s="74" t="s">
        <v>35</v>
      </c>
      <c r="G369" s="75">
        <f t="shared" si="119"/>
        <v>0</v>
      </c>
      <c r="H369" s="75">
        <f t="shared" si="119"/>
        <v>0</v>
      </c>
      <c r="I369" s="75">
        <v>0</v>
      </c>
      <c r="J369" s="75">
        <v>0</v>
      </c>
      <c r="K369" s="75">
        <v>0</v>
      </c>
      <c r="L369" s="75">
        <v>0</v>
      </c>
      <c r="M369" s="75">
        <v>0</v>
      </c>
      <c r="N369" s="75">
        <v>0</v>
      </c>
      <c r="O369" s="75">
        <v>0</v>
      </c>
      <c r="P369" s="76">
        <v>0</v>
      </c>
      <c r="Q369" s="198"/>
      <c r="R369" s="198"/>
      <c r="S369" s="51"/>
    </row>
    <row r="370" spans="1:53" ht="18" customHeight="1">
      <c r="A370" s="227" t="s">
        <v>174</v>
      </c>
      <c r="B370" s="228"/>
      <c r="C370" s="228"/>
      <c r="D370" s="228"/>
      <c r="E370" s="228"/>
      <c r="F370" s="228"/>
      <c r="G370" s="228"/>
      <c r="H370" s="228"/>
      <c r="I370" s="228"/>
      <c r="J370" s="228"/>
      <c r="K370" s="228"/>
      <c r="L370" s="228"/>
      <c r="M370" s="228"/>
      <c r="N370" s="228"/>
      <c r="O370" s="228"/>
      <c r="P370" s="228"/>
      <c r="Q370" s="228"/>
      <c r="R370" s="228"/>
      <c r="S370" s="51"/>
    </row>
    <row r="371" spans="1:53" ht="18" customHeight="1">
      <c r="A371" s="222" t="s">
        <v>175</v>
      </c>
      <c r="B371" s="186" t="s">
        <v>176</v>
      </c>
      <c r="C371" s="216"/>
      <c r="D371" s="20"/>
      <c r="E371" s="69"/>
      <c r="F371" s="71" t="s">
        <v>26</v>
      </c>
      <c r="G371" s="72">
        <f>SUM(G372:G376)</f>
        <v>21100</v>
      </c>
      <c r="H371" s="72">
        <f>SUM(H372:H376)</f>
        <v>2600</v>
      </c>
      <c r="I371" s="72">
        <f>SUM(I372:I376)</f>
        <v>21100</v>
      </c>
      <c r="J371" s="72">
        <f>SUM(J372:J376)</f>
        <v>2600</v>
      </c>
      <c r="K371" s="72">
        <f t="shared" ref="K371:P371" si="120">SUM(K372:K376)</f>
        <v>0</v>
      </c>
      <c r="L371" s="72">
        <f t="shared" si="120"/>
        <v>0</v>
      </c>
      <c r="M371" s="72">
        <f t="shared" si="120"/>
        <v>0</v>
      </c>
      <c r="N371" s="72">
        <f t="shared" si="120"/>
        <v>0</v>
      </c>
      <c r="O371" s="72">
        <f t="shared" si="120"/>
        <v>0</v>
      </c>
      <c r="P371" s="73">
        <f t="shared" si="120"/>
        <v>0</v>
      </c>
      <c r="Q371" s="198" t="s">
        <v>177</v>
      </c>
      <c r="R371" s="198"/>
      <c r="S371" s="51"/>
    </row>
    <row r="372" spans="1:53" ht="18" customHeight="1">
      <c r="A372" s="219"/>
      <c r="B372" s="187"/>
      <c r="C372" s="216"/>
      <c r="D372" s="103"/>
      <c r="E372" s="69"/>
      <c r="F372" s="74" t="s">
        <v>29</v>
      </c>
      <c r="G372" s="75">
        <f t="shared" ref="G372:H376" si="121">I372+K372+M372+O372</f>
        <v>0</v>
      </c>
      <c r="H372" s="75">
        <f t="shared" si="121"/>
        <v>0</v>
      </c>
      <c r="I372" s="75">
        <v>0</v>
      </c>
      <c r="J372" s="75">
        <v>0</v>
      </c>
      <c r="K372" s="75">
        <v>0</v>
      </c>
      <c r="L372" s="75">
        <v>0</v>
      </c>
      <c r="M372" s="75">
        <v>0</v>
      </c>
      <c r="N372" s="75">
        <v>0</v>
      </c>
      <c r="O372" s="75">
        <v>0</v>
      </c>
      <c r="P372" s="76">
        <v>0</v>
      </c>
      <c r="Q372" s="198"/>
      <c r="R372" s="198"/>
      <c r="S372" s="51"/>
    </row>
    <row r="373" spans="1:53" ht="18" customHeight="1">
      <c r="A373" s="219"/>
      <c r="B373" s="187"/>
      <c r="C373" s="216"/>
      <c r="D373" s="110" t="s">
        <v>270</v>
      </c>
      <c r="E373" s="69" t="s">
        <v>31</v>
      </c>
      <c r="F373" s="74" t="s">
        <v>32</v>
      </c>
      <c r="G373" s="75">
        <f t="shared" si="121"/>
        <v>2600</v>
      </c>
      <c r="H373" s="75">
        <f t="shared" si="121"/>
        <v>2600</v>
      </c>
      <c r="I373" s="75">
        <v>2600</v>
      </c>
      <c r="J373" s="75">
        <v>2600</v>
      </c>
      <c r="K373" s="75">
        <v>0</v>
      </c>
      <c r="L373" s="75">
        <v>0</v>
      </c>
      <c r="M373" s="75">
        <v>0</v>
      </c>
      <c r="N373" s="75">
        <v>0</v>
      </c>
      <c r="O373" s="75">
        <v>0</v>
      </c>
      <c r="P373" s="76">
        <v>0</v>
      </c>
      <c r="Q373" s="198"/>
      <c r="R373" s="198"/>
      <c r="S373" s="51"/>
    </row>
    <row r="374" spans="1:53" ht="18" customHeight="1">
      <c r="A374" s="219"/>
      <c r="B374" s="187"/>
      <c r="C374" s="216"/>
      <c r="D374" s="103"/>
      <c r="E374" s="69"/>
      <c r="F374" s="74" t="s">
        <v>33</v>
      </c>
      <c r="G374" s="75">
        <f t="shared" si="121"/>
        <v>0</v>
      </c>
      <c r="H374" s="75">
        <f t="shared" si="121"/>
        <v>0</v>
      </c>
      <c r="I374" s="75">
        <v>0</v>
      </c>
      <c r="J374" s="75">
        <v>0</v>
      </c>
      <c r="K374" s="75">
        <v>0</v>
      </c>
      <c r="L374" s="75">
        <v>0</v>
      </c>
      <c r="M374" s="75">
        <v>0</v>
      </c>
      <c r="N374" s="75">
        <v>0</v>
      </c>
      <c r="O374" s="75">
        <v>0</v>
      </c>
      <c r="P374" s="76">
        <v>0</v>
      </c>
      <c r="Q374" s="198"/>
      <c r="R374" s="198"/>
      <c r="S374" s="51"/>
    </row>
    <row r="375" spans="1:53" ht="18" customHeight="1">
      <c r="A375" s="219"/>
      <c r="B375" s="187"/>
      <c r="C375" s="216"/>
      <c r="D375" s="103"/>
      <c r="E375" s="69" t="s">
        <v>31</v>
      </c>
      <c r="F375" s="74" t="s">
        <v>34</v>
      </c>
      <c r="G375" s="75">
        <f t="shared" si="121"/>
        <v>18500</v>
      </c>
      <c r="H375" s="75">
        <f t="shared" si="121"/>
        <v>0</v>
      </c>
      <c r="I375" s="75">
        <v>18500</v>
      </c>
      <c r="J375" s="75">
        <v>0</v>
      </c>
      <c r="K375" s="75">
        <v>0</v>
      </c>
      <c r="L375" s="75">
        <v>0</v>
      </c>
      <c r="M375" s="75">
        <v>0</v>
      </c>
      <c r="N375" s="75">
        <v>0</v>
      </c>
      <c r="O375" s="75">
        <v>0</v>
      </c>
      <c r="P375" s="76">
        <v>0</v>
      </c>
      <c r="Q375" s="198"/>
      <c r="R375" s="198"/>
      <c r="S375" s="51"/>
    </row>
    <row r="376" spans="1:53" ht="18" customHeight="1">
      <c r="A376" s="220"/>
      <c r="B376" s="188"/>
      <c r="C376" s="216"/>
      <c r="D376" s="104"/>
      <c r="E376" s="69"/>
      <c r="F376" s="74" t="s">
        <v>35</v>
      </c>
      <c r="G376" s="75">
        <f t="shared" si="121"/>
        <v>0</v>
      </c>
      <c r="H376" s="75">
        <f t="shared" si="121"/>
        <v>0</v>
      </c>
      <c r="I376" s="75">
        <v>0</v>
      </c>
      <c r="J376" s="75">
        <v>0</v>
      </c>
      <c r="K376" s="75">
        <v>0</v>
      </c>
      <c r="L376" s="75">
        <v>0</v>
      </c>
      <c r="M376" s="75">
        <v>0</v>
      </c>
      <c r="N376" s="75">
        <v>0</v>
      </c>
      <c r="O376" s="75">
        <v>0</v>
      </c>
      <c r="P376" s="76">
        <v>0</v>
      </c>
      <c r="Q376" s="198"/>
      <c r="R376" s="198"/>
      <c r="S376" s="51"/>
    </row>
    <row r="377" spans="1:53" s="152" customFormat="1" ht="18" customHeight="1">
      <c r="A377" s="189" t="s">
        <v>178</v>
      </c>
      <c r="B377" s="190"/>
      <c r="C377" s="190"/>
      <c r="D377" s="190"/>
      <c r="E377" s="191"/>
      <c r="F377" s="147" t="s">
        <v>26</v>
      </c>
      <c r="G377" s="148">
        <f>SUM(G378:G382)</f>
        <v>2742912.79</v>
      </c>
      <c r="H377" s="148">
        <f t="shared" ref="H377:P377" si="122">SUM(H378:H382)</f>
        <v>305551.90000000002</v>
      </c>
      <c r="I377" s="148">
        <f>SUM(I378:I382)</f>
        <v>2188716.59</v>
      </c>
      <c r="J377" s="148">
        <f t="shared" si="122"/>
        <v>305551.90000000002</v>
      </c>
      <c r="K377" s="148">
        <f t="shared" si="122"/>
        <v>175200</v>
      </c>
      <c r="L377" s="148">
        <f t="shared" si="122"/>
        <v>0</v>
      </c>
      <c r="M377" s="148">
        <f>SUM(M378:M382)</f>
        <v>320596.2</v>
      </c>
      <c r="N377" s="148">
        <f t="shared" si="122"/>
        <v>0</v>
      </c>
      <c r="O377" s="148">
        <f t="shared" si="122"/>
        <v>58400</v>
      </c>
      <c r="P377" s="148">
        <f t="shared" si="122"/>
        <v>0</v>
      </c>
      <c r="Q377" s="271"/>
      <c r="R377" s="272"/>
      <c r="S377" s="149"/>
      <c r="T377" s="150"/>
      <c r="U377" s="150"/>
      <c r="V377" s="150"/>
      <c r="W377" s="151"/>
      <c r="X377" s="151"/>
      <c r="Y377" s="151"/>
      <c r="Z377" s="151"/>
      <c r="AA377" s="151"/>
      <c r="AB377" s="151"/>
      <c r="AC377" s="151"/>
      <c r="AD377" s="151"/>
      <c r="AE377" s="151"/>
      <c r="AF377" s="151"/>
      <c r="AG377" s="151"/>
      <c r="AH377" s="151"/>
      <c r="AI377" s="151"/>
      <c r="AJ377" s="151"/>
      <c r="AK377" s="151"/>
      <c r="AL377" s="151"/>
      <c r="AM377" s="151"/>
      <c r="AN377" s="151"/>
      <c r="AO377" s="151"/>
      <c r="AP377" s="151"/>
      <c r="AQ377" s="151"/>
      <c r="AR377" s="151"/>
      <c r="AS377" s="151"/>
      <c r="AT377" s="151"/>
      <c r="AU377" s="151"/>
      <c r="AV377" s="151"/>
      <c r="AW377" s="151"/>
      <c r="AX377" s="151"/>
      <c r="AY377" s="151"/>
      <c r="AZ377" s="151"/>
      <c r="BA377" s="151"/>
    </row>
    <row r="378" spans="1:53" s="152" customFormat="1" ht="18" customHeight="1">
      <c r="A378" s="192"/>
      <c r="B378" s="193"/>
      <c r="C378" s="193"/>
      <c r="D378" s="193"/>
      <c r="E378" s="194"/>
      <c r="F378" s="153" t="s">
        <v>29</v>
      </c>
      <c r="G378" s="154">
        <f t="shared" ref="G378:H382" si="123">I378+K378+M378+O378</f>
        <v>73011.199999999997</v>
      </c>
      <c r="H378" s="154">
        <f>J378+L378+N378+P378</f>
        <v>73011.199999999997</v>
      </c>
      <c r="I378" s="154">
        <f t="shared" ref="I378:P378" si="124">I166+I20+I21+I31+I37+I43+I49+I62+I70+I76+I82+I83+I90+I91+I97+I103+I110+I116+I117+I123+I129+I142+I148+I154+I160+I167+I168+I174+I175+I176+I182+I188+I194+I201+I207+I215+I221+I227+I234+I240+I246+I252+I258+I264+I270+I276+I282+I288+I295+I301+I307+I313+I319+I325+I332+I338+I345+I352+I358+I365+I372</f>
        <v>73011.199999999997</v>
      </c>
      <c r="J378" s="154">
        <f t="shared" si="124"/>
        <v>73011.199999999997</v>
      </c>
      <c r="K378" s="154">
        <f t="shared" si="124"/>
        <v>0</v>
      </c>
      <c r="L378" s="154">
        <f t="shared" si="124"/>
        <v>0</v>
      </c>
      <c r="M378" s="154">
        <f t="shared" si="124"/>
        <v>0</v>
      </c>
      <c r="N378" s="154">
        <f t="shared" si="124"/>
        <v>0</v>
      </c>
      <c r="O378" s="154">
        <f t="shared" si="124"/>
        <v>0</v>
      </c>
      <c r="P378" s="154">
        <f t="shared" si="124"/>
        <v>0</v>
      </c>
      <c r="Q378" s="273"/>
      <c r="R378" s="274"/>
      <c r="S378" s="149"/>
      <c r="T378" s="150"/>
      <c r="U378" s="150"/>
      <c r="V378" s="150"/>
      <c r="W378" s="151"/>
      <c r="X378" s="151"/>
      <c r="Y378" s="151"/>
      <c r="Z378" s="151"/>
      <c r="AA378" s="151"/>
      <c r="AB378" s="151"/>
      <c r="AC378" s="151"/>
      <c r="AD378" s="151"/>
      <c r="AE378" s="151"/>
      <c r="AF378" s="151"/>
      <c r="AG378" s="151"/>
      <c r="AH378" s="151"/>
      <c r="AI378" s="151"/>
      <c r="AJ378" s="151"/>
      <c r="AK378" s="151"/>
      <c r="AL378" s="151"/>
      <c r="AM378" s="151"/>
      <c r="AN378" s="151"/>
      <c r="AO378" s="151"/>
      <c r="AP378" s="151"/>
      <c r="AQ378" s="151"/>
      <c r="AR378" s="151"/>
      <c r="AS378" s="151"/>
      <c r="AT378" s="151"/>
      <c r="AU378" s="151"/>
      <c r="AV378" s="151"/>
      <c r="AW378" s="151"/>
      <c r="AX378" s="151"/>
      <c r="AY378" s="151"/>
      <c r="AZ378" s="151"/>
      <c r="BA378" s="151"/>
    </row>
    <row r="379" spans="1:53" s="152" customFormat="1" ht="18" customHeight="1">
      <c r="A379" s="192"/>
      <c r="B379" s="193"/>
      <c r="C379" s="193"/>
      <c r="D379" s="193"/>
      <c r="E379" s="194"/>
      <c r="F379" s="153" t="s">
        <v>32</v>
      </c>
      <c r="G379" s="154">
        <f t="shared" si="123"/>
        <v>162701.40000000002</v>
      </c>
      <c r="H379" s="154">
        <f t="shared" si="123"/>
        <v>162701.40000000002</v>
      </c>
      <c r="I379" s="154">
        <f>I22+I23+I32+I38+I44+I50+I51+I57+I63+I71+I77+I84+I85+I92+I98+I104+I118+I124+I130+I143+I149+I155+I161+I169+I177+I183+I189+I195+I202+I208+I209+I210+I216+I222+I228+I235+I241+I247+I253+I259+I265+I271+I277+I283+I289+I290+I296+I302+I308+I314+I320+I326+I333+I339+I346+I353+I359+I366+I373</f>
        <v>162701.40000000002</v>
      </c>
      <c r="J379" s="154">
        <f>J22+J23+J32+J38+J44+J50+J51+J57+J63+J71+J77+J84+J85+J92+J98+J104+J118+J124+J130+J143+J149+J155+J161+J169+J177+J183+J189+J195+J202+J208+J209+J210+J216+J222+J228+J235+J241+J247+J253+J259+J265+J271+J277+J283+J289+J290+J296+J302+J308+J314+J320+J326+J333+J339+J346+J353+J359+J366+J373</f>
        <v>162701.40000000002</v>
      </c>
      <c r="K379" s="154">
        <f t="shared" ref="K379:P379" si="125">K22+K23+K32+K38+K44+K50+K51+K63+K71+K77+K84+K85+K92+K98+K104+K118+K124+K130+K143+K149+K155+K161+K169+K177+K183+K189+K195+K196+K202+K208+K210+K216+K222+K228+K235+K241+K247+K253+K259+K265+K271+K277+K283+K289+K290+K296+K302+K308+K314+K320+K326+K333+K339+K346+K353+K359+K366+K373</f>
        <v>0</v>
      </c>
      <c r="L379" s="154">
        <f t="shared" si="125"/>
        <v>0</v>
      </c>
      <c r="M379" s="154">
        <f t="shared" si="125"/>
        <v>0</v>
      </c>
      <c r="N379" s="154">
        <f t="shared" si="125"/>
        <v>0</v>
      </c>
      <c r="O379" s="154">
        <f t="shared" si="125"/>
        <v>0</v>
      </c>
      <c r="P379" s="154">
        <f t="shared" si="125"/>
        <v>0</v>
      </c>
      <c r="Q379" s="273"/>
      <c r="R379" s="274"/>
      <c r="S379" s="150"/>
      <c r="T379" s="150"/>
      <c r="U379" s="150"/>
      <c r="V379" s="150"/>
      <c r="W379" s="151"/>
      <c r="X379" s="151"/>
      <c r="Y379" s="151"/>
      <c r="Z379" s="151"/>
      <c r="AA379" s="151"/>
      <c r="AB379" s="151"/>
      <c r="AC379" s="151"/>
      <c r="AD379" s="151"/>
      <c r="AE379" s="151"/>
      <c r="AF379" s="151"/>
      <c r="AG379" s="151"/>
      <c r="AH379" s="151"/>
      <c r="AI379" s="151"/>
      <c r="AJ379" s="151"/>
      <c r="AK379" s="151"/>
      <c r="AL379" s="151"/>
      <c r="AM379" s="151"/>
      <c r="AN379" s="151"/>
      <c r="AO379" s="151"/>
      <c r="AP379" s="151"/>
      <c r="AQ379" s="151"/>
      <c r="AR379" s="151"/>
      <c r="AS379" s="151"/>
      <c r="AT379" s="151"/>
      <c r="AU379" s="151"/>
      <c r="AV379" s="151"/>
      <c r="AW379" s="151"/>
      <c r="AX379" s="151"/>
      <c r="AY379" s="151"/>
      <c r="AZ379" s="151"/>
      <c r="BA379" s="151"/>
    </row>
    <row r="380" spans="1:53" s="152" customFormat="1" ht="18" customHeight="1">
      <c r="A380" s="192"/>
      <c r="B380" s="193"/>
      <c r="C380" s="193"/>
      <c r="D380" s="193"/>
      <c r="E380" s="194"/>
      <c r="F380" s="153" t="s">
        <v>33</v>
      </c>
      <c r="G380" s="154">
        <f t="shared" si="123"/>
        <v>348533.64</v>
      </c>
      <c r="H380" s="154">
        <f t="shared" si="123"/>
        <v>69839.3</v>
      </c>
      <c r="I380" s="154">
        <f t="shared" ref="I380:P380" si="126">I24+I25+I33+I39+I45+I52+I64+I65+I72+I78+I86+I93+I99+I105+I106+I111+I112+I119+I125+I131+I144+I150+I156+I162+I170+I178+I184+I190+I197+I203+I211+I217+I223+I229+I236+I242+I248+I254+I260+I266+I272+I278+I284+I291+I297+I303+I309+I315+I321+I327+I334+I340+I341+I347+I348+I354+I360+I367+I374</f>
        <v>191279.04</v>
      </c>
      <c r="J380" s="154">
        <f>J24+J25+J33+J39+J45+J52+J64+J65+J72+J78+J86+J93+J99+J105+J106+J111+J112+J119+J125+J131+J144+J150+J156+J162+J170+J178+J184+J190+J197+J203+J211+J217+J223+J229+J236+J242+J248+J254+J260+J266+J272+J278+J284+J291+J297+J303+J309+J315+J321+J327+J334+J340+J341+J347+J348+J354+J360+J367+J374+J196</f>
        <v>69839.3</v>
      </c>
      <c r="K380" s="154">
        <f t="shared" si="126"/>
        <v>0</v>
      </c>
      <c r="L380" s="154">
        <f t="shared" si="126"/>
        <v>0</v>
      </c>
      <c r="M380" s="154">
        <f t="shared" si="126"/>
        <v>157254.6</v>
      </c>
      <c r="N380" s="154">
        <f t="shared" si="126"/>
        <v>0</v>
      </c>
      <c r="O380" s="154">
        <f t="shared" si="126"/>
        <v>0</v>
      </c>
      <c r="P380" s="154">
        <f t="shared" si="126"/>
        <v>0</v>
      </c>
      <c r="Q380" s="273"/>
      <c r="R380" s="274"/>
      <c r="S380" s="150"/>
      <c r="T380" s="150"/>
      <c r="U380" s="150"/>
      <c r="V380" s="150"/>
      <c r="W380" s="151"/>
      <c r="X380" s="151"/>
      <c r="Y380" s="151"/>
      <c r="Z380" s="151"/>
      <c r="AA380" s="151"/>
      <c r="AB380" s="151"/>
      <c r="AC380" s="151"/>
      <c r="AD380" s="151"/>
      <c r="AE380" s="151"/>
      <c r="AF380" s="151"/>
      <c r="AG380" s="151"/>
      <c r="AH380" s="151"/>
      <c r="AI380" s="151"/>
      <c r="AJ380" s="151"/>
      <c r="AK380" s="151"/>
      <c r="AL380" s="151"/>
      <c r="AM380" s="151"/>
      <c r="AN380" s="151"/>
      <c r="AO380" s="151"/>
      <c r="AP380" s="151"/>
      <c r="AQ380" s="151"/>
      <c r="AR380" s="151"/>
      <c r="AS380" s="151"/>
      <c r="AT380" s="151"/>
      <c r="AU380" s="151"/>
      <c r="AV380" s="151"/>
      <c r="AW380" s="151"/>
      <c r="AX380" s="151"/>
      <c r="AY380" s="151"/>
      <c r="AZ380" s="151"/>
      <c r="BA380" s="151"/>
    </row>
    <row r="381" spans="1:53" s="152" customFormat="1" ht="18" customHeight="1">
      <c r="A381" s="192"/>
      <c r="B381" s="193"/>
      <c r="C381" s="193"/>
      <c r="D381" s="193"/>
      <c r="E381" s="194"/>
      <c r="F381" s="153" t="s">
        <v>34</v>
      </c>
      <c r="G381" s="154">
        <f t="shared" si="123"/>
        <v>657167.79999999993</v>
      </c>
      <c r="H381" s="154">
        <f t="shared" si="123"/>
        <v>0</v>
      </c>
      <c r="I381" s="154">
        <f t="shared" ref="I381:P381" si="127">I26+I27+I34+I40+I46+I53+I66+I73+I79+I87+I94+I100+I107+I113+I120+I126+I132+I133+I145+I151+I157+I163+I171+I179+I185+I191+I198+I204+I212+I218+I224+I230+I237+I243+I249+I255+I261+I267+I273+I279+I285+I292+I298+I304+I310+I316+I322+I328+I335+I342+I349+I355+I361+I368+I375</f>
        <v>436196.99999999994</v>
      </c>
      <c r="J381" s="154">
        <f t="shared" si="127"/>
        <v>0</v>
      </c>
      <c r="K381" s="154">
        <f t="shared" si="127"/>
        <v>87600</v>
      </c>
      <c r="L381" s="154">
        <f t="shared" si="127"/>
        <v>0</v>
      </c>
      <c r="M381" s="154">
        <f t="shared" si="127"/>
        <v>104170.8</v>
      </c>
      <c r="N381" s="154">
        <f t="shared" si="127"/>
        <v>0</v>
      </c>
      <c r="O381" s="154">
        <f t="shared" si="127"/>
        <v>29200</v>
      </c>
      <c r="P381" s="154">
        <f t="shared" si="127"/>
        <v>0</v>
      </c>
      <c r="Q381" s="273"/>
      <c r="R381" s="274"/>
      <c r="S381" s="150"/>
      <c r="T381" s="150"/>
      <c r="U381" s="150"/>
      <c r="V381" s="150"/>
      <c r="W381" s="151"/>
      <c r="X381" s="151"/>
      <c r="Y381" s="151"/>
      <c r="Z381" s="151"/>
      <c r="AA381" s="151"/>
      <c r="AB381" s="151"/>
      <c r="AC381" s="151"/>
      <c r="AD381" s="151"/>
      <c r="AE381" s="151"/>
      <c r="AF381" s="151"/>
      <c r="AG381" s="151"/>
      <c r="AH381" s="151"/>
      <c r="AI381" s="151"/>
      <c r="AJ381" s="151"/>
      <c r="AK381" s="151"/>
      <c r="AL381" s="151"/>
      <c r="AM381" s="151"/>
      <c r="AN381" s="151"/>
      <c r="AO381" s="151"/>
      <c r="AP381" s="151"/>
      <c r="AQ381" s="151"/>
      <c r="AR381" s="151"/>
      <c r="AS381" s="151"/>
      <c r="AT381" s="151"/>
      <c r="AU381" s="151"/>
      <c r="AV381" s="151"/>
      <c r="AW381" s="151"/>
      <c r="AX381" s="151"/>
      <c r="AY381" s="151"/>
      <c r="AZ381" s="151"/>
      <c r="BA381" s="151"/>
    </row>
    <row r="382" spans="1:53" s="152" customFormat="1" ht="18" customHeight="1">
      <c r="A382" s="195"/>
      <c r="B382" s="196"/>
      <c r="C382" s="196"/>
      <c r="D382" s="196"/>
      <c r="E382" s="197"/>
      <c r="F382" s="153" t="s">
        <v>35</v>
      </c>
      <c r="G382" s="154">
        <f t="shared" si="123"/>
        <v>1501498.75</v>
      </c>
      <c r="H382" s="154">
        <f t="shared" si="123"/>
        <v>0</v>
      </c>
      <c r="I382" s="154">
        <f t="shared" ref="I382:P382" si="128">I28+I29+I35+I41+I47+I54+I67+I74+I80+I88+I95+I101+I108+I114+I121+I127+I134+I146+I152+I158+I164+I172+I180+I186+I192+I199+I205+I213+I219+I225+I231+I238+I244+I250+I256+I262+I268+I274+I280+I286+I293+I299+I305+I311+I317+I323+I329+I330+I336+I343+I350+I356+I362+I369+I376</f>
        <v>1325527.95</v>
      </c>
      <c r="J382" s="154">
        <f t="shared" si="128"/>
        <v>0</v>
      </c>
      <c r="K382" s="154">
        <f t="shared" si="128"/>
        <v>87600</v>
      </c>
      <c r="L382" s="154">
        <f t="shared" si="128"/>
        <v>0</v>
      </c>
      <c r="M382" s="154">
        <f t="shared" si="128"/>
        <v>59170.8</v>
      </c>
      <c r="N382" s="154">
        <f t="shared" si="128"/>
        <v>0</v>
      </c>
      <c r="O382" s="154">
        <f t="shared" si="128"/>
        <v>29200</v>
      </c>
      <c r="P382" s="154">
        <f t="shared" si="128"/>
        <v>0</v>
      </c>
      <c r="Q382" s="275"/>
      <c r="R382" s="276"/>
      <c r="S382" s="155"/>
      <c r="T382" s="155"/>
      <c r="U382" s="155"/>
      <c r="V382" s="155"/>
      <c r="W382" s="155"/>
      <c r="X382" s="155"/>
      <c r="Y382" s="155"/>
      <c r="Z382" s="151"/>
      <c r="AA382" s="151"/>
      <c r="AB382" s="151"/>
      <c r="AC382" s="151"/>
      <c r="AD382" s="151"/>
      <c r="AE382" s="151"/>
      <c r="AF382" s="151"/>
      <c r="AG382" s="151"/>
      <c r="AH382" s="151"/>
      <c r="AI382" s="151"/>
      <c r="AJ382" s="151"/>
      <c r="AK382" s="151"/>
      <c r="AL382" s="151"/>
      <c r="AM382" s="151"/>
      <c r="AN382" s="151"/>
      <c r="AO382" s="151"/>
      <c r="AP382" s="151"/>
      <c r="AQ382" s="151"/>
      <c r="AR382" s="151"/>
      <c r="AS382" s="151"/>
      <c r="AT382" s="151"/>
      <c r="AU382" s="151"/>
      <c r="AV382" s="151"/>
      <c r="AW382" s="151"/>
      <c r="AX382" s="151"/>
      <c r="AY382" s="151"/>
      <c r="AZ382" s="151"/>
      <c r="BA382" s="151"/>
    </row>
    <row r="383" spans="1:53" ht="18" customHeight="1">
      <c r="A383" s="165" t="s">
        <v>179</v>
      </c>
      <c r="B383" s="166"/>
      <c r="C383" s="166"/>
      <c r="D383" s="166"/>
      <c r="E383" s="167"/>
      <c r="F383" s="79" t="s">
        <v>26</v>
      </c>
      <c r="G383" s="72">
        <f>G384+G385+G386+G387+G388</f>
        <v>229205.65000000002</v>
      </c>
      <c r="H383" s="72">
        <f>H384+H385+H386+H387+H388</f>
        <v>23697.5</v>
      </c>
      <c r="I383" s="72">
        <f>I384+I385+I386+I387+I388</f>
        <v>215219.65000000002</v>
      </c>
      <c r="J383" s="72">
        <f>J384+J385+J386+J387+J388</f>
        <v>23697.5</v>
      </c>
      <c r="K383" s="72">
        <f t="shared" ref="K383:P383" si="129">K384+K385+K386+K387+K388</f>
        <v>0</v>
      </c>
      <c r="L383" s="72">
        <f t="shared" si="129"/>
        <v>0</v>
      </c>
      <c r="M383" s="72">
        <f t="shared" si="129"/>
        <v>13986</v>
      </c>
      <c r="N383" s="72">
        <f t="shared" si="129"/>
        <v>0</v>
      </c>
      <c r="O383" s="72">
        <f t="shared" si="129"/>
        <v>0</v>
      </c>
      <c r="P383" s="73">
        <f t="shared" si="129"/>
        <v>0</v>
      </c>
      <c r="Q383" s="263"/>
      <c r="R383" s="264"/>
      <c r="S383" s="54"/>
    </row>
    <row r="384" spans="1:53" ht="18" customHeight="1">
      <c r="A384" s="168"/>
      <c r="B384" s="169"/>
      <c r="C384" s="169"/>
      <c r="D384" s="169"/>
      <c r="E384" s="170"/>
      <c r="F384" s="79" t="s">
        <v>29</v>
      </c>
      <c r="G384" s="75">
        <f>I384+K384+M384+O384</f>
        <v>16646.5</v>
      </c>
      <c r="H384" s="75">
        <f t="shared" ref="G384:H388" si="130">J384+L384+N384+P384</f>
        <v>16646.5</v>
      </c>
      <c r="I384" s="75">
        <f t="shared" ref="I384:P384" si="131">I365+I20+I31+I37+I76+I82+I90+I116+I372+I168+I174+I307</f>
        <v>16646.5</v>
      </c>
      <c r="J384" s="75">
        <f t="shared" si="131"/>
        <v>16646.5</v>
      </c>
      <c r="K384" s="75">
        <f t="shared" si="131"/>
        <v>0</v>
      </c>
      <c r="L384" s="75">
        <f t="shared" si="131"/>
        <v>0</v>
      </c>
      <c r="M384" s="75">
        <f t="shared" si="131"/>
        <v>0</v>
      </c>
      <c r="N384" s="75">
        <f t="shared" si="131"/>
        <v>0</v>
      </c>
      <c r="O384" s="75">
        <f t="shared" si="131"/>
        <v>0</v>
      </c>
      <c r="P384" s="75">
        <f t="shared" si="131"/>
        <v>0</v>
      </c>
      <c r="Q384" s="265"/>
      <c r="R384" s="266"/>
    </row>
    <row r="385" spans="1:18" ht="18" customHeight="1">
      <c r="A385" s="168"/>
      <c r="B385" s="169"/>
      <c r="C385" s="169"/>
      <c r="D385" s="169"/>
      <c r="E385" s="170"/>
      <c r="F385" s="79" t="s">
        <v>32</v>
      </c>
      <c r="G385" s="75">
        <f t="shared" si="130"/>
        <v>6266</v>
      </c>
      <c r="H385" s="75">
        <f t="shared" si="130"/>
        <v>6266</v>
      </c>
      <c r="I385" s="75">
        <f>I22+I32+I71+I124+I130+I373+I209+I216+I228+I333+I339+I346+I359+I289+I51+I57+I118</f>
        <v>6266</v>
      </c>
      <c r="J385" s="75">
        <f t="shared" ref="J385:P385" si="132">J22+J32+J71+J124+J130+J373+J209+J216+J228+J333+J339+J346+J359+J289+J51+J57+J118</f>
        <v>6266</v>
      </c>
      <c r="K385" s="75">
        <f t="shared" si="132"/>
        <v>0</v>
      </c>
      <c r="L385" s="75">
        <f t="shared" si="132"/>
        <v>0</v>
      </c>
      <c r="M385" s="75">
        <f t="shared" si="132"/>
        <v>0</v>
      </c>
      <c r="N385" s="75">
        <f t="shared" si="132"/>
        <v>0</v>
      </c>
      <c r="O385" s="75">
        <f t="shared" si="132"/>
        <v>0</v>
      </c>
      <c r="P385" s="75">
        <f t="shared" si="132"/>
        <v>0</v>
      </c>
      <c r="Q385" s="265"/>
      <c r="R385" s="266"/>
    </row>
    <row r="386" spans="1:18" ht="18" customHeight="1">
      <c r="A386" s="168"/>
      <c r="B386" s="169"/>
      <c r="C386" s="169"/>
      <c r="D386" s="169"/>
      <c r="E386" s="170"/>
      <c r="F386" s="79" t="s">
        <v>33</v>
      </c>
      <c r="G386" s="75">
        <f t="shared" si="130"/>
        <v>53235.8</v>
      </c>
      <c r="H386" s="75">
        <f t="shared" si="130"/>
        <v>785</v>
      </c>
      <c r="I386" s="75">
        <f t="shared" ref="I386:P386" si="133">I24+I39+I45+I64+I72+I78+I99+I105+I111+I125+I131+I260+I334+I340+I347</f>
        <v>39249.800000000003</v>
      </c>
      <c r="J386" s="75">
        <f t="shared" si="133"/>
        <v>785</v>
      </c>
      <c r="K386" s="75">
        <f t="shared" si="133"/>
        <v>0</v>
      </c>
      <c r="L386" s="75">
        <f t="shared" si="133"/>
        <v>0</v>
      </c>
      <c r="M386" s="75">
        <f t="shared" si="133"/>
        <v>13986</v>
      </c>
      <c r="N386" s="75">
        <f t="shared" si="133"/>
        <v>0</v>
      </c>
      <c r="O386" s="75">
        <f t="shared" si="133"/>
        <v>0</v>
      </c>
      <c r="P386" s="75">
        <f t="shared" si="133"/>
        <v>0</v>
      </c>
      <c r="Q386" s="265"/>
      <c r="R386" s="266"/>
    </row>
    <row r="387" spans="1:18" ht="18" customHeight="1">
      <c r="A387" s="168"/>
      <c r="B387" s="169"/>
      <c r="C387" s="169"/>
      <c r="D387" s="169"/>
      <c r="E387" s="170"/>
      <c r="F387" s="79" t="s">
        <v>34</v>
      </c>
      <c r="G387" s="75">
        <f t="shared" si="130"/>
        <v>116496.6</v>
      </c>
      <c r="H387" s="75">
        <f t="shared" si="130"/>
        <v>0</v>
      </c>
      <c r="I387" s="75">
        <f t="shared" ref="I387:P387" si="134">I26+I46+I79+I100+I120+I132+I224+I237+I243+I249+I267+I273+I279+I285+I298+I304+I316+I322+I335+I355+I375</f>
        <v>116496.6</v>
      </c>
      <c r="J387" s="75">
        <f t="shared" si="134"/>
        <v>0</v>
      </c>
      <c r="K387" s="75">
        <f t="shared" si="134"/>
        <v>0</v>
      </c>
      <c r="L387" s="75">
        <f t="shared" si="134"/>
        <v>0</v>
      </c>
      <c r="M387" s="75">
        <f t="shared" si="134"/>
        <v>0</v>
      </c>
      <c r="N387" s="75">
        <f t="shared" si="134"/>
        <v>0</v>
      </c>
      <c r="O387" s="75">
        <f t="shared" si="134"/>
        <v>0</v>
      </c>
      <c r="P387" s="75">
        <f t="shared" si="134"/>
        <v>0</v>
      </c>
      <c r="Q387" s="265"/>
      <c r="R387" s="266"/>
    </row>
    <row r="388" spans="1:18" ht="18" customHeight="1">
      <c r="A388" s="171"/>
      <c r="B388" s="172"/>
      <c r="C388" s="172"/>
      <c r="D388" s="172"/>
      <c r="E388" s="173"/>
      <c r="F388" s="79" t="s">
        <v>35</v>
      </c>
      <c r="G388" s="75">
        <f t="shared" si="130"/>
        <v>36560.75</v>
      </c>
      <c r="H388" s="75">
        <f t="shared" si="130"/>
        <v>0</v>
      </c>
      <c r="I388" s="75">
        <f>I28+I47</f>
        <v>36560.75</v>
      </c>
      <c r="J388" s="75">
        <f t="shared" ref="J388:P388" si="135">J28+J47</f>
        <v>0</v>
      </c>
      <c r="K388" s="75">
        <f t="shared" si="135"/>
        <v>0</v>
      </c>
      <c r="L388" s="75">
        <f t="shared" si="135"/>
        <v>0</v>
      </c>
      <c r="M388" s="75">
        <f t="shared" si="135"/>
        <v>0</v>
      </c>
      <c r="N388" s="75">
        <f t="shared" si="135"/>
        <v>0</v>
      </c>
      <c r="O388" s="75">
        <f t="shared" si="135"/>
        <v>0</v>
      </c>
      <c r="P388" s="75">
        <f t="shared" si="135"/>
        <v>0</v>
      </c>
      <c r="Q388" s="267"/>
      <c r="R388" s="268"/>
    </row>
    <row r="389" spans="1:18" ht="18" customHeight="1">
      <c r="A389" s="165" t="s">
        <v>180</v>
      </c>
      <c r="B389" s="166"/>
      <c r="C389" s="166"/>
      <c r="D389" s="166"/>
      <c r="E389" s="167"/>
      <c r="F389" s="79" t="s">
        <v>26</v>
      </c>
      <c r="G389" s="72">
        <f>G390+G391+G392+G393+G394</f>
        <v>2513707.14</v>
      </c>
      <c r="H389" s="72">
        <f t="shared" ref="H389:P389" si="136">H390+H391+H392+H393+H394</f>
        <v>281854.40000000002</v>
      </c>
      <c r="I389" s="72">
        <f t="shared" si="136"/>
        <v>1973496.94</v>
      </c>
      <c r="J389" s="72">
        <f t="shared" si="136"/>
        <v>281854.40000000002</v>
      </c>
      <c r="K389" s="72">
        <f t="shared" si="136"/>
        <v>175200</v>
      </c>
      <c r="L389" s="72">
        <f t="shared" si="136"/>
        <v>0</v>
      </c>
      <c r="M389" s="72">
        <f t="shared" si="136"/>
        <v>306610.2</v>
      </c>
      <c r="N389" s="72">
        <f t="shared" si="136"/>
        <v>0</v>
      </c>
      <c r="O389" s="72">
        <f t="shared" si="136"/>
        <v>58400</v>
      </c>
      <c r="P389" s="73">
        <f t="shared" si="136"/>
        <v>0</v>
      </c>
      <c r="Q389" s="263"/>
      <c r="R389" s="264"/>
    </row>
    <row r="390" spans="1:18" ht="18" customHeight="1">
      <c r="A390" s="168"/>
      <c r="B390" s="169"/>
      <c r="C390" s="169"/>
      <c r="D390" s="169"/>
      <c r="E390" s="170"/>
      <c r="F390" s="79" t="s">
        <v>29</v>
      </c>
      <c r="G390" s="75">
        <f>G378-G384</f>
        <v>56364.7</v>
      </c>
      <c r="H390" s="75">
        <f t="shared" ref="H390:P390" si="137">H378-H384</f>
        <v>56364.7</v>
      </c>
      <c r="I390" s="75">
        <f>I378-I384</f>
        <v>56364.7</v>
      </c>
      <c r="J390" s="75">
        <f>J378-J384</f>
        <v>56364.7</v>
      </c>
      <c r="K390" s="75">
        <f t="shared" si="137"/>
        <v>0</v>
      </c>
      <c r="L390" s="75">
        <f t="shared" si="137"/>
        <v>0</v>
      </c>
      <c r="M390" s="75">
        <f t="shared" si="137"/>
        <v>0</v>
      </c>
      <c r="N390" s="75">
        <f t="shared" si="137"/>
        <v>0</v>
      </c>
      <c r="O390" s="75">
        <f t="shared" si="137"/>
        <v>0</v>
      </c>
      <c r="P390" s="76">
        <f t="shared" si="137"/>
        <v>0</v>
      </c>
      <c r="Q390" s="265"/>
      <c r="R390" s="266"/>
    </row>
    <row r="391" spans="1:18" ht="18" customHeight="1">
      <c r="A391" s="168"/>
      <c r="B391" s="169"/>
      <c r="C391" s="169"/>
      <c r="D391" s="169"/>
      <c r="E391" s="170"/>
      <c r="F391" s="79" t="s">
        <v>32</v>
      </c>
      <c r="G391" s="75">
        <f t="shared" ref="G391:P394" si="138">G379-G385</f>
        <v>156435.40000000002</v>
      </c>
      <c r="H391" s="75">
        <f t="shared" si="138"/>
        <v>156435.40000000002</v>
      </c>
      <c r="I391" s="75">
        <f t="shared" si="138"/>
        <v>156435.40000000002</v>
      </c>
      <c r="J391" s="75">
        <f t="shared" si="138"/>
        <v>156435.40000000002</v>
      </c>
      <c r="K391" s="75">
        <f t="shared" si="138"/>
        <v>0</v>
      </c>
      <c r="L391" s="75">
        <f t="shared" si="138"/>
        <v>0</v>
      </c>
      <c r="M391" s="75">
        <f t="shared" si="138"/>
        <v>0</v>
      </c>
      <c r="N391" s="75">
        <f t="shared" si="138"/>
        <v>0</v>
      </c>
      <c r="O391" s="75">
        <f t="shared" si="138"/>
        <v>0</v>
      </c>
      <c r="P391" s="76">
        <f t="shared" si="138"/>
        <v>0</v>
      </c>
      <c r="Q391" s="265"/>
      <c r="R391" s="266"/>
    </row>
    <row r="392" spans="1:18" ht="18" customHeight="1">
      <c r="A392" s="168"/>
      <c r="B392" s="169"/>
      <c r="C392" s="169"/>
      <c r="D392" s="169"/>
      <c r="E392" s="170"/>
      <c r="F392" s="79" t="s">
        <v>33</v>
      </c>
      <c r="G392" s="75">
        <f t="shared" si="138"/>
        <v>295297.84000000003</v>
      </c>
      <c r="H392" s="75">
        <f t="shared" si="138"/>
        <v>69054.3</v>
      </c>
      <c r="I392" s="75">
        <f t="shared" si="138"/>
        <v>152029.24</v>
      </c>
      <c r="J392" s="75">
        <f t="shared" si="138"/>
        <v>69054.3</v>
      </c>
      <c r="K392" s="75">
        <f t="shared" si="138"/>
        <v>0</v>
      </c>
      <c r="L392" s="75">
        <f t="shared" si="138"/>
        <v>0</v>
      </c>
      <c r="M392" s="75">
        <f t="shared" si="138"/>
        <v>143268.6</v>
      </c>
      <c r="N392" s="75">
        <f t="shared" si="138"/>
        <v>0</v>
      </c>
      <c r="O392" s="75">
        <f t="shared" si="138"/>
        <v>0</v>
      </c>
      <c r="P392" s="76">
        <f t="shared" si="138"/>
        <v>0</v>
      </c>
      <c r="Q392" s="265"/>
      <c r="R392" s="266"/>
    </row>
    <row r="393" spans="1:18" ht="18" customHeight="1">
      <c r="A393" s="168"/>
      <c r="B393" s="169"/>
      <c r="C393" s="169"/>
      <c r="D393" s="169"/>
      <c r="E393" s="170"/>
      <c r="F393" s="79" t="s">
        <v>34</v>
      </c>
      <c r="G393" s="75">
        <f t="shared" si="138"/>
        <v>540671.19999999995</v>
      </c>
      <c r="H393" s="75">
        <f t="shared" si="138"/>
        <v>0</v>
      </c>
      <c r="I393" s="75">
        <f>I381-I387</f>
        <v>319700.39999999991</v>
      </c>
      <c r="J393" s="75">
        <f t="shared" si="138"/>
        <v>0</v>
      </c>
      <c r="K393" s="75">
        <f t="shared" si="138"/>
        <v>87600</v>
      </c>
      <c r="L393" s="75">
        <f t="shared" si="138"/>
        <v>0</v>
      </c>
      <c r="M393" s="75">
        <f t="shared" si="138"/>
        <v>104170.8</v>
      </c>
      <c r="N393" s="75">
        <f t="shared" si="138"/>
        <v>0</v>
      </c>
      <c r="O393" s="75">
        <f t="shared" si="138"/>
        <v>29200</v>
      </c>
      <c r="P393" s="76">
        <f t="shared" si="138"/>
        <v>0</v>
      </c>
      <c r="Q393" s="265"/>
      <c r="R393" s="266"/>
    </row>
    <row r="394" spans="1:18" ht="18" customHeight="1">
      <c r="A394" s="171"/>
      <c r="B394" s="172"/>
      <c r="C394" s="172"/>
      <c r="D394" s="172"/>
      <c r="E394" s="173"/>
      <c r="F394" s="79" t="s">
        <v>35</v>
      </c>
      <c r="G394" s="75">
        <f t="shared" si="138"/>
        <v>1464938</v>
      </c>
      <c r="H394" s="75">
        <f t="shared" si="138"/>
        <v>0</v>
      </c>
      <c r="I394" s="75">
        <f t="shared" si="138"/>
        <v>1288967.2</v>
      </c>
      <c r="J394" s="75">
        <f t="shared" si="138"/>
        <v>0</v>
      </c>
      <c r="K394" s="75">
        <f t="shared" si="138"/>
        <v>87600</v>
      </c>
      <c r="L394" s="75">
        <f t="shared" si="138"/>
        <v>0</v>
      </c>
      <c r="M394" s="75">
        <f t="shared" si="138"/>
        <v>59170.8</v>
      </c>
      <c r="N394" s="75">
        <f t="shared" si="138"/>
        <v>0</v>
      </c>
      <c r="O394" s="75">
        <f t="shared" si="138"/>
        <v>29200</v>
      </c>
      <c r="P394" s="76">
        <f t="shared" si="138"/>
        <v>0</v>
      </c>
      <c r="Q394" s="267"/>
      <c r="R394" s="268"/>
    </row>
    <row r="395" spans="1:18" ht="18" customHeight="1">
      <c r="A395" s="211" t="s">
        <v>181</v>
      </c>
      <c r="B395" s="212"/>
      <c r="C395" s="212"/>
      <c r="D395" s="212"/>
      <c r="E395" s="212"/>
      <c r="F395" s="212"/>
      <c r="G395" s="212"/>
      <c r="H395" s="212"/>
      <c r="I395" s="212"/>
      <c r="J395" s="212"/>
      <c r="K395" s="212"/>
      <c r="L395" s="212"/>
      <c r="M395" s="212"/>
      <c r="N395" s="212"/>
      <c r="O395" s="212"/>
      <c r="P395" s="212"/>
      <c r="Q395" s="212"/>
      <c r="R395" s="213"/>
    </row>
    <row r="396" spans="1:18" ht="18" customHeight="1">
      <c r="A396" s="211" t="s">
        <v>182</v>
      </c>
      <c r="B396" s="212"/>
      <c r="C396" s="212"/>
      <c r="D396" s="212"/>
      <c r="E396" s="212"/>
      <c r="F396" s="212"/>
      <c r="G396" s="212"/>
      <c r="H396" s="212"/>
      <c r="I396" s="212"/>
      <c r="J396" s="212"/>
      <c r="K396" s="212"/>
      <c r="L396" s="212"/>
      <c r="M396" s="212"/>
      <c r="N396" s="212"/>
      <c r="O396" s="212"/>
      <c r="P396" s="212"/>
      <c r="Q396" s="212"/>
      <c r="R396" s="213"/>
    </row>
    <row r="397" spans="1:18" ht="18" customHeight="1">
      <c r="A397" s="185" t="s">
        <v>183</v>
      </c>
      <c r="B397" s="186" t="s">
        <v>184</v>
      </c>
      <c r="C397" s="199" t="s">
        <v>41</v>
      </c>
      <c r="D397" s="199"/>
      <c r="E397" s="69"/>
      <c r="F397" s="83" t="s">
        <v>26</v>
      </c>
      <c r="G397" s="72">
        <f t="shared" ref="G397:P397" si="139">SUM(G398:G402)</f>
        <v>12649.1</v>
      </c>
      <c r="H397" s="72">
        <f t="shared" si="139"/>
        <v>12649.1</v>
      </c>
      <c r="I397" s="72">
        <f t="shared" si="139"/>
        <v>12649.1</v>
      </c>
      <c r="J397" s="72">
        <f t="shared" si="139"/>
        <v>12649.1</v>
      </c>
      <c r="K397" s="72">
        <f t="shared" si="139"/>
        <v>0</v>
      </c>
      <c r="L397" s="72">
        <f t="shared" si="139"/>
        <v>0</v>
      </c>
      <c r="M397" s="72">
        <f t="shared" si="139"/>
        <v>0</v>
      </c>
      <c r="N397" s="72">
        <f t="shared" si="139"/>
        <v>0</v>
      </c>
      <c r="O397" s="72">
        <f t="shared" si="139"/>
        <v>0</v>
      </c>
      <c r="P397" s="73">
        <f t="shared" si="139"/>
        <v>0</v>
      </c>
      <c r="Q397" s="198" t="s">
        <v>27</v>
      </c>
      <c r="R397" s="198"/>
    </row>
    <row r="398" spans="1:18" ht="18" customHeight="1">
      <c r="A398" s="185"/>
      <c r="B398" s="187"/>
      <c r="C398" s="200"/>
      <c r="D398" s="200"/>
      <c r="E398" s="69" t="s">
        <v>30</v>
      </c>
      <c r="F398" s="69" t="s">
        <v>29</v>
      </c>
      <c r="G398" s="75">
        <f t="shared" ref="G398:H402" si="140">I398+K398+M398+O398</f>
        <v>12649.1</v>
      </c>
      <c r="H398" s="75">
        <f t="shared" si="140"/>
        <v>12649.1</v>
      </c>
      <c r="I398" s="75">
        <v>12649.1</v>
      </c>
      <c r="J398" s="75">
        <v>12649.1</v>
      </c>
      <c r="K398" s="75">
        <v>0</v>
      </c>
      <c r="L398" s="75">
        <v>0</v>
      </c>
      <c r="M398" s="75">
        <v>0</v>
      </c>
      <c r="N398" s="75">
        <v>0</v>
      </c>
      <c r="O398" s="75">
        <v>0</v>
      </c>
      <c r="P398" s="76">
        <v>0</v>
      </c>
      <c r="Q398" s="198"/>
      <c r="R398" s="198"/>
    </row>
    <row r="399" spans="1:18" ht="18" customHeight="1">
      <c r="A399" s="185"/>
      <c r="B399" s="187"/>
      <c r="C399" s="200"/>
      <c r="D399" s="200"/>
      <c r="E399" s="69"/>
      <c r="F399" s="69" t="s">
        <v>32</v>
      </c>
      <c r="G399" s="75">
        <f t="shared" si="140"/>
        <v>0</v>
      </c>
      <c r="H399" s="75">
        <f t="shared" si="140"/>
        <v>0</v>
      </c>
      <c r="I399" s="75">
        <v>0</v>
      </c>
      <c r="J399" s="75">
        <v>0</v>
      </c>
      <c r="K399" s="75">
        <v>0</v>
      </c>
      <c r="L399" s="75">
        <v>0</v>
      </c>
      <c r="M399" s="75">
        <v>0</v>
      </c>
      <c r="N399" s="75">
        <v>0</v>
      </c>
      <c r="O399" s="75">
        <v>0</v>
      </c>
      <c r="P399" s="76">
        <v>0</v>
      </c>
      <c r="Q399" s="198"/>
      <c r="R399" s="198"/>
    </row>
    <row r="400" spans="1:18" ht="18" customHeight="1">
      <c r="A400" s="185"/>
      <c r="B400" s="187"/>
      <c r="C400" s="200"/>
      <c r="D400" s="200"/>
      <c r="E400" s="69"/>
      <c r="F400" s="69" t="s">
        <v>33</v>
      </c>
      <c r="G400" s="75">
        <f t="shared" si="140"/>
        <v>0</v>
      </c>
      <c r="H400" s="75">
        <f t="shared" si="140"/>
        <v>0</v>
      </c>
      <c r="I400" s="75">
        <v>0</v>
      </c>
      <c r="J400" s="75">
        <v>0</v>
      </c>
      <c r="K400" s="75">
        <v>0</v>
      </c>
      <c r="L400" s="75">
        <v>0</v>
      </c>
      <c r="M400" s="75">
        <v>0</v>
      </c>
      <c r="N400" s="75">
        <v>0</v>
      </c>
      <c r="O400" s="75">
        <v>0</v>
      </c>
      <c r="P400" s="76">
        <v>0</v>
      </c>
      <c r="Q400" s="198"/>
      <c r="R400" s="198"/>
    </row>
    <row r="401" spans="1:20" ht="18" customHeight="1">
      <c r="A401" s="185"/>
      <c r="B401" s="187"/>
      <c r="C401" s="200"/>
      <c r="D401" s="200"/>
      <c r="E401" s="69"/>
      <c r="F401" s="69" t="s">
        <v>34</v>
      </c>
      <c r="G401" s="75">
        <f t="shared" si="140"/>
        <v>0</v>
      </c>
      <c r="H401" s="75">
        <f t="shared" si="140"/>
        <v>0</v>
      </c>
      <c r="I401" s="75">
        <v>0</v>
      </c>
      <c r="J401" s="75">
        <v>0</v>
      </c>
      <c r="K401" s="75">
        <v>0</v>
      </c>
      <c r="L401" s="75">
        <v>0</v>
      </c>
      <c r="M401" s="75">
        <v>0</v>
      </c>
      <c r="N401" s="75">
        <v>0</v>
      </c>
      <c r="O401" s="75">
        <v>0</v>
      </c>
      <c r="P401" s="76">
        <v>0</v>
      </c>
      <c r="Q401" s="198"/>
      <c r="R401" s="198"/>
    </row>
    <row r="402" spans="1:20" ht="18" customHeight="1">
      <c r="A402" s="185"/>
      <c r="B402" s="188"/>
      <c r="C402" s="201"/>
      <c r="D402" s="201"/>
      <c r="E402" s="69"/>
      <c r="F402" s="69" t="s">
        <v>35</v>
      </c>
      <c r="G402" s="75">
        <f t="shared" si="140"/>
        <v>0</v>
      </c>
      <c r="H402" s="75">
        <f t="shared" si="140"/>
        <v>0</v>
      </c>
      <c r="I402" s="75">
        <v>0</v>
      </c>
      <c r="J402" s="75">
        <v>0</v>
      </c>
      <c r="K402" s="75">
        <v>0</v>
      </c>
      <c r="L402" s="75">
        <v>0</v>
      </c>
      <c r="M402" s="75">
        <v>0</v>
      </c>
      <c r="N402" s="75">
        <v>0</v>
      </c>
      <c r="O402" s="75">
        <v>0</v>
      </c>
      <c r="P402" s="76">
        <v>0</v>
      </c>
      <c r="Q402" s="198"/>
      <c r="R402" s="198"/>
    </row>
    <row r="403" spans="1:20" ht="18" customHeight="1">
      <c r="A403" s="185" t="s">
        <v>185</v>
      </c>
      <c r="B403" s="186" t="s">
        <v>186</v>
      </c>
      <c r="C403" s="199"/>
      <c r="D403" s="199"/>
      <c r="E403" s="69"/>
      <c r="F403" s="83" t="s">
        <v>26</v>
      </c>
      <c r="G403" s="72">
        <f t="shared" ref="G403:P403" si="141">SUM(G404:G408)</f>
        <v>22471.9</v>
      </c>
      <c r="H403" s="72">
        <f t="shared" si="141"/>
        <v>1335</v>
      </c>
      <c r="I403" s="72">
        <f t="shared" si="141"/>
        <v>22471.9</v>
      </c>
      <c r="J403" s="72">
        <f t="shared" si="141"/>
        <v>1335</v>
      </c>
      <c r="K403" s="72">
        <f t="shared" si="141"/>
        <v>0</v>
      </c>
      <c r="L403" s="72">
        <f t="shared" si="141"/>
        <v>0</v>
      </c>
      <c r="M403" s="72">
        <f t="shared" si="141"/>
        <v>0</v>
      </c>
      <c r="N403" s="72">
        <f t="shared" si="141"/>
        <v>0</v>
      </c>
      <c r="O403" s="72">
        <f t="shared" si="141"/>
        <v>0</v>
      </c>
      <c r="P403" s="73">
        <f t="shared" si="141"/>
        <v>0</v>
      </c>
      <c r="Q403" s="198" t="s">
        <v>27</v>
      </c>
      <c r="R403" s="198"/>
    </row>
    <row r="404" spans="1:20" ht="18" customHeight="1">
      <c r="A404" s="185"/>
      <c r="B404" s="187"/>
      <c r="C404" s="200"/>
      <c r="D404" s="200"/>
      <c r="E404" s="69" t="s">
        <v>31</v>
      </c>
      <c r="F404" s="69" t="s">
        <v>29</v>
      </c>
      <c r="G404" s="75">
        <f t="shared" ref="G404:H408" si="142">I404+K404+M404+O404</f>
        <v>1335</v>
      </c>
      <c r="H404" s="75">
        <f t="shared" si="142"/>
        <v>1335</v>
      </c>
      <c r="I404" s="75">
        <v>1335</v>
      </c>
      <c r="J404" s="75">
        <v>1335</v>
      </c>
      <c r="K404" s="75">
        <v>0</v>
      </c>
      <c r="L404" s="75">
        <v>0</v>
      </c>
      <c r="M404" s="75">
        <v>0</v>
      </c>
      <c r="N404" s="75">
        <v>0</v>
      </c>
      <c r="O404" s="75">
        <v>0</v>
      </c>
      <c r="P404" s="76">
        <v>0</v>
      </c>
      <c r="Q404" s="198"/>
      <c r="R404" s="198"/>
    </row>
    <row r="405" spans="1:20" ht="18" customHeight="1">
      <c r="A405" s="185"/>
      <c r="B405" s="187"/>
      <c r="C405" s="200"/>
      <c r="D405" s="200"/>
      <c r="E405" s="69"/>
      <c r="F405" s="69" t="s">
        <v>32</v>
      </c>
      <c r="G405" s="75">
        <f t="shared" si="142"/>
        <v>0</v>
      </c>
      <c r="H405" s="75">
        <f t="shared" si="142"/>
        <v>0</v>
      </c>
      <c r="I405" s="75">
        <v>0</v>
      </c>
      <c r="J405" s="75">
        <v>0</v>
      </c>
      <c r="K405" s="75">
        <v>0</v>
      </c>
      <c r="L405" s="75">
        <v>0</v>
      </c>
      <c r="M405" s="75">
        <v>0</v>
      </c>
      <c r="N405" s="75">
        <v>0</v>
      </c>
      <c r="O405" s="75">
        <v>0</v>
      </c>
      <c r="P405" s="76">
        <v>0</v>
      </c>
      <c r="Q405" s="198"/>
      <c r="R405" s="198"/>
    </row>
    <row r="406" spans="1:20" ht="18" customHeight="1">
      <c r="A406" s="185"/>
      <c r="B406" s="187"/>
      <c r="C406" s="200"/>
      <c r="D406" s="200"/>
      <c r="E406" s="69"/>
      <c r="F406" s="69" t="s">
        <v>33</v>
      </c>
      <c r="G406" s="75">
        <f t="shared" si="142"/>
        <v>0</v>
      </c>
      <c r="H406" s="75">
        <f t="shared" si="142"/>
        <v>0</v>
      </c>
      <c r="I406" s="75">
        <v>0</v>
      </c>
      <c r="J406" s="75">
        <v>0</v>
      </c>
      <c r="K406" s="75">
        <v>0</v>
      </c>
      <c r="L406" s="75">
        <v>0</v>
      </c>
      <c r="M406" s="75">
        <v>0</v>
      </c>
      <c r="N406" s="75">
        <v>0</v>
      </c>
      <c r="O406" s="75">
        <v>0</v>
      </c>
      <c r="P406" s="76">
        <v>0</v>
      </c>
      <c r="Q406" s="198"/>
      <c r="R406" s="198"/>
    </row>
    <row r="407" spans="1:20" ht="18" customHeight="1">
      <c r="A407" s="185"/>
      <c r="B407" s="187"/>
      <c r="C407" s="200"/>
      <c r="D407" s="200"/>
      <c r="E407" s="69" t="s">
        <v>30</v>
      </c>
      <c r="F407" s="69" t="s">
        <v>34</v>
      </c>
      <c r="G407" s="75">
        <f t="shared" si="142"/>
        <v>21136.9</v>
      </c>
      <c r="H407" s="75">
        <f t="shared" si="142"/>
        <v>0</v>
      </c>
      <c r="I407" s="75">
        <v>21136.9</v>
      </c>
      <c r="J407" s="75">
        <v>0</v>
      </c>
      <c r="K407" s="75">
        <v>0</v>
      </c>
      <c r="L407" s="75">
        <v>0</v>
      </c>
      <c r="M407" s="75">
        <v>0</v>
      </c>
      <c r="N407" s="75">
        <v>0</v>
      </c>
      <c r="O407" s="75">
        <v>0</v>
      </c>
      <c r="P407" s="76">
        <v>0</v>
      </c>
      <c r="Q407" s="198"/>
      <c r="R407" s="198"/>
    </row>
    <row r="408" spans="1:20" ht="18" customHeight="1">
      <c r="A408" s="185"/>
      <c r="B408" s="188"/>
      <c r="C408" s="201"/>
      <c r="D408" s="201"/>
      <c r="E408" s="69"/>
      <c r="F408" s="69" t="s">
        <v>35</v>
      </c>
      <c r="G408" s="75">
        <f t="shared" si="142"/>
        <v>0</v>
      </c>
      <c r="H408" s="75">
        <f t="shared" si="142"/>
        <v>0</v>
      </c>
      <c r="I408" s="75">
        <v>0</v>
      </c>
      <c r="J408" s="75">
        <v>0</v>
      </c>
      <c r="K408" s="75">
        <v>0</v>
      </c>
      <c r="L408" s="75">
        <v>0</v>
      </c>
      <c r="M408" s="75">
        <v>0</v>
      </c>
      <c r="N408" s="75">
        <v>0</v>
      </c>
      <c r="O408" s="75">
        <v>0</v>
      </c>
      <c r="P408" s="76">
        <v>0</v>
      </c>
      <c r="Q408" s="198"/>
      <c r="R408" s="198"/>
    </row>
    <row r="409" spans="1:20" ht="18" customHeight="1">
      <c r="A409" s="185" t="s">
        <v>187</v>
      </c>
      <c r="B409" s="186" t="s">
        <v>188</v>
      </c>
      <c r="C409" s="199"/>
      <c r="D409" s="199"/>
      <c r="E409" s="69"/>
      <c r="F409" s="83" t="s">
        <v>26</v>
      </c>
      <c r="G409" s="72">
        <f t="shared" ref="G409:P409" si="143">SUM(G410:G414)</f>
        <v>5293.8</v>
      </c>
      <c r="H409" s="72">
        <f t="shared" si="143"/>
        <v>0</v>
      </c>
      <c r="I409" s="72">
        <f t="shared" si="143"/>
        <v>5293.8</v>
      </c>
      <c r="J409" s="72">
        <f t="shared" si="143"/>
        <v>0</v>
      </c>
      <c r="K409" s="72">
        <f t="shared" si="143"/>
        <v>0</v>
      </c>
      <c r="L409" s="72">
        <f t="shared" si="143"/>
        <v>0</v>
      </c>
      <c r="M409" s="72">
        <f t="shared" si="143"/>
        <v>0</v>
      </c>
      <c r="N409" s="72">
        <f t="shared" si="143"/>
        <v>0</v>
      </c>
      <c r="O409" s="72">
        <f t="shared" si="143"/>
        <v>0</v>
      </c>
      <c r="P409" s="73">
        <f t="shared" si="143"/>
        <v>0</v>
      </c>
      <c r="Q409" s="198" t="s">
        <v>27</v>
      </c>
      <c r="R409" s="198"/>
    </row>
    <row r="410" spans="1:20" ht="18" customHeight="1">
      <c r="A410" s="185"/>
      <c r="B410" s="187"/>
      <c r="C410" s="200"/>
      <c r="D410" s="200"/>
      <c r="E410" s="69"/>
      <c r="F410" s="69" t="s">
        <v>29</v>
      </c>
      <c r="G410" s="75">
        <f t="shared" ref="G410:H414" si="144">I410+K410+M410+O410</f>
        <v>0</v>
      </c>
      <c r="H410" s="75">
        <f t="shared" si="144"/>
        <v>0</v>
      </c>
      <c r="I410" s="75">
        <v>0</v>
      </c>
      <c r="J410" s="75">
        <v>0</v>
      </c>
      <c r="K410" s="75">
        <v>0</v>
      </c>
      <c r="L410" s="75">
        <v>0</v>
      </c>
      <c r="M410" s="75">
        <v>0</v>
      </c>
      <c r="N410" s="75">
        <v>0</v>
      </c>
      <c r="O410" s="75">
        <v>0</v>
      </c>
      <c r="P410" s="76">
        <v>0</v>
      </c>
      <c r="Q410" s="198"/>
      <c r="R410" s="198"/>
    </row>
    <row r="411" spans="1:20" ht="18" customHeight="1">
      <c r="A411" s="185"/>
      <c r="B411" s="187"/>
      <c r="C411" s="200"/>
      <c r="D411" s="200"/>
      <c r="E411" s="69"/>
      <c r="F411" s="69" t="s">
        <v>32</v>
      </c>
      <c r="G411" s="75">
        <f t="shared" si="144"/>
        <v>0</v>
      </c>
      <c r="H411" s="75">
        <f t="shared" si="144"/>
        <v>0</v>
      </c>
      <c r="I411" s="75">
        <v>0</v>
      </c>
      <c r="J411" s="75">
        <v>0</v>
      </c>
      <c r="K411" s="75">
        <v>0</v>
      </c>
      <c r="L411" s="75">
        <v>0</v>
      </c>
      <c r="M411" s="75">
        <v>0</v>
      </c>
      <c r="N411" s="75">
        <v>0</v>
      </c>
      <c r="O411" s="75">
        <v>0</v>
      </c>
      <c r="P411" s="76">
        <v>0</v>
      </c>
      <c r="Q411" s="198"/>
      <c r="R411" s="198"/>
      <c r="T411" s="53"/>
    </row>
    <row r="412" spans="1:20" ht="18" customHeight="1">
      <c r="A412" s="185"/>
      <c r="B412" s="187"/>
      <c r="C412" s="200"/>
      <c r="D412" s="200"/>
      <c r="E412" s="69"/>
      <c r="F412" s="69" t="s">
        <v>33</v>
      </c>
      <c r="G412" s="75">
        <f t="shared" si="144"/>
        <v>0</v>
      </c>
      <c r="H412" s="75">
        <f t="shared" si="144"/>
        <v>0</v>
      </c>
      <c r="I412" s="75">
        <v>0</v>
      </c>
      <c r="J412" s="75">
        <v>0</v>
      </c>
      <c r="K412" s="75">
        <v>0</v>
      </c>
      <c r="L412" s="75">
        <v>0</v>
      </c>
      <c r="M412" s="75">
        <v>0</v>
      </c>
      <c r="N412" s="75">
        <v>0</v>
      </c>
      <c r="O412" s="75">
        <v>0</v>
      </c>
      <c r="P412" s="76">
        <v>0</v>
      </c>
      <c r="Q412" s="198"/>
      <c r="R412" s="198"/>
    </row>
    <row r="413" spans="1:20" ht="18" customHeight="1">
      <c r="A413" s="185"/>
      <c r="B413" s="187"/>
      <c r="C413" s="200"/>
      <c r="D413" s="200"/>
      <c r="E413" s="69" t="s">
        <v>31</v>
      </c>
      <c r="F413" s="69" t="s">
        <v>34</v>
      </c>
      <c r="G413" s="75">
        <f t="shared" si="144"/>
        <v>345</v>
      </c>
      <c r="H413" s="75">
        <f t="shared" si="144"/>
        <v>0</v>
      </c>
      <c r="I413" s="75">
        <v>345</v>
      </c>
      <c r="J413" s="75">
        <v>0</v>
      </c>
      <c r="K413" s="75">
        <v>0</v>
      </c>
      <c r="L413" s="75">
        <v>0</v>
      </c>
      <c r="M413" s="75">
        <v>0</v>
      </c>
      <c r="N413" s="75">
        <v>0</v>
      </c>
      <c r="O413" s="75">
        <v>0</v>
      </c>
      <c r="P413" s="76">
        <v>0</v>
      </c>
      <c r="Q413" s="198"/>
      <c r="R413" s="198"/>
    </row>
    <row r="414" spans="1:20" ht="18" customHeight="1">
      <c r="A414" s="185"/>
      <c r="B414" s="188"/>
      <c r="C414" s="201"/>
      <c r="D414" s="201"/>
      <c r="E414" s="69" t="s">
        <v>30</v>
      </c>
      <c r="F414" s="69" t="s">
        <v>35</v>
      </c>
      <c r="G414" s="75">
        <f t="shared" si="144"/>
        <v>4948.8</v>
      </c>
      <c r="H414" s="75">
        <f t="shared" si="144"/>
        <v>0</v>
      </c>
      <c r="I414" s="75">
        <v>4948.8</v>
      </c>
      <c r="J414" s="75">
        <v>0</v>
      </c>
      <c r="K414" s="75">
        <v>0</v>
      </c>
      <c r="L414" s="75">
        <v>0</v>
      </c>
      <c r="M414" s="75">
        <v>0</v>
      </c>
      <c r="N414" s="75">
        <v>0</v>
      </c>
      <c r="O414" s="75">
        <v>0</v>
      </c>
      <c r="P414" s="76">
        <v>0</v>
      </c>
      <c r="Q414" s="198"/>
      <c r="R414" s="198"/>
    </row>
    <row r="415" spans="1:20" ht="18" customHeight="1">
      <c r="A415" s="185" t="s">
        <v>189</v>
      </c>
      <c r="B415" s="186" t="s">
        <v>190</v>
      </c>
      <c r="C415" s="199" t="s">
        <v>41</v>
      </c>
      <c r="D415" s="263"/>
      <c r="E415" s="69"/>
      <c r="F415" s="83" t="s">
        <v>26</v>
      </c>
      <c r="G415" s="72">
        <f t="shared" ref="G415:P415" si="145">SUM(G416:G420)</f>
        <v>17105.7</v>
      </c>
      <c r="H415" s="72">
        <f t="shared" si="145"/>
        <v>0</v>
      </c>
      <c r="I415" s="72">
        <f>SUM(I416:I420)</f>
        <v>17105.7</v>
      </c>
      <c r="J415" s="72">
        <f t="shared" si="145"/>
        <v>0</v>
      </c>
      <c r="K415" s="72">
        <f t="shared" si="145"/>
        <v>0</v>
      </c>
      <c r="L415" s="72">
        <f t="shared" si="145"/>
        <v>0</v>
      </c>
      <c r="M415" s="72">
        <f t="shared" si="145"/>
        <v>0</v>
      </c>
      <c r="N415" s="72">
        <f t="shared" si="145"/>
        <v>0</v>
      </c>
      <c r="O415" s="72">
        <f t="shared" si="145"/>
        <v>0</v>
      </c>
      <c r="P415" s="73">
        <f t="shared" si="145"/>
        <v>0</v>
      </c>
      <c r="Q415" s="198" t="s">
        <v>27</v>
      </c>
      <c r="R415" s="198"/>
    </row>
    <row r="416" spans="1:20" ht="18" customHeight="1">
      <c r="A416" s="185"/>
      <c r="B416" s="187"/>
      <c r="C416" s="200"/>
      <c r="D416" s="265"/>
      <c r="E416" s="84"/>
      <c r="F416" s="69" t="s">
        <v>29</v>
      </c>
      <c r="G416" s="75">
        <f>I416+K416+M416+O416</f>
        <v>0</v>
      </c>
      <c r="H416" s="75">
        <f t="shared" ref="G416:H420" si="146">J416+L416+N416+P416</f>
        <v>0</v>
      </c>
      <c r="I416" s="75">
        <v>0</v>
      </c>
      <c r="J416" s="75">
        <v>0</v>
      </c>
      <c r="K416" s="75">
        <v>0</v>
      </c>
      <c r="L416" s="75">
        <v>0</v>
      </c>
      <c r="M416" s="75">
        <v>0</v>
      </c>
      <c r="N416" s="75">
        <v>0</v>
      </c>
      <c r="O416" s="75">
        <v>0</v>
      </c>
      <c r="P416" s="76">
        <v>0</v>
      </c>
      <c r="Q416" s="198"/>
      <c r="R416" s="198"/>
      <c r="T416" s="53"/>
    </row>
    <row r="417" spans="1:20" ht="18" customHeight="1">
      <c r="A417" s="185"/>
      <c r="B417" s="187"/>
      <c r="C417" s="200"/>
      <c r="D417" s="265"/>
      <c r="E417" s="69"/>
      <c r="F417" s="69" t="s">
        <v>32</v>
      </c>
      <c r="G417" s="75">
        <f>I417+K417+M417+O417</f>
        <v>0</v>
      </c>
      <c r="H417" s="75">
        <f t="shared" si="146"/>
        <v>0</v>
      </c>
      <c r="I417" s="75">
        <v>0</v>
      </c>
      <c r="J417" s="75">
        <v>0</v>
      </c>
      <c r="K417" s="75">
        <v>0</v>
      </c>
      <c r="L417" s="75">
        <v>0</v>
      </c>
      <c r="M417" s="75">
        <v>0</v>
      </c>
      <c r="N417" s="75">
        <v>0</v>
      </c>
      <c r="O417" s="75">
        <v>0</v>
      </c>
      <c r="P417" s="76">
        <v>0</v>
      </c>
      <c r="Q417" s="198"/>
      <c r="R417" s="198"/>
    </row>
    <row r="418" spans="1:20" ht="18" customHeight="1">
      <c r="A418" s="185"/>
      <c r="B418" s="187"/>
      <c r="C418" s="200"/>
      <c r="D418" s="265"/>
      <c r="E418" s="69"/>
      <c r="F418" s="69" t="s">
        <v>33</v>
      </c>
      <c r="G418" s="75">
        <f>I418+K418+M418+O418</f>
        <v>0</v>
      </c>
      <c r="H418" s="75">
        <f t="shared" si="146"/>
        <v>0</v>
      </c>
      <c r="I418" s="75">
        <v>0</v>
      </c>
      <c r="J418" s="75">
        <v>0</v>
      </c>
      <c r="K418" s="75">
        <v>0</v>
      </c>
      <c r="L418" s="75">
        <v>0</v>
      </c>
      <c r="M418" s="75">
        <v>0</v>
      </c>
      <c r="N418" s="75">
        <v>0</v>
      </c>
      <c r="O418" s="75">
        <v>0</v>
      </c>
      <c r="P418" s="76">
        <v>0</v>
      </c>
      <c r="Q418" s="198"/>
      <c r="R418" s="198"/>
    </row>
    <row r="419" spans="1:20" ht="18" customHeight="1">
      <c r="A419" s="185"/>
      <c r="B419" s="187"/>
      <c r="C419" s="200"/>
      <c r="D419" s="265"/>
      <c r="E419" s="69" t="s">
        <v>31</v>
      </c>
      <c r="F419" s="69" t="s">
        <v>34</v>
      </c>
      <c r="G419" s="75">
        <f t="shared" si="146"/>
        <v>617.5</v>
      </c>
      <c r="H419" s="75">
        <f t="shared" si="146"/>
        <v>0</v>
      </c>
      <c r="I419" s="75">
        <v>617.5</v>
      </c>
      <c r="J419" s="75">
        <v>0</v>
      </c>
      <c r="K419" s="75">
        <v>0</v>
      </c>
      <c r="L419" s="75">
        <v>0</v>
      </c>
      <c r="M419" s="75">
        <v>0</v>
      </c>
      <c r="N419" s="75">
        <v>0</v>
      </c>
      <c r="O419" s="75">
        <v>0</v>
      </c>
      <c r="P419" s="76">
        <v>0</v>
      </c>
      <c r="Q419" s="198"/>
      <c r="R419" s="198"/>
    </row>
    <row r="420" spans="1:20" ht="18" customHeight="1">
      <c r="A420" s="185"/>
      <c r="B420" s="188"/>
      <c r="C420" s="201"/>
      <c r="D420" s="267"/>
      <c r="E420" s="69" t="s">
        <v>30</v>
      </c>
      <c r="F420" s="69" t="s">
        <v>35</v>
      </c>
      <c r="G420" s="75">
        <f t="shared" si="146"/>
        <v>16488.2</v>
      </c>
      <c r="H420" s="75">
        <f t="shared" si="146"/>
        <v>0</v>
      </c>
      <c r="I420" s="75">
        <v>16488.2</v>
      </c>
      <c r="J420" s="75">
        <v>0</v>
      </c>
      <c r="K420" s="75">
        <v>0</v>
      </c>
      <c r="L420" s="75">
        <v>0</v>
      </c>
      <c r="M420" s="75">
        <v>0</v>
      </c>
      <c r="N420" s="75">
        <v>0</v>
      </c>
      <c r="O420" s="75">
        <v>0</v>
      </c>
      <c r="P420" s="76">
        <v>0</v>
      </c>
      <c r="Q420" s="198"/>
      <c r="R420" s="198"/>
    </row>
    <row r="421" spans="1:20" ht="18" customHeight="1">
      <c r="A421" s="185" t="s">
        <v>191</v>
      </c>
      <c r="B421" s="186" t="s">
        <v>192</v>
      </c>
      <c r="C421" s="199" t="s">
        <v>41</v>
      </c>
      <c r="D421" s="263"/>
      <c r="E421" s="69"/>
      <c r="F421" s="83" t="s">
        <v>26</v>
      </c>
      <c r="G421" s="72">
        <f>SUM(G422:G426)</f>
        <v>14707.8</v>
      </c>
      <c r="H421" s="72">
        <f>SUM(H422:H426)</f>
        <v>0</v>
      </c>
      <c r="I421" s="72">
        <f>SUM(I422:I426)</f>
        <v>14707.8</v>
      </c>
      <c r="J421" s="72">
        <f>SUM(J422:J426)</f>
        <v>0</v>
      </c>
      <c r="K421" s="72">
        <f t="shared" ref="K421:P421" si="147">SUM(K422:K426)</f>
        <v>0</v>
      </c>
      <c r="L421" s="72">
        <f t="shared" si="147"/>
        <v>0</v>
      </c>
      <c r="M421" s="72">
        <f t="shared" si="147"/>
        <v>0</v>
      </c>
      <c r="N421" s="72">
        <f t="shared" si="147"/>
        <v>0</v>
      </c>
      <c r="O421" s="72">
        <f t="shared" si="147"/>
        <v>0</v>
      </c>
      <c r="P421" s="73">
        <f t="shared" si="147"/>
        <v>0</v>
      </c>
      <c r="Q421" s="198" t="s">
        <v>27</v>
      </c>
      <c r="R421" s="198"/>
    </row>
    <row r="422" spans="1:20" ht="18" customHeight="1">
      <c r="A422" s="185"/>
      <c r="B422" s="187"/>
      <c r="C422" s="200"/>
      <c r="D422" s="265"/>
      <c r="E422" s="82"/>
      <c r="F422" s="69" t="s">
        <v>29</v>
      </c>
      <c r="G422" s="75">
        <f t="shared" ref="G422:H426" si="148">I422+K422+M422+O422</f>
        <v>0</v>
      </c>
      <c r="H422" s="75">
        <f t="shared" si="148"/>
        <v>0</v>
      </c>
      <c r="I422" s="75">
        <v>0</v>
      </c>
      <c r="J422" s="75">
        <v>0</v>
      </c>
      <c r="K422" s="75">
        <v>0</v>
      </c>
      <c r="L422" s="75">
        <v>0</v>
      </c>
      <c r="M422" s="75">
        <v>0</v>
      </c>
      <c r="N422" s="75">
        <v>0</v>
      </c>
      <c r="O422" s="75">
        <v>0</v>
      </c>
      <c r="P422" s="76">
        <v>0</v>
      </c>
      <c r="Q422" s="198"/>
      <c r="R422" s="198"/>
      <c r="T422" s="53"/>
    </row>
    <row r="423" spans="1:20" ht="18" customHeight="1">
      <c r="A423" s="185"/>
      <c r="B423" s="187"/>
      <c r="C423" s="200"/>
      <c r="D423" s="265"/>
      <c r="E423" s="111"/>
      <c r="F423" s="69" t="s">
        <v>32</v>
      </c>
      <c r="G423" s="75">
        <f t="shared" si="148"/>
        <v>0</v>
      </c>
      <c r="H423" s="75">
        <f t="shared" si="148"/>
        <v>0</v>
      </c>
      <c r="I423" s="75">
        <v>0</v>
      </c>
      <c r="J423" s="75">
        <v>0</v>
      </c>
      <c r="K423" s="75">
        <v>0</v>
      </c>
      <c r="L423" s="75">
        <v>0</v>
      </c>
      <c r="M423" s="75">
        <v>0</v>
      </c>
      <c r="N423" s="75">
        <v>0</v>
      </c>
      <c r="O423" s="75">
        <v>0</v>
      </c>
      <c r="P423" s="76">
        <v>0</v>
      </c>
      <c r="Q423" s="198"/>
      <c r="R423" s="198"/>
    </row>
    <row r="424" spans="1:20" ht="18" customHeight="1">
      <c r="A424" s="185"/>
      <c r="B424" s="187"/>
      <c r="C424" s="200"/>
      <c r="D424" s="265"/>
      <c r="E424" s="111"/>
      <c r="F424" s="69" t="s">
        <v>33</v>
      </c>
      <c r="G424" s="75">
        <f t="shared" si="148"/>
        <v>0</v>
      </c>
      <c r="H424" s="75">
        <f t="shared" si="148"/>
        <v>0</v>
      </c>
      <c r="I424" s="75">
        <v>0</v>
      </c>
      <c r="J424" s="75">
        <v>0</v>
      </c>
      <c r="K424" s="75">
        <v>0</v>
      </c>
      <c r="L424" s="75">
        <v>0</v>
      </c>
      <c r="M424" s="75">
        <v>0</v>
      </c>
      <c r="N424" s="75">
        <v>0</v>
      </c>
      <c r="O424" s="75">
        <v>0</v>
      </c>
      <c r="P424" s="76">
        <v>0</v>
      </c>
      <c r="Q424" s="198"/>
      <c r="R424" s="198"/>
    </row>
    <row r="425" spans="1:20" ht="18" customHeight="1">
      <c r="A425" s="185"/>
      <c r="B425" s="187"/>
      <c r="C425" s="200"/>
      <c r="D425" s="265"/>
      <c r="E425" s="111" t="s">
        <v>31</v>
      </c>
      <c r="F425" s="69" t="s">
        <v>34</v>
      </c>
      <c r="G425" s="75">
        <f t="shared" si="148"/>
        <v>603.79999999999995</v>
      </c>
      <c r="H425" s="75">
        <f t="shared" si="148"/>
        <v>0</v>
      </c>
      <c r="I425" s="75">
        <v>603.79999999999995</v>
      </c>
      <c r="J425" s="75">
        <v>0</v>
      </c>
      <c r="K425" s="75">
        <v>0</v>
      </c>
      <c r="L425" s="75">
        <v>0</v>
      </c>
      <c r="M425" s="75">
        <v>0</v>
      </c>
      <c r="N425" s="75">
        <v>0</v>
      </c>
      <c r="O425" s="75">
        <v>0</v>
      </c>
      <c r="P425" s="76">
        <v>0</v>
      </c>
      <c r="Q425" s="198"/>
      <c r="R425" s="198"/>
    </row>
    <row r="426" spans="1:20" ht="18" customHeight="1">
      <c r="A426" s="185"/>
      <c r="B426" s="188"/>
      <c r="C426" s="201"/>
      <c r="D426" s="267"/>
      <c r="E426" s="111" t="s">
        <v>30</v>
      </c>
      <c r="F426" s="69" t="s">
        <v>35</v>
      </c>
      <c r="G426" s="75">
        <f t="shared" si="148"/>
        <v>14104</v>
      </c>
      <c r="H426" s="75">
        <f t="shared" si="148"/>
        <v>0</v>
      </c>
      <c r="I426" s="75">
        <v>14104</v>
      </c>
      <c r="J426" s="75">
        <v>0</v>
      </c>
      <c r="K426" s="75">
        <v>0</v>
      </c>
      <c r="L426" s="75">
        <v>0</v>
      </c>
      <c r="M426" s="75">
        <v>0</v>
      </c>
      <c r="N426" s="75">
        <v>0</v>
      </c>
      <c r="O426" s="75">
        <v>0</v>
      </c>
      <c r="P426" s="76">
        <v>0</v>
      </c>
      <c r="Q426" s="198"/>
      <c r="R426" s="198"/>
    </row>
    <row r="427" spans="1:20" ht="18" customHeight="1">
      <c r="A427" s="185" t="s">
        <v>193</v>
      </c>
      <c r="B427" s="186" t="s">
        <v>194</v>
      </c>
      <c r="C427" s="199" t="s">
        <v>41</v>
      </c>
      <c r="D427" s="263"/>
      <c r="E427" s="111"/>
      <c r="F427" s="83" t="s">
        <v>26</v>
      </c>
      <c r="G427" s="72">
        <f>SUM(G428:G432)</f>
        <v>5293.8</v>
      </c>
      <c r="H427" s="72">
        <f>SUM(H428:H432)</f>
        <v>0</v>
      </c>
      <c r="I427" s="72">
        <f>SUM(I428:I432)</f>
        <v>5293.8</v>
      </c>
      <c r="J427" s="72">
        <f>SUM(J428:J432)</f>
        <v>0</v>
      </c>
      <c r="K427" s="72">
        <f t="shared" ref="K427:P427" si="149">SUM(K428:K432)</f>
        <v>0</v>
      </c>
      <c r="L427" s="72">
        <f t="shared" si="149"/>
        <v>0</v>
      </c>
      <c r="M427" s="72">
        <f t="shared" si="149"/>
        <v>0</v>
      </c>
      <c r="N427" s="72">
        <f t="shared" si="149"/>
        <v>0</v>
      </c>
      <c r="O427" s="72">
        <f t="shared" si="149"/>
        <v>0</v>
      </c>
      <c r="P427" s="73">
        <f t="shared" si="149"/>
        <v>0</v>
      </c>
      <c r="Q427" s="198" t="s">
        <v>27</v>
      </c>
      <c r="R427" s="198"/>
    </row>
    <row r="428" spans="1:20" ht="18" customHeight="1">
      <c r="A428" s="185"/>
      <c r="B428" s="187"/>
      <c r="C428" s="200"/>
      <c r="D428" s="265"/>
      <c r="E428" s="82"/>
      <c r="F428" s="69" t="s">
        <v>29</v>
      </c>
      <c r="G428" s="75">
        <f t="shared" ref="G428:H432" si="150">I428+K428+M428+O428</f>
        <v>0</v>
      </c>
      <c r="H428" s="75">
        <f t="shared" si="150"/>
        <v>0</v>
      </c>
      <c r="I428" s="75">
        <v>0</v>
      </c>
      <c r="J428" s="75">
        <v>0</v>
      </c>
      <c r="K428" s="75">
        <v>0</v>
      </c>
      <c r="L428" s="75">
        <v>0</v>
      </c>
      <c r="M428" s="75">
        <v>0</v>
      </c>
      <c r="N428" s="75">
        <v>0</v>
      </c>
      <c r="O428" s="75">
        <v>0</v>
      </c>
      <c r="P428" s="76">
        <v>0</v>
      </c>
      <c r="Q428" s="198"/>
      <c r="R428" s="198"/>
      <c r="T428" s="53"/>
    </row>
    <row r="429" spans="1:20" ht="18" customHeight="1">
      <c r="A429" s="185"/>
      <c r="B429" s="187"/>
      <c r="C429" s="200"/>
      <c r="D429" s="265"/>
      <c r="E429" s="69"/>
      <c r="F429" s="69" t="s">
        <v>32</v>
      </c>
      <c r="G429" s="75">
        <f t="shared" si="150"/>
        <v>0</v>
      </c>
      <c r="H429" s="75">
        <f t="shared" si="150"/>
        <v>0</v>
      </c>
      <c r="I429" s="75">
        <v>0</v>
      </c>
      <c r="J429" s="75">
        <v>0</v>
      </c>
      <c r="K429" s="75">
        <v>0</v>
      </c>
      <c r="L429" s="75">
        <v>0</v>
      </c>
      <c r="M429" s="75">
        <v>0</v>
      </c>
      <c r="N429" s="75">
        <v>0</v>
      </c>
      <c r="O429" s="75">
        <v>0</v>
      </c>
      <c r="P429" s="76">
        <v>0</v>
      </c>
      <c r="Q429" s="198"/>
      <c r="R429" s="198"/>
    </row>
    <row r="430" spans="1:20" ht="18" customHeight="1">
      <c r="A430" s="185"/>
      <c r="B430" s="187"/>
      <c r="C430" s="200"/>
      <c r="D430" s="265"/>
      <c r="E430" s="69"/>
      <c r="F430" s="69" t="s">
        <v>33</v>
      </c>
      <c r="G430" s="75">
        <f t="shared" si="150"/>
        <v>0</v>
      </c>
      <c r="H430" s="75">
        <f t="shared" si="150"/>
        <v>0</v>
      </c>
      <c r="I430" s="75">
        <v>0</v>
      </c>
      <c r="J430" s="75">
        <v>0</v>
      </c>
      <c r="K430" s="75">
        <v>0</v>
      </c>
      <c r="L430" s="75">
        <v>0</v>
      </c>
      <c r="M430" s="75">
        <v>0</v>
      </c>
      <c r="N430" s="75">
        <v>0</v>
      </c>
      <c r="O430" s="75">
        <v>0</v>
      </c>
      <c r="P430" s="76">
        <v>0</v>
      </c>
      <c r="Q430" s="198"/>
      <c r="R430" s="198"/>
    </row>
    <row r="431" spans="1:20" ht="18" customHeight="1">
      <c r="A431" s="185"/>
      <c r="B431" s="187"/>
      <c r="C431" s="200"/>
      <c r="D431" s="265"/>
      <c r="E431" s="69" t="s">
        <v>31</v>
      </c>
      <c r="F431" s="69" t="s">
        <v>34</v>
      </c>
      <c r="G431" s="75">
        <f t="shared" si="150"/>
        <v>345</v>
      </c>
      <c r="H431" s="75">
        <f t="shared" si="150"/>
        <v>0</v>
      </c>
      <c r="I431" s="75">
        <v>345</v>
      </c>
      <c r="J431" s="75">
        <v>0</v>
      </c>
      <c r="K431" s="75">
        <v>0</v>
      </c>
      <c r="L431" s="75">
        <v>0</v>
      </c>
      <c r="M431" s="75">
        <v>0</v>
      </c>
      <c r="N431" s="75">
        <v>0</v>
      </c>
      <c r="O431" s="75">
        <v>0</v>
      </c>
      <c r="P431" s="76">
        <v>0</v>
      </c>
      <c r="Q431" s="198"/>
      <c r="R431" s="198"/>
    </row>
    <row r="432" spans="1:20" ht="18" customHeight="1">
      <c r="A432" s="185"/>
      <c r="B432" s="188"/>
      <c r="C432" s="201"/>
      <c r="D432" s="267"/>
      <c r="E432" s="69" t="s">
        <v>30</v>
      </c>
      <c r="F432" s="69" t="s">
        <v>35</v>
      </c>
      <c r="G432" s="75">
        <f t="shared" si="150"/>
        <v>4948.8</v>
      </c>
      <c r="H432" s="75">
        <f t="shared" si="150"/>
        <v>0</v>
      </c>
      <c r="I432" s="75">
        <v>4948.8</v>
      </c>
      <c r="J432" s="75">
        <v>0</v>
      </c>
      <c r="K432" s="75">
        <v>0</v>
      </c>
      <c r="L432" s="75">
        <v>0</v>
      </c>
      <c r="M432" s="75">
        <v>0</v>
      </c>
      <c r="N432" s="75">
        <v>0</v>
      </c>
      <c r="O432" s="75">
        <v>0</v>
      </c>
      <c r="P432" s="76">
        <v>0</v>
      </c>
      <c r="Q432" s="198"/>
      <c r="R432" s="198"/>
    </row>
    <row r="433" spans="1:20" ht="18" customHeight="1">
      <c r="A433" s="185" t="s">
        <v>195</v>
      </c>
      <c r="B433" s="186" t="s">
        <v>196</v>
      </c>
      <c r="C433" s="199" t="s">
        <v>41</v>
      </c>
      <c r="D433" s="263"/>
      <c r="E433" s="69"/>
      <c r="F433" s="83" t="s">
        <v>26</v>
      </c>
      <c r="G433" s="72">
        <f>SUM(G434:G438)</f>
        <v>5636</v>
      </c>
      <c r="H433" s="72">
        <f>SUM(H434:H438)</f>
        <v>0</v>
      </c>
      <c r="I433" s="72">
        <f>SUM(I434:I438)</f>
        <v>5636</v>
      </c>
      <c r="J433" s="72">
        <f>SUM(J434:J438)</f>
        <v>0</v>
      </c>
      <c r="K433" s="72">
        <f t="shared" ref="K433:P433" si="151">SUM(K434:K438)</f>
        <v>0</v>
      </c>
      <c r="L433" s="72">
        <f t="shared" si="151"/>
        <v>0</v>
      </c>
      <c r="M433" s="72">
        <f t="shared" si="151"/>
        <v>0</v>
      </c>
      <c r="N433" s="72">
        <f t="shared" si="151"/>
        <v>0</v>
      </c>
      <c r="O433" s="72">
        <f t="shared" si="151"/>
        <v>0</v>
      </c>
      <c r="P433" s="73">
        <f t="shared" si="151"/>
        <v>0</v>
      </c>
      <c r="Q433" s="198" t="s">
        <v>27</v>
      </c>
      <c r="R433" s="198"/>
    </row>
    <row r="434" spans="1:20" ht="18" customHeight="1">
      <c r="A434" s="185"/>
      <c r="B434" s="187"/>
      <c r="C434" s="200"/>
      <c r="D434" s="265"/>
      <c r="E434" s="82"/>
      <c r="F434" s="69" t="s">
        <v>29</v>
      </c>
      <c r="G434" s="75">
        <f t="shared" ref="G434:H438" si="152">I434+K434+M434+O434</f>
        <v>0</v>
      </c>
      <c r="H434" s="75">
        <f t="shared" si="152"/>
        <v>0</v>
      </c>
      <c r="I434" s="75">
        <v>0</v>
      </c>
      <c r="J434" s="75">
        <v>0</v>
      </c>
      <c r="K434" s="75">
        <v>0</v>
      </c>
      <c r="L434" s="75">
        <v>0</v>
      </c>
      <c r="M434" s="75">
        <v>0</v>
      </c>
      <c r="N434" s="75">
        <v>0</v>
      </c>
      <c r="O434" s="75">
        <v>0</v>
      </c>
      <c r="P434" s="76">
        <v>0</v>
      </c>
      <c r="Q434" s="198"/>
      <c r="R434" s="198"/>
      <c r="T434" s="53"/>
    </row>
    <row r="435" spans="1:20" ht="18" customHeight="1">
      <c r="A435" s="185"/>
      <c r="B435" s="187"/>
      <c r="C435" s="200"/>
      <c r="D435" s="265"/>
      <c r="E435" s="69"/>
      <c r="F435" s="69" t="s">
        <v>32</v>
      </c>
      <c r="G435" s="75">
        <f t="shared" si="152"/>
        <v>0</v>
      </c>
      <c r="H435" s="75">
        <f t="shared" si="152"/>
        <v>0</v>
      </c>
      <c r="I435" s="75">
        <v>0</v>
      </c>
      <c r="J435" s="75">
        <v>0</v>
      </c>
      <c r="K435" s="75">
        <v>0</v>
      </c>
      <c r="L435" s="75">
        <v>0</v>
      </c>
      <c r="M435" s="75">
        <v>0</v>
      </c>
      <c r="N435" s="75">
        <v>0</v>
      </c>
      <c r="O435" s="75">
        <v>0</v>
      </c>
      <c r="P435" s="76">
        <v>0</v>
      </c>
      <c r="Q435" s="198"/>
      <c r="R435" s="198"/>
    </row>
    <row r="436" spans="1:20" ht="18" customHeight="1">
      <c r="A436" s="185"/>
      <c r="B436" s="187"/>
      <c r="C436" s="200"/>
      <c r="D436" s="265"/>
      <c r="E436" s="69"/>
      <c r="F436" s="69" t="s">
        <v>33</v>
      </c>
      <c r="G436" s="75">
        <f t="shared" si="152"/>
        <v>0</v>
      </c>
      <c r="H436" s="75">
        <f t="shared" si="152"/>
        <v>0</v>
      </c>
      <c r="I436" s="75">
        <v>0</v>
      </c>
      <c r="J436" s="75">
        <v>0</v>
      </c>
      <c r="K436" s="75">
        <v>0</v>
      </c>
      <c r="L436" s="75">
        <v>0</v>
      </c>
      <c r="M436" s="75">
        <v>0</v>
      </c>
      <c r="N436" s="75">
        <v>0</v>
      </c>
      <c r="O436" s="75">
        <v>0</v>
      </c>
      <c r="P436" s="76">
        <v>0</v>
      </c>
      <c r="Q436" s="198"/>
      <c r="R436" s="198"/>
    </row>
    <row r="437" spans="1:20" ht="18" customHeight="1">
      <c r="A437" s="185"/>
      <c r="B437" s="187"/>
      <c r="C437" s="200"/>
      <c r="D437" s="265"/>
      <c r="E437" s="69" t="s">
        <v>31</v>
      </c>
      <c r="F437" s="69" t="s">
        <v>34</v>
      </c>
      <c r="G437" s="75">
        <f t="shared" si="152"/>
        <v>350.4</v>
      </c>
      <c r="H437" s="75">
        <f t="shared" si="152"/>
        <v>0</v>
      </c>
      <c r="I437" s="75">
        <v>350.4</v>
      </c>
      <c r="J437" s="75">
        <v>0</v>
      </c>
      <c r="K437" s="75">
        <v>0</v>
      </c>
      <c r="L437" s="75">
        <v>0</v>
      </c>
      <c r="M437" s="75">
        <v>0</v>
      </c>
      <c r="N437" s="75">
        <v>0</v>
      </c>
      <c r="O437" s="75">
        <v>0</v>
      </c>
      <c r="P437" s="76">
        <v>0</v>
      </c>
      <c r="Q437" s="198"/>
      <c r="R437" s="198"/>
    </row>
    <row r="438" spans="1:20" ht="18" customHeight="1">
      <c r="A438" s="185"/>
      <c r="B438" s="188"/>
      <c r="C438" s="201"/>
      <c r="D438" s="267"/>
      <c r="E438" s="69" t="s">
        <v>30</v>
      </c>
      <c r="F438" s="69" t="s">
        <v>35</v>
      </c>
      <c r="G438" s="75">
        <f t="shared" si="152"/>
        <v>5285.6</v>
      </c>
      <c r="H438" s="75">
        <f t="shared" si="152"/>
        <v>0</v>
      </c>
      <c r="I438" s="75">
        <v>5285.6</v>
      </c>
      <c r="J438" s="75">
        <v>0</v>
      </c>
      <c r="K438" s="75">
        <v>0</v>
      </c>
      <c r="L438" s="75">
        <v>0</v>
      </c>
      <c r="M438" s="75">
        <v>0</v>
      </c>
      <c r="N438" s="75">
        <v>0</v>
      </c>
      <c r="O438" s="75">
        <v>0</v>
      </c>
      <c r="P438" s="76">
        <v>0</v>
      </c>
      <c r="Q438" s="198"/>
      <c r="R438" s="198"/>
    </row>
    <row r="439" spans="1:20" ht="18" customHeight="1">
      <c r="A439" s="185" t="s">
        <v>197</v>
      </c>
      <c r="B439" s="286" t="s">
        <v>198</v>
      </c>
      <c r="C439" s="199" t="s">
        <v>41</v>
      </c>
      <c r="D439" s="199"/>
      <c r="E439" s="85"/>
      <c r="F439" s="83" t="s">
        <v>26</v>
      </c>
      <c r="G439" s="72">
        <f>SUM(G440:G444)</f>
        <v>13551</v>
      </c>
      <c r="H439" s="72">
        <f>SUM(H440:H444)</f>
        <v>0</v>
      </c>
      <c r="I439" s="72">
        <f>SUM(I440:I444)</f>
        <v>13551</v>
      </c>
      <c r="J439" s="72">
        <f>SUM(J440:J444)</f>
        <v>0</v>
      </c>
      <c r="K439" s="72">
        <f t="shared" ref="K439:P439" si="153">SUM(K440:K444)</f>
        <v>0</v>
      </c>
      <c r="L439" s="72">
        <f t="shared" si="153"/>
        <v>0</v>
      </c>
      <c r="M439" s="72">
        <f t="shared" si="153"/>
        <v>0</v>
      </c>
      <c r="N439" s="72">
        <f t="shared" si="153"/>
        <v>0</v>
      </c>
      <c r="O439" s="72">
        <f t="shared" si="153"/>
        <v>0</v>
      </c>
      <c r="P439" s="73">
        <f t="shared" si="153"/>
        <v>0</v>
      </c>
      <c r="Q439" s="198" t="s">
        <v>27</v>
      </c>
      <c r="R439" s="198"/>
    </row>
    <row r="440" spans="1:20" ht="18" customHeight="1">
      <c r="A440" s="185"/>
      <c r="B440" s="287"/>
      <c r="C440" s="200"/>
      <c r="D440" s="200"/>
      <c r="E440" s="85"/>
      <c r="F440" s="69" t="s">
        <v>29</v>
      </c>
      <c r="G440" s="75">
        <f t="shared" ref="G440:H444" si="154">I440+K440+M440+O440</f>
        <v>0</v>
      </c>
      <c r="H440" s="75">
        <f t="shared" si="154"/>
        <v>0</v>
      </c>
      <c r="I440" s="75">
        <v>0</v>
      </c>
      <c r="J440" s="75">
        <v>0</v>
      </c>
      <c r="K440" s="75">
        <v>0</v>
      </c>
      <c r="L440" s="75">
        <v>0</v>
      </c>
      <c r="M440" s="75">
        <v>0</v>
      </c>
      <c r="N440" s="75">
        <v>0</v>
      </c>
      <c r="O440" s="75">
        <v>0</v>
      </c>
      <c r="P440" s="76">
        <v>0</v>
      </c>
      <c r="Q440" s="198"/>
      <c r="R440" s="198"/>
    </row>
    <row r="441" spans="1:20" ht="18" customHeight="1">
      <c r="A441" s="185"/>
      <c r="B441" s="287"/>
      <c r="C441" s="200"/>
      <c r="D441" s="200"/>
      <c r="E441" s="85"/>
      <c r="F441" s="69" t="s">
        <v>32</v>
      </c>
      <c r="G441" s="75">
        <f t="shared" si="154"/>
        <v>0</v>
      </c>
      <c r="H441" s="75">
        <f t="shared" si="154"/>
        <v>0</v>
      </c>
      <c r="I441" s="75">
        <v>0</v>
      </c>
      <c r="J441" s="75">
        <v>0</v>
      </c>
      <c r="K441" s="75">
        <v>0</v>
      </c>
      <c r="L441" s="75">
        <v>0</v>
      </c>
      <c r="M441" s="75">
        <v>0</v>
      </c>
      <c r="N441" s="75">
        <v>0</v>
      </c>
      <c r="O441" s="75">
        <v>0</v>
      </c>
      <c r="P441" s="76">
        <v>0</v>
      </c>
      <c r="Q441" s="198"/>
      <c r="R441" s="198"/>
      <c r="T441" s="53"/>
    </row>
    <row r="442" spans="1:20" ht="18" customHeight="1">
      <c r="A442" s="185"/>
      <c r="B442" s="287"/>
      <c r="C442" s="200"/>
      <c r="D442" s="200"/>
      <c r="E442" s="85"/>
      <c r="F442" s="69" t="s">
        <v>33</v>
      </c>
      <c r="G442" s="75">
        <f t="shared" si="154"/>
        <v>0</v>
      </c>
      <c r="H442" s="75">
        <f t="shared" si="154"/>
        <v>0</v>
      </c>
      <c r="I442" s="75">
        <v>0</v>
      </c>
      <c r="J442" s="75">
        <v>0</v>
      </c>
      <c r="K442" s="75">
        <v>0</v>
      </c>
      <c r="L442" s="75">
        <v>0</v>
      </c>
      <c r="M442" s="75">
        <v>0</v>
      </c>
      <c r="N442" s="75">
        <v>0</v>
      </c>
      <c r="O442" s="75">
        <v>0</v>
      </c>
      <c r="P442" s="76">
        <v>0</v>
      </c>
      <c r="Q442" s="198"/>
      <c r="R442" s="198"/>
    </row>
    <row r="443" spans="1:20" ht="18" customHeight="1">
      <c r="A443" s="185"/>
      <c r="B443" s="287"/>
      <c r="C443" s="200"/>
      <c r="D443" s="200"/>
      <c r="E443" s="85" t="s">
        <v>31</v>
      </c>
      <c r="F443" s="69" t="s">
        <v>34</v>
      </c>
      <c r="G443" s="75">
        <f t="shared" si="154"/>
        <v>580.1</v>
      </c>
      <c r="H443" s="75">
        <f t="shared" si="154"/>
        <v>0</v>
      </c>
      <c r="I443" s="75">
        <v>580.1</v>
      </c>
      <c r="J443" s="75">
        <v>0</v>
      </c>
      <c r="K443" s="75">
        <v>0</v>
      </c>
      <c r="L443" s="75">
        <v>0</v>
      </c>
      <c r="M443" s="75">
        <v>0</v>
      </c>
      <c r="N443" s="75">
        <v>0</v>
      </c>
      <c r="O443" s="75">
        <v>0</v>
      </c>
      <c r="P443" s="76">
        <v>0</v>
      </c>
      <c r="Q443" s="198"/>
      <c r="R443" s="198"/>
    </row>
    <row r="444" spans="1:20" ht="18" customHeight="1">
      <c r="A444" s="185"/>
      <c r="B444" s="288"/>
      <c r="C444" s="201"/>
      <c r="D444" s="201"/>
      <c r="E444" s="85" t="s">
        <v>30</v>
      </c>
      <c r="F444" s="69" t="s">
        <v>35</v>
      </c>
      <c r="G444" s="75">
        <f t="shared" si="154"/>
        <v>12970.9</v>
      </c>
      <c r="H444" s="75">
        <f t="shared" si="154"/>
        <v>0</v>
      </c>
      <c r="I444" s="75">
        <v>12970.9</v>
      </c>
      <c r="J444" s="75">
        <v>0</v>
      </c>
      <c r="K444" s="75">
        <v>0</v>
      </c>
      <c r="L444" s="75">
        <v>0</v>
      </c>
      <c r="M444" s="75">
        <v>0</v>
      </c>
      <c r="N444" s="75">
        <v>0</v>
      </c>
      <c r="O444" s="75">
        <v>0</v>
      </c>
      <c r="P444" s="76">
        <v>0</v>
      </c>
      <c r="Q444" s="198"/>
      <c r="R444" s="198"/>
    </row>
    <row r="445" spans="1:20" ht="18" customHeight="1">
      <c r="A445" s="185" t="s">
        <v>199</v>
      </c>
      <c r="B445" s="186" t="s">
        <v>200</v>
      </c>
      <c r="C445" s="199" t="s">
        <v>41</v>
      </c>
      <c r="D445" s="199"/>
      <c r="E445" s="85"/>
      <c r="F445" s="83" t="s">
        <v>26</v>
      </c>
      <c r="G445" s="72">
        <f>SUM(G446:G450)</f>
        <v>5737.5</v>
      </c>
      <c r="H445" s="72">
        <f>SUM(H446:H450)</f>
        <v>0</v>
      </c>
      <c r="I445" s="72">
        <f>SUM(I446:I450)</f>
        <v>5737.5</v>
      </c>
      <c r="J445" s="72">
        <f>SUM(J446:J450)</f>
        <v>0</v>
      </c>
      <c r="K445" s="72">
        <f t="shared" ref="K445:P445" si="155">SUM(K446:K450)</f>
        <v>0</v>
      </c>
      <c r="L445" s="72">
        <f t="shared" si="155"/>
        <v>0</v>
      </c>
      <c r="M445" s="72">
        <f t="shared" si="155"/>
        <v>0</v>
      </c>
      <c r="N445" s="72">
        <f t="shared" si="155"/>
        <v>0</v>
      </c>
      <c r="O445" s="72">
        <f t="shared" si="155"/>
        <v>0</v>
      </c>
      <c r="P445" s="73">
        <f t="shared" si="155"/>
        <v>0</v>
      </c>
      <c r="Q445" s="198" t="s">
        <v>27</v>
      </c>
      <c r="R445" s="198"/>
    </row>
    <row r="446" spans="1:20" ht="18" customHeight="1">
      <c r="A446" s="185"/>
      <c r="B446" s="187"/>
      <c r="C446" s="200"/>
      <c r="D446" s="200"/>
      <c r="E446" s="85"/>
      <c r="F446" s="69" t="s">
        <v>29</v>
      </c>
      <c r="G446" s="75">
        <f t="shared" ref="G446:H450" si="156">I446+K446+M446+O446</f>
        <v>0</v>
      </c>
      <c r="H446" s="75">
        <f t="shared" si="156"/>
        <v>0</v>
      </c>
      <c r="I446" s="75">
        <v>0</v>
      </c>
      <c r="J446" s="75">
        <v>0</v>
      </c>
      <c r="K446" s="75">
        <v>0</v>
      </c>
      <c r="L446" s="75">
        <v>0</v>
      </c>
      <c r="M446" s="75">
        <v>0</v>
      </c>
      <c r="N446" s="75">
        <v>0</v>
      </c>
      <c r="O446" s="75">
        <v>0</v>
      </c>
      <c r="P446" s="76">
        <v>0</v>
      </c>
      <c r="Q446" s="198"/>
      <c r="R446" s="198"/>
    </row>
    <row r="447" spans="1:20" ht="18" customHeight="1">
      <c r="A447" s="185"/>
      <c r="B447" s="187"/>
      <c r="C447" s="200"/>
      <c r="D447" s="200"/>
      <c r="E447" s="85"/>
      <c r="F447" s="69" t="s">
        <v>32</v>
      </c>
      <c r="G447" s="75">
        <f t="shared" si="156"/>
        <v>0</v>
      </c>
      <c r="H447" s="75">
        <f t="shared" si="156"/>
        <v>0</v>
      </c>
      <c r="I447" s="75">
        <v>0</v>
      </c>
      <c r="J447" s="75">
        <v>0</v>
      </c>
      <c r="K447" s="75">
        <v>0</v>
      </c>
      <c r="L447" s="75">
        <v>0</v>
      </c>
      <c r="M447" s="75">
        <v>0</v>
      </c>
      <c r="N447" s="75">
        <v>0</v>
      </c>
      <c r="O447" s="75">
        <v>0</v>
      </c>
      <c r="P447" s="76">
        <v>0</v>
      </c>
      <c r="Q447" s="198"/>
      <c r="R447" s="198"/>
      <c r="T447" s="53"/>
    </row>
    <row r="448" spans="1:20" ht="18" customHeight="1">
      <c r="A448" s="185"/>
      <c r="B448" s="187"/>
      <c r="C448" s="200"/>
      <c r="D448" s="200"/>
      <c r="E448" s="85"/>
      <c r="F448" s="69" t="s">
        <v>33</v>
      </c>
      <c r="G448" s="75">
        <f t="shared" si="156"/>
        <v>0</v>
      </c>
      <c r="H448" s="75">
        <f t="shared" si="156"/>
        <v>0</v>
      </c>
      <c r="I448" s="75">
        <v>0</v>
      </c>
      <c r="J448" s="75">
        <v>0</v>
      </c>
      <c r="K448" s="75">
        <v>0</v>
      </c>
      <c r="L448" s="75">
        <v>0</v>
      </c>
      <c r="M448" s="75">
        <v>0</v>
      </c>
      <c r="N448" s="75">
        <v>0</v>
      </c>
      <c r="O448" s="75">
        <v>0</v>
      </c>
      <c r="P448" s="76">
        <v>0</v>
      </c>
      <c r="Q448" s="198"/>
      <c r="R448" s="198"/>
    </row>
    <row r="449" spans="1:53" ht="18" customHeight="1">
      <c r="A449" s="185"/>
      <c r="B449" s="187"/>
      <c r="C449" s="200"/>
      <c r="D449" s="200"/>
      <c r="E449" s="85" t="s">
        <v>31</v>
      </c>
      <c r="F449" s="69" t="s">
        <v>34</v>
      </c>
      <c r="G449" s="75">
        <f t="shared" si="156"/>
        <v>278.60000000000002</v>
      </c>
      <c r="H449" s="75">
        <f t="shared" si="156"/>
        <v>0</v>
      </c>
      <c r="I449" s="75">
        <v>278.60000000000002</v>
      </c>
      <c r="J449" s="75">
        <v>0</v>
      </c>
      <c r="K449" s="75">
        <v>0</v>
      </c>
      <c r="L449" s="75">
        <v>0</v>
      </c>
      <c r="M449" s="75">
        <v>0</v>
      </c>
      <c r="N449" s="75">
        <v>0</v>
      </c>
      <c r="O449" s="75">
        <v>0</v>
      </c>
      <c r="P449" s="76">
        <v>0</v>
      </c>
      <c r="Q449" s="198"/>
      <c r="R449" s="198"/>
    </row>
    <row r="450" spans="1:53" ht="18" customHeight="1">
      <c r="A450" s="185"/>
      <c r="B450" s="188"/>
      <c r="C450" s="201"/>
      <c r="D450" s="201"/>
      <c r="E450" s="85" t="s">
        <v>30</v>
      </c>
      <c r="F450" s="69" t="s">
        <v>35</v>
      </c>
      <c r="G450" s="75">
        <f t="shared" si="156"/>
        <v>5458.9</v>
      </c>
      <c r="H450" s="75">
        <f t="shared" si="156"/>
        <v>0</v>
      </c>
      <c r="I450" s="75">
        <v>5458.9</v>
      </c>
      <c r="J450" s="75">
        <v>0</v>
      </c>
      <c r="K450" s="75">
        <v>0</v>
      </c>
      <c r="L450" s="75">
        <v>0</v>
      </c>
      <c r="M450" s="75">
        <v>0</v>
      </c>
      <c r="N450" s="75">
        <v>0</v>
      </c>
      <c r="O450" s="75">
        <v>0</v>
      </c>
      <c r="P450" s="76">
        <v>0</v>
      </c>
      <c r="Q450" s="198"/>
      <c r="R450" s="198"/>
    </row>
    <row r="451" spans="1:53" ht="18" customHeight="1">
      <c r="A451" s="185" t="s">
        <v>201</v>
      </c>
      <c r="B451" s="186" t="s">
        <v>202</v>
      </c>
      <c r="C451" s="199" t="s">
        <v>203</v>
      </c>
      <c r="D451" s="199"/>
      <c r="E451" s="86"/>
      <c r="F451" s="83" t="s">
        <v>26</v>
      </c>
      <c r="G451" s="72">
        <f>SUM(G452:G456)</f>
        <v>244838</v>
      </c>
      <c r="H451" s="72">
        <f>SUM(H452:H456)</f>
        <v>0</v>
      </c>
      <c r="I451" s="72">
        <f>SUM(I452:I456)</f>
        <v>244838</v>
      </c>
      <c r="J451" s="72">
        <f>SUM(J452:J456)</f>
        <v>0</v>
      </c>
      <c r="K451" s="72">
        <f t="shared" ref="K451:P451" si="157">SUM(K452:K456)</f>
        <v>0</v>
      </c>
      <c r="L451" s="72">
        <f t="shared" si="157"/>
        <v>0</v>
      </c>
      <c r="M451" s="72">
        <f t="shared" si="157"/>
        <v>0</v>
      </c>
      <c r="N451" s="72">
        <f t="shared" si="157"/>
        <v>0</v>
      </c>
      <c r="O451" s="72">
        <f t="shared" si="157"/>
        <v>0</v>
      </c>
      <c r="P451" s="73">
        <f t="shared" si="157"/>
        <v>0</v>
      </c>
      <c r="Q451" s="198" t="s">
        <v>27</v>
      </c>
      <c r="R451" s="198"/>
    </row>
    <row r="452" spans="1:53" ht="18" customHeight="1">
      <c r="A452" s="185"/>
      <c r="B452" s="187"/>
      <c r="C452" s="200"/>
      <c r="D452" s="200"/>
      <c r="E452" s="85"/>
      <c r="F452" s="69" t="s">
        <v>29</v>
      </c>
      <c r="G452" s="75">
        <f t="shared" ref="G452:H456" si="158">I452+K452+M452+O452</f>
        <v>0</v>
      </c>
      <c r="H452" s="75">
        <f t="shared" si="158"/>
        <v>0</v>
      </c>
      <c r="I452" s="75">
        <v>0</v>
      </c>
      <c r="J452" s="75">
        <v>0</v>
      </c>
      <c r="K452" s="75">
        <v>0</v>
      </c>
      <c r="L452" s="75">
        <v>0</v>
      </c>
      <c r="M452" s="75">
        <v>0</v>
      </c>
      <c r="N452" s="75">
        <v>0</v>
      </c>
      <c r="O452" s="75">
        <v>0</v>
      </c>
      <c r="P452" s="76">
        <v>0</v>
      </c>
      <c r="Q452" s="198"/>
      <c r="R452" s="198"/>
    </row>
    <row r="453" spans="1:53" ht="18" customHeight="1">
      <c r="A453" s="185"/>
      <c r="B453" s="187"/>
      <c r="C453" s="200"/>
      <c r="D453" s="200"/>
      <c r="E453" s="85"/>
      <c r="F453" s="87" t="s">
        <v>32</v>
      </c>
      <c r="G453" s="75">
        <f t="shared" si="158"/>
        <v>0</v>
      </c>
      <c r="H453" s="75">
        <f t="shared" si="158"/>
        <v>0</v>
      </c>
      <c r="I453" s="75">
        <v>0</v>
      </c>
      <c r="J453" s="75">
        <v>0</v>
      </c>
      <c r="K453" s="75">
        <v>0</v>
      </c>
      <c r="L453" s="75">
        <v>0</v>
      </c>
      <c r="M453" s="75">
        <v>0</v>
      </c>
      <c r="N453" s="75">
        <v>0</v>
      </c>
      <c r="O453" s="75">
        <v>0</v>
      </c>
      <c r="P453" s="75">
        <v>0</v>
      </c>
      <c r="Q453" s="198"/>
      <c r="R453" s="198"/>
    </row>
    <row r="454" spans="1:53" ht="18" customHeight="1">
      <c r="A454" s="185"/>
      <c r="B454" s="187"/>
      <c r="C454" s="200"/>
      <c r="D454" s="200"/>
      <c r="E454" s="85"/>
      <c r="F454" s="69" t="s">
        <v>33</v>
      </c>
      <c r="G454" s="75">
        <f t="shared" si="158"/>
        <v>0</v>
      </c>
      <c r="H454" s="75">
        <f t="shared" si="158"/>
        <v>0</v>
      </c>
      <c r="I454" s="75">
        <v>0</v>
      </c>
      <c r="J454" s="75">
        <v>0</v>
      </c>
      <c r="K454" s="75">
        <v>0</v>
      </c>
      <c r="L454" s="75">
        <v>0</v>
      </c>
      <c r="M454" s="75">
        <v>0</v>
      </c>
      <c r="N454" s="75">
        <v>0</v>
      </c>
      <c r="O454" s="75">
        <v>0</v>
      </c>
      <c r="P454" s="76">
        <v>0</v>
      </c>
      <c r="Q454" s="198"/>
      <c r="R454" s="198"/>
    </row>
    <row r="455" spans="1:53" ht="18" customHeight="1">
      <c r="A455" s="185"/>
      <c r="B455" s="187"/>
      <c r="C455" s="200"/>
      <c r="D455" s="200"/>
      <c r="E455" s="85" t="s">
        <v>31</v>
      </c>
      <c r="F455" s="69" t="s">
        <v>34</v>
      </c>
      <c r="G455" s="75">
        <f t="shared" si="158"/>
        <v>22878</v>
      </c>
      <c r="H455" s="75">
        <f t="shared" si="158"/>
        <v>0</v>
      </c>
      <c r="I455" s="75">
        <v>22878</v>
      </c>
      <c r="J455" s="75">
        <v>0</v>
      </c>
      <c r="K455" s="75">
        <v>0</v>
      </c>
      <c r="L455" s="75">
        <v>0</v>
      </c>
      <c r="M455" s="75">
        <v>0</v>
      </c>
      <c r="N455" s="75">
        <v>0</v>
      </c>
      <c r="O455" s="75">
        <v>0</v>
      </c>
      <c r="P455" s="76">
        <v>0</v>
      </c>
      <c r="Q455" s="198"/>
      <c r="R455" s="198"/>
    </row>
    <row r="456" spans="1:53" ht="18" customHeight="1">
      <c r="A456" s="185"/>
      <c r="B456" s="188"/>
      <c r="C456" s="201"/>
      <c r="D456" s="201"/>
      <c r="E456" s="85" t="s">
        <v>30</v>
      </c>
      <c r="F456" s="69" t="s">
        <v>35</v>
      </c>
      <c r="G456" s="75">
        <f t="shared" si="158"/>
        <v>221960</v>
      </c>
      <c r="H456" s="75">
        <f t="shared" si="158"/>
        <v>0</v>
      </c>
      <c r="I456" s="75">
        <v>221960</v>
      </c>
      <c r="J456" s="75">
        <v>0</v>
      </c>
      <c r="K456" s="75">
        <v>0</v>
      </c>
      <c r="L456" s="75">
        <v>0</v>
      </c>
      <c r="M456" s="75">
        <v>0</v>
      </c>
      <c r="N456" s="75">
        <v>0</v>
      </c>
      <c r="O456" s="75">
        <v>0</v>
      </c>
      <c r="P456" s="76">
        <v>0</v>
      </c>
      <c r="Q456" s="198"/>
      <c r="R456" s="198"/>
    </row>
    <row r="457" spans="1:53" ht="18" customHeight="1">
      <c r="A457" s="185" t="s">
        <v>204</v>
      </c>
      <c r="B457" s="186" t="s">
        <v>205</v>
      </c>
      <c r="C457" s="199" t="s">
        <v>206</v>
      </c>
      <c r="D457" s="199"/>
      <c r="E457" s="85"/>
      <c r="F457" s="83" t="s">
        <v>26</v>
      </c>
      <c r="G457" s="72">
        <f>SUM(G458:G462)</f>
        <v>15000</v>
      </c>
      <c r="H457" s="72">
        <f>SUM(H458:H462)</f>
        <v>9.2370555648813024E-14</v>
      </c>
      <c r="I457" s="72">
        <f>SUM(I458:I462)</f>
        <v>15000</v>
      </c>
      <c r="J457" s="72">
        <f>SUM(J458:J462)</f>
        <v>9.2370555648813024E-14</v>
      </c>
      <c r="K457" s="72">
        <f t="shared" ref="K457:P457" si="159">SUM(K458:K462)</f>
        <v>0</v>
      </c>
      <c r="L457" s="72">
        <f t="shared" si="159"/>
        <v>0</v>
      </c>
      <c r="M457" s="72">
        <f t="shared" si="159"/>
        <v>0</v>
      </c>
      <c r="N457" s="72">
        <f t="shared" si="159"/>
        <v>0</v>
      </c>
      <c r="O457" s="72">
        <f t="shared" si="159"/>
        <v>0</v>
      </c>
      <c r="P457" s="73">
        <f t="shared" si="159"/>
        <v>0</v>
      </c>
      <c r="Q457" s="198" t="s">
        <v>27</v>
      </c>
      <c r="R457" s="198"/>
    </row>
    <row r="458" spans="1:53" ht="18" customHeight="1">
      <c r="A458" s="185"/>
      <c r="B458" s="187"/>
      <c r="C458" s="200"/>
      <c r="D458" s="200"/>
      <c r="E458" s="85"/>
      <c r="F458" s="87" t="s">
        <v>29</v>
      </c>
      <c r="G458" s="75">
        <f>I458+K458+M458+O458</f>
        <v>0</v>
      </c>
      <c r="H458" s="75">
        <f t="shared" ref="G458:H462" si="160">J458+L458+N458+P458</f>
        <v>9.2370555648813024E-14</v>
      </c>
      <c r="I458" s="75">
        <v>0</v>
      </c>
      <c r="J458" s="75">
        <f>2300-2250.6-49.4</f>
        <v>9.2370555648813024E-14</v>
      </c>
      <c r="K458" s="75">
        <v>0</v>
      </c>
      <c r="L458" s="75">
        <v>0</v>
      </c>
      <c r="M458" s="75">
        <v>0</v>
      </c>
      <c r="N458" s="75">
        <v>0</v>
      </c>
      <c r="O458" s="75">
        <v>0</v>
      </c>
      <c r="P458" s="76">
        <v>0</v>
      </c>
      <c r="Q458" s="198"/>
      <c r="R458" s="198"/>
    </row>
    <row r="459" spans="1:53" ht="18" customHeight="1">
      <c r="A459" s="185"/>
      <c r="B459" s="187"/>
      <c r="C459" s="200"/>
      <c r="D459" s="200"/>
      <c r="E459" s="85"/>
      <c r="F459" s="69" t="s">
        <v>32</v>
      </c>
      <c r="G459" s="75">
        <f t="shared" si="160"/>
        <v>0</v>
      </c>
      <c r="H459" s="75">
        <f t="shared" si="160"/>
        <v>0</v>
      </c>
      <c r="I459" s="75">
        <v>0</v>
      </c>
      <c r="J459" s="75">
        <v>0</v>
      </c>
      <c r="K459" s="75">
        <v>0</v>
      </c>
      <c r="L459" s="75">
        <v>0</v>
      </c>
      <c r="M459" s="75">
        <v>0</v>
      </c>
      <c r="N459" s="75">
        <v>0</v>
      </c>
      <c r="O459" s="75">
        <v>0</v>
      </c>
      <c r="P459" s="76">
        <v>0</v>
      </c>
      <c r="Q459" s="198"/>
      <c r="R459" s="198"/>
    </row>
    <row r="460" spans="1:53" ht="18" customHeight="1">
      <c r="A460" s="185"/>
      <c r="B460" s="187"/>
      <c r="C460" s="200"/>
      <c r="D460" s="200"/>
      <c r="E460" s="112" t="s">
        <v>31</v>
      </c>
      <c r="F460" s="69" t="s">
        <v>33</v>
      </c>
      <c r="G460" s="75">
        <f t="shared" si="160"/>
        <v>2000</v>
      </c>
      <c r="H460" s="75">
        <f t="shared" si="160"/>
        <v>0</v>
      </c>
      <c r="I460" s="75">
        <v>2000</v>
      </c>
      <c r="J460" s="75">
        <v>0</v>
      </c>
      <c r="K460" s="75">
        <v>0</v>
      </c>
      <c r="L460" s="75">
        <v>0</v>
      </c>
      <c r="M460" s="75">
        <v>0</v>
      </c>
      <c r="N460" s="75">
        <v>0</v>
      </c>
      <c r="O460" s="75">
        <v>0</v>
      </c>
      <c r="P460" s="76">
        <v>0</v>
      </c>
      <c r="Q460" s="198"/>
      <c r="R460" s="198"/>
    </row>
    <row r="461" spans="1:53" ht="56.25" customHeight="1">
      <c r="A461" s="185"/>
      <c r="B461" s="187"/>
      <c r="C461" s="200"/>
      <c r="D461" s="200"/>
      <c r="E461" s="85" t="s">
        <v>207</v>
      </c>
      <c r="F461" s="69" t="s">
        <v>34</v>
      </c>
      <c r="G461" s="75">
        <f t="shared" si="160"/>
        <v>13000</v>
      </c>
      <c r="H461" s="75">
        <f t="shared" si="160"/>
        <v>0</v>
      </c>
      <c r="I461" s="75">
        <v>13000</v>
      </c>
      <c r="J461" s="75">
        <v>0</v>
      </c>
      <c r="K461" s="75">
        <v>0</v>
      </c>
      <c r="L461" s="75">
        <v>0</v>
      </c>
      <c r="M461" s="75">
        <v>0</v>
      </c>
      <c r="N461" s="75">
        <v>0</v>
      </c>
      <c r="O461" s="75">
        <v>0</v>
      </c>
      <c r="P461" s="76">
        <v>0</v>
      </c>
      <c r="Q461" s="198"/>
      <c r="R461" s="198"/>
    </row>
    <row r="462" spans="1:53" ht="18" customHeight="1">
      <c r="A462" s="185"/>
      <c r="B462" s="188"/>
      <c r="C462" s="201"/>
      <c r="D462" s="201"/>
      <c r="E462" s="85"/>
      <c r="F462" s="69" t="s">
        <v>35</v>
      </c>
      <c r="G462" s="75">
        <f t="shared" si="160"/>
        <v>0</v>
      </c>
      <c r="H462" s="75">
        <f t="shared" si="160"/>
        <v>0</v>
      </c>
      <c r="I462" s="75">
        <v>0</v>
      </c>
      <c r="J462" s="75">
        <v>0</v>
      </c>
      <c r="K462" s="75">
        <v>0</v>
      </c>
      <c r="L462" s="75">
        <v>0</v>
      </c>
      <c r="M462" s="75">
        <v>0</v>
      </c>
      <c r="N462" s="75">
        <v>0</v>
      </c>
      <c r="O462" s="75">
        <v>0</v>
      </c>
      <c r="P462" s="76">
        <v>0</v>
      </c>
      <c r="Q462" s="198"/>
      <c r="R462" s="198"/>
    </row>
    <row r="463" spans="1:53" s="122" customFormat="1" ht="18" customHeight="1">
      <c r="A463" s="214" t="s">
        <v>208</v>
      </c>
      <c r="B463" s="202" t="s">
        <v>209</v>
      </c>
      <c r="C463" s="208"/>
      <c r="D463" s="113"/>
      <c r="E463" s="113"/>
      <c r="F463" s="138" t="s">
        <v>26</v>
      </c>
      <c r="G463" s="116">
        <f>SUM(G464:G469)</f>
        <v>27311.1</v>
      </c>
      <c r="H463" s="116">
        <f>SUM(H464:H469)</f>
        <v>1021.3</v>
      </c>
      <c r="I463" s="116">
        <f>SUM(I464:I469)</f>
        <v>27311.1</v>
      </c>
      <c r="J463" s="116">
        <f>SUM(J464:J469)</f>
        <v>1021.3</v>
      </c>
      <c r="K463" s="116">
        <f t="shared" ref="K463:P463" si="161">SUM(K464:K469)</f>
        <v>0</v>
      </c>
      <c r="L463" s="116">
        <f t="shared" si="161"/>
        <v>0</v>
      </c>
      <c r="M463" s="116">
        <f t="shared" si="161"/>
        <v>0</v>
      </c>
      <c r="N463" s="116">
        <f t="shared" si="161"/>
        <v>0</v>
      </c>
      <c r="O463" s="116">
        <f t="shared" si="161"/>
        <v>0</v>
      </c>
      <c r="P463" s="117">
        <f t="shared" si="161"/>
        <v>0</v>
      </c>
      <c r="Q463" s="215" t="s">
        <v>27</v>
      </c>
      <c r="R463" s="215"/>
      <c r="S463" s="120"/>
      <c r="T463" s="120"/>
      <c r="U463" s="120"/>
      <c r="V463" s="120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21"/>
      <c r="AV463" s="121"/>
      <c r="AW463" s="121"/>
      <c r="AX463" s="121"/>
      <c r="AY463" s="121"/>
      <c r="AZ463" s="121"/>
      <c r="BA463" s="121"/>
    </row>
    <row r="464" spans="1:53" s="122" customFormat="1" ht="18" customHeight="1">
      <c r="A464" s="214"/>
      <c r="B464" s="203"/>
      <c r="C464" s="209"/>
      <c r="D464" s="123"/>
      <c r="E464" s="114"/>
      <c r="F464" s="114" t="s">
        <v>29</v>
      </c>
      <c r="G464" s="125">
        <f t="shared" ref="G464:H469" si="162">I464+K464+M464+O464</f>
        <v>0</v>
      </c>
      <c r="H464" s="125">
        <f t="shared" si="162"/>
        <v>0</v>
      </c>
      <c r="I464" s="125">
        <v>0</v>
      </c>
      <c r="J464" s="125">
        <v>0</v>
      </c>
      <c r="K464" s="125">
        <v>0</v>
      </c>
      <c r="L464" s="125">
        <v>0</v>
      </c>
      <c r="M464" s="125">
        <v>0</v>
      </c>
      <c r="N464" s="125">
        <v>0</v>
      </c>
      <c r="O464" s="125">
        <v>0</v>
      </c>
      <c r="P464" s="126">
        <v>0</v>
      </c>
      <c r="Q464" s="215"/>
      <c r="R464" s="215"/>
      <c r="S464" s="120"/>
      <c r="T464" s="120"/>
      <c r="U464" s="120"/>
      <c r="V464" s="120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21"/>
      <c r="AV464" s="121"/>
      <c r="AW464" s="121"/>
      <c r="AX464" s="121"/>
      <c r="AY464" s="121"/>
      <c r="AZ464" s="121"/>
      <c r="BA464" s="121"/>
    </row>
    <row r="465" spans="1:53" s="122" customFormat="1" ht="34.5" customHeight="1">
      <c r="A465" s="214"/>
      <c r="B465" s="203"/>
      <c r="C465" s="209"/>
      <c r="D465" s="123" t="s">
        <v>265</v>
      </c>
      <c r="E465" s="139" t="s">
        <v>210</v>
      </c>
      <c r="F465" s="114" t="s">
        <v>32</v>
      </c>
      <c r="G465" s="125">
        <f t="shared" si="162"/>
        <v>521.29999999999995</v>
      </c>
      <c r="H465" s="125">
        <f t="shared" si="162"/>
        <v>521.29999999999995</v>
      </c>
      <c r="I465" s="125">
        <v>521.29999999999995</v>
      </c>
      <c r="J465" s="125">
        <v>521.29999999999995</v>
      </c>
      <c r="K465" s="125">
        <v>0</v>
      </c>
      <c r="L465" s="125">
        <v>0</v>
      </c>
      <c r="M465" s="125">
        <v>0</v>
      </c>
      <c r="N465" s="125">
        <v>0</v>
      </c>
      <c r="O465" s="125">
        <v>0</v>
      </c>
      <c r="P465" s="126">
        <v>0</v>
      </c>
      <c r="Q465" s="215"/>
      <c r="R465" s="215"/>
      <c r="S465" s="120"/>
      <c r="T465" s="120"/>
      <c r="U465" s="120"/>
      <c r="V465" s="120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21"/>
      <c r="AV465" s="121"/>
      <c r="AW465" s="121"/>
      <c r="AX465" s="121"/>
      <c r="AY465" s="121"/>
      <c r="AZ465" s="121"/>
      <c r="BA465" s="121"/>
    </row>
    <row r="466" spans="1:53" s="122" customFormat="1" ht="32.25" customHeight="1">
      <c r="A466" s="214"/>
      <c r="B466" s="203"/>
      <c r="C466" s="209"/>
      <c r="D466" s="123" t="s">
        <v>265</v>
      </c>
      <c r="E466" s="139" t="s">
        <v>210</v>
      </c>
      <c r="F466" s="114" t="s">
        <v>33</v>
      </c>
      <c r="G466" s="125">
        <f>I466+K466+M466+O466</f>
        <v>500</v>
      </c>
      <c r="H466" s="125">
        <f>J466+L466+N466+P466</f>
        <v>500</v>
      </c>
      <c r="I466" s="125">
        <v>500</v>
      </c>
      <c r="J466" s="125">
        <v>500</v>
      </c>
      <c r="K466" s="125">
        <v>0</v>
      </c>
      <c r="L466" s="125">
        <v>0</v>
      </c>
      <c r="M466" s="125">
        <v>0</v>
      </c>
      <c r="N466" s="125">
        <v>0</v>
      </c>
      <c r="O466" s="125">
        <v>0</v>
      </c>
      <c r="P466" s="125">
        <v>0</v>
      </c>
      <c r="Q466" s="215"/>
      <c r="R466" s="215"/>
      <c r="S466" s="120"/>
      <c r="T466" s="120"/>
      <c r="U466" s="120"/>
      <c r="V466" s="120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21"/>
      <c r="AV466" s="121"/>
      <c r="AW466" s="121"/>
      <c r="AX466" s="121"/>
      <c r="AY466" s="121"/>
      <c r="AZ466" s="121"/>
      <c r="BA466" s="121"/>
    </row>
    <row r="467" spans="1:53" s="122" customFormat="1" ht="48.75" customHeight="1">
      <c r="A467" s="214"/>
      <c r="B467" s="203"/>
      <c r="C467" s="209"/>
      <c r="D467" s="123"/>
      <c r="E467" s="139" t="s">
        <v>79</v>
      </c>
      <c r="F467" s="114" t="s">
        <v>33</v>
      </c>
      <c r="G467" s="125">
        <f t="shared" si="162"/>
        <v>26289.8</v>
      </c>
      <c r="H467" s="125">
        <f t="shared" si="162"/>
        <v>0</v>
      </c>
      <c r="I467" s="125">
        <v>26289.8</v>
      </c>
      <c r="J467" s="125">
        <v>0</v>
      </c>
      <c r="K467" s="125">
        <v>0</v>
      </c>
      <c r="L467" s="125">
        <v>0</v>
      </c>
      <c r="M467" s="125">
        <v>0</v>
      </c>
      <c r="N467" s="125">
        <v>0</v>
      </c>
      <c r="O467" s="125">
        <v>0</v>
      </c>
      <c r="P467" s="126">
        <v>0</v>
      </c>
      <c r="Q467" s="215"/>
      <c r="R467" s="215"/>
      <c r="S467" s="120"/>
      <c r="T467" s="120"/>
      <c r="U467" s="120"/>
      <c r="V467" s="120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21"/>
      <c r="AV467" s="121"/>
      <c r="AW467" s="121"/>
      <c r="AX467" s="121"/>
      <c r="AY467" s="121"/>
      <c r="AZ467" s="121"/>
      <c r="BA467" s="121"/>
    </row>
    <row r="468" spans="1:53" s="122" customFormat="1" ht="18" customHeight="1">
      <c r="A468" s="214"/>
      <c r="B468" s="203"/>
      <c r="C468" s="209"/>
      <c r="D468" s="123"/>
      <c r="E468" s="139"/>
      <c r="F468" s="114" t="s">
        <v>34</v>
      </c>
      <c r="G468" s="125">
        <f t="shared" si="162"/>
        <v>0</v>
      </c>
      <c r="H468" s="125">
        <f t="shared" si="162"/>
        <v>0</v>
      </c>
      <c r="I468" s="125">
        <v>0</v>
      </c>
      <c r="J468" s="125">
        <v>0</v>
      </c>
      <c r="K468" s="125">
        <v>0</v>
      </c>
      <c r="L468" s="125">
        <v>0</v>
      </c>
      <c r="M468" s="125">
        <v>0</v>
      </c>
      <c r="N468" s="125">
        <v>0</v>
      </c>
      <c r="O468" s="125">
        <v>0</v>
      </c>
      <c r="P468" s="126">
        <v>0</v>
      </c>
      <c r="Q468" s="215"/>
      <c r="R468" s="215"/>
      <c r="S468" s="120"/>
      <c r="T468" s="120"/>
      <c r="U468" s="120"/>
      <c r="V468" s="120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21"/>
      <c r="AV468" s="121"/>
      <c r="AW468" s="121"/>
      <c r="AX468" s="121"/>
      <c r="AY468" s="121"/>
      <c r="AZ468" s="121"/>
      <c r="BA468" s="121"/>
    </row>
    <row r="469" spans="1:53" s="122" customFormat="1" ht="18" customHeight="1">
      <c r="A469" s="214"/>
      <c r="B469" s="204"/>
      <c r="C469" s="210"/>
      <c r="D469" s="127"/>
      <c r="E469" s="139"/>
      <c r="F469" s="114" t="s">
        <v>35</v>
      </c>
      <c r="G469" s="125">
        <f t="shared" si="162"/>
        <v>0</v>
      </c>
      <c r="H469" s="125">
        <f t="shared" si="162"/>
        <v>0</v>
      </c>
      <c r="I469" s="125">
        <v>0</v>
      </c>
      <c r="J469" s="125">
        <v>0</v>
      </c>
      <c r="K469" s="125">
        <v>0</v>
      </c>
      <c r="L469" s="125">
        <v>0</v>
      </c>
      <c r="M469" s="125">
        <v>0</v>
      </c>
      <c r="N469" s="125">
        <v>0</v>
      </c>
      <c r="O469" s="125">
        <v>0</v>
      </c>
      <c r="P469" s="126">
        <v>0</v>
      </c>
      <c r="Q469" s="215"/>
      <c r="R469" s="215"/>
      <c r="S469" s="120"/>
      <c r="T469" s="120"/>
      <c r="U469" s="120"/>
      <c r="V469" s="120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21"/>
      <c r="AV469" s="121"/>
      <c r="AW469" s="121"/>
      <c r="AX469" s="121"/>
      <c r="AY469" s="121"/>
      <c r="AZ469" s="121"/>
      <c r="BA469" s="121"/>
    </row>
    <row r="470" spans="1:53" s="122" customFormat="1" ht="18" customHeight="1">
      <c r="A470" s="214" t="s">
        <v>211</v>
      </c>
      <c r="B470" s="202" t="s">
        <v>212</v>
      </c>
      <c r="C470" s="221"/>
      <c r="D470" s="140"/>
      <c r="E470" s="114"/>
      <c r="F470" s="138" t="s">
        <v>26</v>
      </c>
      <c r="G470" s="116">
        <f>SUM(G471:G475)</f>
        <v>10775</v>
      </c>
      <c r="H470" s="116">
        <f>SUM(H471:H475)</f>
        <v>775</v>
      </c>
      <c r="I470" s="116">
        <f>SUM(I471:I475)</f>
        <v>10775</v>
      </c>
      <c r="J470" s="116">
        <f>SUM(J471:J475)</f>
        <v>775</v>
      </c>
      <c r="K470" s="116">
        <f t="shared" ref="K470:P470" si="163">SUM(K471:K475)</f>
        <v>0</v>
      </c>
      <c r="L470" s="116">
        <f t="shared" si="163"/>
        <v>0</v>
      </c>
      <c r="M470" s="116">
        <f t="shared" si="163"/>
        <v>0</v>
      </c>
      <c r="N470" s="116">
        <f t="shared" si="163"/>
        <v>0</v>
      </c>
      <c r="O470" s="116">
        <f t="shared" si="163"/>
        <v>0</v>
      </c>
      <c r="P470" s="117">
        <f t="shared" si="163"/>
        <v>0</v>
      </c>
      <c r="Q470" s="215" t="s">
        <v>27</v>
      </c>
      <c r="R470" s="215"/>
      <c r="S470" s="120"/>
      <c r="T470" s="120"/>
      <c r="U470" s="120"/>
      <c r="V470" s="120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21"/>
      <c r="AV470" s="121"/>
      <c r="AW470" s="121"/>
      <c r="AX470" s="121"/>
      <c r="AY470" s="121"/>
      <c r="AZ470" s="121"/>
      <c r="BA470" s="121"/>
    </row>
    <row r="471" spans="1:53" s="122" customFormat="1" ht="18" customHeight="1">
      <c r="A471" s="214"/>
      <c r="B471" s="203"/>
      <c r="C471" s="221"/>
      <c r="D471" s="141"/>
      <c r="E471" s="114"/>
      <c r="F471" s="113" t="s">
        <v>29</v>
      </c>
      <c r="G471" s="125">
        <f t="shared" ref="G471:H475" si="164">I471+K471+M471+O471</f>
        <v>0</v>
      </c>
      <c r="H471" s="125">
        <f t="shared" si="164"/>
        <v>0</v>
      </c>
      <c r="I471" s="125">
        <v>0</v>
      </c>
      <c r="J471" s="125">
        <v>0</v>
      </c>
      <c r="K471" s="125">
        <v>0</v>
      </c>
      <c r="L471" s="125">
        <v>0</v>
      </c>
      <c r="M471" s="125">
        <v>0</v>
      </c>
      <c r="N471" s="125">
        <v>0</v>
      </c>
      <c r="O471" s="125">
        <v>0</v>
      </c>
      <c r="P471" s="126">
        <v>0</v>
      </c>
      <c r="Q471" s="215"/>
      <c r="R471" s="215"/>
      <c r="S471" s="120"/>
      <c r="T471" s="120"/>
      <c r="U471" s="120"/>
      <c r="V471" s="120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21"/>
      <c r="AV471" s="121"/>
      <c r="AW471" s="121"/>
      <c r="AX471" s="121"/>
      <c r="AY471" s="121"/>
      <c r="AZ471" s="121"/>
      <c r="BA471" s="121"/>
    </row>
    <row r="472" spans="1:53" s="122" customFormat="1">
      <c r="A472" s="214"/>
      <c r="B472" s="203"/>
      <c r="C472" s="221"/>
      <c r="D472" s="121"/>
      <c r="E472" s="137"/>
      <c r="F472" s="114" t="s">
        <v>32</v>
      </c>
      <c r="G472" s="125">
        <f t="shared" si="164"/>
        <v>0</v>
      </c>
      <c r="H472" s="125">
        <f t="shared" si="164"/>
        <v>0</v>
      </c>
      <c r="I472" s="125">
        <v>0</v>
      </c>
      <c r="J472" s="125">
        <v>0</v>
      </c>
      <c r="K472" s="125">
        <v>0</v>
      </c>
      <c r="L472" s="125">
        <v>0</v>
      </c>
      <c r="M472" s="125">
        <v>0</v>
      </c>
      <c r="N472" s="125">
        <v>0</v>
      </c>
      <c r="O472" s="125">
        <v>0</v>
      </c>
      <c r="P472" s="126">
        <v>0</v>
      </c>
      <c r="Q472" s="215"/>
      <c r="R472" s="215"/>
      <c r="S472" s="120"/>
      <c r="T472" s="120"/>
      <c r="U472" s="120"/>
      <c r="V472" s="120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21"/>
      <c r="AV472" s="121"/>
      <c r="AW472" s="121"/>
      <c r="AX472" s="121"/>
      <c r="AY472" s="121"/>
      <c r="AZ472" s="121"/>
      <c r="BA472" s="121"/>
    </row>
    <row r="473" spans="1:53" s="122" customFormat="1" ht="18" customHeight="1">
      <c r="A473" s="214"/>
      <c r="B473" s="203"/>
      <c r="C473" s="221"/>
      <c r="D473" s="142" t="s">
        <v>265</v>
      </c>
      <c r="E473" s="114" t="s">
        <v>226</v>
      </c>
      <c r="F473" s="114" t="s">
        <v>33</v>
      </c>
      <c r="G473" s="125">
        <f t="shared" si="164"/>
        <v>775</v>
      </c>
      <c r="H473" s="125">
        <f t="shared" si="164"/>
        <v>775</v>
      </c>
      <c r="I473" s="125">
        <v>775</v>
      </c>
      <c r="J473" s="125">
        <v>775</v>
      </c>
      <c r="K473" s="125">
        <v>0</v>
      </c>
      <c r="L473" s="125">
        <v>0</v>
      </c>
      <c r="M473" s="125">
        <v>0</v>
      </c>
      <c r="N473" s="125">
        <v>0</v>
      </c>
      <c r="O473" s="125">
        <v>0</v>
      </c>
      <c r="P473" s="126">
        <v>0</v>
      </c>
      <c r="Q473" s="215"/>
      <c r="R473" s="215"/>
      <c r="S473" s="120"/>
      <c r="T473" s="120"/>
      <c r="U473" s="120"/>
      <c r="V473" s="120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21"/>
      <c r="AV473" s="121"/>
      <c r="AW473" s="121"/>
      <c r="AX473" s="121"/>
      <c r="AY473" s="121"/>
      <c r="AZ473" s="121"/>
      <c r="BA473" s="121"/>
    </row>
    <row r="474" spans="1:53" s="122" customFormat="1" ht="18" customHeight="1">
      <c r="A474" s="214"/>
      <c r="B474" s="203"/>
      <c r="C474" s="221"/>
      <c r="D474" s="141"/>
      <c r="E474" s="114" t="s">
        <v>30</v>
      </c>
      <c r="F474" s="114" t="s">
        <v>34</v>
      </c>
      <c r="G474" s="125">
        <f t="shared" si="164"/>
        <v>10000</v>
      </c>
      <c r="H474" s="125">
        <f t="shared" si="164"/>
        <v>0</v>
      </c>
      <c r="I474" s="125">
        <v>10000</v>
      </c>
      <c r="J474" s="125">
        <v>0</v>
      </c>
      <c r="K474" s="125">
        <v>0</v>
      </c>
      <c r="L474" s="125">
        <v>0</v>
      </c>
      <c r="M474" s="125">
        <v>0</v>
      </c>
      <c r="N474" s="125">
        <v>0</v>
      </c>
      <c r="O474" s="125">
        <v>0</v>
      </c>
      <c r="P474" s="126">
        <v>0</v>
      </c>
      <c r="Q474" s="215"/>
      <c r="R474" s="215"/>
      <c r="S474" s="120"/>
      <c r="T474" s="120"/>
      <c r="U474" s="120"/>
      <c r="V474" s="120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21"/>
      <c r="AV474" s="121"/>
      <c r="AW474" s="121"/>
      <c r="AX474" s="121"/>
      <c r="AY474" s="121"/>
      <c r="AZ474" s="121"/>
      <c r="BA474" s="121"/>
    </row>
    <row r="475" spans="1:53" s="122" customFormat="1" ht="18" customHeight="1">
      <c r="A475" s="214"/>
      <c r="B475" s="204"/>
      <c r="C475" s="221"/>
      <c r="D475" s="143"/>
      <c r="E475" s="139"/>
      <c r="F475" s="114" t="s">
        <v>35</v>
      </c>
      <c r="G475" s="125">
        <f t="shared" si="164"/>
        <v>0</v>
      </c>
      <c r="H475" s="125">
        <f t="shared" si="164"/>
        <v>0</v>
      </c>
      <c r="I475" s="125">
        <v>0</v>
      </c>
      <c r="J475" s="125">
        <v>0</v>
      </c>
      <c r="K475" s="125">
        <v>0</v>
      </c>
      <c r="L475" s="125">
        <v>0</v>
      </c>
      <c r="M475" s="125">
        <v>0</v>
      </c>
      <c r="N475" s="125">
        <v>0</v>
      </c>
      <c r="O475" s="125">
        <v>0</v>
      </c>
      <c r="P475" s="126">
        <v>0</v>
      </c>
      <c r="Q475" s="215"/>
      <c r="R475" s="215"/>
      <c r="S475" s="120"/>
      <c r="T475" s="120"/>
      <c r="U475" s="120"/>
      <c r="V475" s="120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21"/>
      <c r="AV475" s="121"/>
      <c r="AW475" s="121"/>
      <c r="AX475" s="121"/>
      <c r="AY475" s="121"/>
      <c r="AZ475" s="121"/>
      <c r="BA475" s="121"/>
    </row>
    <row r="476" spans="1:53" s="122" customFormat="1" ht="18" customHeight="1">
      <c r="A476" s="214" t="s">
        <v>213</v>
      </c>
      <c r="B476" s="202" t="s">
        <v>214</v>
      </c>
      <c r="C476" s="208"/>
      <c r="D476" s="113"/>
      <c r="E476" s="139"/>
      <c r="F476" s="138" t="s">
        <v>26</v>
      </c>
      <c r="G476" s="116">
        <f>SUM(G477:G482)</f>
        <v>2800</v>
      </c>
      <c r="H476" s="116">
        <f>SUM(H477:H482)</f>
        <v>2800</v>
      </c>
      <c r="I476" s="116">
        <f>SUM(I477:I482)</f>
        <v>2800</v>
      </c>
      <c r="J476" s="116">
        <f>SUM(J477:J482)</f>
        <v>2800</v>
      </c>
      <c r="K476" s="116">
        <f t="shared" ref="K476:P476" si="165">SUM(K477:K482)</f>
        <v>0</v>
      </c>
      <c r="L476" s="116">
        <f t="shared" si="165"/>
        <v>0</v>
      </c>
      <c r="M476" s="116">
        <f t="shared" si="165"/>
        <v>0</v>
      </c>
      <c r="N476" s="116">
        <f t="shared" si="165"/>
        <v>0</v>
      </c>
      <c r="O476" s="116">
        <f t="shared" si="165"/>
        <v>0</v>
      </c>
      <c r="P476" s="117">
        <f t="shared" si="165"/>
        <v>0</v>
      </c>
      <c r="Q476" s="215" t="s">
        <v>27</v>
      </c>
      <c r="R476" s="215"/>
      <c r="S476" s="120"/>
      <c r="T476" s="120"/>
      <c r="U476" s="120"/>
      <c r="V476" s="120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21"/>
      <c r="AV476" s="121"/>
      <c r="AW476" s="121"/>
      <c r="AX476" s="121"/>
      <c r="AY476" s="121"/>
      <c r="AZ476" s="121"/>
      <c r="BA476" s="121"/>
    </row>
    <row r="477" spans="1:53" s="122" customFormat="1" ht="18" customHeight="1">
      <c r="A477" s="214"/>
      <c r="B477" s="203"/>
      <c r="C477" s="209"/>
      <c r="D477" s="123"/>
      <c r="E477" s="139"/>
      <c r="F477" s="114" t="s">
        <v>29</v>
      </c>
      <c r="G477" s="125">
        <f t="shared" ref="G477:H482" si="166">I477+K477+M477+O477</f>
        <v>0</v>
      </c>
      <c r="H477" s="125">
        <f t="shared" si="166"/>
        <v>0</v>
      </c>
      <c r="I477" s="125">
        <v>0</v>
      </c>
      <c r="J477" s="125">
        <v>0</v>
      </c>
      <c r="K477" s="125">
        <v>0</v>
      </c>
      <c r="L477" s="125">
        <v>0</v>
      </c>
      <c r="M477" s="125">
        <v>0</v>
      </c>
      <c r="N477" s="125">
        <v>0</v>
      </c>
      <c r="O477" s="125">
        <v>0</v>
      </c>
      <c r="P477" s="126">
        <v>0</v>
      </c>
      <c r="Q477" s="215"/>
      <c r="R477" s="215"/>
      <c r="S477" s="120"/>
      <c r="T477" s="120"/>
      <c r="U477" s="120"/>
      <c r="V477" s="120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21"/>
      <c r="AV477" s="121"/>
      <c r="AW477" s="121"/>
      <c r="AX477" s="121"/>
      <c r="AY477" s="121"/>
      <c r="AZ477" s="121"/>
      <c r="BA477" s="121"/>
    </row>
    <row r="478" spans="1:53" s="122" customFormat="1" ht="18" customHeight="1">
      <c r="A478" s="214"/>
      <c r="B478" s="203"/>
      <c r="C478" s="209"/>
      <c r="D478" s="123"/>
      <c r="E478" s="139"/>
      <c r="F478" s="114" t="s">
        <v>32</v>
      </c>
      <c r="G478" s="125">
        <f t="shared" si="166"/>
        <v>0</v>
      </c>
      <c r="H478" s="125">
        <v>0</v>
      </c>
      <c r="I478" s="125">
        <v>0</v>
      </c>
      <c r="J478" s="125">
        <v>0</v>
      </c>
      <c r="K478" s="125">
        <v>0</v>
      </c>
      <c r="L478" s="125">
        <v>0</v>
      </c>
      <c r="M478" s="125">
        <v>0</v>
      </c>
      <c r="N478" s="125">
        <v>0</v>
      </c>
      <c r="O478" s="125">
        <v>0</v>
      </c>
      <c r="P478" s="126">
        <v>0</v>
      </c>
      <c r="Q478" s="215"/>
      <c r="R478" s="215"/>
      <c r="S478" s="120"/>
      <c r="T478" s="120"/>
      <c r="U478" s="120"/>
      <c r="V478" s="120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21"/>
      <c r="AV478" s="121"/>
      <c r="AW478" s="121"/>
      <c r="AX478" s="121"/>
      <c r="AY478" s="121"/>
      <c r="AZ478" s="121"/>
      <c r="BA478" s="121"/>
    </row>
    <row r="479" spans="1:53" s="122" customFormat="1">
      <c r="A479" s="214"/>
      <c r="B479" s="203"/>
      <c r="C479" s="209"/>
      <c r="D479" s="123" t="s">
        <v>265</v>
      </c>
      <c r="E479" s="139" t="s">
        <v>226</v>
      </c>
      <c r="F479" s="114" t="s">
        <v>32</v>
      </c>
      <c r="G479" s="125">
        <f>I479+K479+M479+O479</f>
        <v>2800</v>
      </c>
      <c r="H479" s="125">
        <f>J479+L479+N479+P479</f>
        <v>2800</v>
      </c>
      <c r="I479" s="125">
        <v>2800</v>
      </c>
      <c r="J479" s="125">
        <v>2800</v>
      </c>
      <c r="K479" s="125">
        <v>0</v>
      </c>
      <c r="L479" s="125">
        <v>0</v>
      </c>
      <c r="M479" s="125">
        <v>0</v>
      </c>
      <c r="N479" s="125">
        <v>0</v>
      </c>
      <c r="O479" s="125">
        <v>0</v>
      </c>
      <c r="P479" s="126">
        <v>0</v>
      </c>
      <c r="Q479" s="215"/>
      <c r="R479" s="215"/>
      <c r="S479" s="120"/>
      <c r="T479" s="120"/>
      <c r="U479" s="120"/>
      <c r="V479" s="120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21"/>
      <c r="AV479" s="121"/>
      <c r="AW479" s="121"/>
      <c r="AX479" s="121"/>
      <c r="AY479" s="121"/>
      <c r="AZ479" s="121"/>
      <c r="BA479" s="121"/>
    </row>
    <row r="480" spans="1:53" s="122" customFormat="1" ht="18" customHeight="1">
      <c r="A480" s="214"/>
      <c r="B480" s="203"/>
      <c r="C480" s="209"/>
      <c r="D480" s="123"/>
      <c r="E480" s="139"/>
      <c r="F480" s="114" t="s">
        <v>33</v>
      </c>
      <c r="G480" s="125">
        <f t="shared" si="166"/>
        <v>0</v>
      </c>
      <c r="H480" s="125">
        <f t="shared" si="166"/>
        <v>0</v>
      </c>
      <c r="I480" s="125">
        <v>0</v>
      </c>
      <c r="J480" s="125">
        <v>0</v>
      </c>
      <c r="K480" s="125">
        <v>0</v>
      </c>
      <c r="L480" s="125">
        <v>0</v>
      </c>
      <c r="M480" s="125">
        <v>0</v>
      </c>
      <c r="N480" s="125">
        <v>0</v>
      </c>
      <c r="O480" s="125">
        <v>0</v>
      </c>
      <c r="P480" s="126">
        <v>0</v>
      </c>
      <c r="Q480" s="215"/>
      <c r="R480" s="215"/>
      <c r="S480" s="120"/>
      <c r="T480" s="120"/>
      <c r="U480" s="120"/>
      <c r="V480" s="120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21"/>
      <c r="AV480" s="121"/>
      <c r="AW480" s="121"/>
      <c r="AX480" s="121"/>
      <c r="AY480" s="121"/>
      <c r="AZ480" s="121"/>
      <c r="BA480" s="121"/>
    </row>
    <row r="481" spans="1:53" s="122" customFormat="1" ht="18" customHeight="1">
      <c r="A481" s="214"/>
      <c r="B481" s="203"/>
      <c r="C481" s="209"/>
      <c r="D481" s="123"/>
      <c r="E481" s="139"/>
      <c r="F481" s="114" t="s">
        <v>34</v>
      </c>
      <c r="G481" s="125">
        <f t="shared" si="166"/>
        <v>0</v>
      </c>
      <c r="H481" s="125">
        <f t="shared" si="166"/>
        <v>0</v>
      </c>
      <c r="I481" s="125">
        <v>0</v>
      </c>
      <c r="J481" s="125">
        <v>0</v>
      </c>
      <c r="K481" s="125">
        <v>0</v>
      </c>
      <c r="L481" s="125">
        <v>0</v>
      </c>
      <c r="M481" s="125">
        <v>0</v>
      </c>
      <c r="N481" s="125">
        <v>0</v>
      </c>
      <c r="O481" s="125">
        <v>0</v>
      </c>
      <c r="P481" s="126">
        <v>0</v>
      </c>
      <c r="Q481" s="215"/>
      <c r="R481" s="215"/>
      <c r="S481" s="120"/>
      <c r="T481" s="120"/>
      <c r="U481" s="120"/>
      <c r="V481" s="120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21"/>
      <c r="AV481" s="121"/>
      <c r="AW481" s="121"/>
      <c r="AX481" s="121"/>
      <c r="AY481" s="121"/>
      <c r="AZ481" s="121"/>
      <c r="BA481" s="121"/>
    </row>
    <row r="482" spans="1:53" s="122" customFormat="1" ht="18" customHeight="1">
      <c r="A482" s="214"/>
      <c r="B482" s="204"/>
      <c r="C482" s="210"/>
      <c r="D482" s="127"/>
      <c r="E482" s="139"/>
      <c r="F482" s="114" t="s">
        <v>35</v>
      </c>
      <c r="G482" s="125">
        <f t="shared" si="166"/>
        <v>0</v>
      </c>
      <c r="H482" s="125">
        <f t="shared" si="166"/>
        <v>0</v>
      </c>
      <c r="I482" s="125">
        <v>0</v>
      </c>
      <c r="J482" s="125">
        <v>0</v>
      </c>
      <c r="K482" s="125">
        <v>0</v>
      </c>
      <c r="L482" s="125">
        <v>0</v>
      </c>
      <c r="M482" s="125">
        <v>0</v>
      </c>
      <c r="N482" s="125">
        <v>0</v>
      </c>
      <c r="O482" s="125">
        <v>0</v>
      </c>
      <c r="P482" s="126">
        <v>0</v>
      </c>
      <c r="Q482" s="215"/>
      <c r="R482" s="215"/>
      <c r="S482" s="120"/>
      <c r="T482" s="120"/>
      <c r="U482" s="120"/>
      <c r="V482" s="120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21"/>
      <c r="AV482" s="121"/>
      <c r="AW482" s="121"/>
      <c r="AX482" s="121"/>
      <c r="AY482" s="121"/>
      <c r="AZ482" s="121"/>
      <c r="BA482" s="121"/>
    </row>
    <row r="483" spans="1:53" s="122" customFormat="1" ht="18" customHeight="1">
      <c r="A483" s="205" t="s">
        <v>215</v>
      </c>
      <c r="B483" s="202" t="s">
        <v>263</v>
      </c>
      <c r="C483" s="208"/>
      <c r="D483" s="129"/>
      <c r="E483" s="139"/>
      <c r="F483" s="138" t="s">
        <v>26</v>
      </c>
      <c r="G483" s="116">
        <f>SUM(G484:G488)</f>
        <v>35010</v>
      </c>
      <c r="H483" s="116">
        <f t="shared" ref="H483:P483" si="167">SUM(H484:H488)</f>
        <v>35010</v>
      </c>
      <c r="I483" s="116">
        <f t="shared" si="167"/>
        <v>35010</v>
      </c>
      <c r="J483" s="116">
        <f t="shared" si="167"/>
        <v>35010</v>
      </c>
      <c r="K483" s="116">
        <f t="shared" si="167"/>
        <v>0</v>
      </c>
      <c r="L483" s="116">
        <f t="shared" si="167"/>
        <v>0</v>
      </c>
      <c r="M483" s="116">
        <f t="shared" si="167"/>
        <v>0</v>
      </c>
      <c r="N483" s="116">
        <f t="shared" si="167"/>
        <v>0</v>
      </c>
      <c r="O483" s="116">
        <f t="shared" si="167"/>
        <v>0</v>
      </c>
      <c r="P483" s="116">
        <f t="shared" si="167"/>
        <v>0</v>
      </c>
      <c r="Q483" s="235" t="s">
        <v>261</v>
      </c>
      <c r="R483" s="236"/>
      <c r="S483" s="120"/>
      <c r="T483" s="120"/>
      <c r="U483" s="120"/>
      <c r="V483" s="120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21"/>
      <c r="AV483" s="121"/>
      <c r="AW483" s="121"/>
      <c r="AX483" s="121"/>
      <c r="AY483" s="121"/>
      <c r="AZ483" s="121"/>
      <c r="BA483" s="121"/>
    </row>
    <row r="484" spans="1:53" s="122" customFormat="1" ht="18" customHeight="1">
      <c r="A484" s="206"/>
      <c r="B484" s="203"/>
      <c r="C484" s="209"/>
      <c r="D484" s="130"/>
      <c r="E484" s="139"/>
      <c r="F484" s="113" t="s">
        <v>29</v>
      </c>
      <c r="G484" s="125">
        <f t="shared" ref="G484:G488" si="168">I484+K484+M484+O484</f>
        <v>0</v>
      </c>
      <c r="H484" s="125">
        <f t="shared" ref="G484:H488" si="169">J484+L484+N484+P484</f>
        <v>0</v>
      </c>
      <c r="I484" s="125">
        <v>0</v>
      </c>
      <c r="J484" s="125">
        <v>0</v>
      </c>
      <c r="K484" s="125">
        <v>0</v>
      </c>
      <c r="L484" s="125">
        <v>0</v>
      </c>
      <c r="M484" s="125">
        <v>0</v>
      </c>
      <c r="N484" s="125">
        <v>0</v>
      </c>
      <c r="O484" s="125">
        <v>0</v>
      </c>
      <c r="P484" s="126">
        <v>0</v>
      </c>
      <c r="Q484" s="237"/>
      <c r="R484" s="238"/>
      <c r="S484" s="120"/>
      <c r="T484" s="120"/>
      <c r="U484" s="120"/>
      <c r="V484" s="120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21"/>
      <c r="AV484" s="121"/>
      <c r="AW484" s="121"/>
      <c r="AX484" s="121"/>
      <c r="AY484" s="121"/>
      <c r="AZ484" s="121"/>
      <c r="BA484" s="121"/>
    </row>
    <row r="485" spans="1:53" s="122" customFormat="1" ht="18" customHeight="1">
      <c r="A485" s="206"/>
      <c r="B485" s="203"/>
      <c r="C485" s="209"/>
      <c r="D485" s="144" t="s">
        <v>269</v>
      </c>
      <c r="E485" s="139" t="s">
        <v>217</v>
      </c>
      <c r="F485" s="114" t="s">
        <v>32</v>
      </c>
      <c r="G485" s="125">
        <f t="shared" si="169"/>
        <v>35010</v>
      </c>
      <c r="H485" s="125">
        <f t="shared" si="169"/>
        <v>35010</v>
      </c>
      <c r="I485" s="125">
        <v>35010</v>
      </c>
      <c r="J485" s="125">
        <v>35010</v>
      </c>
      <c r="K485" s="125">
        <v>0</v>
      </c>
      <c r="L485" s="125">
        <v>0</v>
      </c>
      <c r="M485" s="125">
        <v>0</v>
      </c>
      <c r="N485" s="125">
        <v>0</v>
      </c>
      <c r="O485" s="125">
        <v>0</v>
      </c>
      <c r="P485" s="126">
        <v>0</v>
      </c>
      <c r="Q485" s="237"/>
      <c r="R485" s="238"/>
      <c r="S485" s="120"/>
      <c r="T485" s="120"/>
      <c r="U485" s="120"/>
      <c r="V485" s="120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21"/>
      <c r="AV485" s="121"/>
      <c r="AW485" s="121"/>
      <c r="AX485" s="121"/>
      <c r="AY485" s="121"/>
      <c r="AZ485" s="121"/>
      <c r="BA485" s="121"/>
    </row>
    <row r="486" spans="1:53" s="122" customFormat="1" ht="18" customHeight="1">
      <c r="A486" s="206"/>
      <c r="B486" s="203"/>
      <c r="C486" s="209"/>
      <c r="D486" s="130"/>
      <c r="E486" s="139"/>
      <c r="F486" s="114" t="s">
        <v>33</v>
      </c>
      <c r="G486" s="125">
        <f t="shared" si="168"/>
        <v>0</v>
      </c>
      <c r="H486" s="125">
        <f t="shared" si="169"/>
        <v>0</v>
      </c>
      <c r="I486" s="125">
        <v>0</v>
      </c>
      <c r="J486" s="125">
        <v>0</v>
      </c>
      <c r="K486" s="125">
        <v>0</v>
      </c>
      <c r="L486" s="125">
        <v>0</v>
      </c>
      <c r="M486" s="125">
        <v>0</v>
      </c>
      <c r="N486" s="125">
        <v>0</v>
      </c>
      <c r="O486" s="125">
        <v>0</v>
      </c>
      <c r="P486" s="126">
        <v>0</v>
      </c>
      <c r="Q486" s="237"/>
      <c r="R486" s="238"/>
      <c r="S486" s="120"/>
      <c r="T486" s="120"/>
      <c r="U486" s="120"/>
      <c r="V486" s="120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21"/>
      <c r="AV486" s="121"/>
      <c r="AW486" s="121"/>
      <c r="AX486" s="121"/>
      <c r="AY486" s="121"/>
      <c r="AZ486" s="121"/>
      <c r="BA486" s="121"/>
    </row>
    <row r="487" spans="1:53" s="122" customFormat="1" ht="18" customHeight="1">
      <c r="A487" s="206"/>
      <c r="B487" s="203"/>
      <c r="C487" s="209"/>
      <c r="D487" s="130"/>
      <c r="E487" s="139"/>
      <c r="F487" s="114" t="s">
        <v>34</v>
      </c>
      <c r="G487" s="125">
        <f t="shared" si="168"/>
        <v>0</v>
      </c>
      <c r="H487" s="125">
        <f t="shared" si="169"/>
        <v>0</v>
      </c>
      <c r="I487" s="125">
        <v>0</v>
      </c>
      <c r="J487" s="125">
        <v>0</v>
      </c>
      <c r="K487" s="125">
        <v>0</v>
      </c>
      <c r="L487" s="125">
        <v>0</v>
      </c>
      <c r="M487" s="125">
        <v>0</v>
      </c>
      <c r="N487" s="125">
        <v>0</v>
      </c>
      <c r="O487" s="125">
        <v>0</v>
      </c>
      <c r="P487" s="126">
        <v>0</v>
      </c>
      <c r="Q487" s="237"/>
      <c r="R487" s="238"/>
      <c r="S487" s="120"/>
      <c r="T487" s="120"/>
      <c r="U487" s="120"/>
      <c r="V487" s="120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21"/>
      <c r="AV487" s="121"/>
      <c r="AW487" s="121"/>
      <c r="AX487" s="121"/>
      <c r="AY487" s="121"/>
      <c r="AZ487" s="121"/>
      <c r="BA487" s="121"/>
    </row>
    <row r="488" spans="1:53" s="122" customFormat="1" ht="18" customHeight="1">
      <c r="A488" s="207"/>
      <c r="B488" s="204"/>
      <c r="C488" s="210"/>
      <c r="D488" s="131"/>
      <c r="E488" s="139"/>
      <c r="F488" s="114" t="s">
        <v>35</v>
      </c>
      <c r="G488" s="125">
        <f t="shared" si="168"/>
        <v>0</v>
      </c>
      <c r="H488" s="125">
        <f t="shared" si="169"/>
        <v>0</v>
      </c>
      <c r="I488" s="125">
        <v>0</v>
      </c>
      <c r="J488" s="125">
        <v>0</v>
      </c>
      <c r="K488" s="125">
        <v>0</v>
      </c>
      <c r="L488" s="125">
        <v>0</v>
      </c>
      <c r="M488" s="125">
        <v>0</v>
      </c>
      <c r="N488" s="125">
        <v>0</v>
      </c>
      <c r="O488" s="125">
        <v>0</v>
      </c>
      <c r="P488" s="126">
        <v>0</v>
      </c>
      <c r="Q488" s="239"/>
      <c r="R488" s="240"/>
      <c r="S488" s="120"/>
      <c r="T488" s="120"/>
      <c r="U488" s="161">
        <f>J485+J491</f>
        <v>71320</v>
      </c>
      <c r="V488" s="120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21"/>
      <c r="AV488" s="121"/>
      <c r="AW488" s="121"/>
      <c r="AX488" s="121"/>
      <c r="AY488" s="121"/>
      <c r="AZ488" s="121"/>
      <c r="BA488" s="121"/>
    </row>
    <row r="489" spans="1:53" s="122" customFormat="1" ht="18" customHeight="1">
      <c r="A489" s="205" t="s">
        <v>262</v>
      </c>
      <c r="B489" s="202" t="s">
        <v>216</v>
      </c>
      <c r="C489" s="208"/>
      <c r="D489" s="129"/>
      <c r="E489" s="139"/>
      <c r="F489" s="138" t="s">
        <v>26</v>
      </c>
      <c r="G489" s="116">
        <f>SUM(G490:G494)</f>
        <v>73285.2</v>
      </c>
      <c r="H489" s="116">
        <f t="shared" ref="H489:P489" si="170">SUM(H490:H494)</f>
        <v>73285.2</v>
      </c>
      <c r="I489" s="116">
        <f t="shared" si="170"/>
        <v>73285.2</v>
      </c>
      <c r="J489" s="116">
        <f t="shared" si="170"/>
        <v>73285.2</v>
      </c>
      <c r="K489" s="116">
        <f t="shared" si="170"/>
        <v>0</v>
      </c>
      <c r="L489" s="116">
        <f t="shared" si="170"/>
        <v>0</v>
      </c>
      <c r="M489" s="116">
        <f t="shared" si="170"/>
        <v>0</v>
      </c>
      <c r="N489" s="116">
        <f t="shared" si="170"/>
        <v>0</v>
      </c>
      <c r="O489" s="116">
        <f t="shared" si="170"/>
        <v>0</v>
      </c>
      <c r="P489" s="116">
        <f t="shared" si="170"/>
        <v>0</v>
      </c>
      <c r="Q489" s="235" t="s">
        <v>261</v>
      </c>
      <c r="R489" s="236"/>
      <c r="S489" s="120"/>
      <c r="T489" s="120"/>
      <c r="U489" s="120"/>
      <c r="V489" s="120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21"/>
      <c r="AV489" s="121"/>
      <c r="AW489" s="121"/>
      <c r="AX489" s="121"/>
      <c r="AY489" s="121"/>
      <c r="AZ489" s="121"/>
      <c r="BA489" s="121"/>
    </row>
    <row r="490" spans="1:53" s="122" customFormat="1" ht="18" customHeight="1">
      <c r="A490" s="206"/>
      <c r="B490" s="203"/>
      <c r="C490" s="209"/>
      <c r="D490" s="130"/>
      <c r="E490" s="139"/>
      <c r="F490" s="113" t="s">
        <v>29</v>
      </c>
      <c r="G490" s="125">
        <f t="shared" ref="G490:H494" si="171">I490+K490+M490+O490</f>
        <v>0</v>
      </c>
      <c r="H490" s="125">
        <f t="shared" si="171"/>
        <v>0</v>
      </c>
      <c r="I490" s="125">
        <v>0</v>
      </c>
      <c r="J490" s="125">
        <v>0</v>
      </c>
      <c r="K490" s="125">
        <v>0</v>
      </c>
      <c r="L490" s="125">
        <v>0</v>
      </c>
      <c r="M490" s="125">
        <v>0</v>
      </c>
      <c r="N490" s="125">
        <v>0</v>
      </c>
      <c r="O490" s="125">
        <v>0</v>
      </c>
      <c r="P490" s="126">
        <v>0</v>
      </c>
      <c r="Q490" s="237"/>
      <c r="R490" s="238"/>
      <c r="S490" s="120"/>
      <c r="T490" s="120"/>
      <c r="U490" s="120"/>
      <c r="V490" s="120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21"/>
      <c r="AV490" s="121"/>
      <c r="AW490" s="121"/>
      <c r="AX490" s="121"/>
      <c r="AY490" s="121"/>
      <c r="AZ490" s="121"/>
      <c r="BA490" s="121"/>
    </row>
    <row r="491" spans="1:53" s="122" customFormat="1" ht="18" customHeight="1">
      <c r="A491" s="206"/>
      <c r="B491" s="203"/>
      <c r="C491" s="209"/>
      <c r="D491" s="130" t="s">
        <v>269</v>
      </c>
      <c r="E491" s="139" t="s">
        <v>217</v>
      </c>
      <c r="F491" s="114" t="s">
        <v>32</v>
      </c>
      <c r="G491" s="125">
        <f t="shared" ref="G491" si="172">I491+K491+M491+O491</f>
        <v>36310</v>
      </c>
      <c r="H491" s="125">
        <f t="shared" ref="H491" si="173">J491+L491+N491+P491</f>
        <v>36310</v>
      </c>
      <c r="I491" s="125">
        <v>36310</v>
      </c>
      <c r="J491" s="125">
        <v>36310</v>
      </c>
      <c r="K491" s="125">
        <v>0</v>
      </c>
      <c r="L491" s="125">
        <v>0</v>
      </c>
      <c r="M491" s="125">
        <v>0</v>
      </c>
      <c r="N491" s="125">
        <v>0</v>
      </c>
      <c r="O491" s="125">
        <v>0</v>
      </c>
      <c r="P491" s="126">
        <v>0</v>
      </c>
      <c r="Q491" s="237"/>
      <c r="R491" s="238"/>
      <c r="S491" s="120"/>
      <c r="T491" s="120"/>
      <c r="U491" s="120"/>
      <c r="V491" s="120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21"/>
      <c r="AV491" s="121"/>
      <c r="AW491" s="121"/>
      <c r="AX491" s="121"/>
      <c r="AY491" s="121"/>
      <c r="AZ491" s="121"/>
      <c r="BA491" s="121"/>
    </row>
    <row r="492" spans="1:53" s="122" customFormat="1" ht="18" customHeight="1">
      <c r="A492" s="206"/>
      <c r="B492" s="203"/>
      <c r="C492" s="209"/>
      <c r="D492" s="130"/>
      <c r="E492" s="139" t="s">
        <v>217</v>
      </c>
      <c r="F492" s="114" t="s">
        <v>33</v>
      </c>
      <c r="G492" s="125">
        <f t="shared" si="171"/>
        <v>36975.199999999997</v>
      </c>
      <c r="H492" s="125">
        <f t="shared" si="171"/>
        <v>36975.199999999997</v>
      </c>
      <c r="I492" s="125">
        <v>36975.199999999997</v>
      </c>
      <c r="J492" s="125">
        <v>36975.199999999997</v>
      </c>
      <c r="K492" s="125">
        <v>0</v>
      </c>
      <c r="L492" s="125">
        <v>0</v>
      </c>
      <c r="M492" s="125">
        <v>0</v>
      </c>
      <c r="N492" s="125">
        <v>0</v>
      </c>
      <c r="O492" s="125">
        <v>0</v>
      </c>
      <c r="P492" s="126">
        <v>0</v>
      </c>
      <c r="Q492" s="237"/>
      <c r="R492" s="238"/>
      <c r="S492" s="120"/>
      <c r="T492" s="120"/>
      <c r="U492" s="120"/>
      <c r="V492" s="120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21"/>
      <c r="AV492" s="121"/>
      <c r="AW492" s="121"/>
      <c r="AX492" s="121"/>
      <c r="AY492" s="121"/>
      <c r="AZ492" s="121"/>
      <c r="BA492" s="121"/>
    </row>
    <row r="493" spans="1:53" s="122" customFormat="1" ht="18" customHeight="1">
      <c r="A493" s="206"/>
      <c r="B493" s="203"/>
      <c r="C493" s="209"/>
      <c r="D493" s="130"/>
      <c r="E493" s="139"/>
      <c r="F493" s="114" t="s">
        <v>34</v>
      </c>
      <c r="G493" s="125">
        <f t="shared" si="171"/>
        <v>0</v>
      </c>
      <c r="H493" s="125">
        <f t="shared" si="171"/>
        <v>0</v>
      </c>
      <c r="I493" s="125">
        <v>0</v>
      </c>
      <c r="J493" s="125">
        <v>0</v>
      </c>
      <c r="K493" s="125">
        <v>0</v>
      </c>
      <c r="L493" s="125">
        <v>0</v>
      </c>
      <c r="M493" s="125">
        <v>0</v>
      </c>
      <c r="N493" s="125">
        <v>0</v>
      </c>
      <c r="O493" s="125">
        <v>0</v>
      </c>
      <c r="P493" s="126">
        <v>0</v>
      </c>
      <c r="Q493" s="237"/>
      <c r="R493" s="238"/>
      <c r="S493" s="120"/>
      <c r="T493" s="120"/>
      <c r="U493" s="120"/>
      <c r="V493" s="120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21"/>
      <c r="AV493" s="121"/>
      <c r="AW493" s="121"/>
      <c r="AX493" s="121"/>
      <c r="AY493" s="121"/>
      <c r="AZ493" s="121"/>
      <c r="BA493" s="121"/>
    </row>
    <row r="494" spans="1:53" s="122" customFormat="1" ht="18" customHeight="1">
      <c r="A494" s="207"/>
      <c r="B494" s="204"/>
      <c r="C494" s="210"/>
      <c r="D494" s="131"/>
      <c r="E494" s="139"/>
      <c r="F494" s="114" t="s">
        <v>35</v>
      </c>
      <c r="G494" s="125">
        <f t="shared" si="171"/>
        <v>0</v>
      </c>
      <c r="H494" s="125">
        <f t="shared" si="171"/>
        <v>0</v>
      </c>
      <c r="I494" s="125">
        <v>0</v>
      </c>
      <c r="J494" s="125">
        <v>0</v>
      </c>
      <c r="K494" s="125">
        <v>0</v>
      </c>
      <c r="L494" s="125">
        <v>0</v>
      </c>
      <c r="M494" s="125">
        <v>0</v>
      </c>
      <c r="N494" s="125">
        <v>0</v>
      </c>
      <c r="O494" s="125">
        <v>0</v>
      </c>
      <c r="P494" s="126">
        <v>0</v>
      </c>
      <c r="Q494" s="239"/>
      <c r="R494" s="240"/>
      <c r="S494" s="120"/>
      <c r="T494" s="120"/>
      <c r="U494" s="120"/>
      <c r="V494" s="120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21"/>
      <c r="AV494" s="121"/>
      <c r="AW494" s="121"/>
      <c r="AX494" s="121"/>
      <c r="AY494" s="121"/>
      <c r="AZ494" s="121"/>
      <c r="BA494" s="121"/>
    </row>
    <row r="495" spans="1:53" s="152" customFormat="1" ht="20.25" customHeight="1">
      <c r="A495" s="189" t="s">
        <v>218</v>
      </c>
      <c r="B495" s="190"/>
      <c r="C495" s="190"/>
      <c r="D495" s="190"/>
      <c r="E495" s="191"/>
      <c r="F495" s="156" t="s">
        <v>26</v>
      </c>
      <c r="G495" s="148">
        <f t="shared" ref="G495:H495" si="174">G470+G463+G457+G451+G445+G439+G433+G427+G421+G415+G409+G403+G397+G476+G489+G483</f>
        <v>511465.89999999997</v>
      </c>
      <c r="H495" s="148">
        <f t="shared" si="174"/>
        <v>126875.6</v>
      </c>
      <c r="I495" s="148">
        <f>I470+I463+I457+I451+I445+I439+I433+I427+I421+I415+I409+I403+I397+I476+I489+I483</f>
        <v>511465.89999999997</v>
      </c>
      <c r="J495" s="148">
        <f>J470+J463+J457+J451+J445+J439+J433+J427+J421+J415+J409+J403+J397+J476+J489+J483</f>
        <v>126875.6</v>
      </c>
      <c r="K495" s="148">
        <f t="shared" ref="K495:P495" si="175">K470+K463+K457+K451+K445+K439+K433+K427+K421+K415+K409+K403+K397+K476</f>
        <v>0</v>
      </c>
      <c r="L495" s="148">
        <f t="shared" si="175"/>
        <v>0</v>
      </c>
      <c r="M495" s="148">
        <f t="shared" si="175"/>
        <v>0</v>
      </c>
      <c r="N495" s="148">
        <f t="shared" si="175"/>
        <v>0</v>
      </c>
      <c r="O495" s="148">
        <f t="shared" si="175"/>
        <v>0</v>
      </c>
      <c r="P495" s="148">
        <f t="shared" si="175"/>
        <v>0</v>
      </c>
      <c r="Q495" s="289"/>
      <c r="R495" s="289"/>
      <c r="S495" s="150"/>
      <c r="T495" s="150"/>
      <c r="U495" s="150"/>
      <c r="V495" s="150"/>
      <c r="W495" s="151"/>
      <c r="X495" s="151"/>
      <c r="Y495" s="151"/>
      <c r="Z495" s="151"/>
      <c r="AA495" s="151"/>
      <c r="AB495" s="151"/>
      <c r="AC495" s="151"/>
      <c r="AD495" s="151"/>
      <c r="AE495" s="151"/>
      <c r="AF495" s="151"/>
      <c r="AG495" s="151"/>
      <c r="AH495" s="151"/>
      <c r="AI495" s="151"/>
      <c r="AJ495" s="151"/>
      <c r="AK495" s="151"/>
      <c r="AL495" s="151"/>
      <c r="AM495" s="151"/>
      <c r="AN495" s="151"/>
      <c r="AO495" s="151"/>
      <c r="AP495" s="151"/>
      <c r="AQ495" s="151"/>
      <c r="AR495" s="151"/>
      <c r="AS495" s="151"/>
      <c r="AT495" s="151"/>
      <c r="AU495" s="151"/>
      <c r="AV495" s="151"/>
      <c r="AW495" s="151"/>
      <c r="AX495" s="151"/>
      <c r="AY495" s="151"/>
      <c r="AZ495" s="151"/>
      <c r="BA495" s="151"/>
    </row>
    <row r="496" spans="1:53" s="152" customFormat="1" ht="18" customHeight="1">
      <c r="A496" s="192"/>
      <c r="B496" s="193"/>
      <c r="C496" s="193"/>
      <c r="D496" s="193"/>
      <c r="E496" s="194"/>
      <c r="F496" s="157" t="s">
        <v>29</v>
      </c>
      <c r="G496" s="154">
        <f t="shared" ref="G496:H500" si="176">I496+K496+M496+O496</f>
        <v>13984.1</v>
      </c>
      <c r="H496" s="154">
        <f t="shared" si="176"/>
        <v>13984.1</v>
      </c>
      <c r="I496" s="154">
        <f>I398+I404+I410+I416+I422+I428+I434+I440+I446+I452+I458+I464+I471+I477+I490</f>
        <v>13984.1</v>
      </c>
      <c r="J496" s="154">
        <f>J398+J404+J410+J416+J422+J428+J434+J440+J446+J452+J458+J464+J471+J477+J490</f>
        <v>13984.1</v>
      </c>
      <c r="K496" s="154">
        <f t="shared" ref="K496:P496" si="177">K398+K404+K410+K416+K422+K428+K434+K440+K446+K452+K458+K464+K471+K477</f>
        <v>0</v>
      </c>
      <c r="L496" s="154">
        <f t="shared" si="177"/>
        <v>0</v>
      </c>
      <c r="M496" s="154">
        <f t="shared" si="177"/>
        <v>0</v>
      </c>
      <c r="N496" s="154">
        <f t="shared" si="177"/>
        <v>0</v>
      </c>
      <c r="O496" s="154">
        <f t="shared" si="177"/>
        <v>0</v>
      </c>
      <c r="P496" s="154">
        <f t="shared" si="177"/>
        <v>0</v>
      </c>
      <c r="Q496" s="289"/>
      <c r="R496" s="289"/>
      <c r="S496" s="150"/>
      <c r="T496" s="150"/>
      <c r="U496" s="150"/>
      <c r="V496" s="150"/>
      <c r="W496" s="151"/>
      <c r="X496" s="151"/>
      <c r="Y496" s="151"/>
      <c r="Z496" s="151"/>
      <c r="AA496" s="151"/>
      <c r="AB496" s="151"/>
      <c r="AC496" s="151"/>
      <c r="AD496" s="151"/>
      <c r="AE496" s="151"/>
      <c r="AF496" s="151"/>
      <c r="AG496" s="151"/>
      <c r="AH496" s="151"/>
      <c r="AI496" s="151"/>
      <c r="AJ496" s="151"/>
      <c r="AK496" s="151"/>
      <c r="AL496" s="151"/>
      <c r="AM496" s="151"/>
      <c r="AN496" s="151"/>
      <c r="AO496" s="151"/>
      <c r="AP496" s="151"/>
      <c r="AQ496" s="151"/>
      <c r="AR496" s="151"/>
      <c r="AS496" s="151"/>
      <c r="AT496" s="151"/>
      <c r="AU496" s="151"/>
      <c r="AV496" s="151"/>
      <c r="AW496" s="151"/>
      <c r="AX496" s="151"/>
      <c r="AY496" s="151"/>
      <c r="AZ496" s="151"/>
      <c r="BA496" s="151"/>
    </row>
    <row r="497" spans="1:53" s="152" customFormat="1" ht="18" customHeight="1">
      <c r="A497" s="192"/>
      <c r="B497" s="193"/>
      <c r="C497" s="193"/>
      <c r="D497" s="193"/>
      <c r="E497" s="194"/>
      <c r="F497" s="157" t="s">
        <v>32</v>
      </c>
      <c r="G497" s="154">
        <f t="shared" si="176"/>
        <v>74641.3</v>
      </c>
      <c r="H497" s="154">
        <f t="shared" si="176"/>
        <v>74641.3</v>
      </c>
      <c r="I497" s="154">
        <f>I399+I405+I411+I417+I423+I429+I435+I441+I447+I453+I459+I465+I472+I478+I491+I479+I485</f>
        <v>74641.3</v>
      </c>
      <c r="J497" s="154">
        <f>J399+J405+J411+J417+J423+J429+J435+J441+J447+J453+J459+J465+J472+J478+J491+J479+J485</f>
        <v>74641.3</v>
      </c>
      <c r="K497" s="154">
        <f t="shared" ref="K497:P497" si="178">K399+K405+K411+K417+K423+K429+K435+K441+K447+K453+K459+K465+K472+K478</f>
        <v>0</v>
      </c>
      <c r="L497" s="154">
        <f t="shared" si="178"/>
        <v>0</v>
      </c>
      <c r="M497" s="154">
        <f t="shared" si="178"/>
        <v>0</v>
      </c>
      <c r="N497" s="154">
        <f t="shared" si="178"/>
        <v>0</v>
      </c>
      <c r="O497" s="154">
        <f t="shared" si="178"/>
        <v>0</v>
      </c>
      <c r="P497" s="154">
        <f t="shared" si="178"/>
        <v>0</v>
      </c>
      <c r="Q497" s="289"/>
      <c r="R497" s="289"/>
      <c r="S497" s="150"/>
      <c r="T497" s="150"/>
      <c r="U497" s="150"/>
      <c r="V497" s="150"/>
      <c r="W497" s="151"/>
      <c r="X497" s="151"/>
      <c r="Y497" s="151"/>
      <c r="Z497" s="151"/>
      <c r="AA497" s="151"/>
      <c r="AB497" s="151"/>
      <c r="AC497" s="151"/>
      <c r="AD497" s="151"/>
      <c r="AE497" s="151"/>
      <c r="AF497" s="151"/>
      <c r="AG497" s="151"/>
      <c r="AH497" s="151"/>
      <c r="AI497" s="151"/>
      <c r="AJ497" s="151"/>
      <c r="AK497" s="151"/>
      <c r="AL497" s="151"/>
      <c r="AM497" s="151"/>
      <c r="AN497" s="151"/>
      <c r="AO497" s="151"/>
      <c r="AP497" s="151"/>
      <c r="AQ497" s="151"/>
      <c r="AR497" s="151"/>
      <c r="AS497" s="151"/>
      <c r="AT497" s="151"/>
      <c r="AU497" s="151"/>
      <c r="AV497" s="151"/>
      <c r="AW497" s="151"/>
      <c r="AX497" s="151"/>
      <c r="AY497" s="151"/>
      <c r="AZ497" s="151"/>
      <c r="BA497" s="151"/>
    </row>
    <row r="498" spans="1:53" s="152" customFormat="1" ht="18" customHeight="1">
      <c r="A498" s="192"/>
      <c r="B498" s="193"/>
      <c r="C498" s="193"/>
      <c r="D498" s="193"/>
      <c r="E498" s="194"/>
      <c r="F498" s="157" t="s">
        <v>33</v>
      </c>
      <c r="G498" s="154">
        <f t="shared" si="176"/>
        <v>66540</v>
      </c>
      <c r="H498" s="154">
        <f t="shared" si="176"/>
        <v>38250.199999999997</v>
      </c>
      <c r="I498" s="154">
        <f>I400+I406+I412+I418+I424+I430+I436+I442+I448+I454+I460+I466+I467+I473+I480+I492</f>
        <v>66540</v>
      </c>
      <c r="J498" s="154">
        <f>J400+J406+J412+J418+J424+J430+J436+J442+J448+J454+J460+J466+J467+J473+J480+J492</f>
        <v>38250.199999999997</v>
      </c>
      <c r="K498" s="154">
        <f t="shared" ref="K498:P498" si="179">K400+K406+K412+K418+K424+K430+K436+K442+K448+K454+K460+K466+K467+K473+K480</f>
        <v>0</v>
      </c>
      <c r="L498" s="154">
        <f t="shared" si="179"/>
        <v>0</v>
      </c>
      <c r="M498" s="154">
        <f t="shared" si="179"/>
        <v>0</v>
      </c>
      <c r="N498" s="154">
        <f t="shared" si="179"/>
        <v>0</v>
      </c>
      <c r="O498" s="154">
        <f t="shared" si="179"/>
        <v>0</v>
      </c>
      <c r="P498" s="154">
        <f t="shared" si="179"/>
        <v>0</v>
      </c>
      <c r="Q498" s="289"/>
      <c r="R498" s="289"/>
      <c r="S498" s="150"/>
      <c r="T498" s="150"/>
      <c r="U498" s="150"/>
      <c r="V498" s="150"/>
      <c r="W498" s="151"/>
      <c r="X498" s="151"/>
      <c r="Y498" s="151"/>
      <c r="Z498" s="151"/>
      <c r="AA498" s="151"/>
      <c r="AB498" s="151"/>
      <c r="AC498" s="151"/>
      <c r="AD498" s="151"/>
      <c r="AE498" s="151"/>
      <c r="AF498" s="151"/>
      <c r="AG498" s="151"/>
      <c r="AH498" s="151"/>
      <c r="AI498" s="151"/>
      <c r="AJ498" s="151"/>
      <c r="AK498" s="151"/>
      <c r="AL498" s="151"/>
      <c r="AM498" s="151"/>
      <c r="AN498" s="151"/>
      <c r="AO498" s="151"/>
      <c r="AP498" s="151"/>
      <c r="AQ498" s="151"/>
      <c r="AR498" s="151"/>
      <c r="AS498" s="151"/>
      <c r="AT498" s="151"/>
      <c r="AU498" s="151"/>
      <c r="AV498" s="151"/>
      <c r="AW498" s="151"/>
      <c r="AX498" s="151"/>
      <c r="AY498" s="151"/>
      <c r="AZ498" s="151"/>
      <c r="BA498" s="151"/>
    </row>
    <row r="499" spans="1:53" s="152" customFormat="1" ht="18" customHeight="1">
      <c r="A499" s="192"/>
      <c r="B499" s="193"/>
      <c r="C499" s="193"/>
      <c r="D499" s="193"/>
      <c r="E499" s="194"/>
      <c r="F499" s="157" t="s">
        <v>34</v>
      </c>
      <c r="G499" s="154">
        <f t="shared" si="176"/>
        <v>70135.3</v>
      </c>
      <c r="H499" s="154">
        <f t="shared" si="176"/>
        <v>0</v>
      </c>
      <c r="I499" s="154">
        <f>I401+I407+I413+I419+I425+I431+I437+I443+I449+I455+I461+I468+I474+I481</f>
        <v>70135.3</v>
      </c>
      <c r="J499" s="154">
        <f>J401+J407+J413+J419+J425+J431+J437+J443+J449+J455+J461+J468+J474+J481+J493</f>
        <v>0</v>
      </c>
      <c r="K499" s="154">
        <f t="shared" ref="K499:P499" si="180">K401+K407+K413+K419+K425+K431+K437+K443+K449+K455+K461+K468+K474+K481</f>
        <v>0</v>
      </c>
      <c r="L499" s="154">
        <f t="shared" si="180"/>
        <v>0</v>
      </c>
      <c r="M499" s="154">
        <f t="shared" si="180"/>
        <v>0</v>
      </c>
      <c r="N499" s="154">
        <f t="shared" si="180"/>
        <v>0</v>
      </c>
      <c r="O499" s="154">
        <f t="shared" si="180"/>
        <v>0</v>
      </c>
      <c r="P499" s="154">
        <f t="shared" si="180"/>
        <v>0</v>
      </c>
      <c r="Q499" s="289"/>
      <c r="R499" s="289"/>
      <c r="S499" s="150"/>
      <c r="T499" s="150"/>
      <c r="U499" s="150"/>
      <c r="V499" s="150"/>
      <c r="W499" s="151"/>
      <c r="X499" s="151"/>
      <c r="Y499" s="151"/>
      <c r="Z499" s="151"/>
      <c r="AA499" s="151"/>
      <c r="AB499" s="151"/>
      <c r="AC499" s="151"/>
      <c r="AD499" s="151"/>
      <c r="AE499" s="151"/>
      <c r="AF499" s="151"/>
      <c r="AG499" s="151"/>
      <c r="AH499" s="151"/>
      <c r="AI499" s="151"/>
      <c r="AJ499" s="151"/>
      <c r="AK499" s="151"/>
      <c r="AL499" s="151"/>
      <c r="AM499" s="151"/>
      <c r="AN499" s="151"/>
      <c r="AO499" s="151"/>
      <c r="AP499" s="151"/>
      <c r="AQ499" s="151"/>
      <c r="AR499" s="151"/>
      <c r="AS499" s="151"/>
      <c r="AT499" s="151"/>
      <c r="AU499" s="151"/>
      <c r="AV499" s="151"/>
      <c r="AW499" s="151"/>
      <c r="AX499" s="151"/>
      <c r="AY499" s="151"/>
      <c r="AZ499" s="151"/>
      <c r="BA499" s="151"/>
    </row>
    <row r="500" spans="1:53" s="152" customFormat="1" ht="18" customHeight="1">
      <c r="A500" s="195"/>
      <c r="B500" s="196"/>
      <c r="C500" s="196"/>
      <c r="D500" s="196"/>
      <c r="E500" s="197"/>
      <c r="F500" s="157" t="s">
        <v>35</v>
      </c>
      <c r="G500" s="154">
        <f t="shared" si="176"/>
        <v>286165.2</v>
      </c>
      <c r="H500" s="154">
        <f t="shared" si="176"/>
        <v>0</v>
      </c>
      <c r="I500" s="154">
        <f>I402+I408+I414+I420+I426+I432+I438+I444+I450+I456+I462+I469+I475+I482</f>
        <v>286165.2</v>
      </c>
      <c r="J500" s="154">
        <f>J402+J408+J414+J420+J426+J432+J438+J444+J450+J456+J462+J469+J475+J482</f>
        <v>0</v>
      </c>
      <c r="K500" s="154">
        <f t="shared" ref="K500:P500" si="181">K402+K408+K414+K420+K426+K432+K438+K444+K450+K456+K462+K469+K475+K482</f>
        <v>0</v>
      </c>
      <c r="L500" s="154">
        <f t="shared" si="181"/>
        <v>0</v>
      </c>
      <c r="M500" s="154">
        <f t="shared" si="181"/>
        <v>0</v>
      </c>
      <c r="N500" s="154">
        <f t="shared" si="181"/>
        <v>0</v>
      </c>
      <c r="O500" s="154">
        <f t="shared" si="181"/>
        <v>0</v>
      </c>
      <c r="P500" s="154">
        <f t="shared" si="181"/>
        <v>0</v>
      </c>
      <c r="Q500" s="289"/>
      <c r="R500" s="289"/>
      <c r="S500" s="150"/>
      <c r="T500" s="150"/>
      <c r="U500" s="150"/>
      <c r="V500" s="150"/>
      <c r="W500" s="151"/>
      <c r="X500" s="151"/>
      <c r="Y500" s="151"/>
      <c r="Z500" s="151"/>
      <c r="AA500" s="151"/>
      <c r="AB500" s="151"/>
      <c r="AC500" s="151"/>
      <c r="AD500" s="151"/>
      <c r="AE500" s="151"/>
      <c r="AF500" s="151"/>
      <c r="AG500" s="151"/>
      <c r="AH500" s="151"/>
      <c r="AI500" s="151"/>
      <c r="AJ500" s="151"/>
      <c r="AK500" s="151"/>
      <c r="AL500" s="151"/>
      <c r="AM500" s="151"/>
      <c r="AN500" s="151"/>
      <c r="AO500" s="151"/>
      <c r="AP500" s="151"/>
      <c r="AQ500" s="151"/>
      <c r="AR500" s="151"/>
      <c r="AS500" s="151"/>
      <c r="AT500" s="151"/>
      <c r="AU500" s="151"/>
      <c r="AV500" s="151"/>
      <c r="AW500" s="151"/>
      <c r="AX500" s="151"/>
      <c r="AY500" s="151"/>
      <c r="AZ500" s="151"/>
      <c r="BA500" s="151"/>
    </row>
    <row r="501" spans="1:53" ht="18" customHeight="1">
      <c r="A501" s="165" t="s">
        <v>179</v>
      </c>
      <c r="B501" s="166"/>
      <c r="C501" s="166"/>
      <c r="D501" s="166"/>
      <c r="E501" s="167"/>
      <c r="F501" s="79" t="s">
        <v>26</v>
      </c>
      <c r="G501" s="72">
        <f>G502+G503+G504+G505+G506</f>
        <v>72736.900000000009</v>
      </c>
      <c r="H501" s="72">
        <f t="shared" ref="H501:P501" si="182">H502+H503+H504+H505+H506</f>
        <v>4135</v>
      </c>
      <c r="I501" s="72">
        <f>I502+I503+I504+I505+I506</f>
        <v>72736.900000000009</v>
      </c>
      <c r="J501" s="72">
        <f>J502+J503+J504+J505+J506</f>
        <v>4135</v>
      </c>
      <c r="K501" s="72">
        <f t="shared" si="182"/>
        <v>0</v>
      </c>
      <c r="L501" s="72">
        <f t="shared" si="182"/>
        <v>0</v>
      </c>
      <c r="M501" s="72">
        <f t="shared" si="182"/>
        <v>0</v>
      </c>
      <c r="N501" s="72">
        <f t="shared" si="182"/>
        <v>0</v>
      </c>
      <c r="O501" s="72">
        <f t="shared" si="182"/>
        <v>0</v>
      </c>
      <c r="P501" s="73">
        <f t="shared" si="182"/>
        <v>0</v>
      </c>
      <c r="Q501" s="263"/>
      <c r="R501" s="264"/>
    </row>
    <row r="502" spans="1:53" ht="18" customHeight="1">
      <c r="A502" s="168"/>
      <c r="B502" s="169"/>
      <c r="C502" s="169"/>
      <c r="D502" s="169"/>
      <c r="E502" s="170"/>
      <c r="F502" s="79" t="s">
        <v>29</v>
      </c>
      <c r="G502" s="75">
        <f t="shared" ref="G502:H506" si="183">I502+K502+M502+O502</f>
        <v>1335</v>
      </c>
      <c r="H502" s="75">
        <f t="shared" si="183"/>
        <v>1335</v>
      </c>
      <c r="I502" s="75">
        <f>I404</f>
        <v>1335</v>
      </c>
      <c r="J502" s="75">
        <f>J404</f>
        <v>1335</v>
      </c>
      <c r="K502" s="75">
        <f t="shared" ref="K502:P502" si="184">K404</f>
        <v>0</v>
      </c>
      <c r="L502" s="75">
        <f t="shared" si="184"/>
        <v>0</v>
      </c>
      <c r="M502" s="75">
        <f t="shared" si="184"/>
        <v>0</v>
      </c>
      <c r="N502" s="75">
        <f t="shared" si="184"/>
        <v>0</v>
      </c>
      <c r="O502" s="75">
        <f t="shared" si="184"/>
        <v>0</v>
      </c>
      <c r="P502" s="75">
        <f t="shared" si="184"/>
        <v>0</v>
      </c>
      <c r="Q502" s="265"/>
      <c r="R502" s="266"/>
    </row>
    <row r="503" spans="1:53" ht="18" customHeight="1">
      <c r="A503" s="168"/>
      <c r="B503" s="169"/>
      <c r="C503" s="169"/>
      <c r="D503" s="169"/>
      <c r="E503" s="170"/>
      <c r="F503" s="79" t="s">
        <v>32</v>
      </c>
      <c r="G503" s="75">
        <f t="shared" si="183"/>
        <v>2800</v>
      </c>
      <c r="H503" s="75">
        <f t="shared" si="183"/>
        <v>2800</v>
      </c>
      <c r="I503" s="75">
        <f>I472+I478+I479</f>
        <v>2800</v>
      </c>
      <c r="J503" s="75">
        <f>J472+J478+J479</f>
        <v>2800</v>
      </c>
      <c r="K503" s="75">
        <f t="shared" ref="K503:P503" si="185">K472+K478</f>
        <v>0</v>
      </c>
      <c r="L503" s="75">
        <f t="shared" si="185"/>
        <v>0</v>
      </c>
      <c r="M503" s="75">
        <f t="shared" si="185"/>
        <v>0</v>
      </c>
      <c r="N503" s="75">
        <f t="shared" si="185"/>
        <v>0</v>
      </c>
      <c r="O503" s="75">
        <f t="shared" si="185"/>
        <v>0</v>
      </c>
      <c r="P503" s="75">
        <f t="shared" si="185"/>
        <v>0</v>
      </c>
      <c r="Q503" s="265"/>
      <c r="R503" s="266"/>
    </row>
    <row r="504" spans="1:53" ht="18" customHeight="1">
      <c r="A504" s="168"/>
      <c r="B504" s="169"/>
      <c r="C504" s="169"/>
      <c r="D504" s="169"/>
      <c r="E504" s="170"/>
      <c r="F504" s="79" t="s">
        <v>33</v>
      </c>
      <c r="G504" s="75">
        <f t="shared" si="183"/>
        <v>987</v>
      </c>
      <c r="H504" s="75">
        <f t="shared" si="183"/>
        <v>0</v>
      </c>
      <c r="I504" s="75">
        <v>987</v>
      </c>
      <c r="J504" s="75">
        <v>0</v>
      </c>
      <c r="K504" s="75">
        <f t="shared" ref="J504:P506" si="186">K498*0.1</f>
        <v>0</v>
      </c>
      <c r="L504" s="75">
        <f t="shared" si="186"/>
        <v>0</v>
      </c>
      <c r="M504" s="75">
        <f t="shared" si="186"/>
        <v>0</v>
      </c>
      <c r="N504" s="75">
        <f t="shared" si="186"/>
        <v>0</v>
      </c>
      <c r="O504" s="75">
        <f t="shared" si="186"/>
        <v>0</v>
      </c>
      <c r="P504" s="75">
        <f t="shared" si="186"/>
        <v>0</v>
      </c>
      <c r="Q504" s="265"/>
      <c r="R504" s="266"/>
    </row>
    <row r="505" spans="1:53" ht="18" customHeight="1">
      <c r="A505" s="168"/>
      <c r="B505" s="169"/>
      <c r="C505" s="169"/>
      <c r="D505" s="169"/>
      <c r="E505" s="170"/>
      <c r="F505" s="79" t="s">
        <v>34</v>
      </c>
      <c r="G505" s="75">
        <f t="shared" si="183"/>
        <v>38998.400000000001</v>
      </c>
      <c r="H505" s="75">
        <f t="shared" si="183"/>
        <v>0</v>
      </c>
      <c r="I505" s="75">
        <f>I413+I419+I425+I431+I437+I443+I449+I455+I461</f>
        <v>38998.400000000001</v>
      </c>
      <c r="J505" s="75">
        <f>J413+J419+J425+J431+J437+J443+J449+J455+J461</f>
        <v>0</v>
      </c>
      <c r="K505" s="75">
        <f t="shared" ref="K505:P505" si="187">K413+K419+K425+K431+K437+K443+K449+K455+K461</f>
        <v>0</v>
      </c>
      <c r="L505" s="75">
        <f t="shared" si="187"/>
        <v>0</v>
      </c>
      <c r="M505" s="75">
        <f t="shared" si="187"/>
        <v>0</v>
      </c>
      <c r="N505" s="75">
        <f t="shared" si="187"/>
        <v>0</v>
      </c>
      <c r="O505" s="75">
        <f t="shared" si="187"/>
        <v>0</v>
      </c>
      <c r="P505" s="75">
        <f t="shared" si="187"/>
        <v>0</v>
      </c>
      <c r="Q505" s="265"/>
      <c r="R505" s="266"/>
    </row>
    <row r="506" spans="1:53" ht="18" customHeight="1">
      <c r="A506" s="171"/>
      <c r="B506" s="172"/>
      <c r="C506" s="172"/>
      <c r="D506" s="172"/>
      <c r="E506" s="173"/>
      <c r="F506" s="79" t="s">
        <v>35</v>
      </c>
      <c r="G506" s="75">
        <f t="shared" si="183"/>
        <v>28616.500000000004</v>
      </c>
      <c r="H506" s="75">
        <f t="shared" si="183"/>
        <v>0</v>
      </c>
      <c r="I506" s="75">
        <f>I500*0.1-0.02</f>
        <v>28616.500000000004</v>
      </c>
      <c r="J506" s="75">
        <f t="shared" si="186"/>
        <v>0</v>
      </c>
      <c r="K506" s="75">
        <f t="shared" si="186"/>
        <v>0</v>
      </c>
      <c r="L506" s="75">
        <f t="shared" si="186"/>
        <v>0</v>
      </c>
      <c r="M506" s="75">
        <f t="shared" si="186"/>
        <v>0</v>
      </c>
      <c r="N506" s="75">
        <f t="shared" si="186"/>
        <v>0</v>
      </c>
      <c r="O506" s="75">
        <f t="shared" si="186"/>
        <v>0</v>
      </c>
      <c r="P506" s="75">
        <f t="shared" si="186"/>
        <v>0</v>
      </c>
      <c r="Q506" s="265"/>
      <c r="R506" s="266"/>
    </row>
    <row r="507" spans="1:53" ht="18" customHeight="1">
      <c r="A507" s="165" t="s">
        <v>180</v>
      </c>
      <c r="B507" s="166"/>
      <c r="C507" s="166"/>
      <c r="D507" s="166"/>
      <c r="E507" s="167"/>
      <c r="F507" s="79" t="s">
        <v>26</v>
      </c>
      <c r="G507" s="72">
        <f>G508+G509+G510+G511+G512</f>
        <v>438729</v>
      </c>
      <c r="H507" s="72">
        <f t="shared" ref="H507:P507" si="188">H508+H509+H510+H511+H512</f>
        <v>122740.6</v>
      </c>
      <c r="I507" s="72">
        <f t="shared" si="188"/>
        <v>438729</v>
      </c>
      <c r="J507" s="72">
        <f t="shared" si="188"/>
        <v>122740.6</v>
      </c>
      <c r="K507" s="72">
        <f t="shared" si="188"/>
        <v>0</v>
      </c>
      <c r="L507" s="72">
        <f t="shared" si="188"/>
        <v>0</v>
      </c>
      <c r="M507" s="72">
        <f t="shared" si="188"/>
        <v>0</v>
      </c>
      <c r="N507" s="72">
        <f t="shared" si="188"/>
        <v>0</v>
      </c>
      <c r="O507" s="72">
        <f t="shared" si="188"/>
        <v>0</v>
      </c>
      <c r="P507" s="73">
        <f t="shared" si="188"/>
        <v>0</v>
      </c>
      <c r="Q507" s="216"/>
      <c r="R507" s="216"/>
    </row>
    <row r="508" spans="1:53" ht="18" customHeight="1">
      <c r="A508" s="168"/>
      <c r="B508" s="169"/>
      <c r="C508" s="169"/>
      <c r="D508" s="169"/>
      <c r="E508" s="170"/>
      <c r="F508" s="79" t="s">
        <v>29</v>
      </c>
      <c r="G508" s="75">
        <f>G496-G502</f>
        <v>12649.1</v>
      </c>
      <c r="H508" s="75">
        <f t="shared" ref="H508:P508" si="189">H496-H502</f>
        <v>12649.1</v>
      </c>
      <c r="I508" s="75">
        <f>I496-I502</f>
        <v>12649.1</v>
      </c>
      <c r="J508" s="75">
        <f>J496-J502</f>
        <v>12649.1</v>
      </c>
      <c r="K508" s="75">
        <f t="shared" si="189"/>
        <v>0</v>
      </c>
      <c r="L508" s="75">
        <f t="shared" si="189"/>
        <v>0</v>
      </c>
      <c r="M508" s="75">
        <f t="shared" si="189"/>
        <v>0</v>
      </c>
      <c r="N508" s="75">
        <f t="shared" si="189"/>
        <v>0</v>
      </c>
      <c r="O508" s="75">
        <f t="shared" si="189"/>
        <v>0</v>
      </c>
      <c r="P508" s="76">
        <f t="shared" si="189"/>
        <v>0</v>
      </c>
      <c r="Q508" s="216"/>
      <c r="R508" s="216"/>
    </row>
    <row r="509" spans="1:53" ht="18" customHeight="1">
      <c r="A509" s="168"/>
      <c r="B509" s="169"/>
      <c r="C509" s="169"/>
      <c r="D509" s="169"/>
      <c r="E509" s="170"/>
      <c r="F509" s="79" t="s">
        <v>32</v>
      </c>
      <c r="G509" s="75">
        <f t="shared" ref="G509:P512" si="190">G497-G503</f>
        <v>71841.3</v>
      </c>
      <c r="H509" s="75">
        <f t="shared" si="190"/>
        <v>71841.3</v>
      </c>
      <c r="I509" s="75">
        <f>I497-I503</f>
        <v>71841.3</v>
      </c>
      <c r="J509" s="75">
        <f t="shared" si="190"/>
        <v>71841.3</v>
      </c>
      <c r="K509" s="75">
        <f t="shared" si="190"/>
        <v>0</v>
      </c>
      <c r="L509" s="75">
        <f t="shared" si="190"/>
        <v>0</v>
      </c>
      <c r="M509" s="75">
        <f t="shared" si="190"/>
        <v>0</v>
      </c>
      <c r="N509" s="75">
        <f t="shared" si="190"/>
        <v>0</v>
      </c>
      <c r="O509" s="75">
        <f t="shared" si="190"/>
        <v>0</v>
      </c>
      <c r="P509" s="76">
        <f t="shared" si="190"/>
        <v>0</v>
      </c>
      <c r="Q509" s="216"/>
      <c r="R509" s="216"/>
    </row>
    <row r="510" spans="1:53" ht="18" customHeight="1">
      <c r="A510" s="168"/>
      <c r="B510" s="169"/>
      <c r="C510" s="169"/>
      <c r="D510" s="169"/>
      <c r="E510" s="170"/>
      <c r="F510" s="79" t="s">
        <v>33</v>
      </c>
      <c r="G510" s="75">
        <f t="shared" si="190"/>
        <v>65553</v>
      </c>
      <c r="H510" s="75">
        <f t="shared" si="190"/>
        <v>38250.199999999997</v>
      </c>
      <c r="I510" s="75">
        <f>I498-I504</f>
        <v>65553</v>
      </c>
      <c r="J510" s="75">
        <f t="shared" si="190"/>
        <v>38250.199999999997</v>
      </c>
      <c r="K510" s="75">
        <f t="shared" si="190"/>
        <v>0</v>
      </c>
      <c r="L510" s="75">
        <f t="shared" si="190"/>
        <v>0</v>
      </c>
      <c r="M510" s="75">
        <f t="shared" si="190"/>
        <v>0</v>
      </c>
      <c r="N510" s="75">
        <f t="shared" si="190"/>
        <v>0</v>
      </c>
      <c r="O510" s="75">
        <f t="shared" si="190"/>
        <v>0</v>
      </c>
      <c r="P510" s="76">
        <f t="shared" si="190"/>
        <v>0</v>
      </c>
      <c r="Q510" s="216"/>
      <c r="R510" s="216"/>
    </row>
    <row r="511" spans="1:53" ht="18" customHeight="1">
      <c r="A511" s="168"/>
      <c r="B511" s="169"/>
      <c r="C511" s="169"/>
      <c r="D511" s="169"/>
      <c r="E511" s="170"/>
      <c r="F511" s="79" t="s">
        <v>34</v>
      </c>
      <c r="G511" s="75">
        <f t="shared" si="190"/>
        <v>31136.9</v>
      </c>
      <c r="H511" s="75">
        <f t="shared" si="190"/>
        <v>0</v>
      </c>
      <c r="I511" s="75">
        <f t="shared" si="190"/>
        <v>31136.9</v>
      </c>
      <c r="J511" s="75">
        <f t="shared" si="190"/>
        <v>0</v>
      </c>
      <c r="K511" s="75">
        <f t="shared" si="190"/>
        <v>0</v>
      </c>
      <c r="L511" s="75">
        <f t="shared" si="190"/>
        <v>0</v>
      </c>
      <c r="M511" s="75">
        <f t="shared" si="190"/>
        <v>0</v>
      </c>
      <c r="N511" s="75">
        <f t="shared" si="190"/>
        <v>0</v>
      </c>
      <c r="O511" s="75">
        <f t="shared" si="190"/>
        <v>0</v>
      </c>
      <c r="P511" s="76">
        <f t="shared" si="190"/>
        <v>0</v>
      </c>
      <c r="Q511" s="216"/>
      <c r="R511" s="216"/>
    </row>
    <row r="512" spans="1:53" ht="18" customHeight="1">
      <c r="A512" s="171"/>
      <c r="B512" s="172"/>
      <c r="C512" s="172"/>
      <c r="D512" s="172"/>
      <c r="E512" s="173"/>
      <c r="F512" s="79" t="s">
        <v>35</v>
      </c>
      <c r="G512" s="75">
        <f t="shared" si="190"/>
        <v>257548.7</v>
      </c>
      <c r="H512" s="75">
        <f t="shared" si="190"/>
        <v>0</v>
      </c>
      <c r="I512" s="75">
        <f t="shared" si="190"/>
        <v>257548.7</v>
      </c>
      <c r="J512" s="75">
        <f t="shared" si="190"/>
        <v>0</v>
      </c>
      <c r="K512" s="75">
        <f t="shared" si="190"/>
        <v>0</v>
      </c>
      <c r="L512" s="75">
        <f t="shared" si="190"/>
        <v>0</v>
      </c>
      <c r="M512" s="75">
        <f t="shared" si="190"/>
        <v>0</v>
      </c>
      <c r="N512" s="75">
        <f t="shared" si="190"/>
        <v>0</v>
      </c>
      <c r="O512" s="75">
        <f t="shared" si="190"/>
        <v>0</v>
      </c>
      <c r="P512" s="76">
        <f t="shared" si="190"/>
        <v>0</v>
      </c>
      <c r="Q512" s="216"/>
      <c r="R512" s="216"/>
    </row>
    <row r="513" spans="1:18" ht="18" customHeight="1">
      <c r="A513" s="211" t="s">
        <v>219</v>
      </c>
      <c r="B513" s="212"/>
      <c r="C513" s="212"/>
      <c r="D513" s="212"/>
      <c r="E513" s="212"/>
      <c r="F513" s="212"/>
      <c r="G513" s="212"/>
      <c r="H513" s="212"/>
      <c r="I513" s="212"/>
      <c r="J513" s="212"/>
      <c r="K513" s="212"/>
      <c r="L513" s="212"/>
      <c r="M513" s="212"/>
      <c r="N513" s="212"/>
      <c r="O513" s="212"/>
      <c r="P513" s="212"/>
      <c r="Q513" s="212"/>
      <c r="R513" s="213"/>
    </row>
    <row r="514" spans="1:18" ht="18" customHeight="1">
      <c r="A514" s="211" t="s">
        <v>220</v>
      </c>
      <c r="B514" s="212"/>
      <c r="C514" s="212"/>
      <c r="D514" s="212"/>
      <c r="E514" s="212"/>
      <c r="F514" s="212"/>
      <c r="G514" s="212"/>
      <c r="H514" s="212"/>
      <c r="I514" s="212"/>
      <c r="J514" s="212"/>
      <c r="K514" s="212"/>
      <c r="L514" s="212"/>
      <c r="M514" s="212"/>
      <c r="N514" s="212"/>
      <c r="O514" s="212"/>
      <c r="P514" s="212"/>
      <c r="Q514" s="212"/>
      <c r="R514" s="213"/>
    </row>
    <row r="515" spans="1:18" ht="18" customHeight="1">
      <c r="A515" s="185" t="s">
        <v>183</v>
      </c>
      <c r="B515" s="186" t="s">
        <v>221</v>
      </c>
      <c r="C515" s="199" t="s">
        <v>41</v>
      </c>
      <c r="D515" s="216"/>
      <c r="E515" s="74"/>
      <c r="F515" s="83" t="s">
        <v>26</v>
      </c>
      <c r="G515" s="72">
        <f>SUM(G516:G520)</f>
        <v>8264.7999999999993</v>
      </c>
      <c r="H515" s="72">
        <f>SUM(H516:H520)</f>
        <v>0</v>
      </c>
      <c r="I515" s="72">
        <f>SUM(I516:I520)</f>
        <v>8264.7999999999993</v>
      </c>
      <c r="J515" s="72">
        <f>SUM(J516:J520)</f>
        <v>0</v>
      </c>
      <c r="K515" s="72">
        <f t="shared" ref="K515:P515" si="191">SUM(K516:K520)</f>
        <v>0</v>
      </c>
      <c r="L515" s="72">
        <f t="shared" si="191"/>
        <v>0</v>
      </c>
      <c r="M515" s="72">
        <f t="shared" si="191"/>
        <v>0</v>
      </c>
      <c r="N515" s="72">
        <f t="shared" si="191"/>
        <v>0</v>
      </c>
      <c r="O515" s="72">
        <f t="shared" si="191"/>
        <v>0</v>
      </c>
      <c r="P515" s="73">
        <f t="shared" si="191"/>
        <v>0</v>
      </c>
      <c r="Q515" s="198" t="s">
        <v>27</v>
      </c>
      <c r="R515" s="198"/>
    </row>
    <row r="516" spans="1:18" ht="18" customHeight="1">
      <c r="A516" s="185"/>
      <c r="B516" s="187"/>
      <c r="C516" s="200"/>
      <c r="D516" s="216"/>
      <c r="E516" s="84"/>
      <c r="F516" s="69" t="s">
        <v>29</v>
      </c>
      <c r="G516" s="75">
        <f>I516+K516+M516+O516</f>
        <v>0</v>
      </c>
      <c r="H516" s="75">
        <f t="shared" ref="G516:H520" si="192">J516+L516+N516+P516</f>
        <v>0</v>
      </c>
      <c r="I516" s="75">
        <v>0</v>
      </c>
      <c r="J516" s="75">
        <v>0</v>
      </c>
      <c r="K516" s="75">
        <v>0</v>
      </c>
      <c r="L516" s="75">
        <v>0</v>
      </c>
      <c r="M516" s="75">
        <v>0</v>
      </c>
      <c r="N516" s="75">
        <v>0</v>
      </c>
      <c r="O516" s="75">
        <v>0</v>
      </c>
      <c r="P516" s="76">
        <v>0</v>
      </c>
      <c r="Q516" s="198"/>
      <c r="R516" s="198"/>
    </row>
    <row r="517" spans="1:18" ht="18" customHeight="1">
      <c r="A517" s="185"/>
      <c r="B517" s="187"/>
      <c r="C517" s="200"/>
      <c r="D517" s="216"/>
      <c r="E517" s="74"/>
      <c r="F517" s="69" t="s">
        <v>32</v>
      </c>
      <c r="G517" s="75">
        <f>I517+K517+M517+O517</f>
        <v>0</v>
      </c>
      <c r="H517" s="75">
        <f t="shared" si="192"/>
        <v>0</v>
      </c>
      <c r="I517" s="75">
        <v>0</v>
      </c>
      <c r="J517" s="75">
        <v>0</v>
      </c>
      <c r="K517" s="75">
        <v>0</v>
      </c>
      <c r="L517" s="75">
        <v>0</v>
      </c>
      <c r="M517" s="75">
        <v>0</v>
      </c>
      <c r="N517" s="75">
        <v>0</v>
      </c>
      <c r="O517" s="75">
        <v>0</v>
      </c>
      <c r="P517" s="76">
        <v>0</v>
      </c>
      <c r="Q517" s="198"/>
      <c r="R517" s="198"/>
    </row>
    <row r="518" spans="1:18" ht="18" customHeight="1">
      <c r="A518" s="185"/>
      <c r="B518" s="187"/>
      <c r="C518" s="200"/>
      <c r="D518" s="216"/>
      <c r="E518" s="74"/>
      <c r="F518" s="69" t="s">
        <v>33</v>
      </c>
      <c r="G518" s="75">
        <f t="shared" si="192"/>
        <v>0</v>
      </c>
      <c r="H518" s="75">
        <f t="shared" si="192"/>
        <v>0</v>
      </c>
      <c r="I518" s="75">
        <v>0</v>
      </c>
      <c r="J518" s="75">
        <v>0</v>
      </c>
      <c r="K518" s="75">
        <v>0</v>
      </c>
      <c r="L518" s="75">
        <v>0</v>
      </c>
      <c r="M518" s="75">
        <v>0</v>
      </c>
      <c r="N518" s="75">
        <v>0</v>
      </c>
      <c r="O518" s="75">
        <v>0</v>
      </c>
      <c r="P518" s="76">
        <v>0</v>
      </c>
      <c r="Q518" s="198"/>
      <c r="R518" s="198"/>
    </row>
    <row r="519" spans="1:18" ht="18" customHeight="1">
      <c r="A519" s="185"/>
      <c r="B519" s="187"/>
      <c r="C519" s="200"/>
      <c r="D519" s="216"/>
      <c r="E519" s="74" t="s">
        <v>28</v>
      </c>
      <c r="F519" s="69" t="s">
        <v>34</v>
      </c>
      <c r="G519" s="75">
        <f t="shared" si="192"/>
        <v>830</v>
      </c>
      <c r="H519" s="75">
        <f t="shared" si="192"/>
        <v>0</v>
      </c>
      <c r="I519" s="75">
        <v>830</v>
      </c>
      <c r="J519" s="75">
        <v>0</v>
      </c>
      <c r="K519" s="75">
        <v>0</v>
      </c>
      <c r="L519" s="75">
        <v>0</v>
      </c>
      <c r="M519" s="75">
        <v>0</v>
      </c>
      <c r="N519" s="75">
        <v>0</v>
      </c>
      <c r="O519" s="75">
        <v>0</v>
      </c>
      <c r="P519" s="76">
        <v>0</v>
      </c>
      <c r="Q519" s="198"/>
      <c r="R519" s="198"/>
    </row>
    <row r="520" spans="1:18" ht="36" customHeight="1">
      <c r="A520" s="185"/>
      <c r="B520" s="188"/>
      <c r="C520" s="201"/>
      <c r="D520" s="216"/>
      <c r="E520" s="74" t="s">
        <v>30</v>
      </c>
      <c r="F520" s="69" t="s">
        <v>35</v>
      </c>
      <c r="G520" s="75">
        <f t="shared" si="192"/>
        <v>7434.8</v>
      </c>
      <c r="H520" s="75">
        <f t="shared" si="192"/>
        <v>0</v>
      </c>
      <c r="I520" s="75">
        <v>7434.8</v>
      </c>
      <c r="J520" s="75">
        <v>0</v>
      </c>
      <c r="K520" s="75">
        <v>0</v>
      </c>
      <c r="L520" s="75">
        <v>0</v>
      </c>
      <c r="M520" s="75">
        <v>0</v>
      </c>
      <c r="N520" s="75">
        <v>0</v>
      </c>
      <c r="O520" s="75">
        <v>0</v>
      </c>
      <c r="P520" s="76">
        <v>0</v>
      </c>
      <c r="Q520" s="198"/>
      <c r="R520" s="198"/>
    </row>
    <row r="521" spans="1:18" ht="18" customHeight="1">
      <c r="A521" s="185" t="s">
        <v>185</v>
      </c>
      <c r="B521" s="186" t="s">
        <v>222</v>
      </c>
      <c r="C521" s="199"/>
      <c r="D521" s="199"/>
      <c r="E521" s="69"/>
      <c r="F521" s="83" t="s">
        <v>26</v>
      </c>
      <c r="G521" s="72">
        <f>SUM(G522:G526)</f>
        <v>7000</v>
      </c>
      <c r="H521" s="72">
        <f>SUM(H522:H526)</f>
        <v>0</v>
      </c>
      <c r="I521" s="72">
        <f>SUM(I522:I526)</f>
        <v>7000</v>
      </c>
      <c r="J521" s="72">
        <f>SUM(J522:J526)</f>
        <v>0</v>
      </c>
      <c r="K521" s="72">
        <f t="shared" ref="K521:P521" si="193">SUM(K522:K526)</f>
        <v>0</v>
      </c>
      <c r="L521" s="72">
        <f t="shared" si="193"/>
        <v>0</v>
      </c>
      <c r="M521" s="72">
        <f t="shared" si="193"/>
        <v>0</v>
      </c>
      <c r="N521" s="72">
        <f t="shared" si="193"/>
        <v>0</v>
      </c>
      <c r="O521" s="72">
        <f t="shared" si="193"/>
        <v>0</v>
      </c>
      <c r="P521" s="73">
        <f t="shared" si="193"/>
        <v>0</v>
      </c>
      <c r="Q521" s="198" t="s">
        <v>27</v>
      </c>
      <c r="R521" s="198"/>
    </row>
    <row r="522" spans="1:18" ht="18" customHeight="1">
      <c r="A522" s="185"/>
      <c r="B522" s="187"/>
      <c r="C522" s="200"/>
      <c r="D522" s="200"/>
      <c r="E522" s="69"/>
      <c r="F522" s="69" t="s">
        <v>29</v>
      </c>
      <c r="G522" s="75">
        <f t="shared" ref="G522:H526" si="194">I522+K522+M522+O522</f>
        <v>0</v>
      </c>
      <c r="H522" s="75">
        <f t="shared" si="194"/>
        <v>0</v>
      </c>
      <c r="I522" s="75">
        <v>0</v>
      </c>
      <c r="J522" s="75">
        <v>0</v>
      </c>
      <c r="K522" s="75">
        <v>0</v>
      </c>
      <c r="L522" s="75">
        <v>0</v>
      </c>
      <c r="M522" s="75">
        <v>0</v>
      </c>
      <c r="N522" s="75">
        <v>0</v>
      </c>
      <c r="O522" s="75">
        <v>0</v>
      </c>
      <c r="P522" s="76">
        <v>0</v>
      </c>
      <c r="Q522" s="198"/>
      <c r="R522" s="198"/>
    </row>
    <row r="523" spans="1:18" ht="18" customHeight="1">
      <c r="A523" s="185"/>
      <c r="B523" s="187"/>
      <c r="C523" s="200"/>
      <c r="D523" s="200"/>
      <c r="E523" s="69"/>
      <c r="F523" s="69" t="s">
        <v>32</v>
      </c>
      <c r="G523" s="75">
        <f t="shared" si="194"/>
        <v>0</v>
      </c>
      <c r="H523" s="75">
        <f t="shared" si="194"/>
        <v>0</v>
      </c>
      <c r="I523" s="75">
        <v>0</v>
      </c>
      <c r="J523" s="75">
        <v>0</v>
      </c>
      <c r="K523" s="75">
        <v>0</v>
      </c>
      <c r="L523" s="75">
        <v>0</v>
      </c>
      <c r="M523" s="75">
        <v>0</v>
      </c>
      <c r="N523" s="75">
        <v>0</v>
      </c>
      <c r="O523" s="75">
        <v>0</v>
      </c>
      <c r="P523" s="76">
        <v>0</v>
      </c>
      <c r="Q523" s="198"/>
      <c r="R523" s="198"/>
    </row>
    <row r="524" spans="1:18" ht="18" customHeight="1">
      <c r="A524" s="185"/>
      <c r="B524" s="187"/>
      <c r="C524" s="200"/>
      <c r="D524" s="200"/>
      <c r="E524" s="69"/>
      <c r="F524" s="69" t="s">
        <v>33</v>
      </c>
      <c r="G524" s="75">
        <f t="shared" si="194"/>
        <v>0</v>
      </c>
      <c r="H524" s="75">
        <f t="shared" si="194"/>
        <v>0</v>
      </c>
      <c r="I524" s="75">
        <v>0</v>
      </c>
      <c r="J524" s="75">
        <v>0</v>
      </c>
      <c r="K524" s="75">
        <v>0</v>
      </c>
      <c r="L524" s="75">
        <v>0</v>
      </c>
      <c r="M524" s="75">
        <v>0</v>
      </c>
      <c r="N524" s="75">
        <v>0</v>
      </c>
      <c r="O524" s="75">
        <v>0</v>
      </c>
      <c r="P524" s="76">
        <v>0</v>
      </c>
      <c r="Q524" s="198"/>
      <c r="R524" s="198"/>
    </row>
    <row r="525" spans="1:18" ht="18" customHeight="1">
      <c r="A525" s="185"/>
      <c r="B525" s="187"/>
      <c r="C525" s="200"/>
      <c r="D525" s="200"/>
      <c r="E525" s="69" t="s">
        <v>28</v>
      </c>
      <c r="F525" s="69" t="s">
        <v>34</v>
      </c>
      <c r="G525" s="75">
        <f t="shared" si="194"/>
        <v>700</v>
      </c>
      <c r="H525" s="75">
        <f t="shared" si="194"/>
        <v>0</v>
      </c>
      <c r="I525" s="75">
        <v>700</v>
      </c>
      <c r="J525" s="75">
        <v>0</v>
      </c>
      <c r="K525" s="75">
        <v>0</v>
      </c>
      <c r="L525" s="75">
        <v>0</v>
      </c>
      <c r="M525" s="75">
        <v>0</v>
      </c>
      <c r="N525" s="75">
        <v>0</v>
      </c>
      <c r="O525" s="75">
        <v>0</v>
      </c>
      <c r="P525" s="76">
        <v>0</v>
      </c>
      <c r="Q525" s="198"/>
      <c r="R525" s="198"/>
    </row>
    <row r="526" spans="1:18" ht="18" customHeight="1">
      <c r="A526" s="185"/>
      <c r="B526" s="188"/>
      <c r="C526" s="201"/>
      <c r="D526" s="201"/>
      <c r="E526" s="69" t="s">
        <v>30</v>
      </c>
      <c r="F526" s="69" t="s">
        <v>35</v>
      </c>
      <c r="G526" s="75">
        <f t="shared" si="194"/>
        <v>6300</v>
      </c>
      <c r="H526" s="75">
        <f t="shared" si="194"/>
        <v>0</v>
      </c>
      <c r="I526" s="75">
        <v>6300</v>
      </c>
      <c r="J526" s="75">
        <v>0</v>
      </c>
      <c r="K526" s="75">
        <v>0</v>
      </c>
      <c r="L526" s="75">
        <v>0</v>
      </c>
      <c r="M526" s="75">
        <v>0</v>
      </c>
      <c r="N526" s="75">
        <v>0</v>
      </c>
      <c r="O526" s="75">
        <v>0</v>
      </c>
      <c r="P526" s="76">
        <v>0</v>
      </c>
      <c r="Q526" s="198"/>
      <c r="R526" s="198"/>
    </row>
    <row r="527" spans="1:18" ht="18" customHeight="1">
      <c r="A527" s="185" t="s">
        <v>187</v>
      </c>
      <c r="B527" s="186" t="s">
        <v>223</v>
      </c>
      <c r="C527" s="199"/>
      <c r="D527" s="199"/>
      <c r="E527" s="69"/>
      <c r="F527" s="83" t="s">
        <v>26</v>
      </c>
      <c r="G527" s="72">
        <f>SUM(G528:G532)</f>
        <v>10620.2</v>
      </c>
      <c r="H527" s="72">
        <f>SUM(H528:H532)</f>
        <v>10620.2</v>
      </c>
      <c r="I527" s="72">
        <f>SUM(I528:I532)</f>
        <v>10620.2</v>
      </c>
      <c r="J527" s="72">
        <f>SUM(J528:J532)</f>
        <v>10620.2</v>
      </c>
      <c r="K527" s="72">
        <f t="shared" ref="K527:P527" si="195">SUM(K528:K532)</f>
        <v>0</v>
      </c>
      <c r="L527" s="72">
        <f t="shared" si="195"/>
        <v>0</v>
      </c>
      <c r="M527" s="72">
        <f t="shared" si="195"/>
        <v>0</v>
      </c>
      <c r="N527" s="72">
        <f t="shared" si="195"/>
        <v>0</v>
      </c>
      <c r="O527" s="72">
        <f t="shared" si="195"/>
        <v>0</v>
      </c>
      <c r="P527" s="73">
        <f t="shared" si="195"/>
        <v>0</v>
      </c>
      <c r="Q527" s="198" t="s">
        <v>27</v>
      </c>
      <c r="R527" s="198"/>
    </row>
    <row r="528" spans="1:18" ht="64.5" customHeight="1">
      <c r="A528" s="185"/>
      <c r="B528" s="187"/>
      <c r="C528" s="200"/>
      <c r="D528" s="200"/>
      <c r="E528" s="69" t="s">
        <v>224</v>
      </c>
      <c r="F528" s="69" t="s">
        <v>29</v>
      </c>
      <c r="G528" s="75">
        <f t="shared" ref="G528:H532" si="196">I528+K528+M528+O528</f>
        <v>10620.2</v>
      </c>
      <c r="H528" s="75">
        <f t="shared" si="196"/>
        <v>10620.2</v>
      </c>
      <c r="I528" s="75">
        <v>10620.2</v>
      </c>
      <c r="J528" s="75">
        <v>10620.2</v>
      </c>
      <c r="K528" s="75">
        <v>0</v>
      </c>
      <c r="L528" s="75">
        <v>0</v>
      </c>
      <c r="M528" s="75">
        <v>0</v>
      </c>
      <c r="N528" s="75">
        <v>0</v>
      </c>
      <c r="O528" s="75">
        <v>0</v>
      </c>
      <c r="P528" s="76">
        <v>0</v>
      </c>
      <c r="Q528" s="198"/>
      <c r="R528" s="198"/>
    </row>
    <row r="529" spans="1:53" ht="18" customHeight="1">
      <c r="A529" s="185"/>
      <c r="B529" s="187"/>
      <c r="C529" s="200"/>
      <c r="D529" s="200"/>
      <c r="E529" s="69"/>
      <c r="F529" s="69" t="s">
        <v>32</v>
      </c>
      <c r="G529" s="75">
        <f t="shared" si="196"/>
        <v>0</v>
      </c>
      <c r="H529" s="75">
        <f t="shared" si="196"/>
        <v>0</v>
      </c>
      <c r="I529" s="75">
        <v>0</v>
      </c>
      <c r="J529" s="75">
        <v>0</v>
      </c>
      <c r="K529" s="75">
        <v>0</v>
      </c>
      <c r="L529" s="75">
        <v>0</v>
      </c>
      <c r="M529" s="75">
        <v>0</v>
      </c>
      <c r="N529" s="75">
        <v>0</v>
      </c>
      <c r="O529" s="75">
        <v>0</v>
      </c>
      <c r="P529" s="76">
        <v>0</v>
      </c>
      <c r="Q529" s="198"/>
      <c r="R529" s="198"/>
    </row>
    <row r="530" spans="1:53" ht="18" customHeight="1">
      <c r="A530" s="185"/>
      <c r="B530" s="187"/>
      <c r="C530" s="200"/>
      <c r="D530" s="200"/>
      <c r="E530" s="69"/>
      <c r="F530" s="69" t="s">
        <v>33</v>
      </c>
      <c r="G530" s="75">
        <f t="shared" si="196"/>
        <v>0</v>
      </c>
      <c r="H530" s="75">
        <f t="shared" si="196"/>
        <v>0</v>
      </c>
      <c r="I530" s="75">
        <v>0</v>
      </c>
      <c r="J530" s="75">
        <v>0</v>
      </c>
      <c r="K530" s="75">
        <v>0</v>
      </c>
      <c r="L530" s="75">
        <v>0</v>
      </c>
      <c r="M530" s="75">
        <v>0</v>
      </c>
      <c r="N530" s="75">
        <v>0</v>
      </c>
      <c r="O530" s="75">
        <v>0</v>
      </c>
      <c r="P530" s="76">
        <v>0</v>
      </c>
      <c r="Q530" s="198"/>
      <c r="R530" s="198"/>
    </row>
    <row r="531" spans="1:53" ht="18" customHeight="1">
      <c r="A531" s="185"/>
      <c r="B531" s="187"/>
      <c r="C531" s="200"/>
      <c r="D531" s="200"/>
      <c r="E531" s="69"/>
      <c r="F531" s="69" t="s">
        <v>34</v>
      </c>
      <c r="G531" s="75">
        <f t="shared" si="196"/>
        <v>0</v>
      </c>
      <c r="H531" s="75">
        <f t="shared" si="196"/>
        <v>0</v>
      </c>
      <c r="I531" s="75">
        <v>0</v>
      </c>
      <c r="J531" s="75">
        <v>0</v>
      </c>
      <c r="K531" s="75">
        <v>0</v>
      </c>
      <c r="L531" s="75">
        <v>0</v>
      </c>
      <c r="M531" s="75">
        <v>0</v>
      </c>
      <c r="N531" s="75">
        <v>0</v>
      </c>
      <c r="O531" s="75">
        <v>0</v>
      </c>
      <c r="P531" s="76">
        <v>0</v>
      </c>
      <c r="Q531" s="198"/>
      <c r="R531" s="198"/>
    </row>
    <row r="532" spans="1:53" ht="18" customHeight="1">
      <c r="A532" s="185"/>
      <c r="B532" s="188"/>
      <c r="C532" s="201"/>
      <c r="D532" s="201"/>
      <c r="E532" s="69"/>
      <c r="F532" s="69" t="s">
        <v>35</v>
      </c>
      <c r="G532" s="75">
        <f t="shared" si="196"/>
        <v>0</v>
      </c>
      <c r="H532" s="75">
        <f t="shared" si="196"/>
        <v>0</v>
      </c>
      <c r="I532" s="75">
        <v>0</v>
      </c>
      <c r="J532" s="75">
        <v>0</v>
      </c>
      <c r="K532" s="75">
        <v>0</v>
      </c>
      <c r="L532" s="75">
        <v>0</v>
      </c>
      <c r="M532" s="75">
        <v>0</v>
      </c>
      <c r="N532" s="75">
        <v>0</v>
      </c>
      <c r="O532" s="75">
        <v>0</v>
      </c>
      <c r="P532" s="76">
        <v>0</v>
      </c>
      <c r="Q532" s="198"/>
      <c r="R532" s="198"/>
    </row>
    <row r="533" spans="1:53" ht="18" customHeight="1">
      <c r="A533" s="185" t="s">
        <v>189</v>
      </c>
      <c r="B533" s="186" t="s">
        <v>225</v>
      </c>
      <c r="C533" s="199" t="s">
        <v>41</v>
      </c>
      <c r="D533" s="199"/>
      <c r="E533" s="69"/>
      <c r="F533" s="83" t="s">
        <v>26</v>
      </c>
      <c r="G533" s="72">
        <f t="shared" ref="G533:P533" si="197">SUM(G534:G538)</f>
        <v>4400</v>
      </c>
      <c r="H533" s="72">
        <f t="shared" si="197"/>
        <v>0</v>
      </c>
      <c r="I533" s="72">
        <f t="shared" si="197"/>
        <v>4400</v>
      </c>
      <c r="J533" s="72">
        <f t="shared" si="197"/>
        <v>0</v>
      </c>
      <c r="K533" s="72">
        <f t="shared" si="197"/>
        <v>0</v>
      </c>
      <c r="L533" s="72">
        <f t="shared" si="197"/>
        <v>0</v>
      </c>
      <c r="M533" s="72">
        <f t="shared" si="197"/>
        <v>0</v>
      </c>
      <c r="N533" s="72">
        <f t="shared" si="197"/>
        <v>0</v>
      </c>
      <c r="O533" s="72">
        <f t="shared" si="197"/>
        <v>0</v>
      </c>
      <c r="P533" s="73">
        <f t="shared" si="197"/>
        <v>0</v>
      </c>
      <c r="Q533" s="198" t="s">
        <v>27</v>
      </c>
      <c r="R533" s="198"/>
    </row>
    <row r="534" spans="1:53" ht="18" customHeight="1">
      <c r="A534" s="185"/>
      <c r="B534" s="187"/>
      <c r="C534" s="200"/>
      <c r="D534" s="200"/>
      <c r="E534" s="69"/>
      <c r="F534" s="69" t="s">
        <v>29</v>
      </c>
      <c r="G534" s="75">
        <f t="shared" ref="G534:H538" si="198">I534+K534+M534+O534</f>
        <v>0</v>
      </c>
      <c r="H534" s="75">
        <f t="shared" si="198"/>
        <v>0</v>
      </c>
      <c r="I534" s="75">
        <v>0</v>
      </c>
      <c r="J534" s="75">
        <v>0</v>
      </c>
      <c r="K534" s="75">
        <v>0</v>
      </c>
      <c r="L534" s="75">
        <v>0</v>
      </c>
      <c r="M534" s="75">
        <v>0</v>
      </c>
      <c r="N534" s="75">
        <v>0</v>
      </c>
      <c r="O534" s="75">
        <v>0</v>
      </c>
      <c r="P534" s="76">
        <v>0</v>
      </c>
      <c r="Q534" s="198"/>
      <c r="R534" s="198"/>
    </row>
    <row r="535" spans="1:53" ht="18" customHeight="1">
      <c r="A535" s="185"/>
      <c r="B535" s="187"/>
      <c r="C535" s="200"/>
      <c r="D535" s="200"/>
      <c r="E535" s="69"/>
      <c r="F535" s="69" t="s">
        <v>32</v>
      </c>
      <c r="G535" s="75">
        <f>I535+K535+M535+O535</f>
        <v>0</v>
      </c>
      <c r="H535" s="75">
        <f>J535+L535+N535+P535</f>
        <v>0</v>
      </c>
      <c r="I535" s="75">
        <v>0</v>
      </c>
      <c r="J535" s="75">
        <v>0</v>
      </c>
      <c r="K535" s="75">
        <v>0</v>
      </c>
      <c r="L535" s="75">
        <v>0</v>
      </c>
      <c r="M535" s="75">
        <v>0</v>
      </c>
      <c r="N535" s="75">
        <v>0</v>
      </c>
      <c r="O535" s="75">
        <v>0</v>
      </c>
      <c r="P535" s="76">
        <v>0</v>
      </c>
      <c r="Q535" s="198"/>
      <c r="R535" s="198"/>
    </row>
    <row r="536" spans="1:53" ht="18" customHeight="1">
      <c r="A536" s="185"/>
      <c r="B536" s="187"/>
      <c r="C536" s="200"/>
      <c r="D536" s="200"/>
      <c r="E536" s="69"/>
      <c r="F536" s="69" t="s">
        <v>33</v>
      </c>
      <c r="G536" s="75">
        <f t="shared" si="198"/>
        <v>0</v>
      </c>
      <c r="H536" s="75">
        <f t="shared" si="198"/>
        <v>0</v>
      </c>
      <c r="I536" s="75">
        <v>0</v>
      </c>
      <c r="J536" s="75">
        <v>0</v>
      </c>
      <c r="K536" s="75">
        <v>0</v>
      </c>
      <c r="L536" s="75">
        <v>0</v>
      </c>
      <c r="M536" s="75">
        <v>0</v>
      </c>
      <c r="N536" s="75">
        <v>0</v>
      </c>
      <c r="O536" s="75">
        <v>0</v>
      </c>
      <c r="P536" s="76">
        <v>0</v>
      </c>
      <c r="Q536" s="198"/>
      <c r="R536" s="198"/>
    </row>
    <row r="537" spans="1:53" ht="18" customHeight="1">
      <c r="A537" s="185"/>
      <c r="B537" s="187"/>
      <c r="C537" s="200"/>
      <c r="D537" s="200"/>
      <c r="E537" s="69" t="s">
        <v>226</v>
      </c>
      <c r="F537" s="69" t="s">
        <v>34</v>
      </c>
      <c r="G537" s="75">
        <f t="shared" si="198"/>
        <v>440</v>
      </c>
      <c r="H537" s="75">
        <f t="shared" si="198"/>
        <v>0</v>
      </c>
      <c r="I537" s="75">
        <v>440</v>
      </c>
      <c r="J537" s="75">
        <v>0</v>
      </c>
      <c r="K537" s="75">
        <v>0</v>
      </c>
      <c r="L537" s="75">
        <v>0</v>
      </c>
      <c r="M537" s="75">
        <v>0</v>
      </c>
      <c r="N537" s="75">
        <v>0</v>
      </c>
      <c r="O537" s="75">
        <v>0</v>
      </c>
      <c r="P537" s="76">
        <v>0</v>
      </c>
      <c r="Q537" s="198"/>
      <c r="R537" s="198"/>
    </row>
    <row r="538" spans="1:53" ht="18" customHeight="1">
      <c r="A538" s="185"/>
      <c r="B538" s="188"/>
      <c r="C538" s="201"/>
      <c r="D538" s="201"/>
      <c r="E538" s="69" t="s">
        <v>30</v>
      </c>
      <c r="F538" s="69" t="s">
        <v>35</v>
      </c>
      <c r="G538" s="75">
        <f t="shared" si="198"/>
        <v>3960</v>
      </c>
      <c r="H538" s="75">
        <f t="shared" si="198"/>
        <v>0</v>
      </c>
      <c r="I538" s="75">
        <v>3960</v>
      </c>
      <c r="J538" s="75">
        <v>0</v>
      </c>
      <c r="K538" s="75">
        <v>0</v>
      </c>
      <c r="L538" s="75">
        <v>0</v>
      </c>
      <c r="M538" s="75">
        <v>0</v>
      </c>
      <c r="N538" s="75">
        <v>0</v>
      </c>
      <c r="O538" s="75">
        <v>0</v>
      </c>
      <c r="P538" s="76">
        <v>0</v>
      </c>
      <c r="Q538" s="198"/>
      <c r="R538" s="198"/>
    </row>
    <row r="539" spans="1:53" s="152" customFormat="1" ht="18" customHeight="1">
      <c r="A539" s="189" t="s">
        <v>227</v>
      </c>
      <c r="B539" s="190"/>
      <c r="C539" s="190"/>
      <c r="D539" s="190"/>
      <c r="E539" s="191"/>
      <c r="F539" s="156" t="s">
        <v>26</v>
      </c>
      <c r="G539" s="148">
        <f>G540+G541+G542+G543+G544</f>
        <v>30285</v>
      </c>
      <c r="H539" s="148">
        <f>H540+H541+H542+H543+H544</f>
        <v>10620.2</v>
      </c>
      <c r="I539" s="148">
        <f>I540+I541+I542+I543+I544</f>
        <v>30285</v>
      </c>
      <c r="J539" s="148">
        <f t="shared" ref="J539:P539" si="199">J540+J541+J542+J543+J544</f>
        <v>10620.2</v>
      </c>
      <c r="K539" s="148">
        <f t="shared" si="199"/>
        <v>0</v>
      </c>
      <c r="L539" s="148">
        <f t="shared" si="199"/>
        <v>0</v>
      </c>
      <c r="M539" s="148">
        <f t="shared" si="199"/>
        <v>0</v>
      </c>
      <c r="N539" s="148">
        <f t="shared" si="199"/>
        <v>0</v>
      </c>
      <c r="O539" s="148">
        <f t="shared" si="199"/>
        <v>0</v>
      </c>
      <c r="P539" s="148">
        <f t="shared" si="199"/>
        <v>0</v>
      </c>
      <c r="Q539" s="290"/>
      <c r="R539" s="291"/>
      <c r="S539" s="150"/>
      <c r="T539" s="150"/>
      <c r="U539" s="150"/>
      <c r="V539" s="150"/>
      <c r="W539" s="151"/>
      <c r="X539" s="151"/>
      <c r="Y539" s="151"/>
      <c r="Z539" s="151"/>
      <c r="AA539" s="151"/>
      <c r="AB539" s="151"/>
      <c r="AC539" s="151"/>
      <c r="AD539" s="151"/>
      <c r="AE539" s="151"/>
      <c r="AF539" s="151"/>
      <c r="AG539" s="151"/>
      <c r="AH539" s="151"/>
      <c r="AI539" s="151"/>
      <c r="AJ539" s="151"/>
      <c r="AK539" s="151"/>
      <c r="AL539" s="151"/>
      <c r="AM539" s="151"/>
      <c r="AN539" s="151"/>
      <c r="AO539" s="151"/>
      <c r="AP539" s="151"/>
      <c r="AQ539" s="151"/>
      <c r="AR539" s="151"/>
      <c r="AS539" s="151"/>
      <c r="AT539" s="151"/>
      <c r="AU539" s="151"/>
      <c r="AV539" s="151"/>
      <c r="AW539" s="151"/>
      <c r="AX539" s="151"/>
      <c r="AY539" s="151"/>
      <c r="AZ539" s="151"/>
      <c r="BA539" s="151"/>
    </row>
    <row r="540" spans="1:53" s="152" customFormat="1" ht="18" customHeight="1">
      <c r="A540" s="192"/>
      <c r="B540" s="193"/>
      <c r="C540" s="193"/>
      <c r="D540" s="193"/>
      <c r="E540" s="194"/>
      <c r="F540" s="157" t="s">
        <v>29</v>
      </c>
      <c r="G540" s="158">
        <f t="shared" ref="G540:H544" si="200">I540+K540+M540+O540</f>
        <v>10620.2</v>
      </c>
      <c r="H540" s="158">
        <f t="shared" si="200"/>
        <v>10620.2</v>
      </c>
      <c r="I540" s="154">
        <f>I516+I522+I528+I534</f>
        <v>10620.2</v>
      </c>
      <c r="J540" s="154">
        <f>J516+J522+J528+J534</f>
        <v>10620.2</v>
      </c>
      <c r="K540" s="154">
        <f t="shared" ref="K540:P540" si="201">K516+K522+K528+K534</f>
        <v>0</v>
      </c>
      <c r="L540" s="154">
        <f t="shared" si="201"/>
        <v>0</v>
      </c>
      <c r="M540" s="154">
        <f t="shared" si="201"/>
        <v>0</v>
      </c>
      <c r="N540" s="154">
        <f t="shared" si="201"/>
        <v>0</v>
      </c>
      <c r="O540" s="154">
        <f t="shared" si="201"/>
        <v>0</v>
      </c>
      <c r="P540" s="154">
        <f t="shared" si="201"/>
        <v>0</v>
      </c>
      <c r="Q540" s="292"/>
      <c r="R540" s="293"/>
      <c r="S540" s="150"/>
      <c r="T540" s="150"/>
      <c r="U540" s="150"/>
      <c r="V540" s="150"/>
      <c r="W540" s="151"/>
      <c r="X540" s="151"/>
      <c r="Y540" s="151"/>
      <c r="Z540" s="151"/>
      <c r="AA540" s="151"/>
      <c r="AB540" s="151"/>
      <c r="AC540" s="151"/>
      <c r="AD540" s="151"/>
      <c r="AE540" s="151"/>
      <c r="AF540" s="151"/>
      <c r="AG540" s="151"/>
      <c r="AH540" s="151"/>
      <c r="AI540" s="151"/>
      <c r="AJ540" s="151"/>
      <c r="AK540" s="151"/>
      <c r="AL540" s="151"/>
      <c r="AM540" s="151"/>
      <c r="AN540" s="151"/>
      <c r="AO540" s="151"/>
      <c r="AP540" s="151"/>
      <c r="AQ540" s="151"/>
      <c r="AR540" s="151"/>
      <c r="AS540" s="151"/>
      <c r="AT540" s="151"/>
      <c r="AU540" s="151"/>
      <c r="AV540" s="151"/>
      <c r="AW540" s="151"/>
      <c r="AX540" s="151"/>
      <c r="AY540" s="151"/>
      <c r="AZ540" s="151"/>
      <c r="BA540" s="151"/>
    </row>
    <row r="541" spans="1:53" s="152" customFormat="1" ht="18" customHeight="1">
      <c r="A541" s="192"/>
      <c r="B541" s="193"/>
      <c r="C541" s="193"/>
      <c r="D541" s="193"/>
      <c r="E541" s="194"/>
      <c r="F541" s="157" t="s">
        <v>32</v>
      </c>
      <c r="G541" s="158">
        <f t="shared" si="200"/>
        <v>0</v>
      </c>
      <c r="H541" s="158">
        <f t="shared" si="200"/>
        <v>0</v>
      </c>
      <c r="I541" s="154">
        <f t="shared" ref="I541:J544" si="202">I517+I523+I529+I535</f>
        <v>0</v>
      </c>
      <c r="J541" s="154">
        <f t="shared" si="202"/>
        <v>0</v>
      </c>
      <c r="K541" s="154">
        <f t="shared" ref="K541:P541" si="203">K517+K523+K529+K535</f>
        <v>0</v>
      </c>
      <c r="L541" s="154">
        <f t="shared" si="203"/>
        <v>0</v>
      </c>
      <c r="M541" s="154">
        <f t="shared" si="203"/>
        <v>0</v>
      </c>
      <c r="N541" s="154">
        <f t="shared" si="203"/>
        <v>0</v>
      </c>
      <c r="O541" s="154">
        <f t="shared" si="203"/>
        <v>0</v>
      </c>
      <c r="P541" s="154">
        <f t="shared" si="203"/>
        <v>0</v>
      </c>
      <c r="Q541" s="292"/>
      <c r="R541" s="293"/>
      <c r="S541" s="150"/>
      <c r="T541" s="150"/>
      <c r="U541" s="150"/>
      <c r="V541" s="150"/>
      <c r="W541" s="151"/>
      <c r="X541" s="151"/>
      <c r="Y541" s="151"/>
      <c r="Z541" s="151"/>
      <c r="AA541" s="151"/>
      <c r="AB541" s="151"/>
      <c r="AC541" s="151"/>
      <c r="AD541" s="151"/>
      <c r="AE541" s="151"/>
      <c r="AF541" s="151"/>
      <c r="AG541" s="151"/>
      <c r="AH541" s="151"/>
      <c r="AI541" s="151"/>
      <c r="AJ541" s="151"/>
      <c r="AK541" s="151"/>
      <c r="AL541" s="151"/>
      <c r="AM541" s="151"/>
      <c r="AN541" s="151"/>
      <c r="AO541" s="151"/>
      <c r="AP541" s="151"/>
      <c r="AQ541" s="151"/>
      <c r="AR541" s="151"/>
      <c r="AS541" s="151"/>
      <c r="AT541" s="151"/>
      <c r="AU541" s="151"/>
      <c r="AV541" s="151"/>
      <c r="AW541" s="151"/>
      <c r="AX541" s="151"/>
      <c r="AY541" s="151"/>
      <c r="AZ541" s="151"/>
      <c r="BA541" s="151"/>
    </row>
    <row r="542" spans="1:53" s="152" customFormat="1" ht="18" customHeight="1">
      <c r="A542" s="192"/>
      <c r="B542" s="193"/>
      <c r="C542" s="193"/>
      <c r="D542" s="193"/>
      <c r="E542" s="194"/>
      <c r="F542" s="157" t="s">
        <v>33</v>
      </c>
      <c r="G542" s="158">
        <f t="shared" si="200"/>
        <v>0</v>
      </c>
      <c r="H542" s="158">
        <f t="shared" si="200"/>
        <v>0</v>
      </c>
      <c r="I542" s="154">
        <f t="shared" si="202"/>
        <v>0</v>
      </c>
      <c r="J542" s="154">
        <f t="shared" si="202"/>
        <v>0</v>
      </c>
      <c r="K542" s="154">
        <f t="shared" ref="K542:P542" si="204">K518+K524+K530+K536</f>
        <v>0</v>
      </c>
      <c r="L542" s="154">
        <f t="shared" si="204"/>
        <v>0</v>
      </c>
      <c r="M542" s="154">
        <f t="shared" si="204"/>
        <v>0</v>
      </c>
      <c r="N542" s="154">
        <f t="shared" si="204"/>
        <v>0</v>
      </c>
      <c r="O542" s="154">
        <f t="shared" si="204"/>
        <v>0</v>
      </c>
      <c r="P542" s="154">
        <f t="shared" si="204"/>
        <v>0</v>
      </c>
      <c r="Q542" s="292"/>
      <c r="R542" s="293"/>
      <c r="S542" s="150"/>
      <c r="T542" s="150"/>
      <c r="U542" s="150"/>
      <c r="V542" s="150"/>
      <c r="W542" s="151"/>
      <c r="X542" s="151"/>
      <c r="Y542" s="151"/>
      <c r="Z542" s="151"/>
      <c r="AA542" s="151"/>
      <c r="AB542" s="151"/>
      <c r="AC542" s="151"/>
      <c r="AD542" s="151"/>
      <c r="AE542" s="151"/>
      <c r="AF542" s="151"/>
      <c r="AG542" s="151"/>
      <c r="AH542" s="151"/>
      <c r="AI542" s="151"/>
      <c r="AJ542" s="151"/>
      <c r="AK542" s="151"/>
      <c r="AL542" s="151"/>
      <c r="AM542" s="151"/>
      <c r="AN542" s="151"/>
      <c r="AO542" s="151"/>
      <c r="AP542" s="151"/>
      <c r="AQ542" s="151"/>
      <c r="AR542" s="151"/>
      <c r="AS542" s="151"/>
      <c r="AT542" s="151"/>
      <c r="AU542" s="151"/>
      <c r="AV542" s="151"/>
      <c r="AW542" s="151"/>
      <c r="AX542" s="151"/>
      <c r="AY542" s="151"/>
      <c r="AZ542" s="151"/>
      <c r="BA542" s="151"/>
    </row>
    <row r="543" spans="1:53" s="152" customFormat="1" ht="18" customHeight="1">
      <c r="A543" s="192"/>
      <c r="B543" s="193"/>
      <c r="C543" s="193"/>
      <c r="D543" s="193"/>
      <c r="E543" s="194"/>
      <c r="F543" s="157" t="s">
        <v>34</v>
      </c>
      <c r="G543" s="158">
        <f t="shared" si="200"/>
        <v>1970</v>
      </c>
      <c r="H543" s="158">
        <f t="shared" si="200"/>
        <v>0</v>
      </c>
      <c r="I543" s="154">
        <f t="shared" si="202"/>
        <v>1970</v>
      </c>
      <c r="J543" s="154">
        <f t="shared" si="202"/>
        <v>0</v>
      </c>
      <c r="K543" s="154">
        <f t="shared" ref="K543:P543" si="205">K519+K525+K531+K537</f>
        <v>0</v>
      </c>
      <c r="L543" s="154">
        <f t="shared" si="205"/>
        <v>0</v>
      </c>
      <c r="M543" s="154">
        <f t="shared" si="205"/>
        <v>0</v>
      </c>
      <c r="N543" s="154">
        <f t="shared" si="205"/>
        <v>0</v>
      </c>
      <c r="O543" s="154">
        <f t="shared" si="205"/>
        <v>0</v>
      </c>
      <c r="P543" s="154">
        <f t="shared" si="205"/>
        <v>0</v>
      </c>
      <c r="Q543" s="292"/>
      <c r="R543" s="293"/>
      <c r="S543" s="150"/>
      <c r="T543" s="150"/>
      <c r="U543" s="150"/>
      <c r="V543" s="150"/>
      <c r="W543" s="151"/>
      <c r="X543" s="151"/>
      <c r="Y543" s="151"/>
      <c r="Z543" s="151"/>
      <c r="AA543" s="151"/>
      <c r="AB543" s="151"/>
      <c r="AC543" s="151"/>
      <c r="AD543" s="151"/>
      <c r="AE543" s="151"/>
      <c r="AF543" s="151"/>
      <c r="AG543" s="151"/>
      <c r="AH543" s="151"/>
      <c r="AI543" s="151"/>
      <c r="AJ543" s="151"/>
      <c r="AK543" s="151"/>
      <c r="AL543" s="151"/>
      <c r="AM543" s="151"/>
      <c r="AN543" s="151"/>
      <c r="AO543" s="151"/>
      <c r="AP543" s="151"/>
      <c r="AQ543" s="151"/>
      <c r="AR543" s="151"/>
      <c r="AS543" s="151"/>
      <c r="AT543" s="151"/>
      <c r="AU543" s="151"/>
      <c r="AV543" s="151"/>
      <c r="AW543" s="151"/>
      <c r="AX543" s="151"/>
      <c r="AY543" s="151"/>
      <c r="AZ543" s="151"/>
      <c r="BA543" s="151"/>
    </row>
    <row r="544" spans="1:53" s="152" customFormat="1" ht="18" customHeight="1">
      <c r="A544" s="195"/>
      <c r="B544" s="196"/>
      <c r="C544" s="196"/>
      <c r="D544" s="196"/>
      <c r="E544" s="197"/>
      <c r="F544" s="159" t="s">
        <v>35</v>
      </c>
      <c r="G544" s="158">
        <f t="shared" si="200"/>
        <v>17694.8</v>
      </c>
      <c r="H544" s="158">
        <f t="shared" si="200"/>
        <v>0</v>
      </c>
      <c r="I544" s="154">
        <f t="shared" si="202"/>
        <v>17694.8</v>
      </c>
      <c r="J544" s="154">
        <f t="shared" si="202"/>
        <v>0</v>
      </c>
      <c r="K544" s="154">
        <f t="shared" ref="K544:P544" si="206">K520+K526+K532+K538</f>
        <v>0</v>
      </c>
      <c r="L544" s="154">
        <f t="shared" si="206"/>
        <v>0</v>
      </c>
      <c r="M544" s="154">
        <f t="shared" si="206"/>
        <v>0</v>
      </c>
      <c r="N544" s="154">
        <f t="shared" si="206"/>
        <v>0</v>
      </c>
      <c r="O544" s="154">
        <f t="shared" si="206"/>
        <v>0</v>
      </c>
      <c r="P544" s="154">
        <f t="shared" si="206"/>
        <v>0</v>
      </c>
      <c r="Q544" s="294"/>
      <c r="R544" s="295"/>
      <c r="S544" s="150"/>
      <c r="T544" s="150"/>
      <c r="U544" s="150"/>
      <c r="V544" s="150"/>
      <c r="W544" s="151"/>
      <c r="X544" s="151"/>
      <c r="Y544" s="151"/>
      <c r="Z544" s="151"/>
      <c r="AA544" s="151"/>
      <c r="AB544" s="151"/>
      <c r="AC544" s="151"/>
      <c r="AD544" s="151"/>
      <c r="AE544" s="151"/>
      <c r="AF544" s="151"/>
      <c r="AG544" s="151"/>
      <c r="AH544" s="151"/>
      <c r="AI544" s="151"/>
      <c r="AJ544" s="151"/>
      <c r="AK544" s="151"/>
      <c r="AL544" s="151"/>
      <c r="AM544" s="151"/>
      <c r="AN544" s="151"/>
      <c r="AO544" s="151"/>
      <c r="AP544" s="151"/>
      <c r="AQ544" s="151"/>
      <c r="AR544" s="151"/>
      <c r="AS544" s="151"/>
      <c r="AT544" s="151"/>
      <c r="AU544" s="151"/>
      <c r="AV544" s="151"/>
      <c r="AW544" s="151"/>
      <c r="AX544" s="151"/>
      <c r="AY544" s="151"/>
      <c r="AZ544" s="151"/>
      <c r="BA544" s="151"/>
    </row>
    <row r="545" spans="1:257" ht="18" customHeight="1">
      <c r="A545" s="165" t="s">
        <v>179</v>
      </c>
      <c r="B545" s="166"/>
      <c r="C545" s="166"/>
      <c r="D545" s="166"/>
      <c r="E545" s="167"/>
      <c r="F545" s="83" t="s">
        <v>26</v>
      </c>
      <c r="G545" s="72">
        <f>G546+G547+G548+G549+G550</f>
        <v>1970</v>
      </c>
      <c r="H545" s="72">
        <f>H546+H547+H548+H549+H550</f>
        <v>0</v>
      </c>
      <c r="I545" s="72">
        <f>I546+I547+I548+I549+I550</f>
        <v>1970</v>
      </c>
      <c r="J545" s="72">
        <f>J546+J547+J548+J549+J550</f>
        <v>0</v>
      </c>
      <c r="K545" s="72">
        <f t="shared" ref="K545:P545" si="207">K546+K547+K548+K549+K550</f>
        <v>0</v>
      </c>
      <c r="L545" s="72">
        <f t="shared" si="207"/>
        <v>0</v>
      </c>
      <c r="M545" s="72">
        <f t="shared" si="207"/>
        <v>0</v>
      </c>
      <c r="N545" s="72">
        <f t="shared" si="207"/>
        <v>0</v>
      </c>
      <c r="O545" s="72">
        <f t="shared" si="207"/>
        <v>0</v>
      </c>
      <c r="P545" s="73">
        <f t="shared" si="207"/>
        <v>0</v>
      </c>
      <c r="Q545" s="165"/>
      <c r="R545" s="167"/>
      <c r="S545" s="55"/>
      <c r="T545" s="55"/>
      <c r="U545" s="55"/>
      <c r="V545" s="55"/>
      <c r="W545" s="55"/>
      <c r="X545" s="55"/>
      <c r="Y545" s="55"/>
      <c r="Z545" s="163"/>
      <c r="AA545" s="163"/>
      <c r="AB545" s="163"/>
      <c r="AC545" s="163"/>
      <c r="AD545" s="163"/>
      <c r="AE545" s="163"/>
      <c r="AF545" s="163"/>
      <c r="AG545" s="163"/>
      <c r="AH545" s="163"/>
      <c r="AI545" s="163"/>
      <c r="AJ545" s="163"/>
      <c r="AK545" s="163"/>
      <c r="AL545" s="163"/>
      <c r="AM545" s="163"/>
      <c r="AN545" s="163"/>
      <c r="AO545" s="163"/>
      <c r="AP545" s="163"/>
      <c r="AQ545" s="163"/>
      <c r="AR545" s="163"/>
      <c r="AS545" s="163"/>
      <c r="AT545" s="163"/>
      <c r="AU545" s="163"/>
      <c r="AV545" s="163"/>
      <c r="AW545" s="163"/>
      <c r="AX545" s="163"/>
      <c r="AY545" s="163"/>
      <c r="AZ545" s="163"/>
      <c r="BA545" s="163"/>
      <c r="BB545" s="162"/>
      <c r="BC545" s="162"/>
      <c r="BD545" s="162"/>
      <c r="BE545" s="162"/>
      <c r="BF545" s="162"/>
      <c r="BG545" s="162"/>
      <c r="BH545" s="162"/>
      <c r="BI545" s="162"/>
      <c r="BJ545" s="162"/>
      <c r="BK545" s="162"/>
      <c r="BL545" s="162"/>
      <c r="BM545" s="162"/>
      <c r="BN545" s="162"/>
      <c r="BO545" s="162"/>
      <c r="BP545" s="162"/>
      <c r="BQ545" s="162"/>
      <c r="BR545" s="162"/>
      <c r="BS545" s="162"/>
      <c r="BT545" s="162"/>
      <c r="BU545" s="162"/>
      <c r="BV545" s="162"/>
      <c r="BW545" s="162"/>
      <c r="BX545" s="162"/>
      <c r="BY545" s="162"/>
      <c r="BZ545" s="162" t="s">
        <v>179</v>
      </c>
      <c r="CA545" s="162"/>
      <c r="CB545" s="162"/>
      <c r="CC545" s="162"/>
      <c r="CD545" s="162" t="s">
        <v>179</v>
      </c>
      <c r="CE545" s="162"/>
      <c r="CF545" s="162"/>
      <c r="CG545" s="162"/>
      <c r="CH545" s="162" t="s">
        <v>179</v>
      </c>
      <c r="CI545" s="162"/>
      <c r="CJ545" s="162"/>
      <c r="CK545" s="162"/>
      <c r="CL545" s="162" t="s">
        <v>179</v>
      </c>
      <c r="CM545" s="162"/>
      <c r="CN545" s="162"/>
      <c r="CO545" s="162"/>
      <c r="CP545" s="162" t="s">
        <v>179</v>
      </c>
      <c r="CQ545" s="162"/>
      <c r="CR545" s="162"/>
      <c r="CS545" s="162"/>
      <c r="CT545" s="162" t="s">
        <v>179</v>
      </c>
      <c r="CU545" s="162"/>
      <c r="CV545" s="162"/>
      <c r="CW545" s="162"/>
      <c r="CX545" s="162" t="s">
        <v>179</v>
      </c>
      <c r="CY545" s="162"/>
      <c r="CZ545" s="162"/>
      <c r="DA545" s="162"/>
      <c r="DB545" s="162" t="s">
        <v>179</v>
      </c>
      <c r="DC545" s="162"/>
      <c r="DD545" s="162"/>
      <c r="DE545" s="162"/>
      <c r="DF545" s="162" t="s">
        <v>179</v>
      </c>
      <c r="DG545" s="162"/>
      <c r="DH545" s="162"/>
      <c r="DI545" s="162"/>
      <c r="DJ545" s="162" t="s">
        <v>179</v>
      </c>
      <c r="DK545" s="162"/>
      <c r="DL545" s="162"/>
      <c r="DM545" s="162"/>
      <c r="DN545" s="162" t="s">
        <v>179</v>
      </c>
      <c r="DO545" s="162"/>
      <c r="DP545" s="162"/>
      <c r="DQ545" s="162"/>
      <c r="DR545" s="162" t="s">
        <v>179</v>
      </c>
      <c r="DS545" s="162"/>
      <c r="DT545" s="162"/>
      <c r="DU545" s="162"/>
      <c r="DV545" s="162" t="s">
        <v>179</v>
      </c>
      <c r="DW545" s="162"/>
      <c r="DX545" s="162"/>
      <c r="DY545" s="162"/>
      <c r="DZ545" s="162" t="s">
        <v>179</v>
      </c>
      <c r="EA545" s="162"/>
      <c r="EB545" s="162"/>
      <c r="EC545" s="162"/>
      <c r="ED545" s="162" t="s">
        <v>179</v>
      </c>
      <c r="EE545" s="162"/>
      <c r="EF545" s="162"/>
      <c r="EG545" s="162"/>
      <c r="EH545" s="162" t="s">
        <v>179</v>
      </c>
      <c r="EI545" s="162"/>
      <c r="EJ545" s="162"/>
      <c r="EK545" s="162"/>
      <c r="EL545" s="162" t="s">
        <v>179</v>
      </c>
      <c r="EM545" s="162"/>
      <c r="EN545" s="162"/>
      <c r="EO545" s="162"/>
      <c r="EP545" s="162" t="s">
        <v>179</v>
      </c>
      <c r="EQ545" s="162"/>
      <c r="ER545" s="162"/>
      <c r="ES545" s="162"/>
      <c r="ET545" s="162" t="s">
        <v>179</v>
      </c>
      <c r="EU545" s="162"/>
      <c r="EV545" s="162"/>
      <c r="EW545" s="162"/>
      <c r="EX545" s="162" t="s">
        <v>179</v>
      </c>
      <c r="EY545" s="162"/>
      <c r="EZ545" s="162"/>
      <c r="FA545" s="162"/>
      <c r="FB545" s="162" t="s">
        <v>179</v>
      </c>
      <c r="FC545" s="162"/>
      <c r="FD545" s="162"/>
      <c r="FE545" s="162"/>
      <c r="FF545" s="162" t="s">
        <v>179</v>
      </c>
      <c r="FG545" s="162"/>
      <c r="FH545" s="162"/>
      <c r="FI545" s="162"/>
      <c r="FJ545" s="162" t="s">
        <v>179</v>
      </c>
      <c r="FK545" s="162"/>
      <c r="FL545" s="162"/>
      <c r="FM545" s="162"/>
      <c r="FN545" s="162" t="s">
        <v>179</v>
      </c>
      <c r="FO545" s="162"/>
      <c r="FP545" s="162"/>
      <c r="FQ545" s="162"/>
      <c r="FR545" s="162" t="s">
        <v>179</v>
      </c>
      <c r="FS545" s="162"/>
      <c r="FT545" s="162"/>
      <c r="FU545" s="162"/>
      <c r="FV545" s="162" t="s">
        <v>179</v>
      </c>
      <c r="FW545" s="162"/>
      <c r="FX545" s="162"/>
      <c r="FY545" s="162"/>
      <c r="FZ545" s="162" t="s">
        <v>179</v>
      </c>
      <c r="GA545" s="162"/>
      <c r="GB545" s="162"/>
      <c r="GC545" s="162"/>
      <c r="GD545" s="162" t="s">
        <v>179</v>
      </c>
      <c r="GE545" s="162"/>
      <c r="GF545" s="162"/>
      <c r="GG545" s="162"/>
      <c r="GH545" s="162" t="s">
        <v>179</v>
      </c>
      <c r="GI545" s="162"/>
      <c r="GJ545" s="162"/>
      <c r="GK545" s="162"/>
      <c r="GL545" s="162" t="s">
        <v>179</v>
      </c>
      <c r="GM545" s="162"/>
      <c r="GN545" s="162"/>
      <c r="GO545" s="162"/>
      <c r="GP545" s="162" t="s">
        <v>179</v>
      </c>
      <c r="GQ545" s="162"/>
      <c r="GR545" s="162"/>
      <c r="GS545" s="162"/>
      <c r="GT545" s="162" t="s">
        <v>179</v>
      </c>
      <c r="GU545" s="162"/>
      <c r="GV545" s="162"/>
      <c r="GW545" s="162"/>
      <c r="GX545" s="162" t="s">
        <v>179</v>
      </c>
      <c r="GY545" s="162"/>
      <c r="GZ545" s="162"/>
      <c r="HA545" s="162"/>
      <c r="HB545" s="162" t="s">
        <v>179</v>
      </c>
      <c r="HC545" s="162"/>
      <c r="HD545" s="162"/>
      <c r="HE545" s="162"/>
      <c r="HF545" s="162" t="s">
        <v>179</v>
      </c>
      <c r="HG545" s="162"/>
      <c r="HH545" s="162"/>
      <c r="HI545" s="162"/>
      <c r="HJ545" s="162" t="s">
        <v>179</v>
      </c>
      <c r="HK545" s="162"/>
      <c r="HL545" s="162"/>
      <c r="HM545" s="162"/>
      <c r="HN545" s="162" t="s">
        <v>179</v>
      </c>
      <c r="HO545" s="162"/>
      <c r="HP545" s="162"/>
      <c r="HQ545" s="162"/>
      <c r="HR545" s="162" t="s">
        <v>179</v>
      </c>
      <c r="HS545" s="162"/>
      <c r="HT545" s="162"/>
      <c r="HU545" s="162"/>
      <c r="HV545" s="162" t="s">
        <v>179</v>
      </c>
      <c r="HW545" s="162"/>
      <c r="HX545" s="162"/>
      <c r="HY545" s="162"/>
      <c r="HZ545" s="162" t="s">
        <v>179</v>
      </c>
      <c r="IA545" s="162"/>
      <c r="IB545" s="162"/>
      <c r="IC545" s="162"/>
      <c r="ID545" s="162" t="s">
        <v>179</v>
      </c>
      <c r="IE545" s="162"/>
      <c r="IF545" s="162"/>
      <c r="IG545" s="162"/>
      <c r="IH545" s="162" t="s">
        <v>179</v>
      </c>
      <c r="II545" s="162"/>
      <c r="IJ545" s="162"/>
      <c r="IK545" s="162"/>
      <c r="IL545" s="162" t="s">
        <v>179</v>
      </c>
      <c r="IM545" s="162"/>
      <c r="IN545" s="162"/>
      <c r="IO545" s="162"/>
      <c r="IP545" s="162" t="s">
        <v>179</v>
      </c>
      <c r="IQ545" s="162"/>
      <c r="IR545" s="162"/>
      <c r="IS545" s="162"/>
      <c r="IT545" s="162" t="s">
        <v>179</v>
      </c>
      <c r="IU545" s="162"/>
      <c r="IV545" s="162"/>
      <c r="IW545" s="162"/>
    </row>
    <row r="546" spans="1:257" ht="18" customHeight="1">
      <c r="A546" s="168"/>
      <c r="B546" s="169"/>
      <c r="C546" s="169"/>
      <c r="D546" s="169"/>
      <c r="E546" s="170"/>
      <c r="F546" s="69" t="s">
        <v>29</v>
      </c>
      <c r="G546" s="75">
        <f t="shared" ref="G546:H550" si="208">I546+K546+M546+O546</f>
        <v>0</v>
      </c>
      <c r="H546" s="75">
        <f t="shared" si="208"/>
        <v>0</v>
      </c>
      <c r="I546" s="75">
        <v>0</v>
      </c>
      <c r="J546" s="75">
        <v>0</v>
      </c>
      <c r="K546" s="75">
        <v>0</v>
      </c>
      <c r="L546" s="75">
        <v>0</v>
      </c>
      <c r="M546" s="75">
        <v>0</v>
      </c>
      <c r="N546" s="75">
        <v>0</v>
      </c>
      <c r="O546" s="75">
        <v>0</v>
      </c>
      <c r="P546" s="76">
        <v>0</v>
      </c>
      <c r="Q546" s="168"/>
      <c r="R546" s="170"/>
      <c r="S546" s="55"/>
      <c r="T546" s="55"/>
      <c r="U546" s="55"/>
      <c r="V546" s="55"/>
      <c r="W546" s="55"/>
      <c r="X546" s="55"/>
      <c r="Y546" s="55"/>
      <c r="Z546" s="163"/>
      <c r="AA546" s="163"/>
      <c r="AB546" s="163"/>
      <c r="AC546" s="163"/>
      <c r="AD546" s="163"/>
      <c r="AE546" s="163"/>
      <c r="AF546" s="163"/>
      <c r="AG546" s="163"/>
      <c r="AH546" s="163"/>
      <c r="AI546" s="163"/>
      <c r="AJ546" s="163"/>
      <c r="AK546" s="163"/>
      <c r="AL546" s="163"/>
      <c r="AM546" s="163"/>
      <c r="AN546" s="163"/>
      <c r="AO546" s="163"/>
      <c r="AP546" s="163"/>
      <c r="AQ546" s="163"/>
      <c r="AR546" s="163"/>
      <c r="AS546" s="163"/>
      <c r="AT546" s="163"/>
      <c r="AU546" s="163"/>
      <c r="AV546" s="163"/>
      <c r="AW546" s="163"/>
      <c r="AX546" s="163"/>
      <c r="AY546" s="163"/>
      <c r="AZ546" s="163"/>
      <c r="BA546" s="163"/>
      <c r="BB546" s="162"/>
      <c r="BC546" s="162"/>
      <c r="BD546" s="162"/>
      <c r="BE546" s="162"/>
      <c r="BF546" s="162"/>
      <c r="BG546" s="162"/>
      <c r="BH546" s="162"/>
      <c r="BI546" s="162"/>
      <c r="BJ546" s="162"/>
      <c r="BK546" s="162"/>
      <c r="BL546" s="162"/>
      <c r="BM546" s="162"/>
      <c r="BN546" s="162"/>
      <c r="BO546" s="162"/>
      <c r="BP546" s="162"/>
      <c r="BQ546" s="162"/>
      <c r="BR546" s="162"/>
      <c r="BS546" s="162"/>
      <c r="BT546" s="162"/>
      <c r="BU546" s="162"/>
      <c r="BV546" s="162"/>
      <c r="BW546" s="162"/>
      <c r="BX546" s="162"/>
      <c r="BY546" s="162"/>
      <c r="BZ546" s="162"/>
      <c r="CA546" s="162"/>
      <c r="CB546" s="162"/>
      <c r="CC546" s="162"/>
      <c r="CD546" s="162"/>
      <c r="CE546" s="162"/>
      <c r="CF546" s="162"/>
      <c r="CG546" s="162"/>
      <c r="CH546" s="162"/>
      <c r="CI546" s="162"/>
      <c r="CJ546" s="162"/>
      <c r="CK546" s="162"/>
      <c r="CL546" s="162"/>
      <c r="CM546" s="162"/>
      <c r="CN546" s="162"/>
      <c r="CO546" s="162"/>
      <c r="CP546" s="162"/>
      <c r="CQ546" s="162"/>
      <c r="CR546" s="162"/>
      <c r="CS546" s="162"/>
      <c r="CT546" s="162"/>
      <c r="CU546" s="162"/>
      <c r="CV546" s="162"/>
      <c r="CW546" s="162"/>
      <c r="CX546" s="162"/>
      <c r="CY546" s="162"/>
      <c r="CZ546" s="162"/>
      <c r="DA546" s="162"/>
      <c r="DB546" s="162"/>
      <c r="DC546" s="162"/>
      <c r="DD546" s="162"/>
      <c r="DE546" s="162"/>
      <c r="DF546" s="162"/>
      <c r="DG546" s="162"/>
      <c r="DH546" s="162"/>
      <c r="DI546" s="162"/>
      <c r="DJ546" s="162"/>
      <c r="DK546" s="162"/>
      <c r="DL546" s="162"/>
      <c r="DM546" s="162"/>
      <c r="DN546" s="162"/>
      <c r="DO546" s="162"/>
      <c r="DP546" s="162"/>
      <c r="DQ546" s="162"/>
      <c r="DR546" s="162"/>
      <c r="DS546" s="162"/>
      <c r="DT546" s="162"/>
      <c r="DU546" s="162"/>
      <c r="DV546" s="162"/>
      <c r="DW546" s="162"/>
      <c r="DX546" s="162"/>
      <c r="DY546" s="162"/>
      <c r="DZ546" s="162"/>
      <c r="EA546" s="162"/>
      <c r="EB546" s="162"/>
      <c r="EC546" s="162"/>
      <c r="ED546" s="162"/>
      <c r="EE546" s="162"/>
      <c r="EF546" s="162"/>
      <c r="EG546" s="162"/>
      <c r="EH546" s="162"/>
      <c r="EI546" s="162"/>
      <c r="EJ546" s="162"/>
      <c r="EK546" s="162"/>
      <c r="EL546" s="162"/>
      <c r="EM546" s="162"/>
      <c r="EN546" s="162"/>
      <c r="EO546" s="162"/>
      <c r="EP546" s="162"/>
      <c r="EQ546" s="162"/>
      <c r="ER546" s="162"/>
      <c r="ES546" s="162"/>
      <c r="ET546" s="162"/>
      <c r="EU546" s="162"/>
      <c r="EV546" s="162"/>
      <c r="EW546" s="162"/>
      <c r="EX546" s="162"/>
      <c r="EY546" s="162"/>
      <c r="EZ546" s="162"/>
      <c r="FA546" s="162"/>
      <c r="FB546" s="162"/>
      <c r="FC546" s="162"/>
      <c r="FD546" s="162"/>
      <c r="FE546" s="162"/>
      <c r="FF546" s="162"/>
      <c r="FG546" s="162"/>
      <c r="FH546" s="162"/>
      <c r="FI546" s="162"/>
      <c r="FJ546" s="162"/>
      <c r="FK546" s="162"/>
      <c r="FL546" s="162"/>
      <c r="FM546" s="162"/>
      <c r="FN546" s="162"/>
      <c r="FO546" s="162"/>
      <c r="FP546" s="162"/>
      <c r="FQ546" s="162"/>
      <c r="FR546" s="162"/>
      <c r="FS546" s="162"/>
      <c r="FT546" s="162"/>
      <c r="FU546" s="162"/>
      <c r="FV546" s="162"/>
      <c r="FW546" s="162"/>
      <c r="FX546" s="162"/>
      <c r="FY546" s="162"/>
      <c r="FZ546" s="162"/>
      <c r="GA546" s="162"/>
      <c r="GB546" s="162"/>
      <c r="GC546" s="162"/>
      <c r="GD546" s="162"/>
      <c r="GE546" s="162"/>
      <c r="GF546" s="162"/>
      <c r="GG546" s="162"/>
      <c r="GH546" s="162"/>
      <c r="GI546" s="162"/>
      <c r="GJ546" s="162"/>
      <c r="GK546" s="162"/>
      <c r="GL546" s="162"/>
      <c r="GM546" s="162"/>
      <c r="GN546" s="162"/>
      <c r="GO546" s="162"/>
      <c r="GP546" s="162"/>
      <c r="GQ546" s="162"/>
      <c r="GR546" s="162"/>
      <c r="GS546" s="162"/>
      <c r="GT546" s="162"/>
      <c r="GU546" s="162"/>
      <c r="GV546" s="162"/>
      <c r="GW546" s="162"/>
      <c r="GX546" s="162"/>
      <c r="GY546" s="162"/>
      <c r="GZ546" s="162"/>
      <c r="HA546" s="162"/>
      <c r="HB546" s="162"/>
      <c r="HC546" s="162"/>
      <c r="HD546" s="162"/>
      <c r="HE546" s="162"/>
      <c r="HF546" s="162"/>
      <c r="HG546" s="162"/>
      <c r="HH546" s="162"/>
      <c r="HI546" s="162"/>
      <c r="HJ546" s="162"/>
      <c r="HK546" s="162"/>
      <c r="HL546" s="162"/>
      <c r="HM546" s="162"/>
      <c r="HN546" s="162"/>
      <c r="HO546" s="162"/>
      <c r="HP546" s="162"/>
      <c r="HQ546" s="162"/>
      <c r="HR546" s="162"/>
      <c r="HS546" s="162"/>
      <c r="HT546" s="162"/>
      <c r="HU546" s="162"/>
      <c r="HV546" s="162"/>
      <c r="HW546" s="162"/>
      <c r="HX546" s="162"/>
      <c r="HY546" s="162"/>
      <c r="HZ546" s="162"/>
      <c r="IA546" s="162"/>
      <c r="IB546" s="162"/>
      <c r="IC546" s="162"/>
      <c r="ID546" s="162"/>
      <c r="IE546" s="162"/>
      <c r="IF546" s="162"/>
      <c r="IG546" s="162"/>
      <c r="IH546" s="162"/>
      <c r="II546" s="162"/>
      <c r="IJ546" s="162"/>
      <c r="IK546" s="162"/>
      <c r="IL546" s="162"/>
      <c r="IM546" s="162"/>
      <c r="IN546" s="162"/>
      <c r="IO546" s="162"/>
      <c r="IP546" s="162"/>
      <c r="IQ546" s="162"/>
      <c r="IR546" s="162"/>
      <c r="IS546" s="162"/>
      <c r="IT546" s="162"/>
      <c r="IU546" s="162"/>
      <c r="IV546" s="162"/>
      <c r="IW546" s="162"/>
    </row>
    <row r="547" spans="1:257" ht="18" customHeight="1">
      <c r="A547" s="168"/>
      <c r="B547" s="169"/>
      <c r="C547" s="169"/>
      <c r="D547" s="169"/>
      <c r="E547" s="170"/>
      <c r="F547" s="69" t="s">
        <v>32</v>
      </c>
      <c r="G547" s="75">
        <f t="shared" si="208"/>
        <v>0</v>
      </c>
      <c r="H547" s="75">
        <f t="shared" si="208"/>
        <v>0</v>
      </c>
      <c r="I547" s="75">
        <v>0</v>
      </c>
      <c r="J547" s="75">
        <v>0</v>
      </c>
      <c r="K547" s="75">
        <v>0</v>
      </c>
      <c r="L547" s="75">
        <v>0</v>
      </c>
      <c r="M547" s="75">
        <v>0</v>
      </c>
      <c r="N547" s="75">
        <v>0</v>
      </c>
      <c r="O547" s="75">
        <v>0</v>
      </c>
      <c r="P547" s="76">
        <v>0</v>
      </c>
      <c r="Q547" s="168"/>
      <c r="R547" s="170"/>
      <c r="S547" s="55"/>
      <c r="T547" s="55"/>
      <c r="U547" s="55"/>
      <c r="V547" s="55"/>
      <c r="W547" s="55"/>
      <c r="X547" s="55"/>
      <c r="Y547" s="55"/>
      <c r="Z547" s="163"/>
      <c r="AA547" s="163"/>
      <c r="AB547" s="163"/>
      <c r="AC547" s="163"/>
      <c r="AD547" s="163"/>
      <c r="AE547" s="163"/>
      <c r="AF547" s="163"/>
      <c r="AG547" s="163"/>
      <c r="AH547" s="163"/>
      <c r="AI547" s="163"/>
      <c r="AJ547" s="163"/>
      <c r="AK547" s="163"/>
      <c r="AL547" s="163"/>
      <c r="AM547" s="163"/>
      <c r="AN547" s="163"/>
      <c r="AO547" s="163"/>
      <c r="AP547" s="163"/>
      <c r="AQ547" s="163"/>
      <c r="AR547" s="163"/>
      <c r="AS547" s="163"/>
      <c r="AT547" s="163"/>
      <c r="AU547" s="163"/>
      <c r="AV547" s="163"/>
      <c r="AW547" s="163"/>
      <c r="AX547" s="163"/>
      <c r="AY547" s="163"/>
      <c r="AZ547" s="163"/>
      <c r="BA547" s="163"/>
      <c r="BB547" s="162"/>
      <c r="BC547" s="162"/>
      <c r="BD547" s="162"/>
      <c r="BE547" s="162"/>
      <c r="BF547" s="162"/>
      <c r="BG547" s="162"/>
      <c r="BH547" s="162"/>
      <c r="BI547" s="162"/>
      <c r="BJ547" s="162"/>
      <c r="BK547" s="162"/>
      <c r="BL547" s="162"/>
      <c r="BM547" s="162"/>
      <c r="BN547" s="162"/>
      <c r="BO547" s="162"/>
      <c r="BP547" s="162"/>
      <c r="BQ547" s="162"/>
      <c r="BR547" s="162"/>
      <c r="BS547" s="162"/>
      <c r="BT547" s="162"/>
      <c r="BU547" s="162"/>
      <c r="BV547" s="162"/>
      <c r="BW547" s="162"/>
      <c r="BX547" s="162"/>
      <c r="BY547" s="162"/>
      <c r="BZ547" s="162"/>
      <c r="CA547" s="162"/>
      <c r="CB547" s="162"/>
      <c r="CC547" s="162"/>
      <c r="CD547" s="162"/>
      <c r="CE547" s="162"/>
      <c r="CF547" s="162"/>
      <c r="CG547" s="162"/>
      <c r="CH547" s="162"/>
      <c r="CI547" s="162"/>
      <c r="CJ547" s="162"/>
      <c r="CK547" s="162"/>
      <c r="CL547" s="162"/>
      <c r="CM547" s="162"/>
      <c r="CN547" s="162"/>
      <c r="CO547" s="162"/>
      <c r="CP547" s="162"/>
      <c r="CQ547" s="162"/>
      <c r="CR547" s="162"/>
      <c r="CS547" s="162"/>
      <c r="CT547" s="162"/>
      <c r="CU547" s="162"/>
      <c r="CV547" s="162"/>
      <c r="CW547" s="162"/>
      <c r="CX547" s="162"/>
      <c r="CY547" s="162"/>
      <c r="CZ547" s="162"/>
      <c r="DA547" s="162"/>
      <c r="DB547" s="162"/>
      <c r="DC547" s="162"/>
      <c r="DD547" s="162"/>
      <c r="DE547" s="162"/>
      <c r="DF547" s="162"/>
      <c r="DG547" s="162"/>
      <c r="DH547" s="162"/>
      <c r="DI547" s="162"/>
      <c r="DJ547" s="162"/>
      <c r="DK547" s="162"/>
      <c r="DL547" s="162"/>
      <c r="DM547" s="162"/>
      <c r="DN547" s="162"/>
      <c r="DO547" s="162"/>
      <c r="DP547" s="162"/>
      <c r="DQ547" s="162"/>
      <c r="DR547" s="162"/>
      <c r="DS547" s="162"/>
      <c r="DT547" s="162"/>
      <c r="DU547" s="162"/>
      <c r="DV547" s="162"/>
      <c r="DW547" s="162"/>
      <c r="DX547" s="162"/>
      <c r="DY547" s="162"/>
      <c r="DZ547" s="162"/>
      <c r="EA547" s="162"/>
      <c r="EB547" s="162"/>
      <c r="EC547" s="162"/>
      <c r="ED547" s="162"/>
      <c r="EE547" s="162"/>
      <c r="EF547" s="162"/>
      <c r="EG547" s="162"/>
      <c r="EH547" s="162"/>
      <c r="EI547" s="162"/>
      <c r="EJ547" s="162"/>
      <c r="EK547" s="162"/>
      <c r="EL547" s="162"/>
      <c r="EM547" s="162"/>
      <c r="EN547" s="162"/>
      <c r="EO547" s="162"/>
      <c r="EP547" s="162"/>
      <c r="EQ547" s="162"/>
      <c r="ER547" s="162"/>
      <c r="ES547" s="162"/>
      <c r="ET547" s="162"/>
      <c r="EU547" s="162"/>
      <c r="EV547" s="162"/>
      <c r="EW547" s="162"/>
      <c r="EX547" s="162"/>
      <c r="EY547" s="162"/>
      <c r="EZ547" s="162"/>
      <c r="FA547" s="162"/>
      <c r="FB547" s="162"/>
      <c r="FC547" s="162"/>
      <c r="FD547" s="162"/>
      <c r="FE547" s="162"/>
      <c r="FF547" s="162"/>
      <c r="FG547" s="162"/>
      <c r="FH547" s="162"/>
      <c r="FI547" s="162"/>
      <c r="FJ547" s="162"/>
      <c r="FK547" s="162"/>
      <c r="FL547" s="162"/>
      <c r="FM547" s="162"/>
      <c r="FN547" s="162"/>
      <c r="FO547" s="162"/>
      <c r="FP547" s="162"/>
      <c r="FQ547" s="162"/>
      <c r="FR547" s="162"/>
      <c r="FS547" s="162"/>
      <c r="FT547" s="162"/>
      <c r="FU547" s="162"/>
      <c r="FV547" s="162"/>
      <c r="FW547" s="162"/>
      <c r="FX547" s="162"/>
      <c r="FY547" s="162"/>
      <c r="FZ547" s="162"/>
      <c r="GA547" s="162"/>
      <c r="GB547" s="162"/>
      <c r="GC547" s="162"/>
      <c r="GD547" s="162"/>
      <c r="GE547" s="162"/>
      <c r="GF547" s="162"/>
      <c r="GG547" s="162"/>
      <c r="GH547" s="162"/>
      <c r="GI547" s="162"/>
      <c r="GJ547" s="162"/>
      <c r="GK547" s="162"/>
      <c r="GL547" s="162"/>
      <c r="GM547" s="162"/>
      <c r="GN547" s="162"/>
      <c r="GO547" s="162"/>
      <c r="GP547" s="162"/>
      <c r="GQ547" s="162"/>
      <c r="GR547" s="162"/>
      <c r="GS547" s="162"/>
      <c r="GT547" s="162"/>
      <c r="GU547" s="162"/>
      <c r="GV547" s="162"/>
      <c r="GW547" s="162"/>
      <c r="GX547" s="162"/>
      <c r="GY547" s="162"/>
      <c r="GZ547" s="162"/>
      <c r="HA547" s="162"/>
      <c r="HB547" s="162"/>
      <c r="HC547" s="162"/>
      <c r="HD547" s="162"/>
      <c r="HE547" s="162"/>
      <c r="HF547" s="162"/>
      <c r="HG547" s="162"/>
      <c r="HH547" s="162"/>
      <c r="HI547" s="162"/>
      <c r="HJ547" s="162"/>
      <c r="HK547" s="162"/>
      <c r="HL547" s="162"/>
      <c r="HM547" s="162"/>
      <c r="HN547" s="162"/>
      <c r="HO547" s="162"/>
      <c r="HP547" s="162"/>
      <c r="HQ547" s="162"/>
      <c r="HR547" s="162"/>
      <c r="HS547" s="162"/>
      <c r="HT547" s="162"/>
      <c r="HU547" s="162"/>
      <c r="HV547" s="162"/>
      <c r="HW547" s="162"/>
      <c r="HX547" s="162"/>
      <c r="HY547" s="162"/>
      <c r="HZ547" s="162"/>
      <c r="IA547" s="162"/>
      <c r="IB547" s="162"/>
      <c r="IC547" s="162"/>
      <c r="ID547" s="162"/>
      <c r="IE547" s="162"/>
      <c r="IF547" s="162"/>
      <c r="IG547" s="162"/>
      <c r="IH547" s="162"/>
      <c r="II547" s="162"/>
      <c r="IJ547" s="162"/>
      <c r="IK547" s="162"/>
      <c r="IL547" s="162"/>
      <c r="IM547" s="162"/>
      <c r="IN547" s="162"/>
      <c r="IO547" s="162"/>
      <c r="IP547" s="162"/>
      <c r="IQ547" s="162"/>
      <c r="IR547" s="162"/>
      <c r="IS547" s="162"/>
      <c r="IT547" s="162"/>
      <c r="IU547" s="162"/>
      <c r="IV547" s="162"/>
      <c r="IW547" s="162"/>
    </row>
    <row r="548" spans="1:257" ht="18" customHeight="1">
      <c r="A548" s="168"/>
      <c r="B548" s="169"/>
      <c r="C548" s="169"/>
      <c r="D548" s="169"/>
      <c r="E548" s="170"/>
      <c r="F548" s="69" t="s">
        <v>33</v>
      </c>
      <c r="G548" s="75">
        <f t="shared" si="208"/>
        <v>0</v>
      </c>
      <c r="H548" s="75">
        <f t="shared" si="208"/>
        <v>0</v>
      </c>
      <c r="I548" s="75">
        <v>0</v>
      </c>
      <c r="J548" s="75">
        <v>0</v>
      </c>
      <c r="K548" s="75">
        <v>0</v>
      </c>
      <c r="L548" s="75">
        <v>0</v>
      </c>
      <c r="M548" s="75">
        <v>0</v>
      </c>
      <c r="N548" s="75">
        <v>0</v>
      </c>
      <c r="O548" s="75">
        <v>0</v>
      </c>
      <c r="P548" s="76">
        <v>0</v>
      </c>
      <c r="Q548" s="168"/>
      <c r="R548" s="170"/>
      <c r="S548" s="55"/>
      <c r="T548" s="55"/>
      <c r="U548" s="55"/>
      <c r="V548" s="55"/>
      <c r="W548" s="55"/>
      <c r="X548" s="55"/>
      <c r="Y548" s="55"/>
      <c r="Z548" s="163"/>
      <c r="AA548" s="163"/>
      <c r="AB548" s="163"/>
      <c r="AC548" s="163"/>
      <c r="AD548" s="163"/>
      <c r="AE548" s="163"/>
      <c r="AF548" s="163"/>
      <c r="AG548" s="163"/>
      <c r="AH548" s="163"/>
      <c r="AI548" s="163"/>
      <c r="AJ548" s="163"/>
      <c r="AK548" s="163"/>
      <c r="AL548" s="163"/>
      <c r="AM548" s="163"/>
      <c r="AN548" s="163"/>
      <c r="AO548" s="163"/>
      <c r="AP548" s="163"/>
      <c r="AQ548" s="163"/>
      <c r="AR548" s="163"/>
      <c r="AS548" s="163"/>
      <c r="AT548" s="163"/>
      <c r="AU548" s="163"/>
      <c r="AV548" s="163"/>
      <c r="AW548" s="163"/>
      <c r="AX548" s="163"/>
      <c r="AY548" s="163"/>
      <c r="AZ548" s="163"/>
      <c r="BA548" s="163"/>
      <c r="BB548" s="162"/>
      <c r="BC548" s="162"/>
      <c r="BD548" s="162"/>
      <c r="BE548" s="162"/>
      <c r="BF548" s="162"/>
      <c r="BG548" s="162"/>
      <c r="BH548" s="162"/>
      <c r="BI548" s="162"/>
      <c r="BJ548" s="162"/>
      <c r="BK548" s="162"/>
      <c r="BL548" s="162"/>
      <c r="BM548" s="162"/>
      <c r="BN548" s="162"/>
      <c r="BO548" s="162"/>
      <c r="BP548" s="162"/>
      <c r="BQ548" s="162"/>
      <c r="BR548" s="162"/>
      <c r="BS548" s="162"/>
      <c r="BT548" s="162"/>
      <c r="BU548" s="162"/>
      <c r="BV548" s="162"/>
      <c r="BW548" s="162"/>
      <c r="BX548" s="162"/>
      <c r="BY548" s="162"/>
      <c r="BZ548" s="162"/>
      <c r="CA548" s="162"/>
      <c r="CB548" s="162"/>
      <c r="CC548" s="162"/>
      <c r="CD548" s="162"/>
      <c r="CE548" s="162"/>
      <c r="CF548" s="162"/>
      <c r="CG548" s="162"/>
      <c r="CH548" s="162"/>
      <c r="CI548" s="162"/>
      <c r="CJ548" s="162"/>
      <c r="CK548" s="162"/>
      <c r="CL548" s="162"/>
      <c r="CM548" s="162"/>
      <c r="CN548" s="162"/>
      <c r="CO548" s="162"/>
      <c r="CP548" s="162"/>
      <c r="CQ548" s="162"/>
      <c r="CR548" s="162"/>
      <c r="CS548" s="162"/>
      <c r="CT548" s="162"/>
      <c r="CU548" s="162"/>
      <c r="CV548" s="162"/>
      <c r="CW548" s="162"/>
      <c r="CX548" s="162"/>
      <c r="CY548" s="162"/>
      <c r="CZ548" s="162"/>
      <c r="DA548" s="162"/>
      <c r="DB548" s="162"/>
      <c r="DC548" s="162"/>
      <c r="DD548" s="162"/>
      <c r="DE548" s="162"/>
      <c r="DF548" s="162"/>
      <c r="DG548" s="162"/>
      <c r="DH548" s="162"/>
      <c r="DI548" s="162"/>
      <c r="DJ548" s="162"/>
      <c r="DK548" s="162"/>
      <c r="DL548" s="162"/>
      <c r="DM548" s="162"/>
      <c r="DN548" s="162"/>
      <c r="DO548" s="162"/>
      <c r="DP548" s="162"/>
      <c r="DQ548" s="162"/>
      <c r="DR548" s="162"/>
      <c r="DS548" s="162"/>
      <c r="DT548" s="162"/>
      <c r="DU548" s="162"/>
      <c r="DV548" s="162"/>
      <c r="DW548" s="162"/>
      <c r="DX548" s="162"/>
      <c r="DY548" s="162"/>
      <c r="DZ548" s="162"/>
      <c r="EA548" s="162"/>
      <c r="EB548" s="162"/>
      <c r="EC548" s="162"/>
      <c r="ED548" s="162"/>
      <c r="EE548" s="162"/>
      <c r="EF548" s="162"/>
      <c r="EG548" s="162"/>
      <c r="EH548" s="162"/>
      <c r="EI548" s="162"/>
      <c r="EJ548" s="162"/>
      <c r="EK548" s="162"/>
      <c r="EL548" s="162"/>
      <c r="EM548" s="162"/>
      <c r="EN548" s="162"/>
      <c r="EO548" s="162"/>
      <c r="EP548" s="162"/>
      <c r="EQ548" s="162"/>
      <c r="ER548" s="162"/>
      <c r="ES548" s="162"/>
      <c r="ET548" s="162"/>
      <c r="EU548" s="162"/>
      <c r="EV548" s="162"/>
      <c r="EW548" s="162"/>
      <c r="EX548" s="162"/>
      <c r="EY548" s="162"/>
      <c r="EZ548" s="162"/>
      <c r="FA548" s="162"/>
      <c r="FB548" s="162"/>
      <c r="FC548" s="162"/>
      <c r="FD548" s="162"/>
      <c r="FE548" s="162"/>
      <c r="FF548" s="162"/>
      <c r="FG548" s="162"/>
      <c r="FH548" s="162"/>
      <c r="FI548" s="162"/>
      <c r="FJ548" s="162"/>
      <c r="FK548" s="162"/>
      <c r="FL548" s="162"/>
      <c r="FM548" s="162"/>
      <c r="FN548" s="162"/>
      <c r="FO548" s="162"/>
      <c r="FP548" s="162"/>
      <c r="FQ548" s="162"/>
      <c r="FR548" s="162"/>
      <c r="FS548" s="162"/>
      <c r="FT548" s="162"/>
      <c r="FU548" s="162"/>
      <c r="FV548" s="162"/>
      <c r="FW548" s="162"/>
      <c r="FX548" s="162"/>
      <c r="FY548" s="162"/>
      <c r="FZ548" s="162"/>
      <c r="GA548" s="162"/>
      <c r="GB548" s="162"/>
      <c r="GC548" s="162"/>
      <c r="GD548" s="162"/>
      <c r="GE548" s="162"/>
      <c r="GF548" s="162"/>
      <c r="GG548" s="162"/>
      <c r="GH548" s="162"/>
      <c r="GI548" s="162"/>
      <c r="GJ548" s="162"/>
      <c r="GK548" s="162"/>
      <c r="GL548" s="162"/>
      <c r="GM548" s="162"/>
      <c r="GN548" s="162"/>
      <c r="GO548" s="162"/>
      <c r="GP548" s="162"/>
      <c r="GQ548" s="162"/>
      <c r="GR548" s="162"/>
      <c r="GS548" s="162"/>
      <c r="GT548" s="162"/>
      <c r="GU548" s="162"/>
      <c r="GV548" s="162"/>
      <c r="GW548" s="162"/>
      <c r="GX548" s="162"/>
      <c r="GY548" s="162"/>
      <c r="GZ548" s="162"/>
      <c r="HA548" s="162"/>
      <c r="HB548" s="162"/>
      <c r="HC548" s="162"/>
      <c r="HD548" s="162"/>
      <c r="HE548" s="162"/>
      <c r="HF548" s="162"/>
      <c r="HG548" s="162"/>
      <c r="HH548" s="162"/>
      <c r="HI548" s="162"/>
      <c r="HJ548" s="162"/>
      <c r="HK548" s="162"/>
      <c r="HL548" s="162"/>
      <c r="HM548" s="162"/>
      <c r="HN548" s="162"/>
      <c r="HO548" s="162"/>
      <c r="HP548" s="162"/>
      <c r="HQ548" s="162"/>
      <c r="HR548" s="162"/>
      <c r="HS548" s="162"/>
      <c r="HT548" s="162"/>
      <c r="HU548" s="162"/>
      <c r="HV548" s="162"/>
      <c r="HW548" s="162"/>
      <c r="HX548" s="162"/>
      <c r="HY548" s="162"/>
      <c r="HZ548" s="162"/>
      <c r="IA548" s="162"/>
      <c r="IB548" s="162"/>
      <c r="IC548" s="162"/>
      <c r="ID548" s="162"/>
      <c r="IE548" s="162"/>
      <c r="IF548" s="162"/>
      <c r="IG548" s="162"/>
      <c r="IH548" s="162"/>
      <c r="II548" s="162"/>
      <c r="IJ548" s="162"/>
      <c r="IK548" s="162"/>
      <c r="IL548" s="162"/>
      <c r="IM548" s="162"/>
      <c r="IN548" s="162"/>
      <c r="IO548" s="162"/>
      <c r="IP548" s="162"/>
      <c r="IQ548" s="162"/>
      <c r="IR548" s="162"/>
      <c r="IS548" s="162"/>
      <c r="IT548" s="162"/>
      <c r="IU548" s="162"/>
      <c r="IV548" s="162"/>
      <c r="IW548" s="162"/>
    </row>
    <row r="549" spans="1:257" ht="18" customHeight="1">
      <c r="A549" s="168"/>
      <c r="B549" s="169"/>
      <c r="C549" s="169"/>
      <c r="D549" s="169"/>
      <c r="E549" s="170"/>
      <c r="F549" s="69" t="s">
        <v>34</v>
      </c>
      <c r="G549" s="75">
        <f t="shared" si="208"/>
        <v>1970</v>
      </c>
      <c r="H549" s="75">
        <f t="shared" si="208"/>
        <v>0</v>
      </c>
      <c r="I549" s="75">
        <f t="shared" ref="I549:P549" si="209">I519+I525+I537</f>
        <v>1970</v>
      </c>
      <c r="J549" s="75">
        <f t="shared" si="209"/>
        <v>0</v>
      </c>
      <c r="K549" s="75">
        <f t="shared" si="209"/>
        <v>0</v>
      </c>
      <c r="L549" s="75">
        <f t="shared" si="209"/>
        <v>0</v>
      </c>
      <c r="M549" s="75">
        <f t="shared" si="209"/>
        <v>0</v>
      </c>
      <c r="N549" s="75">
        <f t="shared" si="209"/>
        <v>0</v>
      </c>
      <c r="O549" s="75">
        <f t="shared" si="209"/>
        <v>0</v>
      </c>
      <c r="P549" s="75">
        <f t="shared" si="209"/>
        <v>0</v>
      </c>
      <c r="Q549" s="168"/>
      <c r="R549" s="170"/>
      <c r="S549" s="55"/>
      <c r="T549" s="55"/>
      <c r="U549" s="55"/>
      <c r="V549" s="55"/>
      <c r="W549" s="55"/>
      <c r="X549" s="55"/>
      <c r="Y549" s="55"/>
      <c r="Z549" s="163"/>
      <c r="AA549" s="163"/>
      <c r="AB549" s="163"/>
      <c r="AC549" s="163"/>
      <c r="AD549" s="163"/>
      <c r="AE549" s="163"/>
      <c r="AF549" s="163"/>
      <c r="AG549" s="163"/>
      <c r="AH549" s="163"/>
      <c r="AI549" s="163"/>
      <c r="AJ549" s="163"/>
      <c r="AK549" s="163"/>
      <c r="AL549" s="163"/>
      <c r="AM549" s="163"/>
      <c r="AN549" s="163"/>
      <c r="AO549" s="163"/>
      <c r="AP549" s="163"/>
      <c r="AQ549" s="163"/>
      <c r="AR549" s="163"/>
      <c r="AS549" s="163"/>
      <c r="AT549" s="163"/>
      <c r="AU549" s="163"/>
      <c r="AV549" s="163"/>
      <c r="AW549" s="163"/>
      <c r="AX549" s="163"/>
      <c r="AY549" s="163"/>
      <c r="AZ549" s="163"/>
      <c r="BA549" s="163"/>
      <c r="BB549" s="162"/>
      <c r="BC549" s="162"/>
      <c r="BD549" s="162"/>
      <c r="BE549" s="162"/>
      <c r="BF549" s="162"/>
      <c r="BG549" s="162"/>
      <c r="BH549" s="162"/>
      <c r="BI549" s="162"/>
      <c r="BJ549" s="162"/>
      <c r="BK549" s="162"/>
      <c r="BL549" s="162"/>
      <c r="BM549" s="162"/>
      <c r="BN549" s="162"/>
      <c r="BO549" s="162"/>
      <c r="BP549" s="162"/>
      <c r="BQ549" s="162"/>
      <c r="BR549" s="162"/>
      <c r="BS549" s="162"/>
      <c r="BT549" s="162"/>
      <c r="BU549" s="162"/>
      <c r="BV549" s="162"/>
      <c r="BW549" s="162"/>
      <c r="BX549" s="162"/>
      <c r="BY549" s="162"/>
      <c r="BZ549" s="162"/>
      <c r="CA549" s="162"/>
      <c r="CB549" s="162"/>
      <c r="CC549" s="162"/>
      <c r="CD549" s="162"/>
      <c r="CE549" s="162"/>
      <c r="CF549" s="162"/>
      <c r="CG549" s="162"/>
      <c r="CH549" s="162"/>
      <c r="CI549" s="162"/>
      <c r="CJ549" s="162"/>
      <c r="CK549" s="162"/>
      <c r="CL549" s="162"/>
      <c r="CM549" s="162"/>
      <c r="CN549" s="162"/>
      <c r="CO549" s="162"/>
      <c r="CP549" s="162"/>
      <c r="CQ549" s="162"/>
      <c r="CR549" s="162"/>
      <c r="CS549" s="162"/>
      <c r="CT549" s="162"/>
      <c r="CU549" s="162"/>
      <c r="CV549" s="162"/>
      <c r="CW549" s="162"/>
      <c r="CX549" s="162"/>
      <c r="CY549" s="162"/>
      <c r="CZ549" s="162"/>
      <c r="DA549" s="162"/>
      <c r="DB549" s="162"/>
      <c r="DC549" s="162"/>
      <c r="DD549" s="162"/>
      <c r="DE549" s="162"/>
      <c r="DF549" s="162"/>
      <c r="DG549" s="162"/>
      <c r="DH549" s="162"/>
      <c r="DI549" s="162"/>
      <c r="DJ549" s="162"/>
      <c r="DK549" s="162"/>
      <c r="DL549" s="162"/>
      <c r="DM549" s="162"/>
      <c r="DN549" s="162"/>
      <c r="DO549" s="162"/>
      <c r="DP549" s="162"/>
      <c r="DQ549" s="162"/>
      <c r="DR549" s="162"/>
      <c r="DS549" s="162"/>
      <c r="DT549" s="162"/>
      <c r="DU549" s="162"/>
      <c r="DV549" s="162"/>
      <c r="DW549" s="162"/>
      <c r="DX549" s="162"/>
      <c r="DY549" s="162"/>
      <c r="DZ549" s="162"/>
      <c r="EA549" s="162"/>
      <c r="EB549" s="162"/>
      <c r="EC549" s="162"/>
      <c r="ED549" s="162"/>
      <c r="EE549" s="162"/>
      <c r="EF549" s="162"/>
      <c r="EG549" s="162"/>
      <c r="EH549" s="162"/>
      <c r="EI549" s="162"/>
      <c r="EJ549" s="162"/>
      <c r="EK549" s="162"/>
      <c r="EL549" s="162"/>
      <c r="EM549" s="162"/>
      <c r="EN549" s="162"/>
      <c r="EO549" s="162"/>
      <c r="EP549" s="162"/>
      <c r="EQ549" s="162"/>
      <c r="ER549" s="162"/>
      <c r="ES549" s="162"/>
      <c r="ET549" s="162"/>
      <c r="EU549" s="162"/>
      <c r="EV549" s="162"/>
      <c r="EW549" s="162"/>
      <c r="EX549" s="162"/>
      <c r="EY549" s="162"/>
      <c r="EZ549" s="162"/>
      <c r="FA549" s="162"/>
      <c r="FB549" s="162"/>
      <c r="FC549" s="162"/>
      <c r="FD549" s="162"/>
      <c r="FE549" s="162"/>
      <c r="FF549" s="162"/>
      <c r="FG549" s="162"/>
      <c r="FH549" s="162"/>
      <c r="FI549" s="162"/>
      <c r="FJ549" s="162"/>
      <c r="FK549" s="162"/>
      <c r="FL549" s="162"/>
      <c r="FM549" s="162"/>
      <c r="FN549" s="162"/>
      <c r="FO549" s="162"/>
      <c r="FP549" s="162"/>
      <c r="FQ549" s="162"/>
      <c r="FR549" s="162"/>
      <c r="FS549" s="162"/>
      <c r="FT549" s="162"/>
      <c r="FU549" s="162"/>
      <c r="FV549" s="162"/>
      <c r="FW549" s="162"/>
      <c r="FX549" s="162"/>
      <c r="FY549" s="162"/>
      <c r="FZ549" s="162"/>
      <c r="GA549" s="162"/>
      <c r="GB549" s="162"/>
      <c r="GC549" s="162"/>
      <c r="GD549" s="162"/>
      <c r="GE549" s="162"/>
      <c r="GF549" s="162"/>
      <c r="GG549" s="162"/>
      <c r="GH549" s="162"/>
      <c r="GI549" s="162"/>
      <c r="GJ549" s="162"/>
      <c r="GK549" s="162"/>
      <c r="GL549" s="162"/>
      <c r="GM549" s="162"/>
      <c r="GN549" s="162"/>
      <c r="GO549" s="162"/>
      <c r="GP549" s="162"/>
      <c r="GQ549" s="162"/>
      <c r="GR549" s="162"/>
      <c r="GS549" s="162"/>
      <c r="GT549" s="162"/>
      <c r="GU549" s="162"/>
      <c r="GV549" s="162"/>
      <c r="GW549" s="162"/>
      <c r="GX549" s="162"/>
      <c r="GY549" s="162"/>
      <c r="GZ549" s="162"/>
      <c r="HA549" s="162"/>
      <c r="HB549" s="162"/>
      <c r="HC549" s="162"/>
      <c r="HD549" s="162"/>
      <c r="HE549" s="162"/>
      <c r="HF549" s="162"/>
      <c r="HG549" s="162"/>
      <c r="HH549" s="162"/>
      <c r="HI549" s="162"/>
      <c r="HJ549" s="162"/>
      <c r="HK549" s="162"/>
      <c r="HL549" s="162"/>
      <c r="HM549" s="162"/>
      <c r="HN549" s="162"/>
      <c r="HO549" s="162"/>
      <c r="HP549" s="162"/>
      <c r="HQ549" s="162"/>
      <c r="HR549" s="162"/>
      <c r="HS549" s="162"/>
      <c r="HT549" s="162"/>
      <c r="HU549" s="162"/>
      <c r="HV549" s="162"/>
      <c r="HW549" s="162"/>
      <c r="HX549" s="162"/>
      <c r="HY549" s="162"/>
      <c r="HZ549" s="162"/>
      <c r="IA549" s="162"/>
      <c r="IB549" s="162"/>
      <c r="IC549" s="162"/>
      <c r="ID549" s="162"/>
      <c r="IE549" s="162"/>
      <c r="IF549" s="162"/>
      <c r="IG549" s="162"/>
      <c r="IH549" s="162"/>
      <c r="II549" s="162"/>
      <c r="IJ549" s="162"/>
      <c r="IK549" s="162"/>
      <c r="IL549" s="162"/>
      <c r="IM549" s="162"/>
      <c r="IN549" s="162"/>
      <c r="IO549" s="162"/>
      <c r="IP549" s="162"/>
      <c r="IQ549" s="162"/>
      <c r="IR549" s="162"/>
      <c r="IS549" s="162"/>
      <c r="IT549" s="162"/>
      <c r="IU549" s="162"/>
      <c r="IV549" s="162"/>
      <c r="IW549" s="162"/>
    </row>
    <row r="550" spans="1:257" ht="18" customHeight="1">
      <c r="A550" s="171"/>
      <c r="B550" s="172"/>
      <c r="C550" s="172"/>
      <c r="D550" s="172"/>
      <c r="E550" s="173"/>
      <c r="F550" s="87" t="s">
        <v>35</v>
      </c>
      <c r="G550" s="75">
        <f t="shared" si="208"/>
        <v>0</v>
      </c>
      <c r="H550" s="75">
        <f t="shared" si="208"/>
        <v>0</v>
      </c>
      <c r="I550" s="75">
        <v>0</v>
      </c>
      <c r="J550" s="75">
        <v>0</v>
      </c>
      <c r="K550" s="75">
        <v>0</v>
      </c>
      <c r="L550" s="75">
        <v>0</v>
      </c>
      <c r="M550" s="75">
        <v>0</v>
      </c>
      <c r="N550" s="75">
        <v>0</v>
      </c>
      <c r="O550" s="75">
        <v>0</v>
      </c>
      <c r="P550" s="76">
        <v>0</v>
      </c>
      <c r="Q550" s="168"/>
      <c r="R550" s="170"/>
      <c r="S550" s="55"/>
      <c r="T550" s="55"/>
      <c r="U550" s="55"/>
      <c r="V550" s="55"/>
      <c r="W550" s="55"/>
      <c r="X550" s="55"/>
      <c r="Y550" s="55"/>
      <c r="Z550" s="163"/>
      <c r="AA550" s="163"/>
      <c r="AB550" s="163"/>
      <c r="AC550" s="163"/>
      <c r="AD550" s="163"/>
      <c r="AE550" s="163"/>
      <c r="AF550" s="163"/>
      <c r="AG550" s="163"/>
      <c r="AH550" s="163"/>
      <c r="AI550" s="163"/>
      <c r="AJ550" s="163"/>
      <c r="AK550" s="163"/>
      <c r="AL550" s="163"/>
      <c r="AM550" s="163"/>
      <c r="AN550" s="163"/>
      <c r="AO550" s="163"/>
      <c r="AP550" s="163"/>
      <c r="AQ550" s="163"/>
      <c r="AR550" s="163"/>
      <c r="AS550" s="163"/>
      <c r="AT550" s="163"/>
      <c r="AU550" s="163"/>
      <c r="AV550" s="163"/>
      <c r="AW550" s="163"/>
      <c r="AX550" s="163"/>
      <c r="AY550" s="163"/>
      <c r="AZ550" s="163"/>
      <c r="BA550" s="163"/>
      <c r="BB550" s="162"/>
      <c r="BC550" s="162"/>
      <c r="BD550" s="162"/>
      <c r="BE550" s="162"/>
      <c r="BF550" s="162"/>
      <c r="BG550" s="162"/>
      <c r="BH550" s="162"/>
      <c r="BI550" s="162"/>
      <c r="BJ550" s="162"/>
      <c r="BK550" s="162"/>
      <c r="BL550" s="162"/>
      <c r="BM550" s="162"/>
      <c r="BN550" s="162"/>
      <c r="BO550" s="162"/>
      <c r="BP550" s="162"/>
      <c r="BQ550" s="162"/>
      <c r="BR550" s="162"/>
      <c r="BS550" s="162"/>
      <c r="BT550" s="162"/>
      <c r="BU550" s="162"/>
      <c r="BV550" s="162"/>
      <c r="BW550" s="162"/>
      <c r="BX550" s="162"/>
      <c r="BY550" s="162"/>
      <c r="BZ550" s="162"/>
      <c r="CA550" s="162"/>
      <c r="CB550" s="162"/>
      <c r="CC550" s="162"/>
      <c r="CD550" s="162"/>
      <c r="CE550" s="162"/>
      <c r="CF550" s="162"/>
      <c r="CG550" s="162"/>
      <c r="CH550" s="162"/>
      <c r="CI550" s="162"/>
      <c r="CJ550" s="162"/>
      <c r="CK550" s="162"/>
      <c r="CL550" s="162"/>
      <c r="CM550" s="162"/>
      <c r="CN550" s="162"/>
      <c r="CO550" s="162"/>
      <c r="CP550" s="162"/>
      <c r="CQ550" s="162"/>
      <c r="CR550" s="162"/>
      <c r="CS550" s="162"/>
      <c r="CT550" s="162"/>
      <c r="CU550" s="162"/>
      <c r="CV550" s="162"/>
      <c r="CW550" s="162"/>
      <c r="CX550" s="162"/>
      <c r="CY550" s="162"/>
      <c r="CZ550" s="162"/>
      <c r="DA550" s="162"/>
      <c r="DB550" s="162"/>
      <c r="DC550" s="162"/>
      <c r="DD550" s="162"/>
      <c r="DE550" s="162"/>
      <c r="DF550" s="162"/>
      <c r="DG550" s="162"/>
      <c r="DH550" s="162"/>
      <c r="DI550" s="162"/>
      <c r="DJ550" s="162"/>
      <c r="DK550" s="162"/>
      <c r="DL550" s="162"/>
      <c r="DM550" s="162"/>
      <c r="DN550" s="162"/>
      <c r="DO550" s="162"/>
      <c r="DP550" s="162"/>
      <c r="DQ550" s="162"/>
      <c r="DR550" s="162"/>
      <c r="DS550" s="162"/>
      <c r="DT550" s="162"/>
      <c r="DU550" s="162"/>
      <c r="DV550" s="162"/>
      <c r="DW550" s="162"/>
      <c r="DX550" s="162"/>
      <c r="DY550" s="162"/>
      <c r="DZ550" s="162"/>
      <c r="EA550" s="162"/>
      <c r="EB550" s="162"/>
      <c r="EC550" s="162"/>
      <c r="ED550" s="162"/>
      <c r="EE550" s="162"/>
      <c r="EF550" s="162"/>
      <c r="EG550" s="162"/>
      <c r="EH550" s="162"/>
      <c r="EI550" s="162"/>
      <c r="EJ550" s="162"/>
      <c r="EK550" s="162"/>
      <c r="EL550" s="162"/>
      <c r="EM550" s="162"/>
      <c r="EN550" s="162"/>
      <c r="EO550" s="162"/>
      <c r="EP550" s="162"/>
      <c r="EQ550" s="162"/>
      <c r="ER550" s="162"/>
      <c r="ES550" s="162"/>
      <c r="ET550" s="162"/>
      <c r="EU550" s="162"/>
      <c r="EV550" s="162"/>
      <c r="EW550" s="162"/>
      <c r="EX550" s="162"/>
      <c r="EY550" s="162"/>
      <c r="EZ550" s="162"/>
      <c r="FA550" s="162"/>
      <c r="FB550" s="162"/>
      <c r="FC550" s="162"/>
      <c r="FD550" s="162"/>
      <c r="FE550" s="162"/>
      <c r="FF550" s="162"/>
      <c r="FG550" s="162"/>
      <c r="FH550" s="162"/>
      <c r="FI550" s="162"/>
      <c r="FJ550" s="162"/>
      <c r="FK550" s="162"/>
      <c r="FL550" s="162"/>
      <c r="FM550" s="162"/>
      <c r="FN550" s="162"/>
      <c r="FO550" s="162"/>
      <c r="FP550" s="162"/>
      <c r="FQ550" s="162"/>
      <c r="FR550" s="162"/>
      <c r="FS550" s="162"/>
      <c r="FT550" s="162"/>
      <c r="FU550" s="162"/>
      <c r="FV550" s="162"/>
      <c r="FW550" s="162"/>
      <c r="FX550" s="162"/>
      <c r="FY550" s="162"/>
      <c r="FZ550" s="162"/>
      <c r="GA550" s="162"/>
      <c r="GB550" s="162"/>
      <c r="GC550" s="162"/>
      <c r="GD550" s="162"/>
      <c r="GE550" s="162"/>
      <c r="GF550" s="162"/>
      <c r="GG550" s="162"/>
      <c r="GH550" s="162"/>
      <c r="GI550" s="162"/>
      <c r="GJ550" s="162"/>
      <c r="GK550" s="162"/>
      <c r="GL550" s="162"/>
      <c r="GM550" s="162"/>
      <c r="GN550" s="162"/>
      <c r="GO550" s="162"/>
      <c r="GP550" s="162"/>
      <c r="GQ550" s="162"/>
      <c r="GR550" s="162"/>
      <c r="GS550" s="162"/>
      <c r="GT550" s="162"/>
      <c r="GU550" s="162"/>
      <c r="GV550" s="162"/>
      <c r="GW550" s="162"/>
      <c r="GX550" s="162"/>
      <c r="GY550" s="162"/>
      <c r="GZ550" s="162"/>
      <c r="HA550" s="162"/>
      <c r="HB550" s="162"/>
      <c r="HC550" s="162"/>
      <c r="HD550" s="162"/>
      <c r="HE550" s="162"/>
      <c r="HF550" s="162"/>
      <c r="HG550" s="162"/>
      <c r="HH550" s="162"/>
      <c r="HI550" s="162"/>
      <c r="HJ550" s="162"/>
      <c r="HK550" s="162"/>
      <c r="HL550" s="162"/>
      <c r="HM550" s="162"/>
      <c r="HN550" s="162"/>
      <c r="HO550" s="162"/>
      <c r="HP550" s="162"/>
      <c r="HQ550" s="162"/>
      <c r="HR550" s="162"/>
      <c r="HS550" s="162"/>
      <c r="HT550" s="162"/>
      <c r="HU550" s="162"/>
      <c r="HV550" s="162"/>
      <c r="HW550" s="162"/>
      <c r="HX550" s="162"/>
      <c r="HY550" s="162"/>
      <c r="HZ550" s="162"/>
      <c r="IA550" s="162"/>
      <c r="IB550" s="162"/>
      <c r="IC550" s="162"/>
      <c r="ID550" s="162"/>
      <c r="IE550" s="162"/>
      <c r="IF550" s="162"/>
      <c r="IG550" s="162"/>
      <c r="IH550" s="162"/>
      <c r="II550" s="162"/>
      <c r="IJ550" s="162"/>
      <c r="IK550" s="162"/>
      <c r="IL550" s="162"/>
      <c r="IM550" s="162"/>
      <c r="IN550" s="162"/>
      <c r="IO550" s="162"/>
      <c r="IP550" s="162"/>
      <c r="IQ550" s="162"/>
      <c r="IR550" s="162"/>
      <c r="IS550" s="162"/>
      <c r="IT550" s="162"/>
      <c r="IU550" s="162"/>
      <c r="IV550" s="162"/>
      <c r="IW550" s="162"/>
    </row>
    <row r="551" spans="1:257" ht="18" customHeight="1">
      <c r="A551" s="165" t="s">
        <v>180</v>
      </c>
      <c r="B551" s="166"/>
      <c r="C551" s="166"/>
      <c r="D551" s="166"/>
      <c r="E551" s="167"/>
      <c r="F551" s="83" t="s">
        <v>26</v>
      </c>
      <c r="G551" s="72">
        <f>G552+G553+G554+G555+G556</f>
        <v>28315</v>
      </c>
      <c r="H551" s="72">
        <f>H552+H553+H554+H555+H556</f>
        <v>10620.2</v>
      </c>
      <c r="I551" s="72">
        <f>I552+I553+I554+I555+I556</f>
        <v>28315</v>
      </c>
      <c r="J551" s="72">
        <f t="shared" ref="J551:P551" si="210">J552+J553+J554+J555+J556</f>
        <v>10620.2</v>
      </c>
      <c r="K551" s="72">
        <f t="shared" si="210"/>
        <v>0</v>
      </c>
      <c r="L551" s="72">
        <f t="shared" si="210"/>
        <v>0</v>
      </c>
      <c r="M551" s="72">
        <f t="shared" si="210"/>
        <v>0</v>
      </c>
      <c r="N551" s="72">
        <f t="shared" si="210"/>
        <v>0</v>
      </c>
      <c r="O551" s="72">
        <f t="shared" si="210"/>
        <v>0</v>
      </c>
      <c r="P551" s="73">
        <f t="shared" si="210"/>
        <v>0</v>
      </c>
      <c r="Q551" s="184"/>
      <c r="R551" s="184"/>
      <c r="S551" s="55"/>
      <c r="T551" s="55"/>
      <c r="U551" s="55"/>
      <c r="V551" s="163"/>
      <c r="W551" s="163"/>
      <c r="X551" s="163"/>
      <c r="Y551" s="163"/>
      <c r="Z551" s="163"/>
      <c r="AA551" s="163"/>
      <c r="AB551" s="163"/>
      <c r="AC551" s="163"/>
      <c r="AD551" s="163"/>
      <c r="AE551" s="163"/>
      <c r="AF551" s="163"/>
      <c r="AG551" s="163"/>
      <c r="AH551" s="163"/>
      <c r="AI551" s="163"/>
      <c r="AJ551" s="163"/>
      <c r="AK551" s="163"/>
      <c r="AL551" s="163"/>
      <c r="AM551" s="163"/>
      <c r="AN551" s="163"/>
      <c r="AO551" s="163"/>
      <c r="AP551" s="163"/>
      <c r="AQ551" s="163"/>
      <c r="AR551" s="163"/>
      <c r="AS551" s="163"/>
      <c r="AT551" s="163"/>
      <c r="AU551" s="163"/>
      <c r="AV551" s="163"/>
      <c r="AW551" s="163"/>
      <c r="AX551" s="163"/>
      <c r="AY551" s="163"/>
      <c r="AZ551" s="163"/>
      <c r="BA551" s="163"/>
      <c r="BB551" s="162"/>
      <c r="BC551" s="162"/>
      <c r="BD551" s="162"/>
      <c r="BE551" s="162"/>
      <c r="BF551" s="162"/>
      <c r="BG551" s="162"/>
      <c r="BH551" s="162"/>
      <c r="BI551" s="162"/>
      <c r="BJ551" s="162"/>
      <c r="BK551" s="162"/>
      <c r="BL551" s="162"/>
      <c r="BM551" s="162"/>
      <c r="BN551" s="162"/>
      <c r="BO551" s="162"/>
      <c r="BP551" s="162"/>
      <c r="BQ551" s="162"/>
      <c r="BR551" s="162"/>
      <c r="BS551" s="162"/>
      <c r="BT551" s="162"/>
      <c r="BU551" s="162"/>
      <c r="BV551" s="162"/>
      <c r="BW551" s="162"/>
      <c r="BX551" s="162"/>
      <c r="BY551" s="162"/>
      <c r="BZ551" s="162" t="s">
        <v>180</v>
      </c>
      <c r="CA551" s="162"/>
      <c r="CB551" s="162"/>
      <c r="CC551" s="162"/>
      <c r="CD551" s="162" t="s">
        <v>180</v>
      </c>
      <c r="CE551" s="162"/>
      <c r="CF551" s="162"/>
      <c r="CG551" s="162"/>
      <c r="CH551" s="162" t="s">
        <v>180</v>
      </c>
      <c r="CI551" s="162"/>
      <c r="CJ551" s="162"/>
      <c r="CK551" s="162"/>
      <c r="CL551" s="162" t="s">
        <v>180</v>
      </c>
      <c r="CM551" s="162"/>
      <c r="CN551" s="162"/>
      <c r="CO551" s="162"/>
      <c r="CP551" s="162" t="s">
        <v>180</v>
      </c>
      <c r="CQ551" s="162"/>
      <c r="CR551" s="162"/>
      <c r="CS551" s="162"/>
      <c r="CT551" s="162" t="s">
        <v>180</v>
      </c>
      <c r="CU551" s="162"/>
      <c r="CV551" s="162"/>
      <c r="CW551" s="162"/>
      <c r="CX551" s="162" t="s">
        <v>180</v>
      </c>
      <c r="CY551" s="162"/>
      <c r="CZ551" s="162"/>
      <c r="DA551" s="162"/>
      <c r="DB551" s="162" t="s">
        <v>180</v>
      </c>
      <c r="DC551" s="162"/>
      <c r="DD551" s="162"/>
      <c r="DE551" s="162"/>
      <c r="DF551" s="162" t="s">
        <v>180</v>
      </c>
      <c r="DG551" s="162"/>
      <c r="DH551" s="162"/>
      <c r="DI551" s="162"/>
      <c r="DJ551" s="162" t="s">
        <v>180</v>
      </c>
      <c r="DK551" s="162"/>
      <c r="DL551" s="162"/>
      <c r="DM551" s="162"/>
      <c r="DN551" s="162" t="s">
        <v>180</v>
      </c>
      <c r="DO551" s="162"/>
      <c r="DP551" s="162"/>
      <c r="DQ551" s="162"/>
      <c r="DR551" s="162" t="s">
        <v>180</v>
      </c>
      <c r="DS551" s="162"/>
      <c r="DT551" s="162"/>
      <c r="DU551" s="162"/>
      <c r="DV551" s="162" t="s">
        <v>180</v>
      </c>
      <c r="DW551" s="162"/>
      <c r="DX551" s="162"/>
      <c r="DY551" s="162"/>
      <c r="DZ551" s="162" t="s">
        <v>180</v>
      </c>
      <c r="EA551" s="162"/>
      <c r="EB551" s="162"/>
      <c r="EC551" s="162"/>
      <c r="ED551" s="162" t="s">
        <v>180</v>
      </c>
      <c r="EE551" s="162"/>
      <c r="EF551" s="162"/>
      <c r="EG551" s="162"/>
      <c r="EH551" s="162" t="s">
        <v>180</v>
      </c>
      <c r="EI551" s="162"/>
      <c r="EJ551" s="162"/>
      <c r="EK551" s="162"/>
      <c r="EL551" s="162" t="s">
        <v>180</v>
      </c>
      <c r="EM551" s="162"/>
      <c r="EN551" s="162"/>
      <c r="EO551" s="162"/>
      <c r="EP551" s="162" t="s">
        <v>180</v>
      </c>
      <c r="EQ551" s="162"/>
      <c r="ER551" s="162"/>
      <c r="ES551" s="162"/>
      <c r="ET551" s="162" t="s">
        <v>180</v>
      </c>
      <c r="EU551" s="162"/>
      <c r="EV551" s="162"/>
      <c r="EW551" s="162"/>
      <c r="EX551" s="162" t="s">
        <v>180</v>
      </c>
      <c r="EY551" s="162"/>
      <c r="EZ551" s="162"/>
      <c r="FA551" s="162"/>
      <c r="FB551" s="162" t="s">
        <v>180</v>
      </c>
      <c r="FC551" s="162"/>
      <c r="FD551" s="162"/>
      <c r="FE551" s="162"/>
      <c r="FF551" s="162" t="s">
        <v>180</v>
      </c>
      <c r="FG551" s="162"/>
      <c r="FH551" s="162"/>
      <c r="FI551" s="162"/>
      <c r="FJ551" s="162" t="s">
        <v>180</v>
      </c>
      <c r="FK551" s="162"/>
      <c r="FL551" s="162"/>
      <c r="FM551" s="162"/>
      <c r="FN551" s="162" t="s">
        <v>180</v>
      </c>
      <c r="FO551" s="162"/>
      <c r="FP551" s="162"/>
      <c r="FQ551" s="162"/>
      <c r="FR551" s="162" t="s">
        <v>180</v>
      </c>
      <c r="FS551" s="162"/>
      <c r="FT551" s="162"/>
      <c r="FU551" s="162"/>
      <c r="FV551" s="162" t="s">
        <v>180</v>
      </c>
      <c r="FW551" s="162"/>
      <c r="FX551" s="162"/>
      <c r="FY551" s="162"/>
      <c r="FZ551" s="162" t="s">
        <v>180</v>
      </c>
      <c r="GA551" s="162"/>
      <c r="GB551" s="162"/>
      <c r="GC551" s="162"/>
      <c r="GD551" s="162" t="s">
        <v>180</v>
      </c>
      <c r="GE551" s="162"/>
      <c r="GF551" s="162"/>
      <c r="GG551" s="162"/>
      <c r="GH551" s="162" t="s">
        <v>180</v>
      </c>
      <c r="GI551" s="162"/>
      <c r="GJ551" s="162"/>
      <c r="GK551" s="162"/>
      <c r="GL551" s="162" t="s">
        <v>180</v>
      </c>
      <c r="GM551" s="162"/>
      <c r="GN551" s="162"/>
      <c r="GO551" s="162"/>
      <c r="GP551" s="162" t="s">
        <v>180</v>
      </c>
      <c r="GQ551" s="162"/>
      <c r="GR551" s="162"/>
      <c r="GS551" s="162"/>
      <c r="GT551" s="162" t="s">
        <v>180</v>
      </c>
      <c r="GU551" s="162"/>
      <c r="GV551" s="162"/>
      <c r="GW551" s="162"/>
      <c r="GX551" s="162" t="s">
        <v>180</v>
      </c>
      <c r="GY551" s="162"/>
      <c r="GZ551" s="162"/>
      <c r="HA551" s="162"/>
      <c r="HB551" s="162" t="s">
        <v>180</v>
      </c>
      <c r="HC551" s="162"/>
      <c r="HD551" s="162"/>
      <c r="HE551" s="162"/>
      <c r="HF551" s="162" t="s">
        <v>180</v>
      </c>
      <c r="HG551" s="162"/>
      <c r="HH551" s="162"/>
      <c r="HI551" s="162"/>
      <c r="HJ551" s="162" t="s">
        <v>180</v>
      </c>
      <c r="HK551" s="162"/>
      <c r="HL551" s="162"/>
      <c r="HM551" s="162"/>
      <c r="HN551" s="162" t="s">
        <v>180</v>
      </c>
      <c r="HO551" s="162"/>
      <c r="HP551" s="162"/>
      <c r="HQ551" s="162"/>
      <c r="HR551" s="162" t="s">
        <v>180</v>
      </c>
      <c r="HS551" s="162"/>
      <c r="HT551" s="162"/>
      <c r="HU551" s="162"/>
      <c r="HV551" s="162" t="s">
        <v>180</v>
      </c>
      <c r="HW551" s="162"/>
      <c r="HX551" s="162"/>
      <c r="HY551" s="162"/>
      <c r="HZ551" s="162" t="s">
        <v>180</v>
      </c>
      <c r="IA551" s="162"/>
      <c r="IB551" s="162"/>
      <c r="IC551" s="162"/>
      <c r="ID551" s="162" t="s">
        <v>180</v>
      </c>
      <c r="IE551" s="162"/>
      <c r="IF551" s="162"/>
      <c r="IG551" s="162"/>
      <c r="IH551" s="162" t="s">
        <v>180</v>
      </c>
      <c r="II551" s="162"/>
      <c r="IJ551" s="162"/>
      <c r="IK551" s="162"/>
      <c r="IL551" s="162" t="s">
        <v>180</v>
      </c>
      <c r="IM551" s="162"/>
      <c r="IN551" s="162"/>
      <c r="IO551" s="162"/>
      <c r="IP551" s="162" t="s">
        <v>180</v>
      </c>
      <c r="IQ551" s="162"/>
      <c r="IR551" s="162"/>
      <c r="IS551" s="162"/>
      <c r="IT551" s="162" t="s">
        <v>180</v>
      </c>
      <c r="IU551" s="162"/>
      <c r="IV551" s="162"/>
      <c r="IW551" s="162"/>
    </row>
    <row r="552" spans="1:257" ht="18" customHeight="1">
      <c r="A552" s="168"/>
      <c r="B552" s="169"/>
      <c r="C552" s="169"/>
      <c r="D552" s="169"/>
      <c r="E552" s="170"/>
      <c r="F552" s="69" t="s">
        <v>29</v>
      </c>
      <c r="G552" s="75">
        <f t="shared" ref="G552:H556" si="211">I552+K552+M552+O552</f>
        <v>10620.2</v>
      </c>
      <c r="H552" s="75">
        <f t="shared" si="211"/>
        <v>10620.2</v>
      </c>
      <c r="I552" s="75">
        <f>I540-I546</f>
        <v>10620.2</v>
      </c>
      <c r="J552" s="75">
        <f>J540-J546</f>
        <v>10620.2</v>
      </c>
      <c r="K552" s="75">
        <f t="shared" ref="K552:P552" si="212">K540-K546</f>
        <v>0</v>
      </c>
      <c r="L552" s="75">
        <f t="shared" si="212"/>
        <v>0</v>
      </c>
      <c r="M552" s="75">
        <f t="shared" si="212"/>
        <v>0</v>
      </c>
      <c r="N552" s="75">
        <f t="shared" si="212"/>
        <v>0</v>
      </c>
      <c r="O552" s="75">
        <f t="shared" si="212"/>
        <v>0</v>
      </c>
      <c r="P552" s="76">
        <f t="shared" si="212"/>
        <v>0</v>
      </c>
      <c r="Q552" s="184"/>
      <c r="R552" s="184"/>
      <c r="S552" s="55"/>
      <c r="T552" s="55"/>
      <c r="U552" s="55"/>
      <c r="V552" s="163"/>
      <c r="W552" s="163"/>
      <c r="X552" s="163"/>
      <c r="Y552" s="163"/>
      <c r="Z552" s="163"/>
      <c r="AA552" s="163"/>
      <c r="AB552" s="163"/>
      <c r="AC552" s="163"/>
      <c r="AD552" s="163"/>
      <c r="AE552" s="163"/>
      <c r="AF552" s="163"/>
      <c r="AG552" s="163"/>
      <c r="AH552" s="163"/>
      <c r="AI552" s="163"/>
      <c r="AJ552" s="163"/>
      <c r="AK552" s="163"/>
      <c r="AL552" s="163"/>
      <c r="AM552" s="163"/>
      <c r="AN552" s="163"/>
      <c r="AO552" s="163"/>
      <c r="AP552" s="163"/>
      <c r="AQ552" s="163"/>
      <c r="AR552" s="163"/>
      <c r="AS552" s="163"/>
      <c r="AT552" s="163"/>
      <c r="AU552" s="163"/>
      <c r="AV552" s="163"/>
      <c r="AW552" s="163"/>
      <c r="AX552" s="163"/>
      <c r="AY552" s="163"/>
      <c r="AZ552" s="163"/>
      <c r="BA552" s="163"/>
      <c r="BB552" s="162"/>
      <c r="BC552" s="162"/>
      <c r="BD552" s="162"/>
      <c r="BE552" s="162"/>
      <c r="BF552" s="162"/>
      <c r="BG552" s="162"/>
      <c r="BH552" s="162"/>
      <c r="BI552" s="162"/>
      <c r="BJ552" s="162"/>
      <c r="BK552" s="162"/>
      <c r="BL552" s="162"/>
      <c r="BM552" s="162"/>
      <c r="BN552" s="162"/>
      <c r="BO552" s="162"/>
      <c r="BP552" s="162"/>
      <c r="BQ552" s="162"/>
      <c r="BR552" s="162"/>
      <c r="BS552" s="162"/>
      <c r="BT552" s="162"/>
      <c r="BU552" s="162"/>
      <c r="BV552" s="162"/>
      <c r="BW552" s="162"/>
      <c r="BX552" s="162"/>
      <c r="BY552" s="162"/>
      <c r="BZ552" s="162"/>
      <c r="CA552" s="162"/>
      <c r="CB552" s="162"/>
      <c r="CC552" s="162"/>
      <c r="CD552" s="162"/>
      <c r="CE552" s="162"/>
      <c r="CF552" s="162"/>
      <c r="CG552" s="162"/>
      <c r="CH552" s="162"/>
      <c r="CI552" s="162"/>
      <c r="CJ552" s="162"/>
      <c r="CK552" s="162"/>
      <c r="CL552" s="162"/>
      <c r="CM552" s="162"/>
      <c r="CN552" s="162"/>
      <c r="CO552" s="162"/>
      <c r="CP552" s="162"/>
      <c r="CQ552" s="162"/>
      <c r="CR552" s="162"/>
      <c r="CS552" s="162"/>
      <c r="CT552" s="162"/>
      <c r="CU552" s="162"/>
      <c r="CV552" s="162"/>
      <c r="CW552" s="162"/>
      <c r="CX552" s="162"/>
      <c r="CY552" s="162"/>
      <c r="CZ552" s="162"/>
      <c r="DA552" s="162"/>
      <c r="DB552" s="162"/>
      <c r="DC552" s="162"/>
      <c r="DD552" s="162"/>
      <c r="DE552" s="162"/>
      <c r="DF552" s="162"/>
      <c r="DG552" s="162"/>
      <c r="DH552" s="162"/>
      <c r="DI552" s="162"/>
      <c r="DJ552" s="162"/>
      <c r="DK552" s="162"/>
      <c r="DL552" s="162"/>
      <c r="DM552" s="162"/>
      <c r="DN552" s="162"/>
      <c r="DO552" s="162"/>
      <c r="DP552" s="162"/>
      <c r="DQ552" s="162"/>
      <c r="DR552" s="162"/>
      <c r="DS552" s="162"/>
      <c r="DT552" s="162"/>
      <c r="DU552" s="162"/>
      <c r="DV552" s="162"/>
      <c r="DW552" s="162"/>
      <c r="DX552" s="162"/>
      <c r="DY552" s="162"/>
      <c r="DZ552" s="162"/>
      <c r="EA552" s="162"/>
      <c r="EB552" s="162"/>
      <c r="EC552" s="162"/>
      <c r="ED552" s="162"/>
      <c r="EE552" s="162"/>
      <c r="EF552" s="162"/>
      <c r="EG552" s="162"/>
      <c r="EH552" s="162"/>
      <c r="EI552" s="162"/>
      <c r="EJ552" s="162"/>
      <c r="EK552" s="162"/>
      <c r="EL552" s="162"/>
      <c r="EM552" s="162"/>
      <c r="EN552" s="162"/>
      <c r="EO552" s="162"/>
      <c r="EP552" s="162"/>
      <c r="EQ552" s="162"/>
      <c r="ER552" s="162"/>
      <c r="ES552" s="162"/>
      <c r="ET552" s="162"/>
      <c r="EU552" s="162"/>
      <c r="EV552" s="162"/>
      <c r="EW552" s="162"/>
      <c r="EX552" s="162"/>
      <c r="EY552" s="162"/>
      <c r="EZ552" s="162"/>
      <c r="FA552" s="162"/>
      <c r="FB552" s="162"/>
      <c r="FC552" s="162"/>
      <c r="FD552" s="162"/>
      <c r="FE552" s="162"/>
      <c r="FF552" s="162"/>
      <c r="FG552" s="162"/>
      <c r="FH552" s="162"/>
      <c r="FI552" s="162"/>
      <c r="FJ552" s="162"/>
      <c r="FK552" s="162"/>
      <c r="FL552" s="162"/>
      <c r="FM552" s="162"/>
      <c r="FN552" s="162"/>
      <c r="FO552" s="162"/>
      <c r="FP552" s="162"/>
      <c r="FQ552" s="162"/>
      <c r="FR552" s="162"/>
      <c r="FS552" s="162"/>
      <c r="FT552" s="162"/>
      <c r="FU552" s="162"/>
      <c r="FV552" s="162"/>
      <c r="FW552" s="162"/>
      <c r="FX552" s="162"/>
      <c r="FY552" s="162"/>
      <c r="FZ552" s="162"/>
      <c r="GA552" s="162"/>
      <c r="GB552" s="162"/>
      <c r="GC552" s="162"/>
      <c r="GD552" s="162"/>
      <c r="GE552" s="162"/>
      <c r="GF552" s="162"/>
      <c r="GG552" s="162"/>
      <c r="GH552" s="162"/>
      <c r="GI552" s="162"/>
      <c r="GJ552" s="162"/>
      <c r="GK552" s="162"/>
      <c r="GL552" s="162"/>
      <c r="GM552" s="162"/>
      <c r="GN552" s="162"/>
      <c r="GO552" s="162"/>
      <c r="GP552" s="162"/>
      <c r="GQ552" s="162"/>
      <c r="GR552" s="162"/>
      <c r="GS552" s="162"/>
      <c r="GT552" s="162"/>
      <c r="GU552" s="162"/>
      <c r="GV552" s="162"/>
      <c r="GW552" s="162"/>
      <c r="GX552" s="162"/>
      <c r="GY552" s="162"/>
      <c r="GZ552" s="162"/>
      <c r="HA552" s="162"/>
      <c r="HB552" s="162"/>
      <c r="HC552" s="162"/>
      <c r="HD552" s="162"/>
      <c r="HE552" s="162"/>
      <c r="HF552" s="162"/>
      <c r="HG552" s="162"/>
      <c r="HH552" s="162"/>
      <c r="HI552" s="162"/>
      <c r="HJ552" s="162"/>
      <c r="HK552" s="162"/>
      <c r="HL552" s="162"/>
      <c r="HM552" s="162"/>
      <c r="HN552" s="162"/>
      <c r="HO552" s="162"/>
      <c r="HP552" s="162"/>
      <c r="HQ552" s="162"/>
      <c r="HR552" s="162"/>
      <c r="HS552" s="162"/>
      <c r="HT552" s="162"/>
      <c r="HU552" s="162"/>
      <c r="HV552" s="162"/>
      <c r="HW552" s="162"/>
      <c r="HX552" s="162"/>
      <c r="HY552" s="162"/>
      <c r="HZ552" s="162"/>
      <c r="IA552" s="162"/>
      <c r="IB552" s="162"/>
      <c r="IC552" s="162"/>
      <c r="ID552" s="162"/>
      <c r="IE552" s="162"/>
      <c r="IF552" s="162"/>
      <c r="IG552" s="162"/>
      <c r="IH552" s="162"/>
      <c r="II552" s="162"/>
      <c r="IJ552" s="162"/>
      <c r="IK552" s="162"/>
      <c r="IL552" s="162"/>
      <c r="IM552" s="162"/>
      <c r="IN552" s="162"/>
      <c r="IO552" s="162"/>
      <c r="IP552" s="162"/>
      <c r="IQ552" s="162"/>
      <c r="IR552" s="162"/>
      <c r="IS552" s="162"/>
      <c r="IT552" s="162"/>
      <c r="IU552" s="162"/>
      <c r="IV552" s="162"/>
      <c r="IW552" s="162"/>
    </row>
    <row r="553" spans="1:257" ht="18" customHeight="1">
      <c r="A553" s="168"/>
      <c r="B553" s="169"/>
      <c r="C553" s="169"/>
      <c r="D553" s="169"/>
      <c r="E553" s="170"/>
      <c r="F553" s="69" t="s">
        <v>32</v>
      </c>
      <c r="G553" s="75">
        <f t="shared" si="211"/>
        <v>0</v>
      </c>
      <c r="H553" s="75">
        <f t="shared" si="211"/>
        <v>0</v>
      </c>
      <c r="I553" s="75">
        <f t="shared" ref="I553:P556" si="213">I541-I547</f>
        <v>0</v>
      </c>
      <c r="J553" s="75">
        <f t="shared" si="213"/>
        <v>0</v>
      </c>
      <c r="K553" s="75">
        <f t="shared" si="213"/>
        <v>0</v>
      </c>
      <c r="L553" s="75">
        <f t="shared" si="213"/>
        <v>0</v>
      </c>
      <c r="M553" s="75">
        <f t="shared" si="213"/>
        <v>0</v>
      </c>
      <c r="N553" s="75">
        <f t="shared" si="213"/>
        <v>0</v>
      </c>
      <c r="O553" s="75">
        <f t="shared" si="213"/>
        <v>0</v>
      </c>
      <c r="P553" s="76">
        <f t="shared" si="213"/>
        <v>0</v>
      </c>
      <c r="Q553" s="184"/>
      <c r="R553" s="184"/>
      <c r="S553" s="55"/>
      <c r="T553" s="55"/>
      <c r="U553" s="55"/>
      <c r="V553" s="163"/>
      <c r="W553" s="163"/>
      <c r="X553" s="163"/>
      <c r="Y553" s="163"/>
      <c r="Z553" s="163"/>
      <c r="AA553" s="163"/>
      <c r="AB553" s="163"/>
      <c r="AC553" s="163"/>
      <c r="AD553" s="163"/>
      <c r="AE553" s="163"/>
      <c r="AF553" s="163"/>
      <c r="AG553" s="163"/>
      <c r="AH553" s="163"/>
      <c r="AI553" s="163"/>
      <c r="AJ553" s="163"/>
      <c r="AK553" s="163"/>
      <c r="AL553" s="163"/>
      <c r="AM553" s="163"/>
      <c r="AN553" s="163"/>
      <c r="AO553" s="163"/>
      <c r="AP553" s="163"/>
      <c r="AQ553" s="163"/>
      <c r="AR553" s="163"/>
      <c r="AS553" s="163"/>
      <c r="AT553" s="163"/>
      <c r="AU553" s="163"/>
      <c r="AV553" s="163"/>
      <c r="AW553" s="163"/>
      <c r="AX553" s="163"/>
      <c r="AY553" s="163"/>
      <c r="AZ553" s="163"/>
      <c r="BA553" s="163"/>
      <c r="BB553" s="162"/>
      <c r="BC553" s="162"/>
      <c r="BD553" s="162"/>
      <c r="BE553" s="162"/>
      <c r="BF553" s="162"/>
      <c r="BG553" s="162"/>
      <c r="BH553" s="162"/>
      <c r="BI553" s="162"/>
      <c r="BJ553" s="162"/>
      <c r="BK553" s="162"/>
      <c r="BL553" s="162"/>
      <c r="BM553" s="162"/>
      <c r="BN553" s="162"/>
      <c r="BO553" s="162"/>
      <c r="BP553" s="162"/>
      <c r="BQ553" s="162"/>
      <c r="BR553" s="162"/>
      <c r="BS553" s="162"/>
      <c r="BT553" s="162"/>
      <c r="BU553" s="162"/>
      <c r="BV553" s="162"/>
      <c r="BW553" s="162"/>
      <c r="BX553" s="162"/>
      <c r="BY553" s="162"/>
      <c r="BZ553" s="162"/>
      <c r="CA553" s="162"/>
      <c r="CB553" s="162"/>
      <c r="CC553" s="162"/>
      <c r="CD553" s="162"/>
      <c r="CE553" s="162"/>
      <c r="CF553" s="162"/>
      <c r="CG553" s="162"/>
      <c r="CH553" s="162"/>
      <c r="CI553" s="162"/>
      <c r="CJ553" s="162"/>
      <c r="CK553" s="162"/>
      <c r="CL553" s="162"/>
      <c r="CM553" s="162"/>
      <c r="CN553" s="162"/>
      <c r="CO553" s="162"/>
      <c r="CP553" s="162"/>
      <c r="CQ553" s="162"/>
      <c r="CR553" s="162"/>
      <c r="CS553" s="162"/>
      <c r="CT553" s="162"/>
      <c r="CU553" s="162"/>
      <c r="CV553" s="162"/>
      <c r="CW553" s="162"/>
      <c r="CX553" s="162"/>
      <c r="CY553" s="162"/>
      <c r="CZ553" s="162"/>
      <c r="DA553" s="162"/>
      <c r="DB553" s="162"/>
      <c r="DC553" s="162"/>
      <c r="DD553" s="162"/>
      <c r="DE553" s="162"/>
      <c r="DF553" s="162"/>
      <c r="DG553" s="162"/>
      <c r="DH553" s="162"/>
      <c r="DI553" s="162"/>
      <c r="DJ553" s="162"/>
      <c r="DK553" s="162"/>
      <c r="DL553" s="162"/>
      <c r="DM553" s="162"/>
      <c r="DN553" s="162"/>
      <c r="DO553" s="162"/>
      <c r="DP553" s="162"/>
      <c r="DQ553" s="162"/>
      <c r="DR553" s="162"/>
      <c r="DS553" s="162"/>
      <c r="DT553" s="162"/>
      <c r="DU553" s="162"/>
      <c r="DV553" s="162"/>
      <c r="DW553" s="162"/>
      <c r="DX553" s="162"/>
      <c r="DY553" s="162"/>
      <c r="DZ553" s="162"/>
      <c r="EA553" s="162"/>
      <c r="EB553" s="162"/>
      <c r="EC553" s="162"/>
      <c r="ED553" s="162"/>
      <c r="EE553" s="162"/>
      <c r="EF553" s="162"/>
      <c r="EG553" s="162"/>
      <c r="EH553" s="162"/>
      <c r="EI553" s="162"/>
      <c r="EJ553" s="162"/>
      <c r="EK553" s="162"/>
      <c r="EL553" s="162"/>
      <c r="EM553" s="162"/>
      <c r="EN553" s="162"/>
      <c r="EO553" s="162"/>
      <c r="EP553" s="162"/>
      <c r="EQ553" s="162"/>
      <c r="ER553" s="162"/>
      <c r="ES553" s="162"/>
      <c r="ET553" s="162"/>
      <c r="EU553" s="162"/>
      <c r="EV553" s="162"/>
      <c r="EW553" s="162"/>
      <c r="EX553" s="162"/>
      <c r="EY553" s="162"/>
      <c r="EZ553" s="162"/>
      <c r="FA553" s="162"/>
      <c r="FB553" s="162"/>
      <c r="FC553" s="162"/>
      <c r="FD553" s="162"/>
      <c r="FE553" s="162"/>
      <c r="FF553" s="162"/>
      <c r="FG553" s="162"/>
      <c r="FH553" s="162"/>
      <c r="FI553" s="162"/>
      <c r="FJ553" s="162"/>
      <c r="FK553" s="162"/>
      <c r="FL553" s="162"/>
      <c r="FM553" s="162"/>
      <c r="FN553" s="162"/>
      <c r="FO553" s="162"/>
      <c r="FP553" s="162"/>
      <c r="FQ553" s="162"/>
      <c r="FR553" s="162"/>
      <c r="FS553" s="162"/>
      <c r="FT553" s="162"/>
      <c r="FU553" s="162"/>
      <c r="FV553" s="162"/>
      <c r="FW553" s="162"/>
      <c r="FX553" s="162"/>
      <c r="FY553" s="162"/>
      <c r="FZ553" s="162"/>
      <c r="GA553" s="162"/>
      <c r="GB553" s="162"/>
      <c r="GC553" s="162"/>
      <c r="GD553" s="162"/>
      <c r="GE553" s="162"/>
      <c r="GF553" s="162"/>
      <c r="GG553" s="162"/>
      <c r="GH553" s="162"/>
      <c r="GI553" s="162"/>
      <c r="GJ553" s="162"/>
      <c r="GK553" s="162"/>
      <c r="GL553" s="162"/>
      <c r="GM553" s="162"/>
      <c r="GN553" s="162"/>
      <c r="GO553" s="162"/>
      <c r="GP553" s="162"/>
      <c r="GQ553" s="162"/>
      <c r="GR553" s="162"/>
      <c r="GS553" s="162"/>
      <c r="GT553" s="162"/>
      <c r="GU553" s="162"/>
      <c r="GV553" s="162"/>
      <c r="GW553" s="162"/>
      <c r="GX553" s="162"/>
      <c r="GY553" s="162"/>
      <c r="GZ553" s="162"/>
      <c r="HA553" s="162"/>
      <c r="HB553" s="162"/>
      <c r="HC553" s="162"/>
      <c r="HD553" s="162"/>
      <c r="HE553" s="162"/>
      <c r="HF553" s="162"/>
      <c r="HG553" s="162"/>
      <c r="HH553" s="162"/>
      <c r="HI553" s="162"/>
      <c r="HJ553" s="162"/>
      <c r="HK553" s="162"/>
      <c r="HL553" s="162"/>
      <c r="HM553" s="162"/>
      <c r="HN553" s="162"/>
      <c r="HO553" s="162"/>
      <c r="HP553" s="162"/>
      <c r="HQ553" s="162"/>
      <c r="HR553" s="162"/>
      <c r="HS553" s="162"/>
      <c r="HT553" s="162"/>
      <c r="HU553" s="162"/>
      <c r="HV553" s="162"/>
      <c r="HW553" s="162"/>
      <c r="HX553" s="162"/>
      <c r="HY553" s="162"/>
      <c r="HZ553" s="162"/>
      <c r="IA553" s="162"/>
      <c r="IB553" s="162"/>
      <c r="IC553" s="162"/>
      <c r="ID553" s="162"/>
      <c r="IE553" s="162"/>
      <c r="IF553" s="162"/>
      <c r="IG553" s="162"/>
      <c r="IH553" s="162"/>
      <c r="II553" s="162"/>
      <c r="IJ553" s="162"/>
      <c r="IK553" s="162"/>
      <c r="IL553" s="162"/>
      <c r="IM553" s="162"/>
      <c r="IN553" s="162"/>
      <c r="IO553" s="162"/>
      <c r="IP553" s="162"/>
      <c r="IQ553" s="162"/>
      <c r="IR553" s="162"/>
      <c r="IS553" s="162"/>
      <c r="IT553" s="162"/>
      <c r="IU553" s="162"/>
      <c r="IV553" s="162"/>
      <c r="IW553" s="162"/>
    </row>
    <row r="554" spans="1:257" ht="18" customHeight="1">
      <c r="A554" s="168"/>
      <c r="B554" s="169"/>
      <c r="C554" s="169"/>
      <c r="D554" s="169"/>
      <c r="E554" s="170"/>
      <c r="F554" s="69" t="s">
        <v>33</v>
      </c>
      <c r="G554" s="75">
        <f t="shared" si="211"/>
        <v>0</v>
      </c>
      <c r="H554" s="75">
        <f t="shared" si="211"/>
        <v>0</v>
      </c>
      <c r="I554" s="75">
        <f t="shared" si="213"/>
        <v>0</v>
      </c>
      <c r="J554" s="75">
        <f t="shared" si="213"/>
        <v>0</v>
      </c>
      <c r="K554" s="75">
        <f t="shared" si="213"/>
        <v>0</v>
      </c>
      <c r="L554" s="75">
        <f t="shared" si="213"/>
        <v>0</v>
      </c>
      <c r="M554" s="75">
        <f t="shared" si="213"/>
        <v>0</v>
      </c>
      <c r="N554" s="75">
        <f t="shared" si="213"/>
        <v>0</v>
      </c>
      <c r="O554" s="75">
        <f t="shared" si="213"/>
        <v>0</v>
      </c>
      <c r="P554" s="76">
        <f t="shared" si="213"/>
        <v>0</v>
      </c>
      <c r="Q554" s="184"/>
      <c r="R554" s="184"/>
      <c r="S554" s="55"/>
      <c r="T554" s="55"/>
      <c r="U554" s="55"/>
      <c r="V554" s="163"/>
      <c r="W554" s="163"/>
      <c r="X554" s="163"/>
      <c r="Y554" s="163"/>
      <c r="Z554" s="163"/>
      <c r="AA554" s="163"/>
      <c r="AB554" s="163"/>
      <c r="AC554" s="163"/>
      <c r="AD554" s="163"/>
      <c r="AE554" s="163"/>
      <c r="AF554" s="163"/>
      <c r="AG554" s="163"/>
      <c r="AH554" s="163"/>
      <c r="AI554" s="163"/>
      <c r="AJ554" s="163"/>
      <c r="AK554" s="163"/>
      <c r="AL554" s="163"/>
      <c r="AM554" s="163"/>
      <c r="AN554" s="163"/>
      <c r="AO554" s="163"/>
      <c r="AP554" s="163"/>
      <c r="AQ554" s="163"/>
      <c r="AR554" s="163"/>
      <c r="AS554" s="163"/>
      <c r="AT554" s="163"/>
      <c r="AU554" s="163"/>
      <c r="AV554" s="163"/>
      <c r="AW554" s="163"/>
      <c r="AX554" s="163"/>
      <c r="AY554" s="163"/>
      <c r="AZ554" s="163"/>
      <c r="BA554" s="163"/>
      <c r="BB554" s="162"/>
      <c r="BC554" s="162"/>
      <c r="BD554" s="162"/>
      <c r="BE554" s="162"/>
      <c r="BF554" s="162"/>
      <c r="BG554" s="162"/>
      <c r="BH554" s="162"/>
      <c r="BI554" s="162"/>
      <c r="BJ554" s="162"/>
      <c r="BK554" s="162"/>
      <c r="BL554" s="162"/>
      <c r="BM554" s="162"/>
      <c r="BN554" s="162"/>
      <c r="BO554" s="162"/>
      <c r="BP554" s="162"/>
      <c r="BQ554" s="162"/>
      <c r="BR554" s="162"/>
      <c r="BS554" s="162"/>
      <c r="BT554" s="162"/>
      <c r="BU554" s="162"/>
      <c r="BV554" s="162"/>
      <c r="BW554" s="162"/>
      <c r="BX554" s="162"/>
      <c r="BY554" s="162"/>
      <c r="BZ554" s="162"/>
      <c r="CA554" s="162"/>
      <c r="CB554" s="162"/>
      <c r="CC554" s="162"/>
      <c r="CD554" s="162"/>
      <c r="CE554" s="162"/>
      <c r="CF554" s="162"/>
      <c r="CG554" s="162"/>
      <c r="CH554" s="162"/>
      <c r="CI554" s="162"/>
      <c r="CJ554" s="162"/>
      <c r="CK554" s="162"/>
      <c r="CL554" s="162"/>
      <c r="CM554" s="162"/>
      <c r="CN554" s="162"/>
      <c r="CO554" s="162"/>
      <c r="CP554" s="162"/>
      <c r="CQ554" s="162"/>
      <c r="CR554" s="162"/>
      <c r="CS554" s="162"/>
      <c r="CT554" s="162"/>
      <c r="CU554" s="162"/>
      <c r="CV554" s="162"/>
      <c r="CW554" s="162"/>
      <c r="CX554" s="162"/>
      <c r="CY554" s="162"/>
      <c r="CZ554" s="162"/>
      <c r="DA554" s="162"/>
      <c r="DB554" s="162"/>
      <c r="DC554" s="162"/>
      <c r="DD554" s="162"/>
      <c r="DE554" s="162"/>
      <c r="DF554" s="162"/>
      <c r="DG554" s="162"/>
      <c r="DH554" s="162"/>
      <c r="DI554" s="162"/>
      <c r="DJ554" s="162"/>
      <c r="DK554" s="162"/>
      <c r="DL554" s="162"/>
      <c r="DM554" s="162"/>
      <c r="DN554" s="162"/>
      <c r="DO554" s="162"/>
      <c r="DP554" s="162"/>
      <c r="DQ554" s="162"/>
      <c r="DR554" s="162"/>
      <c r="DS554" s="162"/>
      <c r="DT554" s="162"/>
      <c r="DU554" s="162"/>
      <c r="DV554" s="162"/>
      <c r="DW554" s="162"/>
      <c r="DX554" s="162"/>
      <c r="DY554" s="162"/>
      <c r="DZ554" s="162"/>
      <c r="EA554" s="162"/>
      <c r="EB554" s="162"/>
      <c r="EC554" s="162"/>
      <c r="ED554" s="162"/>
      <c r="EE554" s="162"/>
      <c r="EF554" s="162"/>
      <c r="EG554" s="162"/>
      <c r="EH554" s="162"/>
      <c r="EI554" s="162"/>
      <c r="EJ554" s="162"/>
      <c r="EK554" s="162"/>
      <c r="EL554" s="162"/>
      <c r="EM554" s="162"/>
      <c r="EN554" s="162"/>
      <c r="EO554" s="162"/>
      <c r="EP554" s="162"/>
      <c r="EQ554" s="162"/>
      <c r="ER554" s="162"/>
      <c r="ES554" s="162"/>
      <c r="ET554" s="162"/>
      <c r="EU554" s="162"/>
      <c r="EV554" s="162"/>
      <c r="EW554" s="162"/>
      <c r="EX554" s="162"/>
      <c r="EY554" s="162"/>
      <c r="EZ554" s="162"/>
      <c r="FA554" s="162"/>
      <c r="FB554" s="162"/>
      <c r="FC554" s="162"/>
      <c r="FD554" s="162"/>
      <c r="FE554" s="162"/>
      <c r="FF554" s="162"/>
      <c r="FG554" s="162"/>
      <c r="FH554" s="162"/>
      <c r="FI554" s="162"/>
      <c r="FJ554" s="162"/>
      <c r="FK554" s="162"/>
      <c r="FL554" s="162"/>
      <c r="FM554" s="162"/>
      <c r="FN554" s="162"/>
      <c r="FO554" s="162"/>
      <c r="FP554" s="162"/>
      <c r="FQ554" s="162"/>
      <c r="FR554" s="162"/>
      <c r="FS554" s="162"/>
      <c r="FT554" s="162"/>
      <c r="FU554" s="162"/>
      <c r="FV554" s="162"/>
      <c r="FW554" s="162"/>
      <c r="FX554" s="162"/>
      <c r="FY554" s="162"/>
      <c r="FZ554" s="162"/>
      <c r="GA554" s="162"/>
      <c r="GB554" s="162"/>
      <c r="GC554" s="162"/>
      <c r="GD554" s="162"/>
      <c r="GE554" s="162"/>
      <c r="GF554" s="162"/>
      <c r="GG554" s="162"/>
      <c r="GH554" s="162"/>
      <c r="GI554" s="162"/>
      <c r="GJ554" s="162"/>
      <c r="GK554" s="162"/>
      <c r="GL554" s="162"/>
      <c r="GM554" s="162"/>
      <c r="GN554" s="162"/>
      <c r="GO554" s="162"/>
      <c r="GP554" s="162"/>
      <c r="GQ554" s="162"/>
      <c r="GR554" s="162"/>
      <c r="GS554" s="162"/>
      <c r="GT554" s="162"/>
      <c r="GU554" s="162"/>
      <c r="GV554" s="162"/>
      <c r="GW554" s="162"/>
      <c r="GX554" s="162"/>
      <c r="GY554" s="162"/>
      <c r="GZ554" s="162"/>
      <c r="HA554" s="162"/>
      <c r="HB554" s="162"/>
      <c r="HC554" s="162"/>
      <c r="HD554" s="162"/>
      <c r="HE554" s="162"/>
      <c r="HF554" s="162"/>
      <c r="HG554" s="162"/>
      <c r="HH554" s="162"/>
      <c r="HI554" s="162"/>
      <c r="HJ554" s="162"/>
      <c r="HK554" s="162"/>
      <c r="HL554" s="162"/>
      <c r="HM554" s="162"/>
      <c r="HN554" s="162"/>
      <c r="HO554" s="162"/>
      <c r="HP554" s="162"/>
      <c r="HQ554" s="162"/>
      <c r="HR554" s="162"/>
      <c r="HS554" s="162"/>
      <c r="HT554" s="162"/>
      <c r="HU554" s="162"/>
      <c r="HV554" s="162"/>
      <c r="HW554" s="162"/>
      <c r="HX554" s="162"/>
      <c r="HY554" s="162"/>
      <c r="HZ554" s="162"/>
      <c r="IA554" s="162"/>
      <c r="IB554" s="162"/>
      <c r="IC554" s="162"/>
      <c r="ID554" s="162"/>
      <c r="IE554" s="162"/>
      <c r="IF554" s="162"/>
      <c r="IG554" s="162"/>
      <c r="IH554" s="162"/>
      <c r="II554" s="162"/>
      <c r="IJ554" s="162"/>
      <c r="IK554" s="162"/>
      <c r="IL554" s="162"/>
      <c r="IM554" s="162"/>
      <c r="IN554" s="162"/>
      <c r="IO554" s="162"/>
      <c r="IP554" s="162"/>
      <c r="IQ554" s="162"/>
      <c r="IR554" s="162"/>
      <c r="IS554" s="162"/>
      <c r="IT554" s="162"/>
      <c r="IU554" s="162"/>
      <c r="IV554" s="162"/>
      <c r="IW554" s="162"/>
    </row>
    <row r="555" spans="1:257" ht="18" customHeight="1">
      <c r="A555" s="168"/>
      <c r="B555" s="169"/>
      <c r="C555" s="169"/>
      <c r="D555" s="169"/>
      <c r="E555" s="170"/>
      <c r="F555" s="69" t="s">
        <v>34</v>
      </c>
      <c r="G555" s="75">
        <f t="shared" si="211"/>
        <v>0</v>
      </c>
      <c r="H555" s="75">
        <f t="shared" si="211"/>
        <v>0</v>
      </c>
      <c r="I555" s="75">
        <f>I543-I549</f>
        <v>0</v>
      </c>
      <c r="J555" s="75">
        <f t="shared" si="213"/>
        <v>0</v>
      </c>
      <c r="K555" s="75">
        <f t="shared" si="213"/>
        <v>0</v>
      </c>
      <c r="L555" s="75">
        <f t="shared" si="213"/>
        <v>0</v>
      </c>
      <c r="M555" s="75">
        <f t="shared" si="213"/>
        <v>0</v>
      </c>
      <c r="N555" s="75">
        <f t="shared" si="213"/>
        <v>0</v>
      </c>
      <c r="O555" s="75">
        <f t="shared" si="213"/>
        <v>0</v>
      </c>
      <c r="P555" s="76">
        <f t="shared" si="213"/>
        <v>0</v>
      </c>
      <c r="Q555" s="184"/>
      <c r="R555" s="184"/>
      <c r="S555" s="55"/>
      <c r="T555" s="55"/>
      <c r="U555" s="55"/>
      <c r="V555" s="163"/>
      <c r="W555" s="163"/>
      <c r="X555" s="163"/>
      <c r="Y555" s="163"/>
      <c r="Z555" s="163"/>
      <c r="AA555" s="163"/>
      <c r="AB555" s="163"/>
      <c r="AC555" s="163"/>
      <c r="AD555" s="163"/>
      <c r="AE555" s="163"/>
      <c r="AF555" s="163"/>
      <c r="AG555" s="163"/>
      <c r="AH555" s="163"/>
      <c r="AI555" s="163"/>
      <c r="AJ555" s="163"/>
      <c r="AK555" s="163"/>
      <c r="AL555" s="163"/>
      <c r="AM555" s="163"/>
      <c r="AN555" s="163"/>
      <c r="AO555" s="163"/>
      <c r="AP555" s="163"/>
      <c r="AQ555" s="163"/>
      <c r="AR555" s="163"/>
      <c r="AS555" s="163"/>
      <c r="AT555" s="163"/>
      <c r="AU555" s="163"/>
      <c r="AV555" s="163"/>
      <c r="AW555" s="163"/>
      <c r="AX555" s="163"/>
      <c r="AY555" s="163"/>
      <c r="AZ555" s="163"/>
      <c r="BA555" s="163"/>
      <c r="BB555" s="162"/>
      <c r="BC555" s="162"/>
      <c r="BD555" s="162"/>
      <c r="BE555" s="162"/>
      <c r="BF555" s="162"/>
      <c r="BG555" s="162"/>
      <c r="BH555" s="162"/>
      <c r="BI555" s="162"/>
      <c r="BJ555" s="162"/>
      <c r="BK555" s="162"/>
      <c r="BL555" s="162"/>
      <c r="BM555" s="162"/>
      <c r="BN555" s="162"/>
      <c r="BO555" s="162"/>
      <c r="BP555" s="162"/>
      <c r="BQ555" s="162"/>
      <c r="BR555" s="162"/>
      <c r="BS555" s="162"/>
      <c r="BT555" s="162"/>
      <c r="BU555" s="162"/>
      <c r="BV555" s="162"/>
      <c r="BW555" s="162"/>
      <c r="BX555" s="162"/>
      <c r="BY555" s="162"/>
      <c r="BZ555" s="162"/>
      <c r="CA555" s="162"/>
      <c r="CB555" s="162"/>
      <c r="CC555" s="162"/>
      <c r="CD555" s="162"/>
      <c r="CE555" s="162"/>
      <c r="CF555" s="162"/>
      <c r="CG555" s="162"/>
      <c r="CH555" s="162"/>
      <c r="CI555" s="162"/>
      <c r="CJ555" s="162"/>
      <c r="CK555" s="162"/>
      <c r="CL555" s="162"/>
      <c r="CM555" s="162"/>
      <c r="CN555" s="162"/>
      <c r="CO555" s="162"/>
      <c r="CP555" s="162"/>
      <c r="CQ555" s="162"/>
      <c r="CR555" s="162"/>
      <c r="CS555" s="162"/>
      <c r="CT555" s="162"/>
      <c r="CU555" s="162"/>
      <c r="CV555" s="162"/>
      <c r="CW555" s="162"/>
      <c r="CX555" s="162"/>
      <c r="CY555" s="162"/>
      <c r="CZ555" s="162"/>
      <c r="DA555" s="162"/>
      <c r="DB555" s="162"/>
      <c r="DC555" s="162"/>
      <c r="DD555" s="162"/>
      <c r="DE555" s="162"/>
      <c r="DF555" s="162"/>
      <c r="DG555" s="162"/>
      <c r="DH555" s="162"/>
      <c r="DI555" s="162"/>
      <c r="DJ555" s="162"/>
      <c r="DK555" s="162"/>
      <c r="DL555" s="162"/>
      <c r="DM555" s="162"/>
      <c r="DN555" s="162"/>
      <c r="DO555" s="162"/>
      <c r="DP555" s="162"/>
      <c r="DQ555" s="162"/>
      <c r="DR555" s="162"/>
      <c r="DS555" s="162"/>
      <c r="DT555" s="162"/>
      <c r="DU555" s="162"/>
      <c r="DV555" s="162"/>
      <c r="DW555" s="162"/>
      <c r="DX555" s="162"/>
      <c r="DY555" s="162"/>
      <c r="DZ555" s="162"/>
      <c r="EA555" s="162"/>
      <c r="EB555" s="162"/>
      <c r="EC555" s="162"/>
      <c r="ED555" s="162"/>
      <c r="EE555" s="162"/>
      <c r="EF555" s="162"/>
      <c r="EG555" s="162"/>
      <c r="EH555" s="162"/>
      <c r="EI555" s="162"/>
      <c r="EJ555" s="162"/>
      <c r="EK555" s="162"/>
      <c r="EL555" s="162"/>
      <c r="EM555" s="162"/>
      <c r="EN555" s="162"/>
      <c r="EO555" s="162"/>
      <c r="EP555" s="162"/>
      <c r="EQ555" s="162"/>
      <c r="ER555" s="162"/>
      <c r="ES555" s="162"/>
      <c r="ET555" s="162"/>
      <c r="EU555" s="162"/>
      <c r="EV555" s="162"/>
      <c r="EW555" s="162"/>
      <c r="EX555" s="162"/>
      <c r="EY555" s="162"/>
      <c r="EZ555" s="162"/>
      <c r="FA555" s="162"/>
      <c r="FB555" s="162"/>
      <c r="FC555" s="162"/>
      <c r="FD555" s="162"/>
      <c r="FE555" s="162"/>
      <c r="FF555" s="162"/>
      <c r="FG555" s="162"/>
      <c r="FH555" s="162"/>
      <c r="FI555" s="162"/>
      <c r="FJ555" s="162"/>
      <c r="FK555" s="162"/>
      <c r="FL555" s="162"/>
      <c r="FM555" s="162"/>
      <c r="FN555" s="162"/>
      <c r="FO555" s="162"/>
      <c r="FP555" s="162"/>
      <c r="FQ555" s="162"/>
      <c r="FR555" s="162"/>
      <c r="FS555" s="162"/>
      <c r="FT555" s="162"/>
      <c r="FU555" s="162"/>
      <c r="FV555" s="162"/>
      <c r="FW555" s="162"/>
      <c r="FX555" s="162"/>
      <c r="FY555" s="162"/>
      <c r="FZ555" s="162"/>
      <c r="GA555" s="162"/>
      <c r="GB555" s="162"/>
      <c r="GC555" s="162"/>
      <c r="GD555" s="162"/>
      <c r="GE555" s="162"/>
      <c r="GF555" s="162"/>
      <c r="GG555" s="162"/>
      <c r="GH555" s="162"/>
      <c r="GI555" s="162"/>
      <c r="GJ555" s="162"/>
      <c r="GK555" s="162"/>
      <c r="GL555" s="162"/>
      <c r="GM555" s="162"/>
      <c r="GN555" s="162"/>
      <c r="GO555" s="162"/>
      <c r="GP555" s="162"/>
      <c r="GQ555" s="162"/>
      <c r="GR555" s="162"/>
      <c r="GS555" s="162"/>
      <c r="GT555" s="162"/>
      <c r="GU555" s="162"/>
      <c r="GV555" s="162"/>
      <c r="GW555" s="162"/>
      <c r="GX555" s="162"/>
      <c r="GY555" s="162"/>
      <c r="GZ555" s="162"/>
      <c r="HA555" s="162"/>
      <c r="HB555" s="162"/>
      <c r="HC555" s="162"/>
      <c r="HD555" s="162"/>
      <c r="HE555" s="162"/>
      <c r="HF555" s="162"/>
      <c r="HG555" s="162"/>
      <c r="HH555" s="162"/>
      <c r="HI555" s="162"/>
      <c r="HJ555" s="162"/>
      <c r="HK555" s="162"/>
      <c r="HL555" s="162"/>
      <c r="HM555" s="162"/>
      <c r="HN555" s="162"/>
      <c r="HO555" s="162"/>
      <c r="HP555" s="162"/>
      <c r="HQ555" s="162"/>
      <c r="HR555" s="162"/>
      <c r="HS555" s="162"/>
      <c r="HT555" s="162"/>
      <c r="HU555" s="162"/>
      <c r="HV555" s="162"/>
      <c r="HW555" s="162"/>
      <c r="HX555" s="162"/>
      <c r="HY555" s="162"/>
      <c r="HZ555" s="162"/>
      <c r="IA555" s="162"/>
      <c r="IB555" s="162"/>
      <c r="IC555" s="162"/>
      <c r="ID555" s="162"/>
      <c r="IE555" s="162"/>
      <c r="IF555" s="162"/>
      <c r="IG555" s="162"/>
      <c r="IH555" s="162"/>
      <c r="II555" s="162"/>
      <c r="IJ555" s="162"/>
      <c r="IK555" s="162"/>
      <c r="IL555" s="162"/>
      <c r="IM555" s="162"/>
      <c r="IN555" s="162"/>
      <c r="IO555" s="162"/>
      <c r="IP555" s="162"/>
      <c r="IQ555" s="162"/>
      <c r="IR555" s="162"/>
      <c r="IS555" s="162"/>
      <c r="IT555" s="162"/>
      <c r="IU555" s="162"/>
      <c r="IV555" s="162"/>
      <c r="IW555" s="162"/>
    </row>
    <row r="556" spans="1:257" ht="18" customHeight="1">
      <c r="A556" s="171"/>
      <c r="B556" s="172"/>
      <c r="C556" s="172"/>
      <c r="D556" s="172"/>
      <c r="E556" s="173"/>
      <c r="F556" s="87" t="s">
        <v>35</v>
      </c>
      <c r="G556" s="75">
        <f t="shared" si="211"/>
        <v>17694.8</v>
      </c>
      <c r="H556" s="75">
        <f t="shared" si="211"/>
        <v>0</v>
      </c>
      <c r="I556" s="75">
        <f t="shared" si="213"/>
        <v>17694.8</v>
      </c>
      <c r="J556" s="75">
        <f t="shared" si="213"/>
        <v>0</v>
      </c>
      <c r="K556" s="75">
        <f t="shared" si="213"/>
        <v>0</v>
      </c>
      <c r="L556" s="75">
        <f t="shared" si="213"/>
        <v>0</v>
      </c>
      <c r="M556" s="75">
        <f t="shared" si="213"/>
        <v>0</v>
      </c>
      <c r="N556" s="75">
        <f t="shared" si="213"/>
        <v>0</v>
      </c>
      <c r="O556" s="75">
        <f t="shared" si="213"/>
        <v>0</v>
      </c>
      <c r="P556" s="76">
        <f t="shared" si="213"/>
        <v>0</v>
      </c>
      <c r="Q556" s="184"/>
      <c r="R556" s="184"/>
      <c r="S556" s="55"/>
      <c r="T556" s="55"/>
      <c r="U556" s="55"/>
      <c r="V556" s="163"/>
      <c r="W556" s="163"/>
      <c r="X556" s="163"/>
      <c r="Y556" s="163"/>
      <c r="Z556" s="163"/>
      <c r="AA556" s="163"/>
      <c r="AB556" s="163"/>
      <c r="AC556" s="163"/>
      <c r="AD556" s="163"/>
      <c r="AE556" s="163"/>
      <c r="AF556" s="163"/>
      <c r="AG556" s="163"/>
      <c r="AH556" s="163"/>
      <c r="AI556" s="163"/>
      <c r="AJ556" s="163"/>
      <c r="AK556" s="163"/>
      <c r="AL556" s="163"/>
      <c r="AM556" s="163"/>
      <c r="AN556" s="163"/>
      <c r="AO556" s="163"/>
      <c r="AP556" s="163"/>
      <c r="AQ556" s="163"/>
      <c r="AR556" s="163"/>
      <c r="AS556" s="163"/>
      <c r="AT556" s="163"/>
      <c r="AU556" s="163"/>
      <c r="AV556" s="163"/>
      <c r="AW556" s="163"/>
      <c r="AX556" s="163"/>
      <c r="AY556" s="163"/>
      <c r="AZ556" s="163"/>
      <c r="BA556" s="163"/>
      <c r="BB556" s="162"/>
      <c r="BC556" s="162"/>
      <c r="BD556" s="162"/>
      <c r="BE556" s="162"/>
      <c r="BF556" s="162"/>
      <c r="BG556" s="162"/>
      <c r="BH556" s="162"/>
      <c r="BI556" s="162"/>
      <c r="BJ556" s="162"/>
      <c r="BK556" s="162"/>
      <c r="BL556" s="162"/>
      <c r="BM556" s="162"/>
      <c r="BN556" s="162"/>
      <c r="BO556" s="162"/>
      <c r="BP556" s="162"/>
      <c r="BQ556" s="162"/>
      <c r="BR556" s="162"/>
      <c r="BS556" s="162"/>
      <c r="BT556" s="162"/>
      <c r="BU556" s="162"/>
      <c r="BV556" s="162"/>
      <c r="BW556" s="162"/>
      <c r="BX556" s="162"/>
      <c r="BY556" s="162"/>
      <c r="BZ556" s="162"/>
      <c r="CA556" s="162"/>
      <c r="CB556" s="162"/>
      <c r="CC556" s="162"/>
      <c r="CD556" s="162"/>
      <c r="CE556" s="162"/>
      <c r="CF556" s="162"/>
      <c r="CG556" s="162"/>
      <c r="CH556" s="162"/>
      <c r="CI556" s="162"/>
      <c r="CJ556" s="162"/>
      <c r="CK556" s="162"/>
      <c r="CL556" s="162"/>
      <c r="CM556" s="162"/>
      <c r="CN556" s="162"/>
      <c r="CO556" s="162"/>
      <c r="CP556" s="162"/>
      <c r="CQ556" s="162"/>
      <c r="CR556" s="162"/>
      <c r="CS556" s="162"/>
      <c r="CT556" s="162"/>
      <c r="CU556" s="162"/>
      <c r="CV556" s="162"/>
      <c r="CW556" s="162"/>
      <c r="CX556" s="162"/>
      <c r="CY556" s="162"/>
      <c r="CZ556" s="162"/>
      <c r="DA556" s="162"/>
      <c r="DB556" s="162"/>
      <c r="DC556" s="162"/>
      <c r="DD556" s="162"/>
      <c r="DE556" s="162"/>
      <c r="DF556" s="162"/>
      <c r="DG556" s="162"/>
      <c r="DH556" s="162"/>
      <c r="DI556" s="162"/>
      <c r="DJ556" s="162"/>
      <c r="DK556" s="162"/>
      <c r="DL556" s="162"/>
      <c r="DM556" s="162"/>
      <c r="DN556" s="162"/>
      <c r="DO556" s="162"/>
      <c r="DP556" s="162"/>
      <c r="DQ556" s="162"/>
      <c r="DR556" s="162"/>
      <c r="DS556" s="162"/>
      <c r="DT556" s="162"/>
      <c r="DU556" s="162"/>
      <c r="DV556" s="162"/>
      <c r="DW556" s="162"/>
      <c r="DX556" s="162"/>
      <c r="DY556" s="162"/>
      <c r="DZ556" s="162"/>
      <c r="EA556" s="162"/>
      <c r="EB556" s="162"/>
      <c r="EC556" s="162"/>
      <c r="ED556" s="162"/>
      <c r="EE556" s="162"/>
      <c r="EF556" s="162"/>
      <c r="EG556" s="162"/>
      <c r="EH556" s="162"/>
      <c r="EI556" s="162"/>
      <c r="EJ556" s="162"/>
      <c r="EK556" s="162"/>
      <c r="EL556" s="162"/>
      <c r="EM556" s="162"/>
      <c r="EN556" s="162"/>
      <c r="EO556" s="162"/>
      <c r="EP556" s="162"/>
      <c r="EQ556" s="162"/>
      <c r="ER556" s="162"/>
      <c r="ES556" s="162"/>
      <c r="ET556" s="162"/>
      <c r="EU556" s="162"/>
      <c r="EV556" s="162"/>
      <c r="EW556" s="162"/>
      <c r="EX556" s="162"/>
      <c r="EY556" s="162"/>
      <c r="EZ556" s="162"/>
      <c r="FA556" s="162"/>
      <c r="FB556" s="162"/>
      <c r="FC556" s="162"/>
      <c r="FD556" s="162"/>
      <c r="FE556" s="162"/>
      <c r="FF556" s="162"/>
      <c r="FG556" s="162"/>
      <c r="FH556" s="162"/>
      <c r="FI556" s="162"/>
      <c r="FJ556" s="162"/>
      <c r="FK556" s="162"/>
      <c r="FL556" s="162"/>
      <c r="FM556" s="162"/>
      <c r="FN556" s="162"/>
      <c r="FO556" s="162"/>
      <c r="FP556" s="162"/>
      <c r="FQ556" s="162"/>
      <c r="FR556" s="162"/>
      <c r="FS556" s="162"/>
      <c r="FT556" s="162"/>
      <c r="FU556" s="162"/>
      <c r="FV556" s="162"/>
      <c r="FW556" s="162"/>
      <c r="FX556" s="162"/>
      <c r="FY556" s="162"/>
      <c r="FZ556" s="162"/>
      <c r="GA556" s="162"/>
      <c r="GB556" s="162"/>
      <c r="GC556" s="162"/>
      <c r="GD556" s="162"/>
      <c r="GE556" s="162"/>
      <c r="GF556" s="162"/>
      <c r="GG556" s="162"/>
      <c r="GH556" s="162"/>
      <c r="GI556" s="162"/>
      <c r="GJ556" s="162"/>
      <c r="GK556" s="162"/>
      <c r="GL556" s="162"/>
      <c r="GM556" s="162"/>
      <c r="GN556" s="162"/>
      <c r="GO556" s="162"/>
      <c r="GP556" s="162"/>
      <c r="GQ556" s="162"/>
      <c r="GR556" s="162"/>
      <c r="GS556" s="162"/>
      <c r="GT556" s="162"/>
      <c r="GU556" s="162"/>
      <c r="GV556" s="162"/>
      <c r="GW556" s="162"/>
      <c r="GX556" s="162"/>
      <c r="GY556" s="162"/>
      <c r="GZ556" s="162"/>
      <c r="HA556" s="162"/>
      <c r="HB556" s="162"/>
      <c r="HC556" s="162"/>
      <c r="HD556" s="162"/>
      <c r="HE556" s="162"/>
      <c r="HF556" s="162"/>
      <c r="HG556" s="162"/>
      <c r="HH556" s="162"/>
      <c r="HI556" s="162"/>
      <c r="HJ556" s="162"/>
      <c r="HK556" s="162"/>
      <c r="HL556" s="162"/>
      <c r="HM556" s="162"/>
      <c r="HN556" s="162"/>
      <c r="HO556" s="162"/>
      <c r="HP556" s="162"/>
      <c r="HQ556" s="162"/>
      <c r="HR556" s="162"/>
      <c r="HS556" s="162"/>
      <c r="HT556" s="162"/>
      <c r="HU556" s="162"/>
      <c r="HV556" s="162"/>
      <c r="HW556" s="162"/>
      <c r="HX556" s="162"/>
      <c r="HY556" s="162"/>
      <c r="HZ556" s="162"/>
      <c r="IA556" s="162"/>
      <c r="IB556" s="162"/>
      <c r="IC556" s="162"/>
      <c r="ID556" s="162"/>
      <c r="IE556" s="162"/>
      <c r="IF556" s="162"/>
      <c r="IG556" s="162"/>
      <c r="IH556" s="162"/>
      <c r="II556" s="162"/>
      <c r="IJ556" s="162"/>
      <c r="IK556" s="162"/>
      <c r="IL556" s="162"/>
      <c r="IM556" s="162"/>
      <c r="IN556" s="162"/>
      <c r="IO556" s="162"/>
      <c r="IP556" s="162"/>
      <c r="IQ556" s="162"/>
      <c r="IR556" s="162"/>
      <c r="IS556" s="162"/>
      <c r="IT556" s="162"/>
      <c r="IU556" s="162"/>
      <c r="IV556" s="162"/>
      <c r="IW556" s="162"/>
    </row>
    <row r="557" spans="1:257" ht="18" customHeight="1">
      <c r="A557" s="174" t="s">
        <v>228</v>
      </c>
      <c r="B557" s="175"/>
      <c r="C557" s="175"/>
      <c r="D557" s="175"/>
      <c r="E557" s="176"/>
      <c r="F557" s="88" t="s">
        <v>26</v>
      </c>
      <c r="G557" s="89">
        <f>G558+G559+G560+G561+G562</f>
        <v>3284663.69</v>
      </c>
      <c r="H557" s="89">
        <f>H558+H559+H560+H561+H562</f>
        <v>443047.7</v>
      </c>
      <c r="I557" s="89">
        <f>I558+I559+I560+I561+I562</f>
        <v>2730467.49</v>
      </c>
      <c r="J557" s="89">
        <f t="shared" ref="J557:P557" si="214">J558+J559+J560+J561+J562</f>
        <v>443047.7</v>
      </c>
      <c r="K557" s="89">
        <f t="shared" si="214"/>
        <v>175200</v>
      </c>
      <c r="L557" s="89">
        <f t="shared" si="214"/>
        <v>0</v>
      </c>
      <c r="M557" s="89">
        <f t="shared" si="214"/>
        <v>320596.2</v>
      </c>
      <c r="N557" s="89">
        <f t="shared" si="214"/>
        <v>0</v>
      </c>
      <c r="O557" s="89">
        <f t="shared" si="214"/>
        <v>58400</v>
      </c>
      <c r="P557" s="90">
        <f t="shared" si="214"/>
        <v>0</v>
      </c>
      <c r="Q557" s="183"/>
      <c r="R557" s="183"/>
    </row>
    <row r="558" spans="1:257" ht="18" customHeight="1">
      <c r="A558" s="177"/>
      <c r="B558" s="178"/>
      <c r="C558" s="178"/>
      <c r="D558" s="178"/>
      <c r="E558" s="179"/>
      <c r="F558" s="91" t="s">
        <v>29</v>
      </c>
      <c r="G558" s="92">
        <f>I558+K558+M558+O558</f>
        <v>97615.5</v>
      </c>
      <c r="H558" s="92">
        <f>J558+L558+N558+P558</f>
        <v>97615.5</v>
      </c>
      <c r="I558" s="92">
        <f t="shared" ref="I558:P562" si="215">I378+I496+I540</f>
        <v>97615.5</v>
      </c>
      <c r="J558" s="92">
        <f t="shared" si="215"/>
        <v>97615.5</v>
      </c>
      <c r="K558" s="92">
        <f t="shared" si="215"/>
        <v>0</v>
      </c>
      <c r="L558" s="92">
        <f t="shared" si="215"/>
        <v>0</v>
      </c>
      <c r="M558" s="92">
        <f t="shared" si="215"/>
        <v>0</v>
      </c>
      <c r="N558" s="92">
        <f t="shared" si="215"/>
        <v>0</v>
      </c>
      <c r="O558" s="92">
        <f t="shared" si="215"/>
        <v>0</v>
      </c>
      <c r="P558" s="93">
        <f t="shared" si="215"/>
        <v>0</v>
      </c>
      <c r="Q558" s="183"/>
      <c r="R558" s="183"/>
    </row>
    <row r="559" spans="1:257" ht="18" customHeight="1">
      <c r="A559" s="177"/>
      <c r="B559" s="178"/>
      <c r="C559" s="178"/>
      <c r="D559" s="178"/>
      <c r="E559" s="179"/>
      <c r="F559" s="91" t="s">
        <v>32</v>
      </c>
      <c r="G559" s="92">
        <f t="shared" ref="G559:G574" si="216">I559+K559+M559+O559</f>
        <v>237342.7</v>
      </c>
      <c r="H559" s="92">
        <f t="shared" ref="H559:H574" si="217">J559+L559+N559+P559</f>
        <v>237342.7</v>
      </c>
      <c r="I559" s="92">
        <f t="shared" si="215"/>
        <v>237342.7</v>
      </c>
      <c r="J559" s="92">
        <f t="shared" si="215"/>
        <v>237342.7</v>
      </c>
      <c r="K559" s="92">
        <f t="shared" si="215"/>
        <v>0</v>
      </c>
      <c r="L559" s="92">
        <f t="shared" si="215"/>
        <v>0</v>
      </c>
      <c r="M559" s="92">
        <f t="shared" si="215"/>
        <v>0</v>
      </c>
      <c r="N559" s="92">
        <f t="shared" si="215"/>
        <v>0</v>
      </c>
      <c r="O559" s="92">
        <f t="shared" si="215"/>
        <v>0</v>
      </c>
      <c r="P559" s="93">
        <f t="shared" si="215"/>
        <v>0</v>
      </c>
      <c r="Q559" s="183"/>
      <c r="R559" s="183"/>
    </row>
    <row r="560" spans="1:257" ht="18" customHeight="1">
      <c r="A560" s="177"/>
      <c r="B560" s="178"/>
      <c r="C560" s="178"/>
      <c r="D560" s="178"/>
      <c r="E560" s="179"/>
      <c r="F560" s="91" t="s">
        <v>33</v>
      </c>
      <c r="G560" s="92">
        <f t="shared" si="216"/>
        <v>415073.64</v>
      </c>
      <c r="H560" s="92">
        <f t="shared" si="217"/>
        <v>108089.5</v>
      </c>
      <c r="I560" s="92">
        <f t="shared" si="215"/>
        <v>257819.04</v>
      </c>
      <c r="J560" s="92">
        <f>J380+J498+J542</f>
        <v>108089.5</v>
      </c>
      <c r="K560" s="92">
        <f t="shared" si="215"/>
        <v>0</v>
      </c>
      <c r="L560" s="92">
        <f t="shared" si="215"/>
        <v>0</v>
      </c>
      <c r="M560" s="92">
        <f t="shared" si="215"/>
        <v>157254.6</v>
      </c>
      <c r="N560" s="92">
        <f t="shared" si="215"/>
        <v>0</v>
      </c>
      <c r="O560" s="92">
        <f t="shared" si="215"/>
        <v>0</v>
      </c>
      <c r="P560" s="93">
        <f t="shared" si="215"/>
        <v>0</v>
      </c>
      <c r="Q560" s="183"/>
      <c r="R560" s="183"/>
    </row>
    <row r="561" spans="1:257" ht="18" customHeight="1">
      <c r="A561" s="177"/>
      <c r="B561" s="178"/>
      <c r="C561" s="178"/>
      <c r="D561" s="178"/>
      <c r="E561" s="179"/>
      <c r="F561" s="91" t="s">
        <v>34</v>
      </c>
      <c r="G561" s="92">
        <f t="shared" si="216"/>
        <v>729273.1</v>
      </c>
      <c r="H561" s="92">
        <f t="shared" si="217"/>
        <v>0</v>
      </c>
      <c r="I561" s="92">
        <f t="shared" si="215"/>
        <v>508302.29999999993</v>
      </c>
      <c r="J561" s="92">
        <f t="shared" si="215"/>
        <v>0</v>
      </c>
      <c r="K561" s="92">
        <f t="shared" si="215"/>
        <v>87600</v>
      </c>
      <c r="L561" s="92">
        <f t="shared" si="215"/>
        <v>0</v>
      </c>
      <c r="M561" s="92">
        <f t="shared" si="215"/>
        <v>104170.8</v>
      </c>
      <c r="N561" s="92">
        <f t="shared" si="215"/>
        <v>0</v>
      </c>
      <c r="O561" s="92">
        <f t="shared" si="215"/>
        <v>29200</v>
      </c>
      <c r="P561" s="93">
        <f t="shared" si="215"/>
        <v>0</v>
      </c>
      <c r="Q561" s="183"/>
      <c r="R561" s="183"/>
    </row>
    <row r="562" spans="1:257" ht="18" customHeight="1">
      <c r="A562" s="180"/>
      <c r="B562" s="181"/>
      <c r="C562" s="181"/>
      <c r="D562" s="181"/>
      <c r="E562" s="182"/>
      <c r="F562" s="94" t="s">
        <v>35</v>
      </c>
      <c r="G562" s="92">
        <f t="shared" si="216"/>
        <v>1805358.75</v>
      </c>
      <c r="H562" s="92">
        <f t="shared" si="217"/>
        <v>0</v>
      </c>
      <c r="I562" s="92">
        <f t="shared" si="215"/>
        <v>1629387.95</v>
      </c>
      <c r="J562" s="92">
        <f t="shared" si="215"/>
        <v>0</v>
      </c>
      <c r="K562" s="92">
        <f t="shared" si="215"/>
        <v>87600</v>
      </c>
      <c r="L562" s="92">
        <f t="shared" si="215"/>
        <v>0</v>
      </c>
      <c r="M562" s="92">
        <f t="shared" si="215"/>
        <v>59170.8</v>
      </c>
      <c r="N562" s="92">
        <f t="shared" si="215"/>
        <v>0</v>
      </c>
      <c r="O562" s="92">
        <f t="shared" si="215"/>
        <v>29200</v>
      </c>
      <c r="P562" s="93">
        <f t="shared" si="215"/>
        <v>0</v>
      </c>
      <c r="Q562" s="183"/>
      <c r="R562" s="183"/>
    </row>
    <row r="563" spans="1:257" ht="18" customHeight="1">
      <c r="A563" s="165" t="s">
        <v>179</v>
      </c>
      <c r="B563" s="166"/>
      <c r="C563" s="166"/>
      <c r="D563" s="166"/>
      <c r="E563" s="167"/>
      <c r="F563" s="83" t="s">
        <v>26</v>
      </c>
      <c r="G563" s="72">
        <f>G564+G565+G566+G567+G568</f>
        <v>303912.55</v>
      </c>
      <c r="H563" s="72">
        <f>H564+H565+H566+H567+H568</f>
        <v>27832.5</v>
      </c>
      <c r="I563" s="72">
        <f>I564+I565+I566+I567+I568</f>
        <v>289926.55</v>
      </c>
      <c r="J563" s="72">
        <f t="shared" ref="J563:P563" si="218">J564+J565+J566+J567+J568</f>
        <v>27832.5</v>
      </c>
      <c r="K563" s="72">
        <f t="shared" si="218"/>
        <v>0</v>
      </c>
      <c r="L563" s="72">
        <f t="shared" si="218"/>
        <v>0</v>
      </c>
      <c r="M563" s="72">
        <f t="shared" si="218"/>
        <v>13986</v>
      </c>
      <c r="N563" s="72">
        <f t="shared" si="218"/>
        <v>0</v>
      </c>
      <c r="O563" s="72">
        <f t="shared" si="218"/>
        <v>0</v>
      </c>
      <c r="P563" s="73">
        <f t="shared" si="218"/>
        <v>0</v>
      </c>
      <c r="Q563" s="184"/>
      <c r="R563" s="184"/>
      <c r="S563" s="55"/>
      <c r="T563" s="55"/>
      <c r="U563" s="55"/>
      <c r="V563" s="55"/>
      <c r="W563" s="55"/>
      <c r="X563" s="55"/>
      <c r="Y563" s="55"/>
      <c r="Z563" s="163"/>
      <c r="AA563" s="163"/>
      <c r="AB563" s="163"/>
      <c r="AC563" s="163"/>
      <c r="AD563" s="163"/>
      <c r="AE563" s="163"/>
      <c r="AF563" s="163"/>
      <c r="AG563" s="163"/>
      <c r="AH563" s="163"/>
      <c r="AI563" s="163"/>
      <c r="AJ563" s="163"/>
      <c r="AK563" s="163"/>
      <c r="AL563" s="163"/>
      <c r="AM563" s="163"/>
      <c r="AN563" s="163"/>
      <c r="AO563" s="163"/>
      <c r="AP563" s="163"/>
      <c r="AQ563" s="163"/>
      <c r="AR563" s="163"/>
      <c r="AS563" s="163"/>
      <c r="AT563" s="163"/>
      <c r="AU563" s="163"/>
      <c r="AV563" s="163"/>
      <c r="AW563" s="163"/>
      <c r="AX563" s="163"/>
      <c r="AY563" s="163"/>
      <c r="AZ563" s="163"/>
      <c r="BA563" s="163"/>
      <c r="BB563" s="162"/>
      <c r="BC563" s="162"/>
      <c r="BD563" s="162"/>
      <c r="BE563" s="162"/>
      <c r="BF563" s="162"/>
      <c r="BG563" s="162"/>
      <c r="BH563" s="162"/>
      <c r="BI563" s="162"/>
      <c r="BJ563" s="162"/>
      <c r="BK563" s="162"/>
      <c r="BL563" s="162"/>
      <c r="BM563" s="162"/>
      <c r="BN563" s="162"/>
      <c r="BO563" s="162"/>
      <c r="BP563" s="162"/>
      <c r="BQ563" s="162"/>
      <c r="BR563" s="162"/>
      <c r="BS563" s="162"/>
      <c r="BT563" s="162"/>
      <c r="BU563" s="162"/>
      <c r="BV563" s="162"/>
      <c r="BW563" s="162"/>
      <c r="BX563" s="162"/>
      <c r="BY563" s="162"/>
      <c r="BZ563" s="162" t="s">
        <v>179</v>
      </c>
      <c r="CA563" s="162"/>
      <c r="CB563" s="162"/>
      <c r="CC563" s="162"/>
      <c r="CD563" s="162" t="s">
        <v>179</v>
      </c>
      <c r="CE563" s="162"/>
      <c r="CF563" s="162"/>
      <c r="CG563" s="162"/>
      <c r="CH563" s="162" t="s">
        <v>179</v>
      </c>
      <c r="CI563" s="162"/>
      <c r="CJ563" s="162"/>
      <c r="CK563" s="162"/>
      <c r="CL563" s="162" t="s">
        <v>179</v>
      </c>
      <c r="CM563" s="162"/>
      <c r="CN563" s="162"/>
      <c r="CO563" s="162"/>
      <c r="CP563" s="162" t="s">
        <v>179</v>
      </c>
      <c r="CQ563" s="162"/>
      <c r="CR563" s="162"/>
      <c r="CS563" s="162"/>
      <c r="CT563" s="162" t="s">
        <v>179</v>
      </c>
      <c r="CU563" s="162"/>
      <c r="CV563" s="162"/>
      <c r="CW563" s="162"/>
      <c r="CX563" s="162" t="s">
        <v>179</v>
      </c>
      <c r="CY563" s="162"/>
      <c r="CZ563" s="162"/>
      <c r="DA563" s="162"/>
      <c r="DB563" s="162" t="s">
        <v>179</v>
      </c>
      <c r="DC563" s="162"/>
      <c r="DD563" s="162"/>
      <c r="DE563" s="162"/>
      <c r="DF563" s="162" t="s">
        <v>179</v>
      </c>
      <c r="DG563" s="162"/>
      <c r="DH563" s="162"/>
      <c r="DI563" s="162"/>
      <c r="DJ563" s="162" t="s">
        <v>179</v>
      </c>
      <c r="DK563" s="162"/>
      <c r="DL563" s="162"/>
      <c r="DM563" s="162"/>
      <c r="DN563" s="162" t="s">
        <v>179</v>
      </c>
      <c r="DO563" s="162"/>
      <c r="DP563" s="162"/>
      <c r="DQ563" s="162"/>
      <c r="DR563" s="162" t="s">
        <v>179</v>
      </c>
      <c r="DS563" s="162"/>
      <c r="DT563" s="162"/>
      <c r="DU563" s="162"/>
      <c r="DV563" s="162" t="s">
        <v>179</v>
      </c>
      <c r="DW563" s="162"/>
      <c r="DX563" s="162"/>
      <c r="DY563" s="162"/>
      <c r="DZ563" s="162" t="s">
        <v>179</v>
      </c>
      <c r="EA563" s="162"/>
      <c r="EB563" s="162"/>
      <c r="EC563" s="162"/>
      <c r="ED563" s="162" t="s">
        <v>179</v>
      </c>
      <c r="EE563" s="162"/>
      <c r="EF563" s="162"/>
      <c r="EG563" s="162"/>
      <c r="EH563" s="162" t="s">
        <v>179</v>
      </c>
      <c r="EI563" s="162"/>
      <c r="EJ563" s="162"/>
      <c r="EK563" s="162"/>
      <c r="EL563" s="162" t="s">
        <v>179</v>
      </c>
      <c r="EM563" s="162"/>
      <c r="EN563" s="162"/>
      <c r="EO563" s="162"/>
      <c r="EP563" s="162" t="s">
        <v>179</v>
      </c>
      <c r="EQ563" s="162"/>
      <c r="ER563" s="162"/>
      <c r="ES563" s="162"/>
      <c r="ET563" s="162" t="s">
        <v>179</v>
      </c>
      <c r="EU563" s="162"/>
      <c r="EV563" s="162"/>
      <c r="EW563" s="162"/>
      <c r="EX563" s="162" t="s">
        <v>179</v>
      </c>
      <c r="EY563" s="162"/>
      <c r="EZ563" s="162"/>
      <c r="FA563" s="162"/>
      <c r="FB563" s="162" t="s">
        <v>179</v>
      </c>
      <c r="FC563" s="162"/>
      <c r="FD563" s="162"/>
      <c r="FE563" s="162"/>
      <c r="FF563" s="162" t="s">
        <v>179</v>
      </c>
      <c r="FG563" s="162"/>
      <c r="FH563" s="162"/>
      <c r="FI563" s="162"/>
      <c r="FJ563" s="162" t="s">
        <v>179</v>
      </c>
      <c r="FK563" s="162"/>
      <c r="FL563" s="162"/>
      <c r="FM563" s="162"/>
      <c r="FN563" s="162" t="s">
        <v>179</v>
      </c>
      <c r="FO563" s="162"/>
      <c r="FP563" s="162"/>
      <c r="FQ563" s="162"/>
      <c r="FR563" s="162" t="s">
        <v>179</v>
      </c>
      <c r="FS563" s="162"/>
      <c r="FT563" s="162"/>
      <c r="FU563" s="162"/>
      <c r="FV563" s="162" t="s">
        <v>179</v>
      </c>
      <c r="FW563" s="162"/>
      <c r="FX563" s="162"/>
      <c r="FY563" s="162"/>
      <c r="FZ563" s="162" t="s">
        <v>179</v>
      </c>
      <c r="GA563" s="162"/>
      <c r="GB563" s="162"/>
      <c r="GC563" s="162"/>
      <c r="GD563" s="162" t="s">
        <v>179</v>
      </c>
      <c r="GE563" s="162"/>
      <c r="GF563" s="162"/>
      <c r="GG563" s="162"/>
      <c r="GH563" s="162" t="s">
        <v>179</v>
      </c>
      <c r="GI563" s="162"/>
      <c r="GJ563" s="162"/>
      <c r="GK563" s="162"/>
      <c r="GL563" s="162" t="s">
        <v>179</v>
      </c>
      <c r="GM563" s="162"/>
      <c r="GN563" s="162"/>
      <c r="GO563" s="162"/>
      <c r="GP563" s="162" t="s">
        <v>179</v>
      </c>
      <c r="GQ563" s="162"/>
      <c r="GR563" s="162"/>
      <c r="GS563" s="162"/>
      <c r="GT563" s="162" t="s">
        <v>179</v>
      </c>
      <c r="GU563" s="162"/>
      <c r="GV563" s="162"/>
      <c r="GW563" s="162"/>
      <c r="GX563" s="162" t="s">
        <v>179</v>
      </c>
      <c r="GY563" s="162"/>
      <c r="GZ563" s="162"/>
      <c r="HA563" s="162"/>
      <c r="HB563" s="162" t="s">
        <v>179</v>
      </c>
      <c r="HC563" s="162"/>
      <c r="HD563" s="162"/>
      <c r="HE563" s="162"/>
      <c r="HF563" s="162" t="s">
        <v>179</v>
      </c>
      <c r="HG563" s="162"/>
      <c r="HH563" s="162"/>
      <c r="HI563" s="162"/>
      <c r="HJ563" s="162" t="s">
        <v>179</v>
      </c>
      <c r="HK563" s="162"/>
      <c r="HL563" s="162"/>
      <c r="HM563" s="162"/>
      <c r="HN563" s="162" t="s">
        <v>179</v>
      </c>
      <c r="HO563" s="162"/>
      <c r="HP563" s="162"/>
      <c r="HQ563" s="162"/>
      <c r="HR563" s="162" t="s">
        <v>179</v>
      </c>
      <c r="HS563" s="162"/>
      <c r="HT563" s="162"/>
      <c r="HU563" s="162"/>
      <c r="HV563" s="162" t="s">
        <v>179</v>
      </c>
      <c r="HW563" s="162"/>
      <c r="HX563" s="162"/>
      <c r="HY563" s="162"/>
      <c r="HZ563" s="162" t="s">
        <v>179</v>
      </c>
      <c r="IA563" s="162"/>
      <c r="IB563" s="162"/>
      <c r="IC563" s="162"/>
      <c r="ID563" s="162" t="s">
        <v>179</v>
      </c>
      <c r="IE563" s="162"/>
      <c r="IF563" s="162"/>
      <c r="IG563" s="162"/>
      <c r="IH563" s="162" t="s">
        <v>179</v>
      </c>
      <c r="II563" s="162"/>
      <c r="IJ563" s="162"/>
      <c r="IK563" s="162"/>
      <c r="IL563" s="162" t="s">
        <v>179</v>
      </c>
      <c r="IM563" s="162"/>
      <c r="IN563" s="162"/>
      <c r="IO563" s="162"/>
      <c r="IP563" s="162" t="s">
        <v>179</v>
      </c>
      <c r="IQ563" s="162"/>
      <c r="IR563" s="162"/>
      <c r="IS563" s="162"/>
      <c r="IT563" s="162" t="s">
        <v>179</v>
      </c>
      <c r="IU563" s="162"/>
      <c r="IV563" s="162"/>
      <c r="IW563" s="162"/>
    </row>
    <row r="564" spans="1:257" ht="18" customHeight="1">
      <c r="A564" s="168"/>
      <c r="B564" s="169"/>
      <c r="C564" s="169"/>
      <c r="D564" s="169"/>
      <c r="E564" s="170"/>
      <c r="F564" s="69" t="s">
        <v>29</v>
      </c>
      <c r="G564" s="75">
        <f t="shared" si="216"/>
        <v>17981.5</v>
      </c>
      <c r="H564" s="75">
        <f t="shared" si="217"/>
        <v>17981.5</v>
      </c>
      <c r="I564" s="75">
        <f t="shared" ref="I564:P568" si="219">I384+I502+I546</f>
        <v>17981.5</v>
      </c>
      <c r="J564" s="75">
        <f t="shared" si="219"/>
        <v>17981.5</v>
      </c>
      <c r="K564" s="75">
        <f t="shared" si="219"/>
        <v>0</v>
      </c>
      <c r="L564" s="75">
        <f t="shared" si="219"/>
        <v>0</v>
      </c>
      <c r="M564" s="75">
        <f t="shared" si="219"/>
        <v>0</v>
      </c>
      <c r="N564" s="75">
        <f t="shared" si="219"/>
        <v>0</v>
      </c>
      <c r="O564" s="75">
        <f t="shared" si="219"/>
        <v>0</v>
      </c>
      <c r="P564" s="76">
        <f t="shared" si="219"/>
        <v>0</v>
      </c>
      <c r="Q564" s="184"/>
      <c r="R564" s="184"/>
      <c r="S564" s="55"/>
      <c r="T564" s="55"/>
      <c r="U564" s="55"/>
      <c r="V564" s="55"/>
      <c r="W564" s="55"/>
      <c r="X564" s="55"/>
      <c r="Y564" s="55"/>
      <c r="Z564" s="163"/>
      <c r="AA564" s="163"/>
      <c r="AB564" s="163"/>
      <c r="AC564" s="163"/>
      <c r="AD564" s="163"/>
      <c r="AE564" s="163"/>
      <c r="AF564" s="163"/>
      <c r="AG564" s="163"/>
      <c r="AH564" s="163"/>
      <c r="AI564" s="163"/>
      <c r="AJ564" s="163"/>
      <c r="AK564" s="163"/>
      <c r="AL564" s="163"/>
      <c r="AM564" s="163"/>
      <c r="AN564" s="163"/>
      <c r="AO564" s="163"/>
      <c r="AP564" s="163"/>
      <c r="AQ564" s="163"/>
      <c r="AR564" s="163"/>
      <c r="AS564" s="163"/>
      <c r="AT564" s="163"/>
      <c r="AU564" s="163"/>
      <c r="AV564" s="163"/>
      <c r="AW564" s="163"/>
      <c r="AX564" s="163"/>
      <c r="AY564" s="163"/>
      <c r="AZ564" s="163"/>
      <c r="BA564" s="163"/>
      <c r="BB564" s="162"/>
      <c r="BC564" s="162"/>
      <c r="BD564" s="162"/>
      <c r="BE564" s="162"/>
      <c r="BF564" s="162"/>
      <c r="BG564" s="162"/>
      <c r="BH564" s="162"/>
      <c r="BI564" s="162"/>
      <c r="BJ564" s="162"/>
      <c r="BK564" s="162"/>
      <c r="BL564" s="162"/>
      <c r="BM564" s="162"/>
      <c r="BN564" s="162"/>
      <c r="BO564" s="162"/>
      <c r="BP564" s="162"/>
      <c r="BQ564" s="162"/>
      <c r="BR564" s="162"/>
      <c r="BS564" s="162"/>
      <c r="BT564" s="162"/>
      <c r="BU564" s="162"/>
      <c r="BV564" s="162"/>
      <c r="BW564" s="162"/>
      <c r="BX564" s="162"/>
      <c r="BY564" s="162"/>
      <c r="BZ564" s="162"/>
      <c r="CA564" s="162"/>
      <c r="CB564" s="162"/>
      <c r="CC564" s="162"/>
      <c r="CD564" s="162"/>
      <c r="CE564" s="162"/>
      <c r="CF564" s="162"/>
      <c r="CG564" s="162"/>
      <c r="CH564" s="162"/>
      <c r="CI564" s="162"/>
      <c r="CJ564" s="162"/>
      <c r="CK564" s="162"/>
      <c r="CL564" s="162"/>
      <c r="CM564" s="162"/>
      <c r="CN564" s="162"/>
      <c r="CO564" s="162"/>
      <c r="CP564" s="162"/>
      <c r="CQ564" s="162"/>
      <c r="CR564" s="162"/>
      <c r="CS564" s="162"/>
      <c r="CT564" s="162"/>
      <c r="CU564" s="162"/>
      <c r="CV564" s="162"/>
      <c r="CW564" s="162"/>
      <c r="CX564" s="162"/>
      <c r="CY564" s="162"/>
      <c r="CZ564" s="162"/>
      <c r="DA564" s="162"/>
      <c r="DB564" s="162"/>
      <c r="DC564" s="162"/>
      <c r="DD564" s="162"/>
      <c r="DE564" s="162"/>
      <c r="DF564" s="162"/>
      <c r="DG564" s="162"/>
      <c r="DH564" s="162"/>
      <c r="DI564" s="162"/>
      <c r="DJ564" s="162"/>
      <c r="DK564" s="162"/>
      <c r="DL564" s="162"/>
      <c r="DM564" s="162"/>
      <c r="DN564" s="162"/>
      <c r="DO564" s="162"/>
      <c r="DP564" s="162"/>
      <c r="DQ564" s="162"/>
      <c r="DR564" s="162"/>
      <c r="DS564" s="162"/>
      <c r="DT564" s="162"/>
      <c r="DU564" s="162"/>
      <c r="DV564" s="162"/>
      <c r="DW564" s="162"/>
      <c r="DX564" s="162"/>
      <c r="DY564" s="162"/>
      <c r="DZ564" s="162"/>
      <c r="EA564" s="162"/>
      <c r="EB564" s="162"/>
      <c r="EC564" s="162"/>
      <c r="ED564" s="162"/>
      <c r="EE564" s="162"/>
      <c r="EF564" s="162"/>
      <c r="EG564" s="162"/>
      <c r="EH564" s="162"/>
      <c r="EI564" s="162"/>
      <c r="EJ564" s="162"/>
      <c r="EK564" s="162"/>
      <c r="EL564" s="162"/>
      <c r="EM564" s="162"/>
      <c r="EN564" s="162"/>
      <c r="EO564" s="162"/>
      <c r="EP564" s="162"/>
      <c r="EQ564" s="162"/>
      <c r="ER564" s="162"/>
      <c r="ES564" s="162"/>
      <c r="ET564" s="162"/>
      <c r="EU564" s="162"/>
      <c r="EV564" s="162"/>
      <c r="EW564" s="162"/>
      <c r="EX564" s="162"/>
      <c r="EY564" s="162"/>
      <c r="EZ564" s="162"/>
      <c r="FA564" s="162"/>
      <c r="FB564" s="162"/>
      <c r="FC564" s="162"/>
      <c r="FD564" s="162"/>
      <c r="FE564" s="162"/>
      <c r="FF564" s="162"/>
      <c r="FG564" s="162"/>
      <c r="FH564" s="162"/>
      <c r="FI564" s="162"/>
      <c r="FJ564" s="162"/>
      <c r="FK564" s="162"/>
      <c r="FL564" s="162"/>
      <c r="FM564" s="162"/>
      <c r="FN564" s="162"/>
      <c r="FO564" s="162"/>
      <c r="FP564" s="162"/>
      <c r="FQ564" s="162"/>
      <c r="FR564" s="162"/>
      <c r="FS564" s="162"/>
      <c r="FT564" s="162"/>
      <c r="FU564" s="162"/>
      <c r="FV564" s="162"/>
      <c r="FW564" s="162"/>
      <c r="FX564" s="162"/>
      <c r="FY564" s="162"/>
      <c r="FZ564" s="162"/>
      <c r="GA564" s="162"/>
      <c r="GB564" s="162"/>
      <c r="GC564" s="162"/>
      <c r="GD564" s="162"/>
      <c r="GE564" s="162"/>
      <c r="GF564" s="162"/>
      <c r="GG564" s="162"/>
      <c r="GH564" s="162"/>
      <c r="GI564" s="162"/>
      <c r="GJ564" s="162"/>
      <c r="GK564" s="162"/>
      <c r="GL564" s="162"/>
      <c r="GM564" s="162"/>
      <c r="GN564" s="162"/>
      <c r="GO564" s="162"/>
      <c r="GP564" s="162"/>
      <c r="GQ564" s="162"/>
      <c r="GR564" s="162"/>
      <c r="GS564" s="162"/>
      <c r="GT564" s="162"/>
      <c r="GU564" s="162"/>
      <c r="GV564" s="162"/>
      <c r="GW564" s="162"/>
      <c r="GX564" s="162"/>
      <c r="GY564" s="162"/>
      <c r="GZ564" s="162"/>
      <c r="HA564" s="162"/>
      <c r="HB564" s="162"/>
      <c r="HC564" s="162"/>
      <c r="HD564" s="162"/>
      <c r="HE564" s="162"/>
      <c r="HF564" s="162"/>
      <c r="HG564" s="162"/>
      <c r="HH564" s="162"/>
      <c r="HI564" s="162"/>
      <c r="HJ564" s="162"/>
      <c r="HK564" s="162"/>
      <c r="HL564" s="162"/>
      <c r="HM564" s="162"/>
      <c r="HN564" s="162"/>
      <c r="HO564" s="162"/>
      <c r="HP564" s="162"/>
      <c r="HQ564" s="162"/>
      <c r="HR564" s="162"/>
      <c r="HS564" s="162"/>
      <c r="HT564" s="162"/>
      <c r="HU564" s="162"/>
      <c r="HV564" s="162"/>
      <c r="HW564" s="162"/>
      <c r="HX564" s="162"/>
      <c r="HY564" s="162"/>
      <c r="HZ564" s="162"/>
      <c r="IA564" s="162"/>
      <c r="IB564" s="162"/>
      <c r="IC564" s="162"/>
      <c r="ID564" s="162"/>
      <c r="IE564" s="162"/>
      <c r="IF564" s="162"/>
      <c r="IG564" s="162"/>
      <c r="IH564" s="162"/>
      <c r="II564" s="162"/>
      <c r="IJ564" s="162"/>
      <c r="IK564" s="162"/>
      <c r="IL564" s="162"/>
      <c r="IM564" s="162"/>
      <c r="IN564" s="162"/>
      <c r="IO564" s="162"/>
      <c r="IP564" s="162"/>
      <c r="IQ564" s="162"/>
      <c r="IR564" s="162"/>
      <c r="IS564" s="162"/>
      <c r="IT564" s="162"/>
      <c r="IU564" s="162"/>
      <c r="IV564" s="162"/>
      <c r="IW564" s="162"/>
    </row>
    <row r="565" spans="1:257" ht="18" customHeight="1">
      <c r="A565" s="168"/>
      <c r="B565" s="169"/>
      <c r="C565" s="169"/>
      <c r="D565" s="169"/>
      <c r="E565" s="170"/>
      <c r="F565" s="69" t="s">
        <v>32</v>
      </c>
      <c r="G565" s="75">
        <f t="shared" si="216"/>
        <v>9066</v>
      </c>
      <c r="H565" s="75">
        <f t="shared" si="217"/>
        <v>9066</v>
      </c>
      <c r="I565" s="75">
        <f t="shared" si="219"/>
        <v>9066</v>
      </c>
      <c r="J565" s="75">
        <f t="shared" si="219"/>
        <v>9066</v>
      </c>
      <c r="K565" s="75">
        <f t="shared" si="219"/>
        <v>0</v>
      </c>
      <c r="L565" s="75">
        <f t="shared" si="219"/>
        <v>0</v>
      </c>
      <c r="M565" s="75">
        <f t="shared" si="219"/>
        <v>0</v>
      </c>
      <c r="N565" s="75">
        <f t="shared" si="219"/>
        <v>0</v>
      </c>
      <c r="O565" s="75">
        <f t="shared" si="219"/>
        <v>0</v>
      </c>
      <c r="P565" s="76">
        <f t="shared" si="219"/>
        <v>0</v>
      </c>
      <c r="Q565" s="184"/>
      <c r="R565" s="184"/>
      <c r="S565" s="55"/>
      <c r="T565" s="55"/>
      <c r="U565" s="55"/>
      <c r="V565" s="55"/>
      <c r="W565" s="55"/>
      <c r="X565" s="55"/>
      <c r="Y565" s="55"/>
      <c r="Z565" s="163"/>
      <c r="AA565" s="163"/>
      <c r="AB565" s="163"/>
      <c r="AC565" s="163"/>
      <c r="AD565" s="163"/>
      <c r="AE565" s="163"/>
      <c r="AF565" s="163"/>
      <c r="AG565" s="163"/>
      <c r="AH565" s="163"/>
      <c r="AI565" s="163"/>
      <c r="AJ565" s="163"/>
      <c r="AK565" s="163"/>
      <c r="AL565" s="163"/>
      <c r="AM565" s="163"/>
      <c r="AN565" s="163"/>
      <c r="AO565" s="163"/>
      <c r="AP565" s="163"/>
      <c r="AQ565" s="163"/>
      <c r="AR565" s="163"/>
      <c r="AS565" s="163"/>
      <c r="AT565" s="163"/>
      <c r="AU565" s="163"/>
      <c r="AV565" s="163"/>
      <c r="AW565" s="163"/>
      <c r="AX565" s="163"/>
      <c r="AY565" s="163"/>
      <c r="AZ565" s="163"/>
      <c r="BA565" s="163"/>
      <c r="BB565" s="162"/>
      <c r="BC565" s="162"/>
      <c r="BD565" s="162"/>
      <c r="BE565" s="162"/>
      <c r="BF565" s="162"/>
      <c r="BG565" s="162"/>
      <c r="BH565" s="162"/>
      <c r="BI565" s="162"/>
      <c r="BJ565" s="162"/>
      <c r="BK565" s="162"/>
      <c r="BL565" s="162"/>
      <c r="BM565" s="162"/>
      <c r="BN565" s="162"/>
      <c r="BO565" s="162"/>
      <c r="BP565" s="162"/>
      <c r="BQ565" s="162"/>
      <c r="BR565" s="162"/>
      <c r="BS565" s="162"/>
      <c r="BT565" s="162"/>
      <c r="BU565" s="162"/>
      <c r="BV565" s="162"/>
      <c r="BW565" s="162"/>
      <c r="BX565" s="162"/>
      <c r="BY565" s="162"/>
      <c r="BZ565" s="162"/>
      <c r="CA565" s="162"/>
      <c r="CB565" s="162"/>
      <c r="CC565" s="162"/>
      <c r="CD565" s="162"/>
      <c r="CE565" s="162"/>
      <c r="CF565" s="162"/>
      <c r="CG565" s="162"/>
      <c r="CH565" s="162"/>
      <c r="CI565" s="162"/>
      <c r="CJ565" s="162"/>
      <c r="CK565" s="162"/>
      <c r="CL565" s="162"/>
      <c r="CM565" s="162"/>
      <c r="CN565" s="162"/>
      <c r="CO565" s="162"/>
      <c r="CP565" s="162"/>
      <c r="CQ565" s="162"/>
      <c r="CR565" s="162"/>
      <c r="CS565" s="162"/>
      <c r="CT565" s="162"/>
      <c r="CU565" s="162"/>
      <c r="CV565" s="162"/>
      <c r="CW565" s="162"/>
      <c r="CX565" s="162"/>
      <c r="CY565" s="162"/>
      <c r="CZ565" s="162"/>
      <c r="DA565" s="162"/>
      <c r="DB565" s="162"/>
      <c r="DC565" s="162"/>
      <c r="DD565" s="162"/>
      <c r="DE565" s="162"/>
      <c r="DF565" s="162"/>
      <c r="DG565" s="162"/>
      <c r="DH565" s="162"/>
      <c r="DI565" s="162"/>
      <c r="DJ565" s="162"/>
      <c r="DK565" s="162"/>
      <c r="DL565" s="162"/>
      <c r="DM565" s="162"/>
      <c r="DN565" s="162"/>
      <c r="DO565" s="162"/>
      <c r="DP565" s="162"/>
      <c r="DQ565" s="162"/>
      <c r="DR565" s="162"/>
      <c r="DS565" s="162"/>
      <c r="DT565" s="162"/>
      <c r="DU565" s="162"/>
      <c r="DV565" s="162"/>
      <c r="DW565" s="162"/>
      <c r="DX565" s="162"/>
      <c r="DY565" s="162"/>
      <c r="DZ565" s="162"/>
      <c r="EA565" s="162"/>
      <c r="EB565" s="162"/>
      <c r="EC565" s="162"/>
      <c r="ED565" s="162"/>
      <c r="EE565" s="162"/>
      <c r="EF565" s="162"/>
      <c r="EG565" s="162"/>
      <c r="EH565" s="162"/>
      <c r="EI565" s="162"/>
      <c r="EJ565" s="162"/>
      <c r="EK565" s="162"/>
      <c r="EL565" s="162"/>
      <c r="EM565" s="162"/>
      <c r="EN565" s="162"/>
      <c r="EO565" s="162"/>
      <c r="EP565" s="162"/>
      <c r="EQ565" s="162"/>
      <c r="ER565" s="162"/>
      <c r="ES565" s="162"/>
      <c r="ET565" s="162"/>
      <c r="EU565" s="162"/>
      <c r="EV565" s="162"/>
      <c r="EW565" s="162"/>
      <c r="EX565" s="162"/>
      <c r="EY565" s="162"/>
      <c r="EZ565" s="162"/>
      <c r="FA565" s="162"/>
      <c r="FB565" s="162"/>
      <c r="FC565" s="162"/>
      <c r="FD565" s="162"/>
      <c r="FE565" s="162"/>
      <c r="FF565" s="162"/>
      <c r="FG565" s="162"/>
      <c r="FH565" s="162"/>
      <c r="FI565" s="162"/>
      <c r="FJ565" s="162"/>
      <c r="FK565" s="162"/>
      <c r="FL565" s="162"/>
      <c r="FM565" s="162"/>
      <c r="FN565" s="162"/>
      <c r="FO565" s="162"/>
      <c r="FP565" s="162"/>
      <c r="FQ565" s="162"/>
      <c r="FR565" s="162"/>
      <c r="FS565" s="162"/>
      <c r="FT565" s="162"/>
      <c r="FU565" s="162"/>
      <c r="FV565" s="162"/>
      <c r="FW565" s="162"/>
      <c r="FX565" s="162"/>
      <c r="FY565" s="162"/>
      <c r="FZ565" s="162"/>
      <c r="GA565" s="162"/>
      <c r="GB565" s="162"/>
      <c r="GC565" s="162"/>
      <c r="GD565" s="162"/>
      <c r="GE565" s="162"/>
      <c r="GF565" s="162"/>
      <c r="GG565" s="162"/>
      <c r="GH565" s="162"/>
      <c r="GI565" s="162"/>
      <c r="GJ565" s="162"/>
      <c r="GK565" s="162"/>
      <c r="GL565" s="162"/>
      <c r="GM565" s="162"/>
      <c r="GN565" s="162"/>
      <c r="GO565" s="162"/>
      <c r="GP565" s="162"/>
      <c r="GQ565" s="162"/>
      <c r="GR565" s="162"/>
      <c r="GS565" s="162"/>
      <c r="GT565" s="162"/>
      <c r="GU565" s="162"/>
      <c r="GV565" s="162"/>
      <c r="GW565" s="162"/>
      <c r="GX565" s="162"/>
      <c r="GY565" s="162"/>
      <c r="GZ565" s="162"/>
      <c r="HA565" s="162"/>
      <c r="HB565" s="162"/>
      <c r="HC565" s="162"/>
      <c r="HD565" s="162"/>
      <c r="HE565" s="162"/>
      <c r="HF565" s="162"/>
      <c r="HG565" s="162"/>
      <c r="HH565" s="162"/>
      <c r="HI565" s="162"/>
      <c r="HJ565" s="162"/>
      <c r="HK565" s="162"/>
      <c r="HL565" s="162"/>
      <c r="HM565" s="162"/>
      <c r="HN565" s="162"/>
      <c r="HO565" s="162"/>
      <c r="HP565" s="162"/>
      <c r="HQ565" s="162"/>
      <c r="HR565" s="162"/>
      <c r="HS565" s="162"/>
      <c r="HT565" s="162"/>
      <c r="HU565" s="162"/>
      <c r="HV565" s="162"/>
      <c r="HW565" s="162"/>
      <c r="HX565" s="162"/>
      <c r="HY565" s="162"/>
      <c r="HZ565" s="162"/>
      <c r="IA565" s="162"/>
      <c r="IB565" s="162"/>
      <c r="IC565" s="162"/>
      <c r="ID565" s="162"/>
      <c r="IE565" s="162"/>
      <c r="IF565" s="162"/>
      <c r="IG565" s="162"/>
      <c r="IH565" s="162"/>
      <c r="II565" s="162"/>
      <c r="IJ565" s="162"/>
      <c r="IK565" s="162"/>
      <c r="IL565" s="162"/>
      <c r="IM565" s="162"/>
      <c r="IN565" s="162"/>
      <c r="IO565" s="162"/>
      <c r="IP565" s="162"/>
      <c r="IQ565" s="162"/>
      <c r="IR565" s="162"/>
      <c r="IS565" s="162"/>
      <c r="IT565" s="162"/>
      <c r="IU565" s="162"/>
      <c r="IV565" s="162"/>
      <c r="IW565" s="162"/>
    </row>
    <row r="566" spans="1:257" ht="18" customHeight="1">
      <c r="A566" s="168"/>
      <c r="B566" s="169"/>
      <c r="C566" s="169"/>
      <c r="D566" s="169"/>
      <c r="E566" s="170"/>
      <c r="F566" s="69" t="s">
        <v>33</v>
      </c>
      <c r="G566" s="75">
        <f t="shared" si="216"/>
        <v>54222.8</v>
      </c>
      <c r="H566" s="75">
        <f t="shared" si="217"/>
        <v>785</v>
      </c>
      <c r="I566" s="75">
        <f t="shared" si="219"/>
        <v>40236.800000000003</v>
      </c>
      <c r="J566" s="75">
        <f t="shared" si="219"/>
        <v>785</v>
      </c>
      <c r="K566" s="75">
        <f t="shared" si="219"/>
        <v>0</v>
      </c>
      <c r="L566" s="75">
        <f t="shared" si="219"/>
        <v>0</v>
      </c>
      <c r="M566" s="75">
        <f t="shared" si="219"/>
        <v>13986</v>
      </c>
      <c r="N566" s="75">
        <f t="shared" si="219"/>
        <v>0</v>
      </c>
      <c r="O566" s="75">
        <f t="shared" si="219"/>
        <v>0</v>
      </c>
      <c r="P566" s="76">
        <f t="shared" si="219"/>
        <v>0</v>
      </c>
      <c r="Q566" s="184"/>
      <c r="R566" s="184"/>
      <c r="S566" s="55"/>
      <c r="T566" s="55"/>
      <c r="U566" s="55"/>
      <c r="V566" s="55"/>
      <c r="W566" s="55"/>
      <c r="X566" s="55"/>
      <c r="Y566" s="55"/>
      <c r="Z566" s="163"/>
      <c r="AA566" s="163"/>
      <c r="AB566" s="163"/>
      <c r="AC566" s="163"/>
      <c r="AD566" s="163"/>
      <c r="AE566" s="163"/>
      <c r="AF566" s="163"/>
      <c r="AG566" s="163"/>
      <c r="AH566" s="163"/>
      <c r="AI566" s="163"/>
      <c r="AJ566" s="163"/>
      <c r="AK566" s="163"/>
      <c r="AL566" s="163"/>
      <c r="AM566" s="163"/>
      <c r="AN566" s="163"/>
      <c r="AO566" s="163"/>
      <c r="AP566" s="163"/>
      <c r="AQ566" s="163"/>
      <c r="AR566" s="163"/>
      <c r="AS566" s="163"/>
      <c r="AT566" s="163"/>
      <c r="AU566" s="163"/>
      <c r="AV566" s="163"/>
      <c r="AW566" s="163"/>
      <c r="AX566" s="163"/>
      <c r="AY566" s="163"/>
      <c r="AZ566" s="163"/>
      <c r="BA566" s="163"/>
      <c r="BB566" s="162"/>
      <c r="BC566" s="162"/>
      <c r="BD566" s="162"/>
      <c r="BE566" s="162"/>
      <c r="BF566" s="162"/>
      <c r="BG566" s="162"/>
      <c r="BH566" s="162"/>
      <c r="BI566" s="162"/>
      <c r="BJ566" s="162"/>
      <c r="BK566" s="162"/>
      <c r="BL566" s="162"/>
      <c r="BM566" s="162"/>
      <c r="BN566" s="162"/>
      <c r="BO566" s="162"/>
      <c r="BP566" s="162"/>
      <c r="BQ566" s="162"/>
      <c r="BR566" s="162"/>
      <c r="BS566" s="162"/>
      <c r="BT566" s="162"/>
      <c r="BU566" s="162"/>
      <c r="BV566" s="162"/>
      <c r="BW566" s="162"/>
      <c r="BX566" s="162"/>
      <c r="BY566" s="162"/>
      <c r="BZ566" s="162"/>
      <c r="CA566" s="162"/>
      <c r="CB566" s="162"/>
      <c r="CC566" s="162"/>
      <c r="CD566" s="162"/>
      <c r="CE566" s="162"/>
      <c r="CF566" s="162"/>
      <c r="CG566" s="162"/>
      <c r="CH566" s="162"/>
      <c r="CI566" s="162"/>
      <c r="CJ566" s="162"/>
      <c r="CK566" s="162"/>
      <c r="CL566" s="162"/>
      <c r="CM566" s="162"/>
      <c r="CN566" s="162"/>
      <c r="CO566" s="162"/>
      <c r="CP566" s="162"/>
      <c r="CQ566" s="162"/>
      <c r="CR566" s="162"/>
      <c r="CS566" s="162"/>
      <c r="CT566" s="162"/>
      <c r="CU566" s="162"/>
      <c r="CV566" s="162"/>
      <c r="CW566" s="162"/>
      <c r="CX566" s="162"/>
      <c r="CY566" s="162"/>
      <c r="CZ566" s="162"/>
      <c r="DA566" s="162"/>
      <c r="DB566" s="162"/>
      <c r="DC566" s="162"/>
      <c r="DD566" s="162"/>
      <c r="DE566" s="162"/>
      <c r="DF566" s="162"/>
      <c r="DG566" s="162"/>
      <c r="DH566" s="162"/>
      <c r="DI566" s="162"/>
      <c r="DJ566" s="162"/>
      <c r="DK566" s="162"/>
      <c r="DL566" s="162"/>
      <c r="DM566" s="162"/>
      <c r="DN566" s="162"/>
      <c r="DO566" s="162"/>
      <c r="DP566" s="162"/>
      <c r="DQ566" s="162"/>
      <c r="DR566" s="162"/>
      <c r="DS566" s="162"/>
      <c r="DT566" s="162"/>
      <c r="DU566" s="162"/>
      <c r="DV566" s="162"/>
      <c r="DW566" s="162"/>
      <c r="DX566" s="162"/>
      <c r="DY566" s="162"/>
      <c r="DZ566" s="162"/>
      <c r="EA566" s="162"/>
      <c r="EB566" s="162"/>
      <c r="EC566" s="162"/>
      <c r="ED566" s="162"/>
      <c r="EE566" s="162"/>
      <c r="EF566" s="162"/>
      <c r="EG566" s="162"/>
      <c r="EH566" s="162"/>
      <c r="EI566" s="162"/>
      <c r="EJ566" s="162"/>
      <c r="EK566" s="162"/>
      <c r="EL566" s="162"/>
      <c r="EM566" s="162"/>
      <c r="EN566" s="162"/>
      <c r="EO566" s="162"/>
      <c r="EP566" s="162"/>
      <c r="EQ566" s="162"/>
      <c r="ER566" s="162"/>
      <c r="ES566" s="162"/>
      <c r="ET566" s="162"/>
      <c r="EU566" s="162"/>
      <c r="EV566" s="162"/>
      <c r="EW566" s="162"/>
      <c r="EX566" s="162"/>
      <c r="EY566" s="162"/>
      <c r="EZ566" s="162"/>
      <c r="FA566" s="162"/>
      <c r="FB566" s="162"/>
      <c r="FC566" s="162"/>
      <c r="FD566" s="162"/>
      <c r="FE566" s="162"/>
      <c r="FF566" s="162"/>
      <c r="FG566" s="162"/>
      <c r="FH566" s="162"/>
      <c r="FI566" s="162"/>
      <c r="FJ566" s="162"/>
      <c r="FK566" s="162"/>
      <c r="FL566" s="162"/>
      <c r="FM566" s="162"/>
      <c r="FN566" s="162"/>
      <c r="FO566" s="162"/>
      <c r="FP566" s="162"/>
      <c r="FQ566" s="162"/>
      <c r="FR566" s="162"/>
      <c r="FS566" s="162"/>
      <c r="FT566" s="162"/>
      <c r="FU566" s="162"/>
      <c r="FV566" s="162"/>
      <c r="FW566" s="162"/>
      <c r="FX566" s="162"/>
      <c r="FY566" s="162"/>
      <c r="FZ566" s="162"/>
      <c r="GA566" s="162"/>
      <c r="GB566" s="162"/>
      <c r="GC566" s="162"/>
      <c r="GD566" s="162"/>
      <c r="GE566" s="162"/>
      <c r="GF566" s="162"/>
      <c r="GG566" s="162"/>
      <c r="GH566" s="162"/>
      <c r="GI566" s="162"/>
      <c r="GJ566" s="162"/>
      <c r="GK566" s="162"/>
      <c r="GL566" s="162"/>
      <c r="GM566" s="162"/>
      <c r="GN566" s="162"/>
      <c r="GO566" s="162"/>
      <c r="GP566" s="162"/>
      <c r="GQ566" s="162"/>
      <c r="GR566" s="162"/>
      <c r="GS566" s="162"/>
      <c r="GT566" s="162"/>
      <c r="GU566" s="162"/>
      <c r="GV566" s="162"/>
      <c r="GW566" s="162"/>
      <c r="GX566" s="162"/>
      <c r="GY566" s="162"/>
      <c r="GZ566" s="162"/>
      <c r="HA566" s="162"/>
      <c r="HB566" s="162"/>
      <c r="HC566" s="162"/>
      <c r="HD566" s="162"/>
      <c r="HE566" s="162"/>
      <c r="HF566" s="162"/>
      <c r="HG566" s="162"/>
      <c r="HH566" s="162"/>
      <c r="HI566" s="162"/>
      <c r="HJ566" s="162"/>
      <c r="HK566" s="162"/>
      <c r="HL566" s="162"/>
      <c r="HM566" s="162"/>
      <c r="HN566" s="162"/>
      <c r="HO566" s="162"/>
      <c r="HP566" s="162"/>
      <c r="HQ566" s="162"/>
      <c r="HR566" s="162"/>
      <c r="HS566" s="162"/>
      <c r="HT566" s="162"/>
      <c r="HU566" s="162"/>
      <c r="HV566" s="162"/>
      <c r="HW566" s="162"/>
      <c r="HX566" s="162"/>
      <c r="HY566" s="162"/>
      <c r="HZ566" s="162"/>
      <c r="IA566" s="162"/>
      <c r="IB566" s="162"/>
      <c r="IC566" s="162"/>
      <c r="ID566" s="162"/>
      <c r="IE566" s="162"/>
      <c r="IF566" s="162"/>
      <c r="IG566" s="162"/>
      <c r="IH566" s="162"/>
      <c r="II566" s="162"/>
      <c r="IJ566" s="162"/>
      <c r="IK566" s="162"/>
      <c r="IL566" s="162"/>
      <c r="IM566" s="162"/>
      <c r="IN566" s="162"/>
      <c r="IO566" s="162"/>
      <c r="IP566" s="162"/>
      <c r="IQ566" s="162"/>
      <c r="IR566" s="162"/>
      <c r="IS566" s="162"/>
      <c r="IT566" s="162"/>
      <c r="IU566" s="162"/>
      <c r="IV566" s="162"/>
      <c r="IW566" s="162"/>
    </row>
    <row r="567" spans="1:257" ht="18" customHeight="1">
      <c r="A567" s="168"/>
      <c r="B567" s="169"/>
      <c r="C567" s="169"/>
      <c r="D567" s="169"/>
      <c r="E567" s="170"/>
      <c r="F567" s="69" t="s">
        <v>34</v>
      </c>
      <c r="G567" s="75">
        <f t="shared" si="216"/>
        <v>157465</v>
      </c>
      <c r="H567" s="75">
        <f t="shared" si="217"/>
        <v>0</v>
      </c>
      <c r="I567" s="75">
        <f t="shared" si="219"/>
        <v>157465</v>
      </c>
      <c r="J567" s="75">
        <f t="shared" si="219"/>
        <v>0</v>
      </c>
      <c r="K567" s="75">
        <f t="shared" si="219"/>
        <v>0</v>
      </c>
      <c r="L567" s="75">
        <f t="shared" si="219"/>
        <v>0</v>
      </c>
      <c r="M567" s="75">
        <f t="shared" si="219"/>
        <v>0</v>
      </c>
      <c r="N567" s="75">
        <f t="shared" si="219"/>
        <v>0</v>
      </c>
      <c r="O567" s="75">
        <f t="shared" si="219"/>
        <v>0</v>
      </c>
      <c r="P567" s="76">
        <f t="shared" si="219"/>
        <v>0</v>
      </c>
      <c r="Q567" s="184"/>
      <c r="R567" s="184"/>
      <c r="S567" s="55"/>
      <c r="T567" s="55"/>
      <c r="U567" s="55"/>
      <c r="V567" s="55"/>
      <c r="W567" s="55"/>
      <c r="X567" s="55"/>
      <c r="Y567" s="55"/>
      <c r="Z567" s="163"/>
      <c r="AA567" s="163"/>
      <c r="AB567" s="163"/>
      <c r="AC567" s="163"/>
      <c r="AD567" s="163"/>
      <c r="AE567" s="163"/>
      <c r="AF567" s="163"/>
      <c r="AG567" s="163"/>
      <c r="AH567" s="163"/>
      <c r="AI567" s="163"/>
      <c r="AJ567" s="163"/>
      <c r="AK567" s="163"/>
      <c r="AL567" s="163"/>
      <c r="AM567" s="163"/>
      <c r="AN567" s="163"/>
      <c r="AO567" s="163"/>
      <c r="AP567" s="163"/>
      <c r="AQ567" s="163"/>
      <c r="AR567" s="163"/>
      <c r="AS567" s="163"/>
      <c r="AT567" s="163"/>
      <c r="AU567" s="163"/>
      <c r="AV567" s="163"/>
      <c r="AW567" s="163"/>
      <c r="AX567" s="163"/>
      <c r="AY567" s="163"/>
      <c r="AZ567" s="163"/>
      <c r="BA567" s="163"/>
      <c r="BB567" s="162"/>
      <c r="BC567" s="162"/>
      <c r="BD567" s="162"/>
      <c r="BE567" s="162"/>
      <c r="BF567" s="162"/>
      <c r="BG567" s="162"/>
      <c r="BH567" s="162"/>
      <c r="BI567" s="162"/>
      <c r="BJ567" s="162"/>
      <c r="BK567" s="162"/>
      <c r="BL567" s="162"/>
      <c r="BM567" s="162"/>
      <c r="BN567" s="162"/>
      <c r="BO567" s="162"/>
      <c r="BP567" s="162"/>
      <c r="BQ567" s="162"/>
      <c r="BR567" s="162"/>
      <c r="BS567" s="162"/>
      <c r="BT567" s="162"/>
      <c r="BU567" s="162"/>
      <c r="BV567" s="162"/>
      <c r="BW567" s="162"/>
      <c r="BX567" s="162"/>
      <c r="BY567" s="162"/>
      <c r="BZ567" s="162"/>
      <c r="CA567" s="162"/>
      <c r="CB567" s="162"/>
      <c r="CC567" s="162"/>
      <c r="CD567" s="162"/>
      <c r="CE567" s="162"/>
      <c r="CF567" s="162"/>
      <c r="CG567" s="162"/>
      <c r="CH567" s="162"/>
      <c r="CI567" s="162"/>
      <c r="CJ567" s="162"/>
      <c r="CK567" s="162"/>
      <c r="CL567" s="162"/>
      <c r="CM567" s="162"/>
      <c r="CN567" s="162"/>
      <c r="CO567" s="162"/>
      <c r="CP567" s="162"/>
      <c r="CQ567" s="162"/>
      <c r="CR567" s="162"/>
      <c r="CS567" s="162"/>
      <c r="CT567" s="162"/>
      <c r="CU567" s="162"/>
      <c r="CV567" s="162"/>
      <c r="CW567" s="162"/>
      <c r="CX567" s="162"/>
      <c r="CY567" s="162"/>
      <c r="CZ567" s="162"/>
      <c r="DA567" s="162"/>
      <c r="DB567" s="162"/>
      <c r="DC567" s="162"/>
      <c r="DD567" s="162"/>
      <c r="DE567" s="162"/>
      <c r="DF567" s="162"/>
      <c r="DG567" s="162"/>
      <c r="DH567" s="162"/>
      <c r="DI567" s="162"/>
      <c r="DJ567" s="162"/>
      <c r="DK567" s="162"/>
      <c r="DL567" s="162"/>
      <c r="DM567" s="162"/>
      <c r="DN567" s="162"/>
      <c r="DO567" s="162"/>
      <c r="DP567" s="162"/>
      <c r="DQ567" s="162"/>
      <c r="DR567" s="162"/>
      <c r="DS567" s="162"/>
      <c r="DT567" s="162"/>
      <c r="DU567" s="162"/>
      <c r="DV567" s="162"/>
      <c r="DW567" s="162"/>
      <c r="DX567" s="162"/>
      <c r="DY567" s="162"/>
      <c r="DZ567" s="162"/>
      <c r="EA567" s="162"/>
      <c r="EB567" s="162"/>
      <c r="EC567" s="162"/>
      <c r="ED567" s="162"/>
      <c r="EE567" s="162"/>
      <c r="EF567" s="162"/>
      <c r="EG567" s="162"/>
      <c r="EH567" s="162"/>
      <c r="EI567" s="162"/>
      <c r="EJ567" s="162"/>
      <c r="EK567" s="162"/>
      <c r="EL567" s="162"/>
      <c r="EM567" s="162"/>
      <c r="EN567" s="162"/>
      <c r="EO567" s="162"/>
      <c r="EP567" s="162"/>
      <c r="EQ567" s="162"/>
      <c r="ER567" s="162"/>
      <c r="ES567" s="162"/>
      <c r="ET567" s="162"/>
      <c r="EU567" s="162"/>
      <c r="EV567" s="162"/>
      <c r="EW567" s="162"/>
      <c r="EX567" s="162"/>
      <c r="EY567" s="162"/>
      <c r="EZ567" s="162"/>
      <c r="FA567" s="162"/>
      <c r="FB567" s="162"/>
      <c r="FC567" s="162"/>
      <c r="FD567" s="162"/>
      <c r="FE567" s="162"/>
      <c r="FF567" s="162"/>
      <c r="FG567" s="162"/>
      <c r="FH567" s="162"/>
      <c r="FI567" s="162"/>
      <c r="FJ567" s="162"/>
      <c r="FK567" s="162"/>
      <c r="FL567" s="162"/>
      <c r="FM567" s="162"/>
      <c r="FN567" s="162"/>
      <c r="FO567" s="162"/>
      <c r="FP567" s="162"/>
      <c r="FQ567" s="162"/>
      <c r="FR567" s="162"/>
      <c r="FS567" s="162"/>
      <c r="FT567" s="162"/>
      <c r="FU567" s="162"/>
      <c r="FV567" s="162"/>
      <c r="FW567" s="162"/>
      <c r="FX567" s="162"/>
      <c r="FY567" s="162"/>
      <c r="FZ567" s="162"/>
      <c r="GA567" s="162"/>
      <c r="GB567" s="162"/>
      <c r="GC567" s="162"/>
      <c r="GD567" s="162"/>
      <c r="GE567" s="162"/>
      <c r="GF567" s="162"/>
      <c r="GG567" s="162"/>
      <c r="GH567" s="162"/>
      <c r="GI567" s="162"/>
      <c r="GJ567" s="162"/>
      <c r="GK567" s="162"/>
      <c r="GL567" s="162"/>
      <c r="GM567" s="162"/>
      <c r="GN567" s="162"/>
      <c r="GO567" s="162"/>
      <c r="GP567" s="162"/>
      <c r="GQ567" s="162"/>
      <c r="GR567" s="162"/>
      <c r="GS567" s="162"/>
      <c r="GT567" s="162"/>
      <c r="GU567" s="162"/>
      <c r="GV567" s="162"/>
      <c r="GW567" s="162"/>
      <c r="GX567" s="162"/>
      <c r="GY567" s="162"/>
      <c r="GZ567" s="162"/>
      <c r="HA567" s="162"/>
      <c r="HB567" s="162"/>
      <c r="HC567" s="162"/>
      <c r="HD567" s="162"/>
      <c r="HE567" s="162"/>
      <c r="HF567" s="162"/>
      <c r="HG567" s="162"/>
      <c r="HH567" s="162"/>
      <c r="HI567" s="162"/>
      <c r="HJ567" s="162"/>
      <c r="HK567" s="162"/>
      <c r="HL567" s="162"/>
      <c r="HM567" s="162"/>
      <c r="HN567" s="162"/>
      <c r="HO567" s="162"/>
      <c r="HP567" s="162"/>
      <c r="HQ567" s="162"/>
      <c r="HR567" s="162"/>
      <c r="HS567" s="162"/>
      <c r="HT567" s="162"/>
      <c r="HU567" s="162"/>
      <c r="HV567" s="162"/>
      <c r="HW567" s="162"/>
      <c r="HX567" s="162"/>
      <c r="HY567" s="162"/>
      <c r="HZ567" s="162"/>
      <c r="IA567" s="162"/>
      <c r="IB567" s="162"/>
      <c r="IC567" s="162"/>
      <c r="ID567" s="162"/>
      <c r="IE567" s="162"/>
      <c r="IF567" s="162"/>
      <c r="IG567" s="162"/>
      <c r="IH567" s="162"/>
      <c r="II567" s="162"/>
      <c r="IJ567" s="162"/>
      <c r="IK567" s="162"/>
      <c r="IL567" s="162"/>
      <c r="IM567" s="162"/>
      <c r="IN567" s="162"/>
      <c r="IO567" s="162"/>
      <c r="IP567" s="162"/>
      <c r="IQ567" s="162"/>
      <c r="IR567" s="162"/>
      <c r="IS567" s="162"/>
      <c r="IT567" s="162"/>
      <c r="IU567" s="162"/>
      <c r="IV567" s="162"/>
      <c r="IW567" s="162"/>
    </row>
    <row r="568" spans="1:257" ht="18" customHeight="1">
      <c r="A568" s="171"/>
      <c r="B568" s="172"/>
      <c r="C568" s="172"/>
      <c r="D568" s="172"/>
      <c r="E568" s="173"/>
      <c r="F568" s="87" t="s">
        <v>35</v>
      </c>
      <c r="G568" s="75">
        <f t="shared" si="216"/>
        <v>65177.25</v>
      </c>
      <c r="H568" s="75">
        <f t="shared" si="217"/>
        <v>0</v>
      </c>
      <c r="I568" s="75">
        <f t="shared" si="219"/>
        <v>65177.25</v>
      </c>
      <c r="J568" s="75">
        <f t="shared" si="219"/>
        <v>0</v>
      </c>
      <c r="K568" s="75">
        <f t="shared" si="219"/>
        <v>0</v>
      </c>
      <c r="L568" s="75">
        <f t="shared" si="219"/>
        <v>0</v>
      </c>
      <c r="M568" s="75">
        <f t="shared" si="219"/>
        <v>0</v>
      </c>
      <c r="N568" s="75">
        <f t="shared" si="219"/>
        <v>0</v>
      </c>
      <c r="O568" s="75">
        <f t="shared" si="219"/>
        <v>0</v>
      </c>
      <c r="P568" s="76">
        <f t="shared" si="219"/>
        <v>0</v>
      </c>
      <c r="Q568" s="184"/>
      <c r="R568" s="184"/>
      <c r="S568" s="55"/>
      <c r="T568" s="55"/>
      <c r="U568" s="55"/>
      <c r="V568" s="55"/>
      <c r="W568" s="55"/>
      <c r="X568" s="55"/>
      <c r="Y568" s="55"/>
      <c r="Z568" s="163"/>
      <c r="AA568" s="163"/>
      <c r="AB568" s="163"/>
      <c r="AC568" s="163"/>
      <c r="AD568" s="163"/>
      <c r="AE568" s="163"/>
      <c r="AF568" s="163"/>
      <c r="AG568" s="163"/>
      <c r="AH568" s="163"/>
      <c r="AI568" s="163"/>
      <c r="AJ568" s="163"/>
      <c r="AK568" s="163"/>
      <c r="AL568" s="163"/>
      <c r="AM568" s="163"/>
      <c r="AN568" s="163"/>
      <c r="AO568" s="163"/>
      <c r="AP568" s="163"/>
      <c r="AQ568" s="163"/>
      <c r="AR568" s="163"/>
      <c r="AS568" s="163"/>
      <c r="AT568" s="163"/>
      <c r="AU568" s="163"/>
      <c r="AV568" s="163"/>
      <c r="AW568" s="163"/>
      <c r="AX568" s="163"/>
      <c r="AY568" s="163"/>
      <c r="AZ568" s="163"/>
      <c r="BA568" s="163"/>
      <c r="BB568" s="162"/>
      <c r="BC568" s="162"/>
      <c r="BD568" s="162"/>
      <c r="BE568" s="162"/>
      <c r="BF568" s="162"/>
      <c r="BG568" s="162"/>
      <c r="BH568" s="162"/>
      <c r="BI568" s="162"/>
      <c r="BJ568" s="162"/>
      <c r="BK568" s="162"/>
      <c r="BL568" s="162"/>
      <c r="BM568" s="162"/>
      <c r="BN568" s="162"/>
      <c r="BO568" s="162"/>
      <c r="BP568" s="162"/>
      <c r="BQ568" s="162"/>
      <c r="BR568" s="162"/>
      <c r="BS568" s="162"/>
      <c r="BT568" s="162"/>
      <c r="BU568" s="162"/>
      <c r="BV568" s="162"/>
      <c r="BW568" s="162"/>
      <c r="BX568" s="162"/>
      <c r="BY568" s="162"/>
      <c r="BZ568" s="162"/>
      <c r="CA568" s="162"/>
      <c r="CB568" s="162"/>
      <c r="CC568" s="162"/>
      <c r="CD568" s="162"/>
      <c r="CE568" s="162"/>
      <c r="CF568" s="162"/>
      <c r="CG568" s="162"/>
      <c r="CH568" s="162"/>
      <c r="CI568" s="162"/>
      <c r="CJ568" s="162"/>
      <c r="CK568" s="162"/>
      <c r="CL568" s="162"/>
      <c r="CM568" s="162"/>
      <c r="CN568" s="162"/>
      <c r="CO568" s="162"/>
      <c r="CP568" s="162"/>
      <c r="CQ568" s="162"/>
      <c r="CR568" s="162"/>
      <c r="CS568" s="162"/>
      <c r="CT568" s="162"/>
      <c r="CU568" s="162"/>
      <c r="CV568" s="162"/>
      <c r="CW568" s="162"/>
      <c r="CX568" s="162"/>
      <c r="CY568" s="162"/>
      <c r="CZ568" s="162"/>
      <c r="DA568" s="162"/>
      <c r="DB568" s="162"/>
      <c r="DC568" s="162"/>
      <c r="DD568" s="162"/>
      <c r="DE568" s="162"/>
      <c r="DF568" s="162"/>
      <c r="DG568" s="162"/>
      <c r="DH568" s="162"/>
      <c r="DI568" s="162"/>
      <c r="DJ568" s="162"/>
      <c r="DK568" s="162"/>
      <c r="DL568" s="162"/>
      <c r="DM568" s="162"/>
      <c r="DN568" s="162"/>
      <c r="DO568" s="162"/>
      <c r="DP568" s="162"/>
      <c r="DQ568" s="162"/>
      <c r="DR568" s="162"/>
      <c r="DS568" s="162"/>
      <c r="DT568" s="162"/>
      <c r="DU568" s="162"/>
      <c r="DV568" s="162"/>
      <c r="DW568" s="162"/>
      <c r="DX568" s="162"/>
      <c r="DY568" s="162"/>
      <c r="DZ568" s="162"/>
      <c r="EA568" s="162"/>
      <c r="EB568" s="162"/>
      <c r="EC568" s="162"/>
      <c r="ED568" s="162"/>
      <c r="EE568" s="162"/>
      <c r="EF568" s="162"/>
      <c r="EG568" s="162"/>
      <c r="EH568" s="162"/>
      <c r="EI568" s="162"/>
      <c r="EJ568" s="162"/>
      <c r="EK568" s="162"/>
      <c r="EL568" s="162"/>
      <c r="EM568" s="162"/>
      <c r="EN568" s="162"/>
      <c r="EO568" s="162"/>
      <c r="EP568" s="162"/>
      <c r="EQ568" s="162"/>
      <c r="ER568" s="162"/>
      <c r="ES568" s="162"/>
      <c r="ET568" s="162"/>
      <c r="EU568" s="162"/>
      <c r="EV568" s="162"/>
      <c r="EW568" s="162"/>
      <c r="EX568" s="162"/>
      <c r="EY568" s="162"/>
      <c r="EZ568" s="162"/>
      <c r="FA568" s="162"/>
      <c r="FB568" s="162"/>
      <c r="FC568" s="162"/>
      <c r="FD568" s="162"/>
      <c r="FE568" s="162"/>
      <c r="FF568" s="162"/>
      <c r="FG568" s="162"/>
      <c r="FH568" s="162"/>
      <c r="FI568" s="162"/>
      <c r="FJ568" s="162"/>
      <c r="FK568" s="162"/>
      <c r="FL568" s="162"/>
      <c r="FM568" s="162"/>
      <c r="FN568" s="162"/>
      <c r="FO568" s="162"/>
      <c r="FP568" s="162"/>
      <c r="FQ568" s="162"/>
      <c r="FR568" s="162"/>
      <c r="FS568" s="162"/>
      <c r="FT568" s="162"/>
      <c r="FU568" s="162"/>
      <c r="FV568" s="162"/>
      <c r="FW568" s="162"/>
      <c r="FX568" s="162"/>
      <c r="FY568" s="162"/>
      <c r="FZ568" s="162"/>
      <c r="GA568" s="162"/>
      <c r="GB568" s="162"/>
      <c r="GC568" s="162"/>
      <c r="GD568" s="162"/>
      <c r="GE568" s="162"/>
      <c r="GF568" s="162"/>
      <c r="GG568" s="162"/>
      <c r="GH568" s="162"/>
      <c r="GI568" s="162"/>
      <c r="GJ568" s="162"/>
      <c r="GK568" s="162"/>
      <c r="GL568" s="162"/>
      <c r="GM568" s="162"/>
      <c r="GN568" s="162"/>
      <c r="GO568" s="162"/>
      <c r="GP568" s="162"/>
      <c r="GQ568" s="162"/>
      <c r="GR568" s="162"/>
      <c r="GS568" s="162"/>
      <c r="GT568" s="162"/>
      <c r="GU568" s="162"/>
      <c r="GV568" s="162"/>
      <c r="GW568" s="162"/>
      <c r="GX568" s="162"/>
      <c r="GY568" s="162"/>
      <c r="GZ568" s="162"/>
      <c r="HA568" s="162"/>
      <c r="HB568" s="162"/>
      <c r="HC568" s="162"/>
      <c r="HD568" s="162"/>
      <c r="HE568" s="162"/>
      <c r="HF568" s="162"/>
      <c r="HG568" s="162"/>
      <c r="HH568" s="162"/>
      <c r="HI568" s="162"/>
      <c r="HJ568" s="162"/>
      <c r="HK568" s="162"/>
      <c r="HL568" s="162"/>
      <c r="HM568" s="162"/>
      <c r="HN568" s="162"/>
      <c r="HO568" s="162"/>
      <c r="HP568" s="162"/>
      <c r="HQ568" s="162"/>
      <c r="HR568" s="162"/>
      <c r="HS568" s="162"/>
      <c r="HT568" s="162"/>
      <c r="HU568" s="162"/>
      <c r="HV568" s="162"/>
      <c r="HW568" s="162"/>
      <c r="HX568" s="162"/>
      <c r="HY568" s="162"/>
      <c r="HZ568" s="162"/>
      <c r="IA568" s="162"/>
      <c r="IB568" s="162"/>
      <c r="IC568" s="162"/>
      <c r="ID568" s="162"/>
      <c r="IE568" s="162"/>
      <c r="IF568" s="162"/>
      <c r="IG568" s="162"/>
      <c r="IH568" s="162"/>
      <c r="II568" s="162"/>
      <c r="IJ568" s="162"/>
      <c r="IK568" s="162"/>
      <c r="IL568" s="162"/>
      <c r="IM568" s="162"/>
      <c r="IN568" s="162"/>
      <c r="IO568" s="162"/>
      <c r="IP568" s="162"/>
      <c r="IQ568" s="162"/>
      <c r="IR568" s="162"/>
      <c r="IS568" s="162"/>
      <c r="IT568" s="162"/>
      <c r="IU568" s="162"/>
      <c r="IV568" s="162"/>
      <c r="IW568" s="162"/>
    </row>
    <row r="569" spans="1:257" ht="18" customHeight="1">
      <c r="A569" s="165" t="s">
        <v>180</v>
      </c>
      <c r="B569" s="166"/>
      <c r="C569" s="166"/>
      <c r="D569" s="166"/>
      <c r="E569" s="167"/>
      <c r="F569" s="83" t="s">
        <v>26</v>
      </c>
      <c r="G569" s="72">
        <f>G570+G571+G572+G573+G574</f>
        <v>2980751.14</v>
      </c>
      <c r="H569" s="72">
        <f>H570+H571+H572+H573+H574</f>
        <v>415215.2</v>
      </c>
      <c r="I569" s="72">
        <f>I570+I571+I572+I573+I574</f>
        <v>2440540.94</v>
      </c>
      <c r="J569" s="72">
        <f t="shared" ref="J569:P569" si="220">J570+J571+J572+J573+J574</f>
        <v>415215.2</v>
      </c>
      <c r="K569" s="72">
        <f t="shared" si="220"/>
        <v>175200</v>
      </c>
      <c r="L569" s="72">
        <f t="shared" si="220"/>
        <v>0</v>
      </c>
      <c r="M569" s="72">
        <f t="shared" si="220"/>
        <v>306610.2</v>
      </c>
      <c r="N569" s="72">
        <f t="shared" si="220"/>
        <v>0</v>
      </c>
      <c r="O569" s="72">
        <f t="shared" si="220"/>
        <v>58400</v>
      </c>
      <c r="P569" s="73">
        <f t="shared" si="220"/>
        <v>0</v>
      </c>
      <c r="Q569" s="184"/>
      <c r="R569" s="184"/>
      <c r="S569" s="55"/>
      <c r="T569" s="55"/>
      <c r="U569" s="55"/>
      <c r="V569" s="163"/>
      <c r="W569" s="163"/>
      <c r="X569" s="163"/>
      <c r="Y569" s="163"/>
      <c r="Z569" s="163"/>
      <c r="AA569" s="163"/>
      <c r="AB569" s="163"/>
      <c r="AC569" s="163"/>
      <c r="AD569" s="163"/>
      <c r="AE569" s="163"/>
      <c r="AF569" s="163"/>
      <c r="AG569" s="163"/>
      <c r="AH569" s="163"/>
      <c r="AI569" s="163"/>
      <c r="AJ569" s="163"/>
      <c r="AK569" s="163"/>
      <c r="AL569" s="163"/>
      <c r="AM569" s="163"/>
      <c r="AN569" s="163"/>
      <c r="AO569" s="163"/>
      <c r="AP569" s="163"/>
      <c r="AQ569" s="163"/>
      <c r="AR569" s="163"/>
      <c r="AS569" s="163"/>
      <c r="AT569" s="163"/>
      <c r="AU569" s="163"/>
      <c r="AV569" s="163"/>
      <c r="AW569" s="163"/>
      <c r="AX569" s="163"/>
      <c r="AY569" s="163"/>
      <c r="AZ569" s="163"/>
      <c r="BA569" s="163"/>
      <c r="BB569" s="162"/>
      <c r="BC569" s="162"/>
      <c r="BD569" s="162"/>
      <c r="BE569" s="162"/>
      <c r="BF569" s="162"/>
      <c r="BG569" s="162"/>
      <c r="BH569" s="162"/>
      <c r="BI569" s="162"/>
      <c r="BJ569" s="162"/>
      <c r="BK569" s="162"/>
      <c r="BL569" s="162"/>
      <c r="BM569" s="162"/>
      <c r="BN569" s="162"/>
      <c r="BO569" s="162"/>
      <c r="BP569" s="162"/>
      <c r="BQ569" s="162"/>
      <c r="BR569" s="162"/>
      <c r="BS569" s="162"/>
      <c r="BT569" s="162"/>
      <c r="BU569" s="162"/>
      <c r="BV569" s="162"/>
      <c r="BW569" s="162"/>
      <c r="BX569" s="162"/>
      <c r="BY569" s="162"/>
      <c r="BZ569" s="162" t="s">
        <v>180</v>
      </c>
      <c r="CA569" s="162"/>
      <c r="CB569" s="162"/>
      <c r="CC569" s="162"/>
      <c r="CD569" s="162" t="s">
        <v>180</v>
      </c>
      <c r="CE569" s="162"/>
      <c r="CF569" s="162"/>
      <c r="CG569" s="162"/>
      <c r="CH569" s="162" t="s">
        <v>180</v>
      </c>
      <c r="CI569" s="162"/>
      <c r="CJ569" s="162"/>
      <c r="CK569" s="162"/>
      <c r="CL569" s="162" t="s">
        <v>180</v>
      </c>
      <c r="CM569" s="162"/>
      <c r="CN569" s="162"/>
      <c r="CO569" s="162"/>
      <c r="CP569" s="162" t="s">
        <v>180</v>
      </c>
      <c r="CQ569" s="162"/>
      <c r="CR569" s="162"/>
      <c r="CS569" s="162"/>
      <c r="CT569" s="162" t="s">
        <v>180</v>
      </c>
      <c r="CU569" s="162"/>
      <c r="CV569" s="162"/>
      <c r="CW569" s="162"/>
      <c r="CX569" s="162" t="s">
        <v>180</v>
      </c>
      <c r="CY569" s="162"/>
      <c r="CZ569" s="162"/>
      <c r="DA569" s="162"/>
      <c r="DB569" s="162" t="s">
        <v>180</v>
      </c>
      <c r="DC569" s="162"/>
      <c r="DD569" s="162"/>
      <c r="DE569" s="162"/>
      <c r="DF569" s="162" t="s">
        <v>180</v>
      </c>
      <c r="DG569" s="162"/>
      <c r="DH569" s="162"/>
      <c r="DI569" s="162"/>
      <c r="DJ569" s="162" t="s">
        <v>180</v>
      </c>
      <c r="DK569" s="162"/>
      <c r="DL569" s="162"/>
      <c r="DM569" s="162"/>
      <c r="DN569" s="162" t="s">
        <v>180</v>
      </c>
      <c r="DO569" s="162"/>
      <c r="DP569" s="162"/>
      <c r="DQ569" s="162"/>
      <c r="DR569" s="162" t="s">
        <v>180</v>
      </c>
      <c r="DS569" s="162"/>
      <c r="DT569" s="162"/>
      <c r="DU569" s="162"/>
      <c r="DV569" s="162" t="s">
        <v>180</v>
      </c>
      <c r="DW569" s="162"/>
      <c r="DX569" s="162"/>
      <c r="DY569" s="162"/>
      <c r="DZ569" s="162" t="s">
        <v>180</v>
      </c>
      <c r="EA569" s="162"/>
      <c r="EB569" s="162"/>
      <c r="EC569" s="162"/>
      <c r="ED569" s="162" t="s">
        <v>180</v>
      </c>
      <c r="EE569" s="162"/>
      <c r="EF569" s="162"/>
      <c r="EG569" s="162"/>
      <c r="EH569" s="162" t="s">
        <v>180</v>
      </c>
      <c r="EI569" s="162"/>
      <c r="EJ569" s="162"/>
      <c r="EK569" s="162"/>
      <c r="EL569" s="162" t="s">
        <v>180</v>
      </c>
      <c r="EM569" s="162"/>
      <c r="EN569" s="162"/>
      <c r="EO569" s="162"/>
      <c r="EP569" s="162" t="s">
        <v>180</v>
      </c>
      <c r="EQ569" s="162"/>
      <c r="ER569" s="162"/>
      <c r="ES569" s="162"/>
      <c r="ET569" s="162" t="s">
        <v>180</v>
      </c>
      <c r="EU569" s="162"/>
      <c r="EV569" s="162"/>
      <c r="EW569" s="162"/>
      <c r="EX569" s="162" t="s">
        <v>180</v>
      </c>
      <c r="EY569" s="162"/>
      <c r="EZ569" s="162"/>
      <c r="FA569" s="162"/>
      <c r="FB569" s="162" t="s">
        <v>180</v>
      </c>
      <c r="FC569" s="162"/>
      <c r="FD569" s="162"/>
      <c r="FE569" s="162"/>
      <c r="FF569" s="162" t="s">
        <v>180</v>
      </c>
      <c r="FG569" s="162"/>
      <c r="FH569" s="162"/>
      <c r="FI569" s="162"/>
      <c r="FJ569" s="162" t="s">
        <v>180</v>
      </c>
      <c r="FK569" s="162"/>
      <c r="FL569" s="162"/>
      <c r="FM569" s="162"/>
      <c r="FN569" s="162" t="s">
        <v>180</v>
      </c>
      <c r="FO569" s="162"/>
      <c r="FP569" s="162"/>
      <c r="FQ569" s="162"/>
      <c r="FR569" s="162" t="s">
        <v>180</v>
      </c>
      <c r="FS569" s="162"/>
      <c r="FT569" s="162"/>
      <c r="FU569" s="162"/>
      <c r="FV569" s="162" t="s">
        <v>180</v>
      </c>
      <c r="FW569" s="162"/>
      <c r="FX569" s="162"/>
      <c r="FY569" s="162"/>
      <c r="FZ569" s="162" t="s">
        <v>180</v>
      </c>
      <c r="GA569" s="162"/>
      <c r="GB569" s="162"/>
      <c r="GC569" s="162"/>
      <c r="GD569" s="162" t="s">
        <v>180</v>
      </c>
      <c r="GE569" s="162"/>
      <c r="GF569" s="162"/>
      <c r="GG569" s="162"/>
      <c r="GH569" s="162" t="s">
        <v>180</v>
      </c>
      <c r="GI569" s="162"/>
      <c r="GJ569" s="162"/>
      <c r="GK569" s="162"/>
      <c r="GL569" s="162" t="s">
        <v>180</v>
      </c>
      <c r="GM569" s="162"/>
      <c r="GN569" s="162"/>
      <c r="GO569" s="162"/>
      <c r="GP569" s="162" t="s">
        <v>180</v>
      </c>
      <c r="GQ569" s="162"/>
      <c r="GR569" s="162"/>
      <c r="GS569" s="162"/>
      <c r="GT569" s="162" t="s">
        <v>180</v>
      </c>
      <c r="GU569" s="162"/>
      <c r="GV569" s="162"/>
      <c r="GW569" s="162"/>
      <c r="GX569" s="162" t="s">
        <v>180</v>
      </c>
      <c r="GY569" s="162"/>
      <c r="GZ569" s="162"/>
      <c r="HA569" s="162"/>
      <c r="HB569" s="162" t="s">
        <v>180</v>
      </c>
      <c r="HC569" s="162"/>
      <c r="HD569" s="162"/>
      <c r="HE569" s="162"/>
      <c r="HF569" s="162" t="s">
        <v>180</v>
      </c>
      <c r="HG569" s="162"/>
      <c r="HH569" s="162"/>
      <c r="HI569" s="162"/>
      <c r="HJ569" s="162" t="s">
        <v>180</v>
      </c>
      <c r="HK569" s="162"/>
      <c r="HL569" s="162"/>
      <c r="HM569" s="162"/>
      <c r="HN569" s="162" t="s">
        <v>180</v>
      </c>
      <c r="HO569" s="162"/>
      <c r="HP569" s="162"/>
      <c r="HQ569" s="162"/>
      <c r="HR569" s="162" t="s">
        <v>180</v>
      </c>
      <c r="HS569" s="162"/>
      <c r="HT569" s="162"/>
      <c r="HU569" s="162"/>
      <c r="HV569" s="162" t="s">
        <v>180</v>
      </c>
      <c r="HW569" s="162"/>
      <c r="HX569" s="162"/>
      <c r="HY569" s="162"/>
      <c r="HZ569" s="162" t="s">
        <v>180</v>
      </c>
      <c r="IA569" s="162"/>
      <c r="IB569" s="162"/>
      <c r="IC569" s="162"/>
      <c r="ID569" s="162" t="s">
        <v>180</v>
      </c>
      <c r="IE569" s="162"/>
      <c r="IF569" s="162"/>
      <c r="IG569" s="162"/>
      <c r="IH569" s="162" t="s">
        <v>180</v>
      </c>
      <c r="II569" s="162"/>
      <c r="IJ569" s="162"/>
      <c r="IK569" s="162"/>
      <c r="IL569" s="162" t="s">
        <v>180</v>
      </c>
      <c r="IM569" s="162"/>
      <c r="IN569" s="162"/>
      <c r="IO569" s="162"/>
      <c r="IP569" s="162" t="s">
        <v>180</v>
      </c>
      <c r="IQ569" s="162"/>
      <c r="IR569" s="162"/>
      <c r="IS569" s="162"/>
      <c r="IT569" s="162" t="s">
        <v>180</v>
      </c>
      <c r="IU569" s="162"/>
      <c r="IV569" s="162"/>
      <c r="IW569" s="162"/>
    </row>
    <row r="570" spans="1:257" ht="18" customHeight="1">
      <c r="A570" s="168"/>
      <c r="B570" s="169"/>
      <c r="C570" s="169"/>
      <c r="D570" s="169"/>
      <c r="E570" s="170"/>
      <c r="F570" s="69" t="s">
        <v>29</v>
      </c>
      <c r="G570" s="75">
        <f t="shared" si="216"/>
        <v>79634</v>
      </c>
      <c r="H570" s="75">
        <f t="shared" si="217"/>
        <v>79634</v>
      </c>
      <c r="I570" s="75">
        <f t="shared" ref="I570:J574" si="221">I558-I564</f>
        <v>79634</v>
      </c>
      <c r="J570" s="75">
        <f t="shared" si="221"/>
        <v>79634</v>
      </c>
      <c r="K570" s="75">
        <f t="shared" ref="K570:P574" si="222">K390+K508+K552</f>
        <v>0</v>
      </c>
      <c r="L570" s="75">
        <f t="shared" si="222"/>
        <v>0</v>
      </c>
      <c r="M570" s="75">
        <f t="shared" si="222"/>
        <v>0</v>
      </c>
      <c r="N570" s="75">
        <f t="shared" si="222"/>
        <v>0</v>
      </c>
      <c r="O570" s="75">
        <f t="shared" si="222"/>
        <v>0</v>
      </c>
      <c r="P570" s="76">
        <f t="shared" si="222"/>
        <v>0</v>
      </c>
      <c r="Q570" s="184"/>
      <c r="R570" s="184"/>
      <c r="S570" s="55"/>
      <c r="T570" s="55"/>
      <c r="U570" s="55"/>
      <c r="V570" s="163"/>
      <c r="W570" s="163"/>
      <c r="X570" s="163"/>
      <c r="Y570" s="163"/>
      <c r="Z570" s="163"/>
      <c r="AA570" s="163"/>
      <c r="AB570" s="163"/>
      <c r="AC570" s="163"/>
      <c r="AD570" s="163"/>
      <c r="AE570" s="163"/>
      <c r="AF570" s="163"/>
      <c r="AG570" s="163"/>
      <c r="AH570" s="163"/>
      <c r="AI570" s="163"/>
      <c r="AJ570" s="163"/>
      <c r="AK570" s="163"/>
      <c r="AL570" s="163"/>
      <c r="AM570" s="163"/>
      <c r="AN570" s="163"/>
      <c r="AO570" s="163"/>
      <c r="AP570" s="163"/>
      <c r="AQ570" s="163"/>
      <c r="AR570" s="163"/>
      <c r="AS570" s="163"/>
      <c r="AT570" s="163"/>
      <c r="AU570" s="163"/>
      <c r="AV570" s="163"/>
      <c r="AW570" s="163"/>
      <c r="AX570" s="163"/>
      <c r="AY570" s="163"/>
      <c r="AZ570" s="163"/>
      <c r="BA570" s="163"/>
      <c r="BB570" s="162"/>
      <c r="BC570" s="162"/>
      <c r="BD570" s="162"/>
      <c r="BE570" s="162"/>
      <c r="BF570" s="162"/>
      <c r="BG570" s="162"/>
      <c r="BH570" s="162"/>
      <c r="BI570" s="162"/>
      <c r="BJ570" s="162"/>
      <c r="BK570" s="162"/>
      <c r="BL570" s="162"/>
      <c r="BM570" s="162"/>
      <c r="BN570" s="162"/>
      <c r="BO570" s="162"/>
      <c r="BP570" s="162"/>
      <c r="BQ570" s="162"/>
      <c r="BR570" s="162"/>
      <c r="BS570" s="162"/>
      <c r="BT570" s="162"/>
      <c r="BU570" s="162"/>
      <c r="BV570" s="162"/>
      <c r="BW570" s="162"/>
      <c r="BX570" s="162"/>
      <c r="BY570" s="162"/>
      <c r="BZ570" s="162"/>
      <c r="CA570" s="162"/>
      <c r="CB570" s="162"/>
      <c r="CC570" s="162"/>
      <c r="CD570" s="162"/>
      <c r="CE570" s="162"/>
      <c r="CF570" s="162"/>
      <c r="CG570" s="162"/>
      <c r="CH570" s="162"/>
      <c r="CI570" s="162"/>
      <c r="CJ570" s="162"/>
      <c r="CK570" s="162"/>
      <c r="CL570" s="162"/>
      <c r="CM570" s="162"/>
      <c r="CN570" s="162"/>
      <c r="CO570" s="162"/>
      <c r="CP570" s="162"/>
      <c r="CQ570" s="162"/>
      <c r="CR570" s="162"/>
      <c r="CS570" s="162"/>
      <c r="CT570" s="162"/>
      <c r="CU570" s="162"/>
      <c r="CV570" s="162"/>
      <c r="CW570" s="162"/>
      <c r="CX570" s="162"/>
      <c r="CY570" s="162"/>
      <c r="CZ570" s="162"/>
      <c r="DA570" s="162"/>
      <c r="DB570" s="162"/>
      <c r="DC570" s="162"/>
      <c r="DD570" s="162"/>
      <c r="DE570" s="162"/>
      <c r="DF570" s="162"/>
      <c r="DG570" s="162"/>
      <c r="DH570" s="162"/>
      <c r="DI570" s="162"/>
      <c r="DJ570" s="162"/>
      <c r="DK570" s="162"/>
      <c r="DL570" s="162"/>
      <c r="DM570" s="162"/>
      <c r="DN570" s="162"/>
      <c r="DO570" s="162"/>
      <c r="DP570" s="162"/>
      <c r="DQ570" s="162"/>
      <c r="DR570" s="162"/>
      <c r="DS570" s="162"/>
      <c r="DT570" s="162"/>
      <c r="DU570" s="162"/>
      <c r="DV570" s="162"/>
      <c r="DW570" s="162"/>
      <c r="DX570" s="162"/>
      <c r="DY570" s="162"/>
      <c r="DZ570" s="162"/>
      <c r="EA570" s="162"/>
      <c r="EB570" s="162"/>
      <c r="EC570" s="162"/>
      <c r="ED570" s="162"/>
      <c r="EE570" s="162"/>
      <c r="EF570" s="162"/>
      <c r="EG570" s="162"/>
      <c r="EH570" s="162"/>
      <c r="EI570" s="162"/>
      <c r="EJ570" s="162"/>
      <c r="EK570" s="162"/>
      <c r="EL570" s="162"/>
      <c r="EM570" s="162"/>
      <c r="EN570" s="162"/>
      <c r="EO570" s="162"/>
      <c r="EP570" s="162"/>
      <c r="EQ570" s="162"/>
      <c r="ER570" s="162"/>
      <c r="ES570" s="162"/>
      <c r="ET570" s="162"/>
      <c r="EU570" s="162"/>
      <c r="EV570" s="162"/>
      <c r="EW570" s="162"/>
      <c r="EX570" s="162"/>
      <c r="EY570" s="162"/>
      <c r="EZ570" s="162"/>
      <c r="FA570" s="162"/>
      <c r="FB570" s="162"/>
      <c r="FC570" s="162"/>
      <c r="FD570" s="162"/>
      <c r="FE570" s="162"/>
      <c r="FF570" s="162"/>
      <c r="FG570" s="162"/>
      <c r="FH570" s="162"/>
      <c r="FI570" s="162"/>
      <c r="FJ570" s="162"/>
      <c r="FK570" s="162"/>
      <c r="FL570" s="162"/>
      <c r="FM570" s="162"/>
      <c r="FN570" s="162"/>
      <c r="FO570" s="162"/>
      <c r="FP570" s="162"/>
      <c r="FQ570" s="162"/>
      <c r="FR570" s="162"/>
      <c r="FS570" s="162"/>
      <c r="FT570" s="162"/>
      <c r="FU570" s="162"/>
      <c r="FV570" s="162"/>
      <c r="FW570" s="162"/>
      <c r="FX570" s="162"/>
      <c r="FY570" s="162"/>
      <c r="FZ570" s="162"/>
      <c r="GA570" s="162"/>
      <c r="GB570" s="162"/>
      <c r="GC570" s="162"/>
      <c r="GD570" s="162"/>
      <c r="GE570" s="162"/>
      <c r="GF570" s="162"/>
      <c r="GG570" s="162"/>
      <c r="GH570" s="162"/>
      <c r="GI570" s="162"/>
      <c r="GJ570" s="162"/>
      <c r="GK570" s="162"/>
      <c r="GL570" s="162"/>
      <c r="GM570" s="162"/>
      <c r="GN570" s="162"/>
      <c r="GO570" s="162"/>
      <c r="GP570" s="162"/>
      <c r="GQ570" s="162"/>
      <c r="GR570" s="162"/>
      <c r="GS570" s="162"/>
      <c r="GT570" s="162"/>
      <c r="GU570" s="162"/>
      <c r="GV570" s="162"/>
      <c r="GW570" s="162"/>
      <c r="GX570" s="162"/>
      <c r="GY570" s="162"/>
      <c r="GZ570" s="162"/>
      <c r="HA570" s="162"/>
      <c r="HB570" s="162"/>
      <c r="HC570" s="162"/>
      <c r="HD570" s="162"/>
      <c r="HE570" s="162"/>
      <c r="HF570" s="162"/>
      <c r="HG570" s="162"/>
      <c r="HH570" s="162"/>
      <c r="HI570" s="162"/>
      <c r="HJ570" s="162"/>
      <c r="HK570" s="162"/>
      <c r="HL570" s="162"/>
      <c r="HM570" s="162"/>
      <c r="HN570" s="162"/>
      <c r="HO570" s="162"/>
      <c r="HP570" s="162"/>
      <c r="HQ570" s="162"/>
      <c r="HR570" s="162"/>
      <c r="HS570" s="162"/>
      <c r="HT570" s="162"/>
      <c r="HU570" s="162"/>
      <c r="HV570" s="162"/>
      <c r="HW570" s="162"/>
      <c r="HX570" s="162"/>
      <c r="HY570" s="162"/>
      <c r="HZ570" s="162"/>
      <c r="IA570" s="162"/>
      <c r="IB570" s="162"/>
      <c r="IC570" s="162"/>
      <c r="ID570" s="162"/>
      <c r="IE570" s="162"/>
      <c r="IF570" s="162"/>
      <c r="IG570" s="162"/>
      <c r="IH570" s="162"/>
      <c r="II570" s="162"/>
      <c r="IJ570" s="162"/>
      <c r="IK570" s="162"/>
      <c r="IL570" s="162"/>
      <c r="IM570" s="162"/>
      <c r="IN570" s="162"/>
      <c r="IO570" s="162"/>
      <c r="IP570" s="162"/>
      <c r="IQ570" s="162"/>
      <c r="IR570" s="162"/>
      <c r="IS570" s="162"/>
      <c r="IT570" s="162"/>
      <c r="IU570" s="162"/>
      <c r="IV570" s="162"/>
      <c r="IW570" s="162"/>
    </row>
    <row r="571" spans="1:257" ht="18" customHeight="1">
      <c r="A571" s="168"/>
      <c r="B571" s="169"/>
      <c r="C571" s="169"/>
      <c r="D571" s="169"/>
      <c r="E571" s="170"/>
      <c r="F571" s="69" t="s">
        <v>32</v>
      </c>
      <c r="G571" s="75">
        <f t="shared" si="216"/>
        <v>228276.7</v>
      </c>
      <c r="H571" s="75">
        <f t="shared" si="217"/>
        <v>228276.7</v>
      </c>
      <c r="I571" s="75">
        <f t="shared" si="221"/>
        <v>228276.7</v>
      </c>
      <c r="J571" s="75">
        <f t="shared" si="221"/>
        <v>228276.7</v>
      </c>
      <c r="K571" s="75">
        <f t="shared" si="222"/>
        <v>0</v>
      </c>
      <c r="L571" s="75">
        <f t="shared" si="222"/>
        <v>0</v>
      </c>
      <c r="M571" s="75">
        <f t="shared" si="222"/>
        <v>0</v>
      </c>
      <c r="N571" s="75">
        <f t="shared" si="222"/>
        <v>0</v>
      </c>
      <c r="O571" s="75">
        <f t="shared" si="222"/>
        <v>0</v>
      </c>
      <c r="P571" s="76">
        <f t="shared" si="222"/>
        <v>0</v>
      </c>
      <c r="Q571" s="184"/>
      <c r="R571" s="184"/>
      <c r="S571" s="55"/>
      <c r="T571" s="55"/>
      <c r="U571" s="55"/>
      <c r="V571" s="163"/>
      <c r="W571" s="163"/>
      <c r="X571" s="163"/>
      <c r="Y571" s="163"/>
      <c r="Z571" s="163"/>
      <c r="AA571" s="163"/>
      <c r="AB571" s="163"/>
      <c r="AC571" s="163"/>
      <c r="AD571" s="163"/>
      <c r="AE571" s="163"/>
      <c r="AF571" s="163"/>
      <c r="AG571" s="163"/>
      <c r="AH571" s="163"/>
      <c r="AI571" s="163"/>
      <c r="AJ571" s="163"/>
      <c r="AK571" s="163"/>
      <c r="AL571" s="163"/>
      <c r="AM571" s="163"/>
      <c r="AN571" s="163"/>
      <c r="AO571" s="163"/>
      <c r="AP571" s="163"/>
      <c r="AQ571" s="163"/>
      <c r="AR571" s="163"/>
      <c r="AS571" s="163"/>
      <c r="AT571" s="163"/>
      <c r="AU571" s="163"/>
      <c r="AV571" s="163"/>
      <c r="AW571" s="163"/>
      <c r="AX571" s="163"/>
      <c r="AY571" s="163"/>
      <c r="AZ571" s="163"/>
      <c r="BA571" s="163"/>
      <c r="BB571" s="162"/>
      <c r="BC571" s="162"/>
      <c r="BD571" s="162"/>
      <c r="BE571" s="162"/>
      <c r="BF571" s="162"/>
      <c r="BG571" s="162"/>
      <c r="BH571" s="162"/>
      <c r="BI571" s="162"/>
      <c r="BJ571" s="162"/>
      <c r="BK571" s="162"/>
      <c r="BL571" s="162"/>
      <c r="BM571" s="162"/>
      <c r="BN571" s="162"/>
      <c r="BO571" s="162"/>
      <c r="BP571" s="162"/>
      <c r="BQ571" s="162"/>
      <c r="BR571" s="162"/>
      <c r="BS571" s="162"/>
      <c r="BT571" s="162"/>
      <c r="BU571" s="162"/>
      <c r="BV571" s="162"/>
      <c r="BW571" s="162"/>
      <c r="BX571" s="162"/>
      <c r="BY571" s="162"/>
      <c r="BZ571" s="162"/>
      <c r="CA571" s="162"/>
      <c r="CB571" s="162"/>
      <c r="CC571" s="162"/>
      <c r="CD571" s="162"/>
      <c r="CE571" s="162"/>
      <c r="CF571" s="162"/>
      <c r="CG571" s="162"/>
      <c r="CH571" s="162"/>
      <c r="CI571" s="162"/>
      <c r="CJ571" s="162"/>
      <c r="CK571" s="162"/>
      <c r="CL571" s="162"/>
      <c r="CM571" s="162"/>
      <c r="CN571" s="162"/>
      <c r="CO571" s="162"/>
      <c r="CP571" s="162"/>
      <c r="CQ571" s="162"/>
      <c r="CR571" s="162"/>
      <c r="CS571" s="162"/>
      <c r="CT571" s="162"/>
      <c r="CU571" s="162"/>
      <c r="CV571" s="162"/>
      <c r="CW571" s="162"/>
      <c r="CX571" s="162"/>
      <c r="CY571" s="162"/>
      <c r="CZ571" s="162"/>
      <c r="DA571" s="162"/>
      <c r="DB571" s="162"/>
      <c r="DC571" s="162"/>
      <c r="DD571" s="162"/>
      <c r="DE571" s="162"/>
      <c r="DF571" s="162"/>
      <c r="DG571" s="162"/>
      <c r="DH571" s="162"/>
      <c r="DI571" s="162"/>
      <c r="DJ571" s="162"/>
      <c r="DK571" s="162"/>
      <c r="DL571" s="162"/>
      <c r="DM571" s="162"/>
      <c r="DN571" s="162"/>
      <c r="DO571" s="162"/>
      <c r="DP571" s="162"/>
      <c r="DQ571" s="162"/>
      <c r="DR571" s="162"/>
      <c r="DS571" s="162"/>
      <c r="DT571" s="162"/>
      <c r="DU571" s="162"/>
      <c r="DV571" s="162"/>
      <c r="DW571" s="162"/>
      <c r="DX571" s="162"/>
      <c r="DY571" s="162"/>
      <c r="DZ571" s="162"/>
      <c r="EA571" s="162"/>
      <c r="EB571" s="162"/>
      <c r="EC571" s="162"/>
      <c r="ED571" s="162"/>
      <c r="EE571" s="162"/>
      <c r="EF571" s="162"/>
      <c r="EG571" s="162"/>
      <c r="EH571" s="162"/>
      <c r="EI571" s="162"/>
      <c r="EJ571" s="162"/>
      <c r="EK571" s="162"/>
      <c r="EL571" s="162"/>
      <c r="EM571" s="162"/>
      <c r="EN571" s="162"/>
      <c r="EO571" s="162"/>
      <c r="EP571" s="162"/>
      <c r="EQ571" s="162"/>
      <c r="ER571" s="162"/>
      <c r="ES571" s="162"/>
      <c r="ET571" s="162"/>
      <c r="EU571" s="162"/>
      <c r="EV571" s="162"/>
      <c r="EW571" s="162"/>
      <c r="EX571" s="162"/>
      <c r="EY571" s="162"/>
      <c r="EZ571" s="162"/>
      <c r="FA571" s="162"/>
      <c r="FB571" s="162"/>
      <c r="FC571" s="162"/>
      <c r="FD571" s="162"/>
      <c r="FE571" s="162"/>
      <c r="FF571" s="162"/>
      <c r="FG571" s="162"/>
      <c r="FH571" s="162"/>
      <c r="FI571" s="162"/>
      <c r="FJ571" s="162"/>
      <c r="FK571" s="162"/>
      <c r="FL571" s="162"/>
      <c r="FM571" s="162"/>
      <c r="FN571" s="162"/>
      <c r="FO571" s="162"/>
      <c r="FP571" s="162"/>
      <c r="FQ571" s="162"/>
      <c r="FR571" s="162"/>
      <c r="FS571" s="162"/>
      <c r="FT571" s="162"/>
      <c r="FU571" s="162"/>
      <c r="FV571" s="162"/>
      <c r="FW571" s="162"/>
      <c r="FX571" s="162"/>
      <c r="FY571" s="162"/>
      <c r="FZ571" s="162"/>
      <c r="GA571" s="162"/>
      <c r="GB571" s="162"/>
      <c r="GC571" s="162"/>
      <c r="GD571" s="162"/>
      <c r="GE571" s="162"/>
      <c r="GF571" s="162"/>
      <c r="GG571" s="162"/>
      <c r="GH571" s="162"/>
      <c r="GI571" s="162"/>
      <c r="GJ571" s="162"/>
      <c r="GK571" s="162"/>
      <c r="GL571" s="162"/>
      <c r="GM571" s="162"/>
      <c r="GN571" s="162"/>
      <c r="GO571" s="162"/>
      <c r="GP571" s="162"/>
      <c r="GQ571" s="162"/>
      <c r="GR571" s="162"/>
      <c r="GS571" s="162"/>
      <c r="GT571" s="162"/>
      <c r="GU571" s="162"/>
      <c r="GV571" s="162"/>
      <c r="GW571" s="162"/>
      <c r="GX571" s="162"/>
      <c r="GY571" s="162"/>
      <c r="GZ571" s="162"/>
      <c r="HA571" s="162"/>
      <c r="HB571" s="162"/>
      <c r="HC571" s="162"/>
      <c r="HD571" s="162"/>
      <c r="HE571" s="162"/>
      <c r="HF571" s="162"/>
      <c r="HG571" s="162"/>
      <c r="HH571" s="162"/>
      <c r="HI571" s="162"/>
      <c r="HJ571" s="162"/>
      <c r="HK571" s="162"/>
      <c r="HL571" s="162"/>
      <c r="HM571" s="162"/>
      <c r="HN571" s="162"/>
      <c r="HO571" s="162"/>
      <c r="HP571" s="162"/>
      <c r="HQ571" s="162"/>
      <c r="HR571" s="162"/>
      <c r="HS571" s="162"/>
      <c r="HT571" s="162"/>
      <c r="HU571" s="162"/>
      <c r="HV571" s="162"/>
      <c r="HW571" s="162"/>
      <c r="HX571" s="162"/>
      <c r="HY571" s="162"/>
      <c r="HZ571" s="162"/>
      <c r="IA571" s="162"/>
      <c r="IB571" s="162"/>
      <c r="IC571" s="162"/>
      <c r="ID571" s="162"/>
      <c r="IE571" s="162"/>
      <c r="IF571" s="162"/>
      <c r="IG571" s="162"/>
      <c r="IH571" s="162"/>
      <c r="II571" s="162"/>
      <c r="IJ571" s="162"/>
      <c r="IK571" s="162"/>
      <c r="IL571" s="162"/>
      <c r="IM571" s="162"/>
      <c r="IN571" s="162"/>
      <c r="IO571" s="162"/>
      <c r="IP571" s="162"/>
      <c r="IQ571" s="162"/>
      <c r="IR571" s="162"/>
      <c r="IS571" s="162"/>
      <c r="IT571" s="162"/>
      <c r="IU571" s="162"/>
      <c r="IV571" s="162"/>
      <c r="IW571" s="162"/>
    </row>
    <row r="572" spans="1:257" ht="18" customHeight="1">
      <c r="A572" s="168"/>
      <c r="B572" s="169"/>
      <c r="C572" s="169"/>
      <c r="D572" s="169"/>
      <c r="E572" s="170"/>
      <c r="F572" s="69" t="s">
        <v>33</v>
      </c>
      <c r="G572" s="75">
        <f t="shared" si="216"/>
        <v>360850.83999999997</v>
      </c>
      <c r="H572" s="75">
        <f t="shared" si="217"/>
        <v>107304.5</v>
      </c>
      <c r="I572" s="75">
        <f t="shared" si="221"/>
        <v>217582.24</v>
      </c>
      <c r="J572" s="75">
        <f t="shared" si="221"/>
        <v>107304.5</v>
      </c>
      <c r="K572" s="75">
        <f t="shared" si="222"/>
        <v>0</v>
      </c>
      <c r="L572" s="75">
        <f t="shared" si="222"/>
        <v>0</v>
      </c>
      <c r="M572" s="75">
        <f t="shared" si="222"/>
        <v>143268.6</v>
      </c>
      <c r="N572" s="75">
        <f t="shared" si="222"/>
        <v>0</v>
      </c>
      <c r="O572" s="75">
        <f t="shared" si="222"/>
        <v>0</v>
      </c>
      <c r="P572" s="76">
        <f t="shared" si="222"/>
        <v>0</v>
      </c>
      <c r="Q572" s="184"/>
      <c r="R572" s="184"/>
      <c r="S572" s="55"/>
      <c r="T572" s="55"/>
      <c r="U572" s="55"/>
      <c r="V572" s="163"/>
      <c r="W572" s="163"/>
      <c r="X572" s="163"/>
      <c r="Y572" s="163"/>
      <c r="Z572" s="163"/>
      <c r="AA572" s="163"/>
      <c r="AB572" s="163"/>
      <c r="AC572" s="163"/>
      <c r="AD572" s="163"/>
      <c r="AE572" s="163"/>
      <c r="AF572" s="163"/>
      <c r="AG572" s="163"/>
      <c r="AH572" s="163"/>
      <c r="AI572" s="163"/>
      <c r="AJ572" s="163"/>
      <c r="AK572" s="163"/>
      <c r="AL572" s="163"/>
      <c r="AM572" s="163"/>
      <c r="AN572" s="163"/>
      <c r="AO572" s="163"/>
      <c r="AP572" s="163"/>
      <c r="AQ572" s="163"/>
      <c r="AR572" s="163"/>
      <c r="AS572" s="163"/>
      <c r="AT572" s="163"/>
      <c r="AU572" s="163"/>
      <c r="AV572" s="163"/>
      <c r="AW572" s="163"/>
      <c r="AX572" s="163"/>
      <c r="AY572" s="163"/>
      <c r="AZ572" s="163"/>
      <c r="BA572" s="163"/>
      <c r="BB572" s="162"/>
      <c r="BC572" s="162"/>
      <c r="BD572" s="162"/>
      <c r="BE572" s="162"/>
      <c r="BF572" s="162"/>
      <c r="BG572" s="162"/>
      <c r="BH572" s="162"/>
      <c r="BI572" s="162"/>
      <c r="BJ572" s="162"/>
      <c r="BK572" s="162"/>
      <c r="BL572" s="162"/>
      <c r="BM572" s="162"/>
      <c r="BN572" s="162"/>
      <c r="BO572" s="162"/>
      <c r="BP572" s="162"/>
      <c r="BQ572" s="162"/>
      <c r="BR572" s="162"/>
      <c r="BS572" s="162"/>
      <c r="BT572" s="162"/>
      <c r="BU572" s="162"/>
      <c r="BV572" s="162"/>
      <c r="BW572" s="162"/>
      <c r="BX572" s="162"/>
      <c r="BY572" s="162"/>
      <c r="BZ572" s="162"/>
      <c r="CA572" s="162"/>
      <c r="CB572" s="162"/>
      <c r="CC572" s="162"/>
      <c r="CD572" s="162"/>
      <c r="CE572" s="162"/>
      <c r="CF572" s="162"/>
      <c r="CG572" s="162"/>
      <c r="CH572" s="162"/>
      <c r="CI572" s="162"/>
      <c r="CJ572" s="162"/>
      <c r="CK572" s="162"/>
      <c r="CL572" s="162"/>
      <c r="CM572" s="162"/>
      <c r="CN572" s="162"/>
      <c r="CO572" s="162"/>
      <c r="CP572" s="162"/>
      <c r="CQ572" s="162"/>
      <c r="CR572" s="162"/>
      <c r="CS572" s="162"/>
      <c r="CT572" s="162"/>
      <c r="CU572" s="162"/>
      <c r="CV572" s="162"/>
      <c r="CW572" s="162"/>
      <c r="CX572" s="162"/>
      <c r="CY572" s="162"/>
      <c r="CZ572" s="162"/>
      <c r="DA572" s="162"/>
      <c r="DB572" s="162"/>
      <c r="DC572" s="162"/>
      <c r="DD572" s="162"/>
      <c r="DE572" s="162"/>
      <c r="DF572" s="162"/>
      <c r="DG572" s="162"/>
      <c r="DH572" s="162"/>
      <c r="DI572" s="162"/>
      <c r="DJ572" s="162"/>
      <c r="DK572" s="162"/>
      <c r="DL572" s="162"/>
      <c r="DM572" s="162"/>
      <c r="DN572" s="162"/>
      <c r="DO572" s="162"/>
      <c r="DP572" s="162"/>
      <c r="DQ572" s="162"/>
      <c r="DR572" s="162"/>
      <c r="DS572" s="162"/>
      <c r="DT572" s="162"/>
      <c r="DU572" s="162"/>
      <c r="DV572" s="162"/>
      <c r="DW572" s="162"/>
      <c r="DX572" s="162"/>
      <c r="DY572" s="162"/>
      <c r="DZ572" s="162"/>
      <c r="EA572" s="162"/>
      <c r="EB572" s="162"/>
      <c r="EC572" s="162"/>
      <c r="ED572" s="162"/>
      <c r="EE572" s="162"/>
      <c r="EF572" s="162"/>
      <c r="EG572" s="162"/>
      <c r="EH572" s="162"/>
      <c r="EI572" s="162"/>
      <c r="EJ572" s="162"/>
      <c r="EK572" s="162"/>
      <c r="EL572" s="162"/>
      <c r="EM572" s="162"/>
      <c r="EN572" s="162"/>
      <c r="EO572" s="162"/>
      <c r="EP572" s="162"/>
      <c r="EQ572" s="162"/>
      <c r="ER572" s="162"/>
      <c r="ES572" s="162"/>
      <c r="ET572" s="162"/>
      <c r="EU572" s="162"/>
      <c r="EV572" s="162"/>
      <c r="EW572" s="162"/>
      <c r="EX572" s="162"/>
      <c r="EY572" s="162"/>
      <c r="EZ572" s="162"/>
      <c r="FA572" s="162"/>
      <c r="FB572" s="162"/>
      <c r="FC572" s="162"/>
      <c r="FD572" s="162"/>
      <c r="FE572" s="162"/>
      <c r="FF572" s="162"/>
      <c r="FG572" s="162"/>
      <c r="FH572" s="162"/>
      <c r="FI572" s="162"/>
      <c r="FJ572" s="162"/>
      <c r="FK572" s="162"/>
      <c r="FL572" s="162"/>
      <c r="FM572" s="162"/>
      <c r="FN572" s="162"/>
      <c r="FO572" s="162"/>
      <c r="FP572" s="162"/>
      <c r="FQ572" s="162"/>
      <c r="FR572" s="162"/>
      <c r="FS572" s="162"/>
      <c r="FT572" s="162"/>
      <c r="FU572" s="162"/>
      <c r="FV572" s="162"/>
      <c r="FW572" s="162"/>
      <c r="FX572" s="162"/>
      <c r="FY572" s="162"/>
      <c r="FZ572" s="162"/>
      <c r="GA572" s="162"/>
      <c r="GB572" s="162"/>
      <c r="GC572" s="162"/>
      <c r="GD572" s="162"/>
      <c r="GE572" s="162"/>
      <c r="GF572" s="162"/>
      <c r="GG572" s="162"/>
      <c r="GH572" s="162"/>
      <c r="GI572" s="162"/>
      <c r="GJ572" s="162"/>
      <c r="GK572" s="162"/>
      <c r="GL572" s="162"/>
      <c r="GM572" s="162"/>
      <c r="GN572" s="162"/>
      <c r="GO572" s="162"/>
      <c r="GP572" s="162"/>
      <c r="GQ572" s="162"/>
      <c r="GR572" s="162"/>
      <c r="GS572" s="162"/>
      <c r="GT572" s="162"/>
      <c r="GU572" s="162"/>
      <c r="GV572" s="162"/>
      <c r="GW572" s="162"/>
      <c r="GX572" s="162"/>
      <c r="GY572" s="162"/>
      <c r="GZ572" s="162"/>
      <c r="HA572" s="162"/>
      <c r="HB572" s="162"/>
      <c r="HC572" s="162"/>
      <c r="HD572" s="162"/>
      <c r="HE572" s="162"/>
      <c r="HF572" s="162"/>
      <c r="HG572" s="162"/>
      <c r="HH572" s="162"/>
      <c r="HI572" s="162"/>
      <c r="HJ572" s="162"/>
      <c r="HK572" s="162"/>
      <c r="HL572" s="162"/>
      <c r="HM572" s="162"/>
      <c r="HN572" s="162"/>
      <c r="HO572" s="162"/>
      <c r="HP572" s="162"/>
      <c r="HQ572" s="162"/>
      <c r="HR572" s="162"/>
      <c r="HS572" s="162"/>
      <c r="HT572" s="162"/>
      <c r="HU572" s="162"/>
      <c r="HV572" s="162"/>
      <c r="HW572" s="162"/>
      <c r="HX572" s="162"/>
      <c r="HY572" s="162"/>
      <c r="HZ572" s="162"/>
      <c r="IA572" s="162"/>
      <c r="IB572" s="162"/>
      <c r="IC572" s="162"/>
      <c r="ID572" s="162"/>
      <c r="IE572" s="162"/>
      <c r="IF572" s="162"/>
      <c r="IG572" s="162"/>
      <c r="IH572" s="162"/>
      <c r="II572" s="162"/>
      <c r="IJ572" s="162"/>
      <c r="IK572" s="162"/>
      <c r="IL572" s="162"/>
      <c r="IM572" s="162"/>
      <c r="IN572" s="162"/>
      <c r="IO572" s="162"/>
      <c r="IP572" s="162"/>
      <c r="IQ572" s="162"/>
      <c r="IR572" s="162"/>
      <c r="IS572" s="162"/>
      <c r="IT572" s="162"/>
      <c r="IU572" s="162"/>
      <c r="IV572" s="162"/>
      <c r="IW572" s="162"/>
    </row>
    <row r="573" spans="1:257" ht="18" customHeight="1">
      <c r="A573" s="168"/>
      <c r="B573" s="169"/>
      <c r="C573" s="169"/>
      <c r="D573" s="169"/>
      <c r="E573" s="170"/>
      <c r="F573" s="69" t="s">
        <v>34</v>
      </c>
      <c r="G573" s="75">
        <f t="shared" si="216"/>
        <v>571808.1</v>
      </c>
      <c r="H573" s="75">
        <f t="shared" si="217"/>
        <v>0</v>
      </c>
      <c r="I573" s="75">
        <f t="shared" si="221"/>
        <v>350837.29999999993</v>
      </c>
      <c r="J573" s="75">
        <f t="shared" si="221"/>
        <v>0</v>
      </c>
      <c r="K573" s="75">
        <f t="shared" si="222"/>
        <v>87600</v>
      </c>
      <c r="L573" s="75">
        <f t="shared" si="222"/>
        <v>0</v>
      </c>
      <c r="M573" s="75">
        <f t="shared" si="222"/>
        <v>104170.8</v>
      </c>
      <c r="N573" s="75">
        <f t="shared" si="222"/>
        <v>0</v>
      </c>
      <c r="O573" s="75">
        <f t="shared" si="222"/>
        <v>29200</v>
      </c>
      <c r="P573" s="76">
        <f t="shared" si="222"/>
        <v>0</v>
      </c>
      <c r="Q573" s="184"/>
      <c r="R573" s="184"/>
      <c r="S573" s="55"/>
      <c r="T573" s="55"/>
      <c r="U573" s="55"/>
      <c r="V573" s="163"/>
      <c r="W573" s="163"/>
      <c r="X573" s="163"/>
      <c r="Y573" s="163"/>
      <c r="Z573" s="163"/>
      <c r="AA573" s="163"/>
      <c r="AB573" s="163"/>
      <c r="AC573" s="163"/>
      <c r="AD573" s="163"/>
      <c r="AE573" s="163"/>
      <c r="AF573" s="163"/>
      <c r="AG573" s="163"/>
      <c r="AH573" s="163"/>
      <c r="AI573" s="163"/>
      <c r="AJ573" s="163"/>
      <c r="AK573" s="163"/>
      <c r="AL573" s="163"/>
      <c r="AM573" s="163"/>
      <c r="AN573" s="163"/>
      <c r="AO573" s="163"/>
      <c r="AP573" s="163"/>
      <c r="AQ573" s="163"/>
      <c r="AR573" s="163"/>
      <c r="AS573" s="163"/>
      <c r="AT573" s="163"/>
      <c r="AU573" s="163"/>
      <c r="AV573" s="163"/>
      <c r="AW573" s="163"/>
      <c r="AX573" s="163"/>
      <c r="AY573" s="163"/>
      <c r="AZ573" s="163"/>
      <c r="BA573" s="163"/>
      <c r="BB573" s="162"/>
      <c r="BC573" s="162"/>
      <c r="BD573" s="162"/>
      <c r="BE573" s="162"/>
      <c r="BF573" s="162"/>
      <c r="BG573" s="162"/>
      <c r="BH573" s="162"/>
      <c r="BI573" s="162"/>
      <c r="BJ573" s="162"/>
      <c r="BK573" s="162"/>
      <c r="BL573" s="162"/>
      <c r="BM573" s="162"/>
      <c r="BN573" s="162"/>
      <c r="BO573" s="162"/>
      <c r="BP573" s="162"/>
      <c r="BQ573" s="162"/>
      <c r="BR573" s="162"/>
      <c r="BS573" s="162"/>
      <c r="BT573" s="162"/>
      <c r="BU573" s="162"/>
      <c r="BV573" s="162"/>
      <c r="BW573" s="162"/>
      <c r="BX573" s="162"/>
      <c r="BY573" s="162"/>
      <c r="BZ573" s="162"/>
      <c r="CA573" s="162"/>
      <c r="CB573" s="162"/>
      <c r="CC573" s="162"/>
      <c r="CD573" s="162"/>
      <c r="CE573" s="162"/>
      <c r="CF573" s="162"/>
      <c r="CG573" s="162"/>
      <c r="CH573" s="162"/>
      <c r="CI573" s="162"/>
      <c r="CJ573" s="162"/>
      <c r="CK573" s="162"/>
      <c r="CL573" s="162"/>
      <c r="CM573" s="162"/>
      <c r="CN573" s="162"/>
      <c r="CO573" s="162"/>
      <c r="CP573" s="162"/>
      <c r="CQ573" s="162"/>
      <c r="CR573" s="162"/>
      <c r="CS573" s="162"/>
      <c r="CT573" s="162"/>
      <c r="CU573" s="162"/>
      <c r="CV573" s="162"/>
      <c r="CW573" s="162"/>
      <c r="CX573" s="162"/>
      <c r="CY573" s="162"/>
      <c r="CZ573" s="162"/>
      <c r="DA573" s="162"/>
      <c r="DB573" s="162"/>
      <c r="DC573" s="162"/>
      <c r="DD573" s="162"/>
      <c r="DE573" s="162"/>
      <c r="DF573" s="162"/>
      <c r="DG573" s="162"/>
      <c r="DH573" s="162"/>
      <c r="DI573" s="162"/>
      <c r="DJ573" s="162"/>
      <c r="DK573" s="162"/>
      <c r="DL573" s="162"/>
      <c r="DM573" s="162"/>
      <c r="DN573" s="162"/>
      <c r="DO573" s="162"/>
      <c r="DP573" s="162"/>
      <c r="DQ573" s="162"/>
      <c r="DR573" s="162"/>
      <c r="DS573" s="162"/>
      <c r="DT573" s="162"/>
      <c r="DU573" s="162"/>
      <c r="DV573" s="162"/>
      <c r="DW573" s="162"/>
      <c r="DX573" s="162"/>
      <c r="DY573" s="162"/>
      <c r="DZ573" s="162"/>
      <c r="EA573" s="162"/>
      <c r="EB573" s="162"/>
      <c r="EC573" s="162"/>
      <c r="ED573" s="162"/>
      <c r="EE573" s="162"/>
      <c r="EF573" s="162"/>
      <c r="EG573" s="162"/>
      <c r="EH573" s="162"/>
      <c r="EI573" s="162"/>
      <c r="EJ573" s="162"/>
      <c r="EK573" s="162"/>
      <c r="EL573" s="162"/>
      <c r="EM573" s="162"/>
      <c r="EN573" s="162"/>
      <c r="EO573" s="162"/>
      <c r="EP573" s="162"/>
      <c r="EQ573" s="162"/>
      <c r="ER573" s="162"/>
      <c r="ES573" s="162"/>
      <c r="ET573" s="162"/>
      <c r="EU573" s="162"/>
      <c r="EV573" s="162"/>
      <c r="EW573" s="162"/>
      <c r="EX573" s="162"/>
      <c r="EY573" s="162"/>
      <c r="EZ573" s="162"/>
      <c r="FA573" s="162"/>
      <c r="FB573" s="162"/>
      <c r="FC573" s="162"/>
      <c r="FD573" s="162"/>
      <c r="FE573" s="162"/>
      <c r="FF573" s="162"/>
      <c r="FG573" s="162"/>
      <c r="FH573" s="162"/>
      <c r="FI573" s="162"/>
      <c r="FJ573" s="162"/>
      <c r="FK573" s="162"/>
      <c r="FL573" s="162"/>
      <c r="FM573" s="162"/>
      <c r="FN573" s="162"/>
      <c r="FO573" s="162"/>
      <c r="FP573" s="162"/>
      <c r="FQ573" s="162"/>
      <c r="FR573" s="162"/>
      <c r="FS573" s="162"/>
      <c r="FT573" s="162"/>
      <c r="FU573" s="162"/>
      <c r="FV573" s="162"/>
      <c r="FW573" s="162"/>
      <c r="FX573" s="162"/>
      <c r="FY573" s="162"/>
      <c r="FZ573" s="162"/>
      <c r="GA573" s="162"/>
      <c r="GB573" s="162"/>
      <c r="GC573" s="162"/>
      <c r="GD573" s="162"/>
      <c r="GE573" s="162"/>
      <c r="GF573" s="162"/>
      <c r="GG573" s="162"/>
      <c r="GH573" s="162"/>
      <c r="GI573" s="162"/>
      <c r="GJ573" s="162"/>
      <c r="GK573" s="162"/>
      <c r="GL573" s="162"/>
      <c r="GM573" s="162"/>
      <c r="GN573" s="162"/>
      <c r="GO573" s="162"/>
      <c r="GP573" s="162"/>
      <c r="GQ573" s="162"/>
      <c r="GR573" s="162"/>
      <c r="GS573" s="162"/>
      <c r="GT573" s="162"/>
      <c r="GU573" s="162"/>
      <c r="GV573" s="162"/>
      <c r="GW573" s="162"/>
      <c r="GX573" s="162"/>
      <c r="GY573" s="162"/>
      <c r="GZ573" s="162"/>
      <c r="HA573" s="162"/>
      <c r="HB573" s="162"/>
      <c r="HC573" s="162"/>
      <c r="HD573" s="162"/>
      <c r="HE573" s="162"/>
      <c r="HF573" s="162"/>
      <c r="HG573" s="162"/>
      <c r="HH573" s="162"/>
      <c r="HI573" s="162"/>
      <c r="HJ573" s="162"/>
      <c r="HK573" s="162"/>
      <c r="HL573" s="162"/>
      <c r="HM573" s="162"/>
      <c r="HN573" s="162"/>
      <c r="HO573" s="162"/>
      <c r="HP573" s="162"/>
      <c r="HQ573" s="162"/>
      <c r="HR573" s="162"/>
      <c r="HS573" s="162"/>
      <c r="HT573" s="162"/>
      <c r="HU573" s="162"/>
      <c r="HV573" s="162"/>
      <c r="HW573" s="162"/>
      <c r="HX573" s="162"/>
      <c r="HY573" s="162"/>
      <c r="HZ573" s="162"/>
      <c r="IA573" s="162"/>
      <c r="IB573" s="162"/>
      <c r="IC573" s="162"/>
      <c r="ID573" s="162"/>
      <c r="IE573" s="162"/>
      <c r="IF573" s="162"/>
      <c r="IG573" s="162"/>
      <c r="IH573" s="162"/>
      <c r="II573" s="162"/>
      <c r="IJ573" s="162"/>
      <c r="IK573" s="162"/>
      <c r="IL573" s="162"/>
      <c r="IM573" s="162"/>
      <c r="IN573" s="162"/>
      <c r="IO573" s="162"/>
      <c r="IP573" s="162"/>
      <c r="IQ573" s="162"/>
      <c r="IR573" s="162"/>
      <c r="IS573" s="162"/>
      <c r="IT573" s="162"/>
      <c r="IU573" s="162"/>
      <c r="IV573" s="162"/>
      <c r="IW573" s="162"/>
    </row>
    <row r="574" spans="1:257" ht="18" customHeight="1">
      <c r="A574" s="171"/>
      <c r="B574" s="172"/>
      <c r="C574" s="172"/>
      <c r="D574" s="172"/>
      <c r="E574" s="173"/>
      <c r="F574" s="87" t="s">
        <v>35</v>
      </c>
      <c r="G574" s="75">
        <f t="shared" si="216"/>
        <v>1740181.5</v>
      </c>
      <c r="H574" s="75">
        <f t="shared" si="217"/>
        <v>0</v>
      </c>
      <c r="I574" s="75">
        <f t="shared" si="221"/>
        <v>1564210.7</v>
      </c>
      <c r="J574" s="75">
        <f t="shared" si="221"/>
        <v>0</v>
      </c>
      <c r="K574" s="75">
        <f t="shared" si="222"/>
        <v>87600</v>
      </c>
      <c r="L574" s="75">
        <f t="shared" si="222"/>
        <v>0</v>
      </c>
      <c r="M574" s="75">
        <f t="shared" si="222"/>
        <v>59170.8</v>
      </c>
      <c r="N574" s="75">
        <f t="shared" si="222"/>
        <v>0</v>
      </c>
      <c r="O574" s="75">
        <f t="shared" si="222"/>
        <v>29200</v>
      </c>
      <c r="P574" s="76">
        <f t="shared" si="222"/>
        <v>0</v>
      </c>
      <c r="Q574" s="184"/>
      <c r="R574" s="184"/>
      <c r="S574" s="55"/>
      <c r="T574" s="55"/>
      <c r="U574" s="55"/>
      <c r="V574" s="163"/>
      <c r="W574" s="163"/>
      <c r="X574" s="163"/>
      <c r="Y574" s="163"/>
      <c r="Z574" s="163"/>
      <c r="AA574" s="163"/>
      <c r="AB574" s="163"/>
      <c r="AC574" s="163"/>
      <c r="AD574" s="163"/>
      <c r="AE574" s="163"/>
      <c r="AF574" s="163"/>
      <c r="AG574" s="163"/>
      <c r="AH574" s="163"/>
      <c r="AI574" s="163"/>
      <c r="AJ574" s="163"/>
      <c r="AK574" s="163"/>
      <c r="AL574" s="163"/>
      <c r="AM574" s="163"/>
      <c r="AN574" s="163"/>
      <c r="AO574" s="163"/>
      <c r="AP574" s="163"/>
      <c r="AQ574" s="163"/>
      <c r="AR574" s="163"/>
      <c r="AS574" s="163"/>
      <c r="AT574" s="163"/>
      <c r="AU574" s="163"/>
      <c r="AV574" s="163"/>
      <c r="AW574" s="163"/>
      <c r="AX574" s="163"/>
      <c r="AY574" s="163"/>
      <c r="AZ574" s="163"/>
      <c r="BA574" s="163"/>
      <c r="BB574" s="162"/>
      <c r="BC574" s="162"/>
      <c r="BD574" s="162"/>
      <c r="BE574" s="162"/>
      <c r="BF574" s="162"/>
      <c r="BG574" s="162"/>
      <c r="BH574" s="162"/>
      <c r="BI574" s="162"/>
      <c r="BJ574" s="162"/>
      <c r="BK574" s="162"/>
      <c r="BL574" s="162"/>
      <c r="BM574" s="162"/>
      <c r="BN574" s="162"/>
      <c r="BO574" s="162"/>
      <c r="BP574" s="162"/>
      <c r="BQ574" s="162"/>
      <c r="BR574" s="162"/>
      <c r="BS574" s="162"/>
      <c r="BT574" s="162"/>
      <c r="BU574" s="162"/>
      <c r="BV574" s="162"/>
      <c r="BW574" s="162"/>
      <c r="BX574" s="162"/>
      <c r="BY574" s="162"/>
      <c r="BZ574" s="162"/>
      <c r="CA574" s="162"/>
      <c r="CB574" s="162"/>
      <c r="CC574" s="162"/>
      <c r="CD574" s="162"/>
      <c r="CE574" s="162"/>
      <c r="CF574" s="162"/>
      <c r="CG574" s="162"/>
      <c r="CH574" s="162"/>
      <c r="CI574" s="162"/>
      <c r="CJ574" s="162"/>
      <c r="CK574" s="162"/>
      <c r="CL574" s="162"/>
      <c r="CM574" s="162"/>
      <c r="CN574" s="162"/>
      <c r="CO574" s="162"/>
      <c r="CP574" s="162"/>
      <c r="CQ574" s="162"/>
      <c r="CR574" s="162"/>
      <c r="CS574" s="162"/>
      <c r="CT574" s="162"/>
      <c r="CU574" s="162"/>
      <c r="CV574" s="162"/>
      <c r="CW574" s="162"/>
      <c r="CX574" s="162"/>
      <c r="CY574" s="162"/>
      <c r="CZ574" s="162"/>
      <c r="DA574" s="162"/>
      <c r="DB574" s="162"/>
      <c r="DC574" s="162"/>
      <c r="DD574" s="162"/>
      <c r="DE574" s="162"/>
      <c r="DF574" s="162"/>
      <c r="DG574" s="162"/>
      <c r="DH574" s="162"/>
      <c r="DI574" s="162"/>
      <c r="DJ574" s="162"/>
      <c r="DK574" s="162"/>
      <c r="DL574" s="162"/>
      <c r="DM574" s="162"/>
      <c r="DN574" s="162"/>
      <c r="DO574" s="162"/>
      <c r="DP574" s="162"/>
      <c r="DQ574" s="162"/>
      <c r="DR574" s="162"/>
      <c r="DS574" s="162"/>
      <c r="DT574" s="162"/>
      <c r="DU574" s="162"/>
      <c r="DV574" s="162"/>
      <c r="DW574" s="162"/>
      <c r="DX574" s="162"/>
      <c r="DY574" s="162"/>
      <c r="DZ574" s="162"/>
      <c r="EA574" s="162"/>
      <c r="EB574" s="162"/>
      <c r="EC574" s="162"/>
      <c r="ED574" s="162"/>
      <c r="EE574" s="162"/>
      <c r="EF574" s="162"/>
      <c r="EG574" s="162"/>
      <c r="EH574" s="162"/>
      <c r="EI574" s="162"/>
      <c r="EJ574" s="162"/>
      <c r="EK574" s="162"/>
      <c r="EL574" s="162"/>
      <c r="EM574" s="162"/>
      <c r="EN574" s="162"/>
      <c r="EO574" s="162"/>
      <c r="EP574" s="162"/>
      <c r="EQ574" s="162"/>
      <c r="ER574" s="162"/>
      <c r="ES574" s="162"/>
      <c r="ET574" s="162"/>
      <c r="EU574" s="162"/>
      <c r="EV574" s="162"/>
      <c r="EW574" s="162"/>
      <c r="EX574" s="162"/>
      <c r="EY574" s="162"/>
      <c r="EZ574" s="162"/>
      <c r="FA574" s="162"/>
      <c r="FB574" s="162"/>
      <c r="FC574" s="162"/>
      <c r="FD574" s="162"/>
      <c r="FE574" s="162"/>
      <c r="FF574" s="162"/>
      <c r="FG574" s="162"/>
      <c r="FH574" s="162"/>
      <c r="FI574" s="162"/>
      <c r="FJ574" s="162"/>
      <c r="FK574" s="162"/>
      <c r="FL574" s="162"/>
      <c r="FM574" s="162"/>
      <c r="FN574" s="162"/>
      <c r="FO574" s="162"/>
      <c r="FP574" s="162"/>
      <c r="FQ574" s="162"/>
      <c r="FR574" s="162"/>
      <c r="FS574" s="162"/>
      <c r="FT574" s="162"/>
      <c r="FU574" s="162"/>
      <c r="FV574" s="162"/>
      <c r="FW574" s="162"/>
      <c r="FX574" s="162"/>
      <c r="FY574" s="162"/>
      <c r="FZ574" s="162"/>
      <c r="GA574" s="162"/>
      <c r="GB574" s="162"/>
      <c r="GC574" s="162"/>
      <c r="GD574" s="162"/>
      <c r="GE574" s="162"/>
      <c r="GF574" s="162"/>
      <c r="GG574" s="162"/>
      <c r="GH574" s="162"/>
      <c r="GI574" s="162"/>
      <c r="GJ574" s="162"/>
      <c r="GK574" s="162"/>
      <c r="GL574" s="162"/>
      <c r="GM574" s="162"/>
      <c r="GN574" s="162"/>
      <c r="GO574" s="162"/>
      <c r="GP574" s="162"/>
      <c r="GQ574" s="162"/>
      <c r="GR574" s="162"/>
      <c r="GS574" s="162"/>
      <c r="GT574" s="162"/>
      <c r="GU574" s="162"/>
      <c r="GV574" s="162"/>
      <c r="GW574" s="162"/>
      <c r="GX574" s="162"/>
      <c r="GY574" s="162"/>
      <c r="GZ574" s="162"/>
      <c r="HA574" s="162"/>
      <c r="HB574" s="162"/>
      <c r="HC574" s="162"/>
      <c r="HD574" s="162"/>
      <c r="HE574" s="162"/>
      <c r="HF574" s="162"/>
      <c r="HG574" s="162"/>
      <c r="HH574" s="162"/>
      <c r="HI574" s="162"/>
      <c r="HJ574" s="162"/>
      <c r="HK574" s="162"/>
      <c r="HL574" s="162"/>
      <c r="HM574" s="162"/>
      <c r="HN574" s="162"/>
      <c r="HO574" s="162"/>
      <c r="HP574" s="162"/>
      <c r="HQ574" s="162"/>
      <c r="HR574" s="162"/>
      <c r="HS574" s="162"/>
      <c r="HT574" s="162"/>
      <c r="HU574" s="162"/>
      <c r="HV574" s="162"/>
      <c r="HW574" s="162"/>
      <c r="HX574" s="162"/>
      <c r="HY574" s="162"/>
      <c r="HZ574" s="162"/>
      <c r="IA574" s="162"/>
      <c r="IB574" s="162"/>
      <c r="IC574" s="162"/>
      <c r="ID574" s="162"/>
      <c r="IE574" s="162"/>
      <c r="IF574" s="162"/>
      <c r="IG574" s="162"/>
      <c r="IH574" s="162"/>
      <c r="II574" s="162"/>
      <c r="IJ574" s="162"/>
      <c r="IK574" s="162"/>
      <c r="IL574" s="162"/>
      <c r="IM574" s="162"/>
      <c r="IN574" s="162"/>
      <c r="IO574" s="162"/>
      <c r="IP574" s="162"/>
      <c r="IQ574" s="162"/>
      <c r="IR574" s="162"/>
      <c r="IS574" s="162"/>
      <c r="IT574" s="162"/>
      <c r="IU574" s="162"/>
      <c r="IV574" s="162"/>
      <c r="IW574" s="162"/>
    </row>
    <row r="575" spans="1:257" ht="18" customHeight="1">
      <c r="A575" s="164" t="s">
        <v>229</v>
      </c>
      <c r="B575" s="164"/>
      <c r="C575" s="164"/>
      <c r="D575" s="164"/>
      <c r="E575" s="164"/>
      <c r="F575" s="164"/>
      <c r="G575" s="164"/>
      <c r="H575" s="164"/>
      <c r="I575" s="164"/>
      <c r="J575" s="164"/>
      <c r="K575" s="164"/>
      <c r="L575" s="164"/>
      <c r="M575" s="164"/>
      <c r="N575" s="164"/>
      <c r="O575" s="164"/>
      <c r="P575" s="164"/>
      <c r="Q575" s="68"/>
      <c r="R575" s="68"/>
    </row>
    <row r="576" spans="1:257" ht="18" customHeight="1">
      <c r="A576" s="97"/>
      <c r="B576" s="60"/>
      <c r="C576" s="60"/>
      <c r="D576" s="106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1"/>
      <c r="R576" s="61"/>
    </row>
    <row r="577" spans="3:14" ht="18" customHeight="1">
      <c r="I577" s="66"/>
    </row>
    <row r="578" spans="3:14" ht="18" customHeight="1">
      <c r="C578" s="50"/>
      <c r="D578" s="108"/>
      <c r="E578" s="50"/>
      <c r="F578" s="50"/>
      <c r="G578" s="56"/>
      <c r="H578" s="56"/>
      <c r="I578" s="50"/>
      <c r="J578" s="50"/>
      <c r="K578" s="50"/>
      <c r="L578" s="50"/>
      <c r="M578" s="50"/>
      <c r="N578" s="50"/>
    </row>
    <row r="579" spans="3:14" ht="18" customHeight="1">
      <c r="C579" s="50"/>
      <c r="D579" s="108"/>
      <c r="E579" s="57"/>
      <c r="F579" s="57"/>
      <c r="G579" s="53"/>
      <c r="H579" s="53"/>
      <c r="I579" s="58"/>
      <c r="J579" s="58"/>
      <c r="K579" s="50"/>
      <c r="L579" s="50"/>
      <c r="M579" s="50"/>
      <c r="N579" s="50"/>
    </row>
    <row r="580" spans="3:14" ht="18" customHeight="1">
      <c r="C580" s="50"/>
      <c r="D580" s="108"/>
      <c r="E580" s="57"/>
      <c r="F580" s="57"/>
      <c r="G580" s="53"/>
      <c r="H580" s="53"/>
      <c r="I580" s="58"/>
      <c r="J580" s="58"/>
      <c r="K580" s="50"/>
      <c r="L580" s="50"/>
      <c r="M580" s="50"/>
      <c r="N580" s="50"/>
    </row>
    <row r="581" spans="3:14">
      <c r="C581" s="50"/>
      <c r="D581" s="108"/>
      <c r="E581" s="57"/>
      <c r="F581" s="57"/>
      <c r="G581" s="53"/>
      <c r="H581" s="53"/>
      <c r="I581" s="58"/>
      <c r="J581" s="58"/>
      <c r="K581" s="50"/>
      <c r="L581" s="50"/>
      <c r="M581" s="50"/>
      <c r="N581" s="50"/>
    </row>
    <row r="582" spans="3:14">
      <c r="C582" s="50"/>
      <c r="D582" s="108"/>
      <c r="E582" s="57"/>
      <c r="F582" s="57"/>
      <c r="G582" s="53"/>
      <c r="H582" s="53"/>
      <c r="I582" s="58"/>
      <c r="J582" s="58"/>
      <c r="K582" s="50"/>
      <c r="L582" s="50"/>
      <c r="M582" s="50"/>
      <c r="N582" s="50"/>
    </row>
    <row r="583" spans="3:14">
      <c r="C583" s="50"/>
      <c r="D583" s="108"/>
      <c r="E583" s="57"/>
      <c r="F583" s="57"/>
      <c r="G583" s="53"/>
      <c r="H583" s="53"/>
      <c r="I583" s="58"/>
      <c r="J583" s="58"/>
      <c r="K583" s="50"/>
      <c r="L583" s="50"/>
      <c r="M583" s="50"/>
      <c r="N583" s="50"/>
    </row>
    <row r="584" spans="3:14">
      <c r="C584" s="50"/>
      <c r="D584" s="108"/>
      <c r="E584" s="50"/>
      <c r="F584" s="50"/>
      <c r="G584" s="50"/>
      <c r="H584" s="50"/>
      <c r="I584" s="50"/>
      <c r="J584" s="50"/>
      <c r="K584" s="50"/>
      <c r="L584" s="50"/>
      <c r="M584" s="50"/>
      <c r="N584" s="50"/>
    </row>
    <row r="585" spans="3:14">
      <c r="C585" s="50"/>
      <c r="D585" s="108"/>
      <c r="E585" s="50"/>
      <c r="F585" s="50"/>
      <c r="G585" s="50"/>
      <c r="H585" s="50"/>
      <c r="I585" s="50"/>
      <c r="J585" s="50"/>
      <c r="K585" s="50"/>
      <c r="L585" s="50"/>
      <c r="M585" s="50"/>
      <c r="N585" s="50"/>
    </row>
    <row r="586" spans="3:14">
      <c r="C586" s="50"/>
      <c r="D586" s="108"/>
      <c r="E586" s="50"/>
      <c r="F586" s="50"/>
      <c r="G586" s="50"/>
      <c r="H586" s="50"/>
      <c r="I586" s="50"/>
      <c r="J586" s="50"/>
      <c r="K586" s="50"/>
      <c r="L586" s="50"/>
      <c r="M586" s="50"/>
      <c r="N586" s="50"/>
    </row>
    <row r="587" spans="3:14">
      <c r="C587" s="50"/>
      <c r="D587" s="108"/>
      <c r="E587" s="50"/>
      <c r="F587" s="50"/>
      <c r="G587" s="50"/>
      <c r="H587" s="50"/>
      <c r="I587" s="50"/>
      <c r="J587" s="50"/>
      <c r="K587" s="50"/>
      <c r="L587" s="50"/>
      <c r="M587" s="50"/>
      <c r="N587" s="50"/>
    </row>
    <row r="588" spans="3:14">
      <c r="C588" s="50"/>
      <c r="D588" s="108"/>
      <c r="E588" s="50"/>
      <c r="F588" s="50"/>
      <c r="G588" s="50"/>
      <c r="H588" s="50"/>
      <c r="I588" s="50"/>
      <c r="J588" s="50"/>
      <c r="K588" s="50"/>
      <c r="L588" s="50"/>
      <c r="M588" s="50"/>
      <c r="N588" s="50"/>
    </row>
    <row r="594" spans="7:10">
      <c r="G594" s="59"/>
      <c r="H594" s="59"/>
      <c r="I594" s="59"/>
      <c r="J594" s="59"/>
    </row>
    <row r="595" spans="7:10">
      <c r="G595" s="59"/>
      <c r="H595" s="59"/>
      <c r="I595" s="59"/>
      <c r="J595" s="59"/>
    </row>
    <row r="596" spans="7:10">
      <c r="G596" s="59"/>
      <c r="H596" s="59"/>
      <c r="I596" s="59"/>
      <c r="J596" s="59"/>
    </row>
    <row r="597" spans="7:10">
      <c r="G597" s="59"/>
      <c r="H597" s="59"/>
      <c r="I597" s="59"/>
      <c r="J597" s="59"/>
    </row>
    <row r="598" spans="7:10">
      <c r="G598" s="59"/>
      <c r="H598" s="59"/>
      <c r="I598" s="59"/>
      <c r="J598" s="59"/>
    </row>
    <row r="599" spans="7:10">
      <c r="G599" s="59"/>
      <c r="H599" s="59"/>
      <c r="I599" s="59"/>
      <c r="J599" s="59"/>
    </row>
  </sheetData>
  <mergeCells count="647">
    <mergeCell ref="Q13:R18"/>
    <mergeCell ref="C159:C164"/>
    <mergeCell ref="D245:D250"/>
    <mergeCell ref="D251:D256"/>
    <mergeCell ref="D257:D262"/>
    <mergeCell ref="D263:D268"/>
    <mergeCell ref="D269:D274"/>
    <mergeCell ref="D275:D280"/>
    <mergeCell ref="D173:D180"/>
    <mergeCell ref="D181:D186"/>
    <mergeCell ref="D220:D225"/>
    <mergeCell ref="C81:C88"/>
    <mergeCell ref="C122:C127"/>
    <mergeCell ref="C42:C47"/>
    <mergeCell ref="C147:C152"/>
    <mergeCell ref="Q269:R274"/>
    <mergeCell ref="Q200:R205"/>
    <mergeCell ref="IT569:IW574"/>
    <mergeCell ref="Q501:R506"/>
    <mergeCell ref="Q507:R512"/>
    <mergeCell ref="Q539:R544"/>
    <mergeCell ref="Q545:R550"/>
    <mergeCell ref="Q551:R556"/>
    <mergeCell ref="IH569:IK574"/>
    <mergeCell ref="IL569:IO574"/>
    <mergeCell ref="FZ569:GC574"/>
    <mergeCell ref="GD569:GG574"/>
    <mergeCell ref="GH569:GK574"/>
    <mergeCell ref="GL569:GO574"/>
    <mergeCell ref="GP569:GS574"/>
    <mergeCell ref="GT569:GW574"/>
    <mergeCell ref="ID569:IG574"/>
    <mergeCell ref="FB569:FE574"/>
    <mergeCell ref="IP569:IS574"/>
    <mergeCell ref="GX569:HA574"/>
    <mergeCell ref="HB569:HE574"/>
    <mergeCell ref="HF569:HI574"/>
    <mergeCell ref="HJ569:HM574"/>
    <mergeCell ref="HN569:HQ574"/>
    <mergeCell ref="HR569:HU574"/>
    <mergeCell ref="HV569:HY574"/>
    <mergeCell ref="HZ569:IC574"/>
    <mergeCell ref="FF569:FI574"/>
    <mergeCell ref="FJ569:FM574"/>
    <mergeCell ref="FN569:FQ574"/>
    <mergeCell ref="FR569:FU574"/>
    <mergeCell ref="FV569:FY574"/>
    <mergeCell ref="ED569:EG574"/>
    <mergeCell ref="EH569:EK574"/>
    <mergeCell ref="EL569:EO574"/>
    <mergeCell ref="EP569:ES574"/>
    <mergeCell ref="ET569:EW574"/>
    <mergeCell ref="EX569:FA574"/>
    <mergeCell ref="DF569:DI574"/>
    <mergeCell ref="DJ569:DM574"/>
    <mergeCell ref="DN569:DQ574"/>
    <mergeCell ref="DR569:DU574"/>
    <mergeCell ref="DV569:DY574"/>
    <mergeCell ref="DZ569:EC574"/>
    <mergeCell ref="CL569:CO574"/>
    <mergeCell ref="CP569:CS574"/>
    <mergeCell ref="CT569:CW574"/>
    <mergeCell ref="CX569:DA574"/>
    <mergeCell ref="DB569:DE574"/>
    <mergeCell ref="BJ569:BM574"/>
    <mergeCell ref="BN569:BQ574"/>
    <mergeCell ref="BR569:BU574"/>
    <mergeCell ref="BV569:BY574"/>
    <mergeCell ref="BZ569:CC574"/>
    <mergeCell ref="CD569:CG574"/>
    <mergeCell ref="AP569:AS574"/>
    <mergeCell ref="AT569:AW574"/>
    <mergeCell ref="AX569:BA574"/>
    <mergeCell ref="BB569:BE574"/>
    <mergeCell ref="BF569:BI574"/>
    <mergeCell ref="FR563:FU568"/>
    <mergeCell ref="FV563:FY568"/>
    <mergeCell ref="FZ563:GC568"/>
    <mergeCell ref="DV563:DY568"/>
    <mergeCell ref="DZ563:EC568"/>
    <mergeCell ref="ED563:EG568"/>
    <mergeCell ref="EH563:EK568"/>
    <mergeCell ref="EL563:EO568"/>
    <mergeCell ref="EP563:ES568"/>
    <mergeCell ref="ET563:EW568"/>
    <mergeCell ref="EX563:FA568"/>
    <mergeCell ref="FB563:FE568"/>
    <mergeCell ref="FF563:FI568"/>
    <mergeCell ref="FJ563:FM568"/>
    <mergeCell ref="CH569:CK574"/>
    <mergeCell ref="IT563:IW568"/>
    <mergeCell ref="V569:Y574"/>
    <mergeCell ref="Z569:AC574"/>
    <mergeCell ref="AD569:AG574"/>
    <mergeCell ref="AH569:AK574"/>
    <mergeCell ref="HJ563:HM568"/>
    <mergeCell ref="ID563:IG568"/>
    <mergeCell ref="GL563:GO568"/>
    <mergeCell ref="GP563:GS568"/>
    <mergeCell ref="GT563:GW568"/>
    <mergeCell ref="GX563:HA568"/>
    <mergeCell ref="HB563:HE568"/>
    <mergeCell ref="GD563:GG568"/>
    <mergeCell ref="GH563:GK568"/>
    <mergeCell ref="HN563:HQ568"/>
    <mergeCell ref="HR563:HU568"/>
    <mergeCell ref="HV563:HY568"/>
    <mergeCell ref="HZ563:IC568"/>
    <mergeCell ref="IH563:IK568"/>
    <mergeCell ref="IL563:IO568"/>
    <mergeCell ref="IP563:IS568"/>
    <mergeCell ref="HF563:HI568"/>
    <mergeCell ref="FN563:FQ568"/>
    <mergeCell ref="C521:C526"/>
    <mergeCell ref="Q495:R500"/>
    <mergeCell ref="DN563:DQ568"/>
    <mergeCell ref="DR563:DU568"/>
    <mergeCell ref="BZ563:CC568"/>
    <mergeCell ref="CD563:CG568"/>
    <mergeCell ref="CH563:CK568"/>
    <mergeCell ref="CL563:CO568"/>
    <mergeCell ref="CP563:CS568"/>
    <mergeCell ref="CT563:CW568"/>
    <mergeCell ref="BB563:BE568"/>
    <mergeCell ref="BF563:BI568"/>
    <mergeCell ref="BJ563:BM568"/>
    <mergeCell ref="BN563:BQ568"/>
    <mergeCell ref="BR563:BU568"/>
    <mergeCell ref="BV563:BY568"/>
    <mergeCell ref="CX563:DA568"/>
    <mergeCell ref="DB563:DE568"/>
    <mergeCell ref="DF563:DI568"/>
    <mergeCell ref="DJ563:DM568"/>
    <mergeCell ref="AP563:AS568"/>
    <mergeCell ref="AT563:AW568"/>
    <mergeCell ref="AX563:BA568"/>
    <mergeCell ref="C515:C520"/>
    <mergeCell ref="AP545:AS550"/>
    <mergeCell ref="AT545:AW550"/>
    <mergeCell ref="AX545:BA550"/>
    <mergeCell ref="Q439:R444"/>
    <mergeCell ref="Q483:R488"/>
    <mergeCell ref="Q463:R469"/>
    <mergeCell ref="Q427:R432"/>
    <mergeCell ref="Q433:R438"/>
    <mergeCell ref="Q489:R494"/>
    <mergeCell ref="Q457:R462"/>
    <mergeCell ref="C433:C438"/>
    <mergeCell ref="C439:C444"/>
    <mergeCell ref="D433:D438"/>
    <mergeCell ref="D439:D444"/>
    <mergeCell ref="D445:D450"/>
    <mergeCell ref="D451:D456"/>
    <mergeCell ref="D457:D462"/>
    <mergeCell ref="B457:B462"/>
    <mergeCell ref="A439:A444"/>
    <mergeCell ref="B433:B438"/>
    <mergeCell ref="C457:C462"/>
    <mergeCell ref="B439:B444"/>
    <mergeCell ref="A451:A456"/>
    <mergeCell ref="B451:B456"/>
    <mergeCell ref="Q287:R293"/>
    <mergeCell ref="Q300:R305"/>
    <mergeCell ref="Q294:R299"/>
    <mergeCell ref="C281:C286"/>
    <mergeCell ref="A427:A432"/>
    <mergeCell ref="B427:B432"/>
    <mergeCell ref="D427:D432"/>
    <mergeCell ref="C427:C432"/>
    <mergeCell ref="B445:B450"/>
    <mergeCell ref="Q344:R350"/>
    <mergeCell ref="Q403:R408"/>
    <mergeCell ref="Q409:R414"/>
    <mergeCell ref="A397:A402"/>
    <mergeCell ref="D397:D402"/>
    <mergeCell ref="D403:D408"/>
    <mergeCell ref="D409:D414"/>
    <mergeCell ref="D415:D420"/>
    <mergeCell ref="D421:D426"/>
    <mergeCell ref="C415:C420"/>
    <mergeCell ref="C397:C402"/>
    <mergeCell ref="B397:B402"/>
    <mergeCell ref="Q445:R450"/>
    <mergeCell ref="Q415:R420"/>
    <mergeCell ref="Q421:R426"/>
    <mergeCell ref="A5:A7"/>
    <mergeCell ref="A89:A95"/>
    <mergeCell ref="A36:A41"/>
    <mergeCell ref="A81:A88"/>
    <mergeCell ref="C527:C532"/>
    <mergeCell ref="B470:B475"/>
    <mergeCell ref="C451:C456"/>
    <mergeCell ref="A421:A426"/>
    <mergeCell ref="A115:A121"/>
    <mergeCell ref="C75:C80"/>
    <mergeCell ref="C96:C101"/>
    <mergeCell ref="C115:C121"/>
    <mergeCell ref="B96:B101"/>
    <mergeCell ref="B115:B121"/>
    <mergeCell ref="B102:B108"/>
    <mergeCell ref="B318:B323"/>
    <mergeCell ref="B337:B343"/>
    <mergeCell ref="A294:A299"/>
    <mergeCell ref="C331:C336"/>
    <mergeCell ref="C476:C482"/>
    <mergeCell ref="A483:A488"/>
    <mergeCell ref="B483:B488"/>
    <mergeCell ref="C239:C244"/>
    <mergeCell ref="A463:A469"/>
    <mergeCell ref="K6:L6"/>
    <mergeCell ref="M6:N6"/>
    <mergeCell ref="O6:P6"/>
    <mergeCell ref="F5:F7"/>
    <mergeCell ref="G5:H6"/>
    <mergeCell ref="C5:C7"/>
    <mergeCell ref="E5:E7"/>
    <mergeCell ref="D281:D286"/>
    <mergeCell ref="I6:J6"/>
    <mergeCell ref="A13:E18"/>
    <mergeCell ref="B69:B74"/>
    <mergeCell ref="A122:A127"/>
    <mergeCell ref="B61:B67"/>
    <mergeCell ref="B42:B47"/>
    <mergeCell ref="B122:B127"/>
    <mergeCell ref="B30:B35"/>
    <mergeCell ref="Q61:R67"/>
    <mergeCell ref="Q109:R114"/>
    <mergeCell ref="A96:A101"/>
    <mergeCell ref="C102:C108"/>
    <mergeCell ref="Q69:R74"/>
    <mergeCell ref="B89:B95"/>
    <mergeCell ref="Q96:R101"/>
    <mergeCell ref="A75:A80"/>
    <mergeCell ref="B75:B80"/>
    <mergeCell ref="G2:N2"/>
    <mergeCell ref="C312:C317"/>
    <mergeCell ref="C318:C323"/>
    <mergeCell ref="C200:C205"/>
    <mergeCell ref="Q377:R382"/>
    <mergeCell ref="A3:F3"/>
    <mergeCell ref="A4:F4"/>
    <mergeCell ref="G3:M3"/>
    <mergeCell ref="Q263:R268"/>
    <mergeCell ref="C181:C186"/>
    <mergeCell ref="C351:C356"/>
    <mergeCell ref="B364:B369"/>
    <mergeCell ref="C357:C362"/>
    <mergeCell ref="Q357:R362"/>
    <mergeCell ref="Q214:R219"/>
    <mergeCell ref="Q233:R238"/>
    <mergeCell ref="C233:C238"/>
    <mergeCell ref="C337:C343"/>
    <mergeCell ref="B344:B350"/>
    <mergeCell ref="D364:D369"/>
    <mergeCell ref="Q281:R286"/>
    <mergeCell ref="Q275:R280"/>
    <mergeCell ref="A263:A268"/>
    <mergeCell ref="G4:M4"/>
    <mergeCell ref="D294:D299"/>
    <mergeCell ref="D300:D305"/>
    <mergeCell ref="D306:D311"/>
    <mergeCell ref="D312:D317"/>
    <mergeCell ref="D318:D323"/>
    <mergeCell ref="D324:D330"/>
    <mergeCell ref="D331:D336"/>
    <mergeCell ref="D337:D343"/>
    <mergeCell ref="C421:C426"/>
    <mergeCell ref="A396:R396"/>
    <mergeCell ref="A371:A376"/>
    <mergeCell ref="B371:B376"/>
    <mergeCell ref="Q397:R402"/>
    <mergeCell ref="B415:B420"/>
    <mergeCell ref="A415:A420"/>
    <mergeCell ref="B409:B414"/>
    <mergeCell ref="B421:B426"/>
    <mergeCell ref="C294:C299"/>
    <mergeCell ref="A409:A414"/>
    <mergeCell ref="A383:E388"/>
    <mergeCell ref="A306:A311"/>
    <mergeCell ref="A312:A317"/>
    <mergeCell ref="B306:B311"/>
    <mergeCell ref="B351:B356"/>
    <mergeCell ref="B312:B317"/>
    <mergeCell ref="A337:A343"/>
    <mergeCell ref="A351:A356"/>
    <mergeCell ref="A377:E382"/>
    <mergeCell ref="D344:D350"/>
    <mergeCell ref="D351:D356"/>
    <mergeCell ref="B294:B299"/>
    <mergeCell ref="A395:R395"/>
    <mergeCell ref="A389:E394"/>
    <mergeCell ref="C403:C408"/>
    <mergeCell ref="Q383:R388"/>
    <mergeCell ref="A403:A408"/>
    <mergeCell ref="Q389:R394"/>
    <mergeCell ref="B403:B408"/>
    <mergeCell ref="C409:C414"/>
    <mergeCell ref="Q364:R369"/>
    <mergeCell ref="A364:A369"/>
    <mergeCell ref="Q351:R356"/>
    <mergeCell ref="A363:R363"/>
    <mergeCell ref="A370:R370"/>
    <mergeCell ref="Q371:R376"/>
    <mergeCell ref="C371:C376"/>
    <mergeCell ref="C300:C305"/>
    <mergeCell ref="Q312:R317"/>
    <mergeCell ref="A300:A305"/>
    <mergeCell ref="B300:B305"/>
    <mergeCell ref="A331:A336"/>
    <mergeCell ref="B331:B336"/>
    <mergeCell ref="Q324:R330"/>
    <mergeCell ref="Q318:R323"/>
    <mergeCell ref="Q306:R311"/>
    <mergeCell ref="C344:C350"/>
    <mergeCell ref="C306:C311"/>
    <mergeCell ref="C324:C330"/>
    <mergeCell ref="A318:A323"/>
    <mergeCell ref="Q337:R343"/>
    <mergeCell ref="Q331:R336"/>
    <mergeCell ref="C287:C293"/>
    <mergeCell ref="B269:B274"/>
    <mergeCell ref="B233:B238"/>
    <mergeCell ref="A214:A219"/>
    <mergeCell ref="A257:A262"/>
    <mergeCell ref="B226:B231"/>
    <mergeCell ref="C226:C231"/>
    <mergeCell ref="B193:B199"/>
    <mergeCell ref="A200:A205"/>
    <mergeCell ref="A245:A250"/>
    <mergeCell ref="B251:B256"/>
    <mergeCell ref="B239:B244"/>
    <mergeCell ref="A193:A199"/>
    <mergeCell ref="A287:A293"/>
    <mergeCell ref="A281:A286"/>
    <mergeCell ref="A251:A256"/>
    <mergeCell ref="A275:A280"/>
    <mergeCell ref="B257:B262"/>
    <mergeCell ref="A226:A231"/>
    <mergeCell ref="B287:B293"/>
    <mergeCell ref="C263:C268"/>
    <mergeCell ref="A269:A274"/>
    <mergeCell ref="C275:C280"/>
    <mergeCell ref="B275:B280"/>
    <mergeCell ref="Q181:R186"/>
    <mergeCell ref="Q187:R192"/>
    <mergeCell ref="C257:C262"/>
    <mergeCell ref="C206:C213"/>
    <mergeCell ref="A135:A140"/>
    <mergeCell ref="B214:B219"/>
    <mergeCell ref="B165:B172"/>
    <mergeCell ref="B200:B205"/>
    <mergeCell ref="B173:B180"/>
    <mergeCell ref="B245:B250"/>
    <mergeCell ref="C214:C219"/>
    <mergeCell ref="C245:C250"/>
    <mergeCell ref="B147:B152"/>
    <mergeCell ref="C153:C158"/>
    <mergeCell ref="Q193:R199"/>
    <mergeCell ref="C173:C180"/>
    <mergeCell ref="C193:C199"/>
    <mergeCell ref="C187:C192"/>
    <mergeCell ref="A187:A192"/>
    <mergeCell ref="B187:B192"/>
    <mergeCell ref="D159:D164"/>
    <mergeCell ref="B159:B164"/>
    <mergeCell ref="B263:B268"/>
    <mergeCell ref="C269:C274"/>
    <mergeCell ref="Q245:R250"/>
    <mergeCell ref="C251:C256"/>
    <mergeCell ref="Q257:R262"/>
    <mergeCell ref="Q239:R244"/>
    <mergeCell ref="Q251:R256"/>
    <mergeCell ref="A181:A186"/>
    <mergeCell ref="C165:C172"/>
    <mergeCell ref="C220:C225"/>
    <mergeCell ref="A165:A172"/>
    <mergeCell ref="A239:A244"/>
    <mergeCell ref="B181:B186"/>
    <mergeCell ref="Q206:R213"/>
    <mergeCell ref="Q220:R225"/>
    <mergeCell ref="Q226:R231"/>
    <mergeCell ref="A232:R232"/>
    <mergeCell ref="A173:A180"/>
    <mergeCell ref="A220:A225"/>
    <mergeCell ref="B220:B225"/>
    <mergeCell ref="D165:D172"/>
    <mergeCell ref="D233:D238"/>
    <mergeCell ref="D239:D244"/>
    <mergeCell ref="Q165:R172"/>
    <mergeCell ref="Q8:R8"/>
    <mergeCell ref="Q5:R7"/>
    <mergeCell ref="Q30:R35"/>
    <mergeCell ref="I5:P5"/>
    <mergeCell ref="Q153:R158"/>
    <mergeCell ref="Q173:R180"/>
    <mergeCell ref="Q122:R127"/>
    <mergeCell ref="Q159:R164"/>
    <mergeCell ref="Q128:R134"/>
    <mergeCell ref="Q147:R152"/>
    <mergeCell ref="Q135:R140"/>
    <mergeCell ref="Q141:R146"/>
    <mergeCell ref="Q55:R60"/>
    <mergeCell ref="Q19:R29"/>
    <mergeCell ref="Q75:R80"/>
    <mergeCell ref="Q89:R95"/>
    <mergeCell ref="Q115:R121"/>
    <mergeCell ref="A11:R11"/>
    <mergeCell ref="A12:R12"/>
    <mergeCell ref="A30:A35"/>
    <mergeCell ref="A19:A29"/>
    <mergeCell ref="C128:C134"/>
    <mergeCell ref="A147:A152"/>
    <mergeCell ref="A69:A74"/>
    <mergeCell ref="B5:B7"/>
    <mergeCell ref="C30:C35"/>
    <mergeCell ref="B19:B29"/>
    <mergeCell ref="Q48:R54"/>
    <mergeCell ref="C109:C114"/>
    <mergeCell ref="Q36:R41"/>
    <mergeCell ref="Q81:R88"/>
    <mergeCell ref="Q102:R108"/>
    <mergeCell ref="D75:D80"/>
    <mergeCell ref="D96:D101"/>
    <mergeCell ref="D102:D108"/>
    <mergeCell ref="D109:D114"/>
    <mergeCell ref="D5:D7"/>
    <mergeCell ref="D36:D41"/>
    <mergeCell ref="D42:D47"/>
    <mergeCell ref="D61:D67"/>
    <mergeCell ref="D69:D74"/>
    <mergeCell ref="A10:R10"/>
    <mergeCell ref="A55:A60"/>
    <mergeCell ref="B55:B60"/>
    <mergeCell ref="A9:R9"/>
    <mergeCell ref="Q42:R47"/>
    <mergeCell ref="B81:B88"/>
    <mergeCell ref="A102:A108"/>
    <mergeCell ref="B36:B41"/>
    <mergeCell ref="C19:C29"/>
    <mergeCell ref="B153:B158"/>
    <mergeCell ref="C69:C74"/>
    <mergeCell ref="A48:A54"/>
    <mergeCell ref="B48:B54"/>
    <mergeCell ref="A109:A114"/>
    <mergeCell ref="B109:B114"/>
    <mergeCell ref="C48:C54"/>
    <mergeCell ref="A68:R68"/>
    <mergeCell ref="C61:C67"/>
    <mergeCell ref="C89:C95"/>
    <mergeCell ref="C135:C140"/>
    <mergeCell ref="C141:C146"/>
    <mergeCell ref="C55:C60"/>
    <mergeCell ref="C36:C41"/>
    <mergeCell ref="A42:A47"/>
    <mergeCell ref="D115:D121"/>
    <mergeCell ref="D122:D127"/>
    <mergeCell ref="D128:D134"/>
    <mergeCell ref="D135:D140"/>
    <mergeCell ref="D147:D152"/>
    <mergeCell ref="D153:D158"/>
    <mergeCell ref="B135:B140"/>
    <mergeCell ref="P1:R1"/>
    <mergeCell ref="A476:A482"/>
    <mergeCell ref="B476:B482"/>
    <mergeCell ref="Q476:R482"/>
    <mergeCell ref="A61:A67"/>
    <mergeCell ref="C470:C475"/>
    <mergeCell ref="C364:C369"/>
    <mergeCell ref="A128:A134"/>
    <mergeCell ref="B128:B134"/>
    <mergeCell ref="A153:A158"/>
    <mergeCell ref="A344:A350"/>
    <mergeCell ref="A206:A213"/>
    <mergeCell ref="B206:B213"/>
    <mergeCell ref="A233:A238"/>
    <mergeCell ref="A433:A438"/>
    <mergeCell ref="A357:A362"/>
    <mergeCell ref="B357:B362"/>
    <mergeCell ref="B281:B286"/>
    <mergeCell ref="A324:A330"/>
    <mergeCell ref="B324:B330"/>
    <mergeCell ref="A457:A462"/>
    <mergeCell ref="A141:A146"/>
    <mergeCell ref="A159:A164"/>
    <mergeCell ref="B141:B146"/>
    <mergeCell ref="A495:E500"/>
    <mergeCell ref="C445:C450"/>
    <mergeCell ref="B489:B494"/>
    <mergeCell ref="A489:A494"/>
    <mergeCell ref="C489:C494"/>
    <mergeCell ref="Q521:R526"/>
    <mergeCell ref="A521:A526"/>
    <mergeCell ref="B521:B526"/>
    <mergeCell ref="A513:R513"/>
    <mergeCell ref="A470:A475"/>
    <mergeCell ref="A507:E512"/>
    <mergeCell ref="A515:A520"/>
    <mergeCell ref="A514:R514"/>
    <mergeCell ref="Q470:R475"/>
    <mergeCell ref="Q515:R520"/>
    <mergeCell ref="B515:B520"/>
    <mergeCell ref="C463:C469"/>
    <mergeCell ref="B463:B469"/>
    <mergeCell ref="Q451:R456"/>
    <mergeCell ref="C483:C488"/>
    <mergeCell ref="D515:D520"/>
    <mergeCell ref="D521:D526"/>
    <mergeCell ref="A501:E506"/>
    <mergeCell ref="A445:A450"/>
    <mergeCell ref="A533:A538"/>
    <mergeCell ref="B533:B538"/>
    <mergeCell ref="AL545:AO550"/>
    <mergeCell ref="AD545:AG550"/>
    <mergeCell ref="A539:E544"/>
    <mergeCell ref="Z545:AC550"/>
    <mergeCell ref="A527:A532"/>
    <mergeCell ref="Q533:R538"/>
    <mergeCell ref="C533:C538"/>
    <mergeCell ref="Q527:R532"/>
    <mergeCell ref="B527:B532"/>
    <mergeCell ref="D527:D532"/>
    <mergeCell ref="D533:D538"/>
    <mergeCell ref="A575:P575"/>
    <mergeCell ref="A545:E550"/>
    <mergeCell ref="A557:E562"/>
    <mergeCell ref="A563:E568"/>
    <mergeCell ref="Q557:R562"/>
    <mergeCell ref="Z551:AC556"/>
    <mergeCell ref="AD551:AG556"/>
    <mergeCell ref="AH551:AK556"/>
    <mergeCell ref="AL551:AO556"/>
    <mergeCell ref="AH545:AK550"/>
    <mergeCell ref="Z563:AC568"/>
    <mergeCell ref="Q569:R574"/>
    <mergeCell ref="AD563:AG568"/>
    <mergeCell ref="AH563:AK568"/>
    <mergeCell ref="AL563:AO568"/>
    <mergeCell ref="AL569:AO574"/>
    <mergeCell ref="Q563:R568"/>
    <mergeCell ref="A569:E574"/>
    <mergeCell ref="A551:E556"/>
    <mergeCell ref="V551:Y556"/>
    <mergeCell ref="BB545:BE550"/>
    <mergeCell ref="BF545:BI550"/>
    <mergeCell ref="BJ545:BM550"/>
    <mergeCell ref="BN545:BQ550"/>
    <mergeCell ref="BR545:BU550"/>
    <mergeCell ref="BV545:BY550"/>
    <mergeCell ref="BZ545:CC550"/>
    <mergeCell ref="CD545:CG550"/>
    <mergeCell ref="CH545:CK550"/>
    <mergeCell ref="CL545:CO550"/>
    <mergeCell ref="CP545:CS550"/>
    <mergeCell ref="CT545:CW550"/>
    <mergeCell ref="CX545:DA550"/>
    <mergeCell ref="DB545:DE550"/>
    <mergeCell ref="DF545:DI550"/>
    <mergeCell ref="DJ545:DM550"/>
    <mergeCell ref="DN545:DQ550"/>
    <mergeCell ref="DR545:DU550"/>
    <mergeCell ref="DV545:DY550"/>
    <mergeCell ref="DZ545:EC550"/>
    <mergeCell ref="ED545:EG550"/>
    <mergeCell ref="EH545:EK550"/>
    <mergeCell ref="EL545:EO550"/>
    <mergeCell ref="EP545:ES550"/>
    <mergeCell ref="ET545:EW550"/>
    <mergeCell ref="EX545:FA550"/>
    <mergeCell ref="FB545:FE550"/>
    <mergeCell ref="FF545:FI550"/>
    <mergeCell ref="FJ545:FM550"/>
    <mergeCell ref="FN545:FQ550"/>
    <mergeCell ref="FR545:FU550"/>
    <mergeCell ref="FV545:FY550"/>
    <mergeCell ref="FZ545:GC550"/>
    <mergeCell ref="GD545:GG550"/>
    <mergeCell ref="IT545:IW550"/>
    <mergeCell ref="HF545:HI550"/>
    <mergeCell ref="HJ545:HM550"/>
    <mergeCell ref="HN545:HQ550"/>
    <mergeCell ref="HR545:HU550"/>
    <mergeCell ref="HV545:HY550"/>
    <mergeCell ref="HZ545:IC550"/>
    <mergeCell ref="GH545:GK550"/>
    <mergeCell ref="ID545:IG550"/>
    <mergeCell ref="IH545:IK550"/>
    <mergeCell ref="IL545:IO550"/>
    <mergeCell ref="IP545:IS550"/>
    <mergeCell ref="GL545:GO550"/>
    <mergeCell ref="GP545:GS550"/>
    <mergeCell ref="GT545:GW550"/>
    <mergeCell ref="GX545:HA550"/>
    <mergeCell ref="HB545:HE550"/>
    <mergeCell ref="AP551:AS556"/>
    <mergeCell ref="AT551:AW556"/>
    <mergeCell ref="AX551:BA556"/>
    <mergeCell ref="BB551:BE556"/>
    <mergeCell ref="BN551:BQ556"/>
    <mergeCell ref="BF551:BI556"/>
    <mergeCell ref="BJ551:BM556"/>
    <mergeCell ref="BR551:BU556"/>
    <mergeCell ref="BV551:BY556"/>
    <mergeCell ref="BZ551:CC556"/>
    <mergeCell ref="CL551:CO556"/>
    <mergeCell ref="CP551:CS556"/>
    <mergeCell ref="CD551:CG556"/>
    <mergeCell ref="CH551:CK556"/>
    <mergeCell ref="CT551:CW556"/>
    <mergeCell ref="CX551:DA556"/>
    <mergeCell ref="DJ551:DM556"/>
    <mergeCell ref="DN551:DQ556"/>
    <mergeCell ref="DB551:DE556"/>
    <mergeCell ref="DF551:DI556"/>
    <mergeCell ref="DR551:DU556"/>
    <mergeCell ref="DV551:DY556"/>
    <mergeCell ref="EH551:EK556"/>
    <mergeCell ref="EL551:EO556"/>
    <mergeCell ref="DZ551:EC556"/>
    <mergeCell ref="ED551:EG556"/>
    <mergeCell ref="ET551:EW556"/>
    <mergeCell ref="FV551:FY556"/>
    <mergeCell ref="FZ551:GC556"/>
    <mergeCell ref="FF551:FI556"/>
    <mergeCell ref="FJ551:FM556"/>
    <mergeCell ref="EX551:FA556"/>
    <mergeCell ref="FB551:FE556"/>
    <mergeCell ref="FN551:FQ556"/>
    <mergeCell ref="FR551:FU556"/>
    <mergeCell ref="IT551:IW556"/>
    <mergeCell ref="HF551:HI556"/>
    <mergeCell ref="HJ551:HM556"/>
    <mergeCell ref="HN551:HQ556"/>
    <mergeCell ref="HR551:HU556"/>
    <mergeCell ref="EP551:ES556"/>
    <mergeCell ref="IL551:IO556"/>
    <mergeCell ref="IP551:IS556"/>
    <mergeCell ref="ID551:IG556"/>
    <mergeCell ref="GD551:GG556"/>
    <mergeCell ref="HV551:HY556"/>
    <mergeCell ref="HZ551:IC556"/>
    <mergeCell ref="IH551:IK556"/>
    <mergeCell ref="GX551:HA556"/>
    <mergeCell ref="HB551:HE556"/>
    <mergeCell ref="GH551:GK556"/>
    <mergeCell ref="GL551:GO556"/>
    <mergeCell ref="GP551:GS556"/>
    <mergeCell ref="GT551:GW556"/>
  </mergeCells>
  <phoneticPr fontId="3" type="noConversion"/>
  <pageMargins left="0.31496062992125984" right="0.19685039370078741" top="0.27559055118110237" bottom="0.19685039370078741" header="0.31496062992125984" footer="0.23622047244094491"/>
  <pageSetup paperSize="9" scale="60" fitToHeight="99" orientation="landscape" r:id="rId1"/>
  <headerFooter alignWithMargins="0"/>
  <ignoredErrors>
    <ignoredError sqref="H19 H30 H36 G69:H69 G96:H96 G102:H102 G109:H109 G122:H122 G128:H128 G147:H147 G153:H153" formula="1"/>
    <ignoredError sqref="M89 I15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E270"/>
  <sheetViews>
    <sheetView topLeftCell="A218" workbookViewId="0">
      <selection activeCell="I225" sqref="I225:S258"/>
    </sheetView>
  </sheetViews>
  <sheetFormatPr defaultRowHeight="12" customHeight="1"/>
  <cols>
    <col min="1" max="1" width="8.140625" style="12" customWidth="1"/>
    <col min="2" max="2" width="30.5703125" style="11" customWidth="1"/>
    <col min="3" max="3" width="15.28515625" style="11" customWidth="1"/>
    <col min="4" max="4" width="14.85546875" style="11" customWidth="1"/>
    <col min="5" max="6" width="13.7109375" style="11" customWidth="1"/>
    <col min="7" max="7" width="12.85546875" style="18" customWidth="1"/>
    <col min="8" max="8" width="11.7109375" style="18" customWidth="1"/>
    <col min="9" max="9" width="9.140625" style="18"/>
    <col min="10" max="10" width="9.7109375" style="18" bestFit="1" customWidth="1"/>
    <col min="11" max="29" width="9.140625" style="18"/>
    <col min="30" max="16384" width="9.140625" style="11"/>
  </cols>
  <sheetData>
    <row r="1" spans="1:31" ht="12" customHeight="1">
      <c r="A1" s="27"/>
      <c r="B1" s="18"/>
      <c r="C1" s="18"/>
      <c r="D1" s="18"/>
      <c r="E1" s="18"/>
      <c r="F1" s="18"/>
    </row>
    <row r="2" spans="1:31" ht="12" customHeight="1">
      <c r="A2" s="43"/>
      <c r="B2" s="42"/>
      <c r="C2" s="42"/>
      <c r="D2" s="42"/>
      <c r="E2" s="269"/>
      <c r="F2" s="269"/>
    </row>
    <row r="3" spans="1:31" ht="12" customHeight="1">
      <c r="A3" s="277"/>
      <c r="B3" s="278"/>
      <c r="C3" s="278"/>
      <c r="D3" s="278"/>
      <c r="E3" s="283"/>
      <c r="F3" s="283"/>
    </row>
    <row r="4" spans="1:31" ht="12" customHeight="1">
      <c r="A4" s="308"/>
      <c r="B4" s="309"/>
      <c r="C4" s="309"/>
      <c r="D4" s="309"/>
      <c r="E4" s="283"/>
      <c r="F4" s="283"/>
    </row>
    <row r="5" spans="1:31" ht="12" customHeight="1">
      <c r="A5" s="297"/>
      <c r="B5" s="298"/>
      <c r="C5" s="298"/>
      <c r="D5" s="298"/>
      <c r="E5" s="298"/>
      <c r="F5" s="298"/>
      <c r="G5" s="298"/>
      <c r="H5" s="298"/>
    </row>
    <row r="6" spans="1:31" ht="12" customHeight="1">
      <c r="A6" s="297"/>
      <c r="B6" s="298"/>
      <c r="C6" s="298"/>
      <c r="D6" s="298"/>
      <c r="E6" s="298"/>
      <c r="F6" s="298"/>
      <c r="G6" s="298"/>
      <c r="H6" s="298"/>
    </row>
    <row r="7" spans="1:31" ht="12" customHeight="1">
      <c r="A7" s="297"/>
      <c r="B7" s="298"/>
      <c r="C7" s="298"/>
      <c r="D7" s="298"/>
      <c r="E7" s="44"/>
      <c r="F7" s="44"/>
      <c r="G7" s="44"/>
      <c r="H7" s="44"/>
    </row>
    <row r="8" spans="1:31" ht="12" customHeight="1">
      <c r="A8" s="28"/>
      <c r="B8" s="29"/>
      <c r="C8" s="28"/>
      <c r="D8" s="29"/>
      <c r="E8" s="28"/>
      <c r="F8" s="29"/>
      <c r="G8" s="28"/>
      <c r="H8" s="29"/>
    </row>
    <row r="9" spans="1:31" ht="12" customHeight="1">
      <c r="A9" s="30"/>
      <c r="B9" s="307"/>
      <c r="C9" s="307"/>
      <c r="D9" s="307"/>
      <c r="E9" s="305"/>
      <c r="F9" s="305"/>
      <c r="G9" s="305"/>
      <c r="H9" s="305"/>
    </row>
    <row r="10" spans="1:31" ht="12" customHeight="1">
      <c r="A10" s="30"/>
      <c r="B10" s="47"/>
      <c r="C10" s="47"/>
      <c r="D10" s="47"/>
      <c r="E10" s="305"/>
      <c r="F10" s="305"/>
      <c r="G10" s="305"/>
      <c r="H10" s="305"/>
    </row>
    <row r="11" spans="1:31" ht="12" customHeight="1">
      <c r="A11" s="30"/>
      <c r="B11" s="307"/>
      <c r="C11" s="307"/>
      <c r="D11" s="307"/>
      <c r="E11" s="305"/>
      <c r="F11" s="305"/>
      <c r="G11" s="305"/>
      <c r="H11" s="305"/>
    </row>
    <row r="12" spans="1:31" ht="12" customHeight="1">
      <c r="A12" s="306"/>
      <c r="B12" s="298"/>
      <c r="C12" s="44"/>
      <c r="D12" s="31"/>
      <c r="E12" s="13"/>
      <c r="F12" s="13"/>
      <c r="G12" s="13"/>
      <c r="H12" s="13"/>
      <c r="AD12" s="18"/>
      <c r="AE12" s="18"/>
    </row>
    <row r="13" spans="1:31" ht="12" customHeight="1">
      <c r="A13" s="297"/>
      <c r="B13" s="298"/>
      <c r="C13" s="44"/>
      <c r="D13" s="44"/>
      <c r="E13" s="14"/>
      <c r="F13" s="14"/>
      <c r="G13" s="14"/>
      <c r="H13" s="14"/>
      <c r="AD13" s="18"/>
      <c r="AE13" s="18"/>
    </row>
    <row r="14" spans="1:31" ht="12" customHeight="1">
      <c r="A14" s="297"/>
      <c r="B14" s="298"/>
      <c r="C14" s="44"/>
      <c r="D14" s="44"/>
      <c r="E14" s="14"/>
      <c r="F14" s="14"/>
      <c r="G14" s="14"/>
      <c r="H14" s="14"/>
      <c r="AD14" s="18"/>
      <c r="AE14" s="18"/>
    </row>
    <row r="15" spans="1:31" ht="12" customHeight="1">
      <c r="A15" s="297"/>
      <c r="B15" s="298"/>
      <c r="C15" s="44"/>
      <c r="D15" s="44"/>
      <c r="E15" s="14"/>
      <c r="F15" s="14"/>
      <c r="G15" s="14"/>
      <c r="H15" s="14"/>
      <c r="AD15" s="18"/>
      <c r="AE15" s="18"/>
    </row>
    <row r="16" spans="1:31" ht="12" customHeight="1">
      <c r="A16" s="297"/>
      <c r="B16" s="298"/>
      <c r="C16" s="44"/>
      <c r="D16" s="44"/>
      <c r="E16" s="14"/>
      <c r="F16" s="14"/>
      <c r="G16" s="14"/>
      <c r="H16" s="14"/>
      <c r="AD16" s="18"/>
      <c r="AE16" s="18"/>
    </row>
    <row r="17" spans="1:31" ht="12" customHeight="1">
      <c r="A17" s="297"/>
      <c r="B17" s="298"/>
      <c r="C17" s="44"/>
      <c r="D17" s="44"/>
      <c r="E17" s="14"/>
      <c r="F17" s="14"/>
      <c r="G17" s="14"/>
      <c r="H17" s="14"/>
      <c r="AD17" s="18"/>
      <c r="AE17" s="18"/>
    </row>
    <row r="18" spans="1:31" ht="12" customHeight="1">
      <c r="A18" s="302"/>
      <c r="B18" s="298"/>
      <c r="C18" s="44"/>
      <c r="D18" s="31"/>
      <c r="E18" s="13"/>
      <c r="F18" s="13"/>
      <c r="G18" s="13"/>
      <c r="H18" s="13"/>
      <c r="AD18" s="18"/>
      <c r="AE18" s="18"/>
    </row>
    <row r="19" spans="1:31" ht="12" customHeight="1">
      <c r="A19" s="303"/>
      <c r="B19" s="298"/>
      <c r="C19" s="44"/>
      <c r="D19" s="44"/>
      <c r="E19" s="14"/>
      <c r="F19" s="14"/>
      <c r="G19" s="14"/>
      <c r="H19" s="14"/>
      <c r="AD19" s="18"/>
      <c r="AE19" s="18"/>
    </row>
    <row r="20" spans="1:31" ht="12" customHeight="1">
      <c r="A20" s="303"/>
      <c r="B20" s="298"/>
      <c r="C20" s="44"/>
      <c r="D20" s="44"/>
      <c r="E20" s="14"/>
      <c r="F20" s="14"/>
      <c r="G20" s="14"/>
      <c r="H20" s="14"/>
      <c r="AD20" s="18"/>
      <c r="AE20" s="18"/>
    </row>
    <row r="21" spans="1:31" ht="12" customHeight="1">
      <c r="A21" s="303"/>
      <c r="B21" s="298"/>
      <c r="C21" s="44"/>
      <c r="D21" s="44"/>
      <c r="E21" s="14"/>
      <c r="F21" s="14"/>
      <c r="G21" s="14"/>
      <c r="H21" s="14"/>
      <c r="AD21" s="18"/>
      <c r="AE21" s="18"/>
    </row>
    <row r="22" spans="1:31" ht="12" customHeight="1">
      <c r="A22" s="303"/>
      <c r="B22" s="298"/>
      <c r="C22" s="44"/>
      <c r="D22" s="44"/>
      <c r="E22" s="14"/>
      <c r="F22" s="14"/>
      <c r="G22" s="14"/>
      <c r="H22" s="14"/>
      <c r="AD22" s="18"/>
      <c r="AE22" s="18"/>
    </row>
    <row r="23" spans="1:31" ht="12" customHeight="1">
      <c r="A23" s="303"/>
      <c r="B23" s="298"/>
      <c r="C23" s="44"/>
      <c r="D23" s="44"/>
      <c r="E23" s="14"/>
      <c r="F23" s="14"/>
      <c r="G23" s="14"/>
      <c r="H23" s="14"/>
      <c r="AD23" s="18"/>
      <c r="AE23" s="18"/>
    </row>
    <row r="24" spans="1:31" ht="12" customHeight="1">
      <c r="A24" s="306"/>
      <c r="B24" s="298"/>
      <c r="C24" s="44"/>
      <c r="D24" s="31"/>
      <c r="E24" s="13"/>
      <c r="F24" s="13"/>
      <c r="G24" s="13"/>
      <c r="H24" s="13"/>
      <c r="AD24" s="18"/>
      <c r="AE24" s="18"/>
    </row>
    <row r="25" spans="1:31" ht="12" customHeight="1">
      <c r="A25" s="297"/>
      <c r="B25" s="298"/>
      <c r="C25" s="44"/>
      <c r="D25" s="44"/>
      <c r="E25" s="14"/>
      <c r="F25" s="14"/>
      <c r="G25" s="14"/>
      <c r="H25" s="14"/>
      <c r="AD25" s="18"/>
      <c r="AE25" s="18"/>
    </row>
    <row r="26" spans="1:31" ht="12" customHeight="1">
      <c r="A26" s="297"/>
      <c r="B26" s="298"/>
      <c r="C26" s="44"/>
      <c r="D26" s="44"/>
      <c r="E26" s="14"/>
      <c r="F26" s="14"/>
      <c r="G26" s="14"/>
      <c r="H26" s="14"/>
      <c r="AD26" s="18"/>
      <c r="AE26" s="18"/>
    </row>
    <row r="27" spans="1:31" ht="12" customHeight="1">
      <c r="A27" s="297"/>
      <c r="B27" s="298"/>
      <c r="C27" s="44"/>
      <c r="D27" s="44"/>
      <c r="E27" s="14"/>
      <c r="F27" s="14"/>
      <c r="G27" s="14"/>
      <c r="H27" s="14"/>
      <c r="AD27" s="18"/>
      <c r="AE27" s="18"/>
    </row>
    <row r="28" spans="1:31" ht="12" customHeight="1">
      <c r="A28" s="297"/>
      <c r="B28" s="298"/>
      <c r="C28" s="44"/>
      <c r="D28" s="44"/>
      <c r="E28" s="14"/>
      <c r="F28" s="14"/>
      <c r="G28" s="14"/>
      <c r="H28" s="14"/>
      <c r="J28" s="23"/>
      <c r="AD28" s="18"/>
      <c r="AE28" s="18"/>
    </row>
    <row r="29" spans="1:31" ht="12" customHeight="1">
      <c r="A29" s="297"/>
      <c r="B29" s="298"/>
      <c r="C29" s="44"/>
      <c r="D29" s="44"/>
      <c r="E29" s="14"/>
      <c r="F29" s="14"/>
      <c r="G29" s="14"/>
      <c r="H29" s="14"/>
      <c r="AD29" s="18"/>
      <c r="AE29" s="18"/>
    </row>
    <row r="30" spans="1:31" ht="12" customHeight="1">
      <c r="A30" s="302"/>
      <c r="B30" s="298"/>
      <c r="C30" s="44"/>
      <c r="D30" s="31"/>
      <c r="E30" s="13"/>
      <c r="F30" s="13"/>
      <c r="G30" s="13"/>
      <c r="H30" s="13"/>
      <c r="AD30" s="18"/>
      <c r="AE30" s="18"/>
    </row>
    <row r="31" spans="1:31" ht="12" customHeight="1">
      <c r="A31" s="303"/>
      <c r="B31" s="298"/>
      <c r="C31" s="44"/>
      <c r="D31" s="44"/>
      <c r="E31" s="14"/>
      <c r="F31" s="14"/>
      <c r="G31" s="14"/>
      <c r="H31" s="14"/>
      <c r="AD31" s="18"/>
      <c r="AE31" s="18"/>
    </row>
    <row r="32" spans="1:31" ht="12" customHeight="1">
      <c r="A32" s="303"/>
      <c r="B32" s="298"/>
      <c r="C32" s="44"/>
      <c r="D32" s="44"/>
      <c r="E32" s="14"/>
      <c r="F32" s="14"/>
      <c r="G32" s="14"/>
      <c r="H32" s="14"/>
      <c r="AD32" s="18"/>
      <c r="AE32" s="18"/>
    </row>
    <row r="33" spans="1:31" ht="12" customHeight="1">
      <c r="A33" s="303"/>
      <c r="B33" s="298"/>
      <c r="C33" s="44"/>
      <c r="D33" s="44"/>
      <c r="E33" s="14"/>
      <c r="F33" s="14"/>
      <c r="G33" s="14"/>
      <c r="H33" s="14"/>
      <c r="AD33" s="18"/>
      <c r="AE33" s="18"/>
    </row>
    <row r="34" spans="1:31" ht="12" customHeight="1">
      <c r="A34" s="303"/>
      <c r="B34" s="298"/>
      <c r="C34" s="44"/>
      <c r="D34" s="44"/>
      <c r="E34" s="14"/>
      <c r="F34" s="14"/>
      <c r="G34" s="14"/>
      <c r="H34" s="14"/>
      <c r="AD34" s="18"/>
      <c r="AE34" s="18"/>
    </row>
    <row r="35" spans="1:31" ht="12" customHeight="1">
      <c r="A35" s="303"/>
      <c r="B35" s="298"/>
      <c r="C35" s="44"/>
      <c r="D35" s="44"/>
      <c r="E35" s="14"/>
      <c r="F35" s="14"/>
      <c r="G35" s="14"/>
      <c r="H35" s="14"/>
      <c r="AD35" s="18"/>
      <c r="AE35" s="18"/>
    </row>
    <row r="36" spans="1:31" ht="12" customHeight="1">
      <c r="A36" s="302"/>
      <c r="B36" s="298"/>
      <c r="C36" s="44"/>
      <c r="D36" s="31"/>
      <c r="E36" s="13"/>
      <c r="F36" s="13"/>
      <c r="G36" s="13"/>
      <c r="H36" s="13"/>
      <c r="AD36" s="18"/>
      <c r="AE36" s="18"/>
    </row>
    <row r="37" spans="1:31" ht="12" customHeight="1">
      <c r="A37" s="302"/>
      <c r="B37" s="298"/>
      <c r="C37" s="44"/>
      <c r="D37" s="298"/>
      <c r="E37" s="14"/>
      <c r="F37" s="14"/>
      <c r="G37" s="299"/>
      <c r="H37" s="299"/>
      <c r="J37" s="23"/>
      <c r="AD37" s="18"/>
      <c r="AE37" s="18"/>
    </row>
    <row r="38" spans="1:31" ht="12" customHeight="1">
      <c r="A38" s="303"/>
      <c r="B38" s="298"/>
      <c r="C38" s="44"/>
      <c r="D38" s="298"/>
      <c r="E38" s="14"/>
      <c r="F38" s="14"/>
      <c r="G38" s="299"/>
      <c r="H38" s="299"/>
      <c r="AD38" s="18"/>
      <c r="AE38" s="18"/>
    </row>
    <row r="39" spans="1:31" ht="12" customHeight="1">
      <c r="A39" s="303"/>
      <c r="B39" s="298"/>
      <c r="C39" s="44"/>
      <c r="D39" s="44"/>
      <c r="E39" s="14"/>
      <c r="F39" s="14"/>
      <c r="G39" s="14"/>
      <c r="H39" s="14"/>
      <c r="AD39" s="18"/>
      <c r="AE39" s="18"/>
    </row>
    <row r="40" spans="1:31" ht="12" customHeight="1">
      <c r="A40" s="303"/>
      <c r="B40" s="298"/>
      <c r="C40" s="44"/>
      <c r="D40" s="44"/>
      <c r="E40" s="14"/>
      <c r="F40" s="14"/>
      <c r="G40" s="14"/>
      <c r="H40" s="14"/>
      <c r="AD40" s="18"/>
      <c r="AE40" s="18"/>
    </row>
    <row r="41" spans="1:31" ht="12" customHeight="1">
      <c r="A41" s="303"/>
      <c r="B41" s="298"/>
      <c r="C41" s="44"/>
      <c r="D41" s="44"/>
      <c r="E41" s="14"/>
      <c r="F41" s="14"/>
      <c r="G41" s="14"/>
      <c r="H41" s="14"/>
      <c r="AD41" s="18"/>
      <c r="AE41" s="18"/>
    </row>
    <row r="42" spans="1:31" ht="12" customHeight="1">
      <c r="A42" s="303"/>
      <c r="B42" s="298"/>
      <c r="C42" s="44"/>
      <c r="D42" s="44"/>
      <c r="E42" s="14"/>
      <c r="F42" s="14"/>
      <c r="G42" s="14"/>
      <c r="H42" s="14"/>
      <c r="AD42" s="18"/>
      <c r="AE42" s="18"/>
    </row>
    <row r="43" spans="1:31" ht="12" customHeight="1">
      <c r="A43" s="302"/>
      <c r="B43" s="298"/>
      <c r="C43" s="44"/>
      <c r="D43" s="31"/>
      <c r="E43" s="13"/>
      <c r="F43" s="13"/>
      <c r="G43" s="13"/>
      <c r="H43" s="13"/>
      <c r="AD43" s="18"/>
      <c r="AE43" s="18"/>
    </row>
    <row r="44" spans="1:31" ht="12" customHeight="1">
      <c r="A44" s="302"/>
      <c r="B44" s="298"/>
      <c r="C44" s="44"/>
      <c r="D44" s="298"/>
      <c r="E44" s="14"/>
      <c r="F44" s="14"/>
      <c r="G44" s="305"/>
      <c r="H44" s="305"/>
      <c r="AD44" s="18"/>
      <c r="AE44" s="18"/>
    </row>
    <row r="45" spans="1:31" ht="12" customHeight="1">
      <c r="A45" s="303"/>
      <c r="B45" s="298"/>
      <c r="C45" s="44"/>
      <c r="D45" s="298"/>
      <c r="E45" s="14"/>
      <c r="F45" s="14"/>
      <c r="G45" s="305"/>
      <c r="H45" s="305"/>
      <c r="AD45" s="18"/>
      <c r="AE45" s="18"/>
    </row>
    <row r="46" spans="1:31" ht="12" customHeight="1">
      <c r="A46" s="303"/>
      <c r="B46" s="298"/>
      <c r="C46" s="44"/>
      <c r="D46" s="44"/>
      <c r="E46" s="14"/>
      <c r="F46" s="14"/>
      <c r="G46" s="14"/>
      <c r="H46" s="14"/>
      <c r="AD46" s="18"/>
      <c r="AE46" s="18"/>
    </row>
    <row r="47" spans="1:31" ht="12" customHeight="1">
      <c r="A47" s="303"/>
      <c r="B47" s="298"/>
      <c r="C47" s="44"/>
      <c r="D47" s="44"/>
      <c r="E47" s="14"/>
      <c r="F47" s="14"/>
      <c r="G47" s="14"/>
      <c r="H47" s="14"/>
      <c r="AD47" s="18"/>
      <c r="AE47" s="18"/>
    </row>
    <row r="48" spans="1:31" ht="12" customHeight="1">
      <c r="A48" s="303"/>
      <c r="B48" s="298"/>
      <c r="C48" s="44"/>
      <c r="D48" s="44"/>
      <c r="E48" s="14"/>
      <c r="F48" s="14"/>
      <c r="G48" s="14"/>
      <c r="H48" s="14"/>
      <c r="AD48" s="18"/>
      <c r="AE48" s="18"/>
    </row>
    <row r="49" spans="1:31" ht="12" customHeight="1">
      <c r="A49" s="303"/>
      <c r="B49" s="298"/>
      <c r="C49" s="44"/>
      <c r="D49" s="44"/>
      <c r="E49" s="14"/>
      <c r="F49" s="14"/>
      <c r="G49" s="14"/>
      <c r="H49" s="14"/>
      <c r="AD49" s="18"/>
      <c r="AE49" s="18"/>
    </row>
    <row r="50" spans="1:31" ht="12" customHeight="1">
      <c r="A50" s="302"/>
      <c r="B50" s="298"/>
      <c r="C50" s="44"/>
      <c r="D50" s="31"/>
      <c r="E50" s="13"/>
      <c r="F50" s="13"/>
      <c r="G50" s="13"/>
      <c r="H50" s="13"/>
      <c r="AD50" s="18"/>
      <c r="AE50" s="18"/>
    </row>
    <row r="51" spans="1:31" ht="12" customHeight="1">
      <c r="A51" s="303"/>
      <c r="B51" s="298"/>
      <c r="C51" s="44"/>
      <c r="D51" s="44"/>
      <c r="E51" s="14"/>
      <c r="F51" s="14"/>
      <c r="G51" s="14"/>
      <c r="H51" s="14"/>
      <c r="AD51" s="18"/>
      <c r="AE51" s="18"/>
    </row>
    <row r="52" spans="1:31" ht="12" customHeight="1">
      <c r="A52" s="303"/>
      <c r="B52" s="298"/>
      <c r="C52" s="44"/>
      <c r="D52" s="44"/>
      <c r="E52" s="14"/>
      <c r="F52" s="14"/>
      <c r="G52" s="14"/>
      <c r="H52" s="14"/>
      <c r="AD52" s="18"/>
      <c r="AE52" s="18"/>
    </row>
    <row r="53" spans="1:31" ht="12" customHeight="1">
      <c r="A53" s="303"/>
      <c r="B53" s="298"/>
      <c r="C53" s="44"/>
      <c r="D53" s="44"/>
      <c r="E53" s="14"/>
      <c r="F53" s="14"/>
      <c r="G53" s="14"/>
      <c r="H53" s="14"/>
      <c r="AD53" s="18"/>
      <c r="AE53" s="18"/>
    </row>
    <row r="54" spans="1:31" ht="12" customHeight="1">
      <c r="A54" s="303"/>
      <c r="B54" s="298"/>
      <c r="C54" s="44"/>
      <c r="D54" s="44"/>
      <c r="E54" s="14"/>
      <c r="F54" s="14"/>
      <c r="G54" s="14"/>
      <c r="H54" s="14"/>
      <c r="AD54" s="18"/>
      <c r="AE54" s="18"/>
    </row>
    <row r="55" spans="1:31" ht="12" customHeight="1">
      <c r="A55" s="303"/>
      <c r="B55" s="298"/>
      <c r="C55" s="44"/>
      <c r="D55" s="44"/>
      <c r="E55" s="14"/>
      <c r="F55" s="14"/>
      <c r="G55" s="14"/>
      <c r="H55" s="14"/>
      <c r="AD55" s="18"/>
      <c r="AE55" s="18"/>
    </row>
    <row r="56" spans="1:31" ht="12" customHeight="1">
      <c r="A56" s="302"/>
      <c r="B56" s="298"/>
      <c r="C56" s="44"/>
      <c r="D56" s="31"/>
      <c r="E56" s="13"/>
      <c r="F56" s="13"/>
      <c r="G56" s="13"/>
      <c r="H56" s="13"/>
      <c r="AD56" s="18"/>
      <c r="AE56" s="18"/>
    </row>
    <row r="57" spans="1:31" ht="12" customHeight="1">
      <c r="A57" s="303"/>
      <c r="B57" s="298"/>
      <c r="C57" s="44"/>
      <c r="D57" s="44"/>
      <c r="E57" s="14"/>
      <c r="F57" s="14"/>
      <c r="G57" s="14"/>
      <c r="H57" s="14"/>
      <c r="AD57" s="18"/>
      <c r="AE57" s="18"/>
    </row>
    <row r="58" spans="1:31" ht="12" customHeight="1">
      <c r="A58" s="303"/>
      <c r="B58" s="298"/>
      <c r="C58" s="44"/>
      <c r="D58" s="44"/>
      <c r="E58" s="14"/>
      <c r="F58" s="14"/>
      <c r="G58" s="14"/>
      <c r="H58" s="14"/>
      <c r="AD58" s="18"/>
      <c r="AE58" s="18"/>
    </row>
    <row r="59" spans="1:31" ht="12" customHeight="1">
      <c r="A59" s="303"/>
      <c r="B59" s="298"/>
      <c r="C59" s="44"/>
      <c r="D59" s="44"/>
      <c r="E59" s="14"/>
      <c r="F59" s="14"/>
      <c r="G59" s="14"/>
      <c r="H59" s="14"/>
      <c r="AD59" s="18"/>
      <c r="AE59" s="18"/>
    </row>
    <row r="60" spans="1:31" ht="12" customHeight="1">
      <c r="A60" s="303"/>
      <c r="B60" s="298"/>
      <c r="C60" s="44"/>
      <c r="D60" s="44"/>
      <c r="E60" s="14"/>
      <c r="F60" s="14"/>
      <c r="G60" s="14"/>
      <c r="H60" s="14"/>
      <c r="AD60" s="18"/>
      <c r="AE60" s="18"/>
    </row>
    <row r="61" spans="1:31" ht="12" customHeight="1">
      <c r="A61" s="303"/>
      <c r="B61" s="298"/>
      <c r="C61" s="44"/>
      <c r="D61" s="44"/>
      <c r="E61" s="14"/>
      <c r="F61" s="14"/>
      <c r="G61" s="14"/>
      <c r="H61" s="14"/>
      <c r="AD61" s="18"/>
      <c r="AE61" s="18"/>
    </row>
    <row r="62" spans="1:31" ht="12" customHeight="1">
      <c r="A62" s="302"/>
      <c r="B62" s="298"/>
      <c r="C62" s="44"/>
      <c r="D62" s="31"/>
      <c r="E62" s="13"/>
      <c r="F62" s="13"/>
      <c r="G62" s="13"/>
      <c r="H62" s="13"/>
      <c r="AD62" s="18"/>
      <c r="AE62" s="18"/>
    </row>
    <row r="63" spans="1:31" ht="12" customHeight="1">
      <c r="A63" s="303"/>
      <c r="B63" s="298"/>
      <c r="C63" s="44"/>
      <c r="D63" s="44"/>
      <c r="E63" s="14"/>
      <c r="F63" s="14"/>
      <c r="G63" s="14"/>
      <c r="H63" s="14"/>
      <c r="AD63" s="18"/>
      <c r="AE63" s="18"/>
    </row>
    <row r="64" spans="1:31" ht="12" customHeight="1">
      <c r="A64" s="303"/>
      <c r="B64" s="298"/>
      <c r="C64" s="44"/>
      <c r="D64" s="298"/>
      <c r="E64" s="14"/>
      <c r="F64" s="14"/>
      <c r="G64" s="299"/>
      <c r="H64" s="299"/>
      <c r="AD64" s="18"/>
      <c r="AE64" s="18"/>
    </row>
    <row r="65" spans="1:31" ht="12" customHeight="1">
      <c r="A65" s="303"/>
      <c r="B65" s="298"/>
      <c r="C65" s="44"/>
      <c r="D65" s="298"/>
      <c r="E65" s="14"/>
      <c r="F65" s="14"/>
      <c r="G65" s="299"/>
      <c r="H65" s="299"/>
      <c r="AD65" s="18"/>
      <c r="AE65" s="18"/>
    </row>
    <row r="66" spans="1:31" ht="12" customHeight="1">
      <c r="A66" s="303"/>
      <c r="B66" s="298"/>
      <c r="C66" s="44"/>
      <c r="D66" s="44"/>
      <c r="E66" s="14"/>
      <c r="F66" s="14"/>
      <c r="G66" s="14"/>
      <c r="H66" s="14"/>
      <c r="AD66" s="18"/>
      <c r="AE66" s="18"/>
    </row>
    <row r="67" spans="1:31" ht="12" customHeight="1">
      <c r="A67" s="303"/>
      <c r="B67" s="298"/>
      <c r="C67" s="44"/>
      <c r="D67" s="44"/>
      <c r="E67" s="14"/>
      <c r="F67" s="14"/>
      <c r="G67" s="14"/>
      <c r="H67" s="14"/>
      <c r="AD67" s="18"/>
      <c r="AE67" s="18"/>
    </row>
    <row r="68" spans="1:31" ht="12" customHeight="1">
      <c r="A68" s="303"/>
      <c r="B68" s="298"/>
      <c r="C68" s="44"/>
      <c r="D68" s="44"/>
      <c r="E68" s="14"/>
      <c r="F68" s="14"/>
      <c r="G68" s="14"/>
      <c r="H68" s="14"/>
      <c r="AD68" s="18"/>
      <c r="AE68" s="18"/>
    </row>
    <row r="69" spans="1:31" ht="12" customHeight="1">
      <c r="A69" s="302"/>
      <c r="B69" s="298"/>
      <c r="C69" s="44"/>
      <c r="D69" s="31"/>
      <c r="E69" s="13"/>
      <c r="F69" s="13"/>
      <c r="G69" s="13"/>
      <c r="H69" s="13"/>
      <c r="AD69" s="18"/>
      <c r="AE69" s="18"/>
    </row>
    <row r="70" spans="1:31" ht="12" customHeight="1">
      <c r="A70" s="303"/>
      <c r="B70" s="298"/>
      <c r="C70" s="44"/>
      <c r="D70" s="44"/>
      <c r="E70" s="14"/>
      <c r="F70" s="14"/>
      <c r="G70" s="14"/>
      <c r="H70" s="14"/>
      <c r="AD70" s="18"/>
      <c r="AE70" s="18"/>
    </row>
    <row r="71" spans="1:31" ht="12" customHeight="1">
      <c r="A71" s="303"/>
      <c r="B71" s="298"/>
      <c r="C71" s="44"/>
      <c r="D71" s="44"/>
      <c r="E71" s="14"/>
      <c r="F71" s="14"/>
      <c r="G71" s="14"/>
      <c r="H71" s="14"/>
      <c r="AD71" s="18"/>
      <c r="AE71" s="18"/>
    </row>
    <row r="72" spans="1:31" ht="12" customHeight="1">
      <c r="A72" s="303"/>
      <c r="B72" s="298"/>
      <c r="C72" s="44"/>
      <c r="D72" s="44"/>
      <c r="E72" s="14"/>
      <c r="F72" s="14"/>
      <c r="G72" s="14"/>
      <c r="H72" s="14"/>
      <c r="AD72" s="18"/>
      <c r="AE72" s="18"/>
    </row>
    <row r="73" spans="1:31" ht="12" customHeight="1">
      <c r="A73" s="303"/>
      <c r="B73" s="298"/>
      <c r="C73" s="44"/>
      <c r="D73" s="44"/>
      <c r="E73" s="14"/>
      <c r="F73" s="14"/>
      <c r="G73" s="14"/>
      <c r="H73" s="14"/>
      <c r="AD73" s="18"/>
      <c r="AE73" s="18"/>
    </row>
    <row r="74" spans="1:31" ht="12" customHeight="1">
      <c r="A74" s="303"/>
      <c r="B74" s="298"/>
      <c r="C74" s="44"/>
      <c r="D74" s="44"/>
      <c r="E74" s="14"/>
      <c r="F74" s="14"/>
      <c r="G74" s="14"/>
      <c r="H74" s="14"/>
      <c r="AD74" s="18"/>
      <c r="AE74" s="18"/>
    </row>
    <row r="75" spans="1:31" ht="12" customHeight="1">
      <c r="A75" s="302"/>
      <c r="B75" s="298"/>
      <c r="C75" s="44"/>
      <c r="D75" s="31"/>
      <c r="E75" s="13"/>
      <c r="F75" s="13"/>
      <c r="G75" s="13"/>
      <c r="H75" s="13"/>
      <c r="AD75" s="18"/>
      <c r="AE75" s="18"/>
    </row>
    <row r="76" spans="1:31" ht="12" customHeight="1">
      <c r="A76" s="302"/>
      <c r="B76" s="298"/>
      <c r="C76" s="44"/>
      <c r="D76" s="298"/>
      <c r="E76" s="14"/>
      <c r="F76" s="14"/>
      <c r="G76" s="299"/>
      <c r="H76" s="299"/>
      <c r="AD76" s="18"/>
      <c r="AE76" s="18"/>
    </row>
    <row r="77" spans="1:31" ht="12" customHeight="1">
      <c r="A77" s="303"/>
      <c r="B77" s="298"/>
      <c r="C77" s="44"/>
      <c r="D77" s="298"/>
      <c r="E77" s="14"/>
      <c r="F77" s="14"/>
      <c r="G77" s="299"/>
      <c r="H77" s="299"/>
      <c r="AD77" s="18"/>
      <c r="AE77" s="18"/>
    </row>
    <row r="78" spans="1:31" ht="12" customHeight="1">
      <c r="A78" s="303"/>
      <c r="B78" s="298"/>
      <c r="C78" s="44"/>
      <c r="D78" s="44"/>
      <c r="E78" s="14"/>
      <c r="F78" s="14"/>
      <c r="G78" s="14"/>
      <c r="H78" s="14"/>
      <c r="AD78" s="18"/>
      <c r="AE78" s="18"/>
    </row>
    <row r="79" spans="1:31" ht="12" customHeight="1">
      <c r="A79" s="303"/>
      <c r="B79" s="298"/>
      <c r="C79" s="44"/>
      <c r="D79" s="44"/>
      <c r="E79" s="14"/>
      <c r="F79" s="14"/>
      <c r="G79" s="14"/>
      <c r="H79" s="14"/>
      <c r="AD79" s="18"/>
      <c r="AE79" s="18"/>
    </row>
    <row r="80" spans="1:31" ht="12" customHeight="1">
      <c r="A80" s="303"/>
      <c r="B80" s="298"/>
      <c r="C80" s="44"/>
      <c r="D80" s="44"/>
      <c r="E80" s="14"/>
      <c r="F80" s="14"/>
      <c r="G80" s="14"/>
      <c r="H80" s="14"/>
      <c r="AD80" s="18"/>
      <c r="AE80" s="18"/>
    </row>
    <row r="81" spans="1:31" ht="12" customHeight="1">
      <c r="A81" s="303"/>
      <c r="B81" s="298"/>
      <c r="C81" s="44"/>
      <c r="D81" s="44"/>
      <c r="E81" s="14"/>
      <c r="F81" s="14"/>
      <c r="G81" s="14"/>
      <c r="H81" s="14"/>
      <c r="AD81" s="18"/>
      <c r="AE81" s="18"/>
    </row>
    <row r="82" spans="1:31" ht="12" customHeight="1">
      <c r="A82" s="302"/>
      <c r="B82" s="298"/>
      <c r="C82" s="44"/>
      <c r="D82" s="31"/>
      <c r="E82" s="13"/>
      <c r="F82" s="13"/>
      <c r="G82" s="13"/>
      <c r="H82" s="13"/>
      <c r="AD82" s="18"/>
      <c r="AE82" s="18"/>
    </row>
    <row r="83" spans="1:31" ht="12" customHeight="1">
      <c r="A83" s="303"/>
      <c r="B83" s="298"/>
      <c r="C83" s="44"/>
      <c r="D83" s="44"/>
      <c r="E83" s="14"/>
      <c r="F83" s="14"/>
      <c r="G83" s="14"/>
      <c r="H83" s="14"/>
      <c r="AD83" s="18"/>
      <c r="AE83" s="18"/>
    </row>
    <row r="84" spans="1:31" ht="12" customHeight="1">
      <c r="A84" s="303"/>
      <c r="B84" s="298"/>
      <c r="C84" s="44"/>
      <c r="D84" s="44"/>
      <c r="E84" s="14"/>
      <c r="F84" s="14"/>
      <c r="G84" s="14"/>
      <c r="H84" s="14"/>
      <c r="AD84" s="18"/>
      <c r="AE84" s="18"/>
    </row>
    <row r="85" spans="1:31" ht="12" customHeight="1">
      <c r="A85" s="303"/>
      <c r="B85" s="298"/>
      <c r="C85" s="44"/>
      <c r="D85" s="44"/>
      <c r="E85" s="14"/>
      <c r="F85" s="14"/>
      <c r="G85" s="14"/>
      <c r="H85" s="14"/>
      <c r="AD85" s="18"/>
      <c r="AE85" s="18"/>
    </row>
    <row r="86" spans="1:31" ht="12" customHeight="1">
      <c r="A86" s="303"/>
      <c r="B86" s="298"/>
      <c r="C86" s="44"/>
      <c r="D86" s="44"/>
      <c r="E86" s="14"/>
      <c r="F86" s="14"/>
      <c r="G86" s="14"/>
      <c r="H86" s="14"/>
      <c r="AD86" s="18"/>
      <c r="AE86" s="18"/>
    </row>
    <row r="87" spans="1:31" ht="12" customHeight="1">
      <c r="A87" s="303"/>
      <c r="B87" s="298"/>
      <c r="C87" s="44"/>
      <c r="D87" s="44"/>
      <c r="E87" s="14"/>
      <c r="F87" s="14"/>
      <c r="G87" s="14"/>
      <c r="H87" s="14"/>
      <c r="AD87" s="18"/>
      <c r="AE87" s="18"/>
    </row>
    <row r="88" spans="1:31" ht="12" customHeight="1">
      <c r="A88" s="302"/>
      <c r="B88" s="298"/>
      <c r="C88" s="44"/>
      <c r="D88" s="31"/>
      <c r="E88" s="13"/>
      <c r="F88" s="13"/>
      <c r="G88" s="13"/>
      <c r="H88" s="13"/>
      <c r="AD88" s="18"/>
      <c r="AE88" s="18"/>
    </row>
    <row r="89" spans="1:31" ht="12" customHeight="1">
      <c r="A89" s="303"/>
      <c r="B89" s="298"/>
      <c r="C89" s="44"/>
      <c r="D89" s="44"/>
      <c r="E89" s="14"/>
      <c r="F89" s="14"/>
      <c r="G89" s="14"/>
      <c r="H89" s="14"/>
      <c r="AD89" s="18"/>
      <c r="AE89" s="18"/>
    </row>
    <row r="90" spans="1:31" ht="12" customHeight="1">
      <c r="A90" s="303"/>
      <c r="B90" s="298"/>
      <c r="C90" s="44"/>
      <c r="D90" s="44"/>
      <c r="E90" s="14"/>
      <c r="F90" s="14"/>
      <c r="G90" s="14"/>
      <c r="H90" s="14"/>
      <c r="AD90" s="18"/>
      <c r="AE90" s="18"/>
    </row>
    <row r="91" spans="1:31" ht="12" customHeight="1">
      <c r="A91" s="303"/>
      <c r="B91" s="298"/>
      <c r="C91" s="44"/>
      <c r="D91" s="44"/>
      <c r="E91" s="14"/>
      <c r="F91" s="14"/>
      <c r="G91" s="14"/>
      <c r="H91" s="14"/>
      <c r="AD91" s="18"/>
      <c r="AE91" s="18"/>
    </row>
    <row r="92" spans="1:31" ht="12" customHeight="1">
      <c r="A92" s="303"/>
      <c r="B92" s="298"/>
      <c r="C92" s="44"/>
      <c r="D92" s="44"/>
      <c r="E92" s="14"/>
      <c r="F92" s="14"/>
      <c r="G92" s="14"/>
      <c r="H92" s="14"/>
      <c r="AD92" s="18"/>
      <c r="AE92" s="18"/>
    </row>
    <row r="93" spans="1:31" ht="12" customHeight="1">
      <c r="A93" s="303"/>
      <c r="B93" s="298"/>
      <c r="C93" s="44"/>
      <c r="D93" s="44"/>
      <c r="E93" s="14"/>
      <c r="F93" s="14"/>
      <c r="G93" s="14"/>
      <c r="H93" s="14"/>
      <c r="AD93" s="18"/>
      <c r="AE93" s="18"/>
    </row>
    <row r="94" spans="1:31" ht="12" customHeight="1">
      <c r="A94" s="302"/>
      <c r="B94" s="298"/>
      <c r="C94" s="44"/>
      <c r="D94" s="31"/>
      <c r="E94" s="13"/>
      <c r="F94" s="13"/>
      <c r="G94" s="13"/>
      <c r="H94" s="13"/>
      <c r="AD94" s="18"/>
      <c r="AE94" s="18"/>
    </row>
    <row r="95" spans="1:31" ht="12" customHeight="1">
      <c r="A95" s="303"/>
      <c r="B95" s="298"/>
      <c r="C95" s="44"/>
      <c r="D95" s="44"/>
      <c r="E95" s="14"/>
      <c r="F95" s="14"/>
      <c r="G95" s="14"/>
      <c r="H95" s="14"/>
      <c r="AD95" s="18"/>
      <c r="AE95" s="18"/>
    </row>
    <row r="96" spans="1:31" ht="12" customHeight="1">
      <c r="A96" s="303"/>
      <c r="B96" s="298"/>
      <c r="C96" s="44"/>
      <c r="D96" s="44"/>
      <c r="E96" s="14"/>
      <c r="F96" s="14"/>
      <c r="G96" s="14"/>
      <c r="H96" s="14"/>
      <c r="AD96" s="18"/>
      <c r="AE96" s="18"/>
    </row>
    <row r="97" spans="1:31" ht="12" customHeight="1">
      <c r="A97" s="303"/>
      <c r="B97" s="298"/>
      <c r="C97" s="44"/>
      <c r="D97" s="44"/>
      <c r="E97" s="14"/>
      <c r="F97" s="14"/>
      <c r="G97" s="14"/>
      <c r="H97" s="14"/>
      <c r="AD97" s="18"/>
      <c r="AE97" s="18"/>
    </row>
    <row r="98" spans="1:31" ht="12" customHeight="1">
      <c r="A98" s="303"/>
      <c r="B98" s="298"/>
      <c r="C98" s="44"/>
      <c r="D98" s="44"/>
      <c r="E98" s="14"/>
      <c r="F98" s="14"/>
      <c r="G98" s="14"/>
      <c r="H98" s="14"/>
      <c r="AD98" s="18"/>
      <c r="AE98" s="18"/>
    </row>
    <row r="99" spans="1:31" ht="12" customHeight="1">
      <c r="A99" s="303"/>
      <c r="B99" s="298"/>
      <c r="C99" s="44"/>
      <c r="D99" s="44"/>
      <c r="E99" s="14"/>
      <c r="F99" s="14"/>
      <c r="G99" s="14"/>
      <c r="H99" s="14"/>
      <c r="AD99" s="18"/>
      <c r="AE99" s="18"/>
    </row>
    <row r="100" spans="1:31" ht="12" customHeight="1">
      <c r="A100" s="297"/>
      <c r="B100" s="304"/>
      <c r="C100" s="46"/>
      <c r="D100" s="46"/>
      <c r="E100" s="32"/>
      <c r="F100" s="32"/>
      <c r="G100" s="32"/>
      <c r="H100" s="32"/>
      <c r="AD100" s="18"/>
      <c r="AE100" s="18"/>
    </row>
    <row r="101" spans="1:31" ht="12" customHeight="1">
      <c r="A101" s="297"/>
      <c r="B101" s="304"/>
      <c r="C101" s="46"/>
      <c r="D101" s="46"/>
      <c r="E101" s="32"/>
      <c r="F101" s="32"/>
      <c r="G101" s="32"/>
      <c r="H101" s="32"/>
      <c r="AD101" s="18"/>
      <c r="AE101" s="18"/>
    </row>
    <row r="102" spans="1:31" ht="12" customHeight="1">
      <c r="A102" s="297"/>
      <c r="B102" s="304"/>
      <c r="C102" s="46"/>
      <c r="D102" s="46"/>
      <c r="E102" s="32"/>
      <c r="F102" s="32"/>
      <c r="G102" s="32"/>
      <c r="H102" s="32"/>
      <c r="AD102" s="18"/>
      <c r="AE102" s="18"/>
    </row>
    <row r="103" spans="1:31" ht="12" customHeight="1">
      <c r="A103" s="297"/>
      <c r="B103" s="304"/>
      <c r="C103" s="46"/>
      <c r="D103" s="46"/>
      <c r="E103" s="32"/>
      <c r="F103" s="32"/>
      <c r="G103" s="32"/>
      <c r="H103" s="32"/>
      <c r="AD103" s="18"/>
      <c r="AE103" s="18"/>
    </row>
    <row r="104" spans="1:31" ht="12" customHeight="1">
      <c r="A104" s="297"/>
      <c r="B104" s="304"/>
      <c r="C104" s="46"/>
      <c r="D104" s="46"/>
      <c r="E104" s="32"/>
      <c r="F104" s="32"/>
      <c r="G104" s="32"/>
      <c r="H104" s="32"/>
      <c r="AD104" s="18"/>
      <c r="AE104" s="18"/>
    </row>
    <row r="105" spans="1:31" ht="12" customHeight="1">
      <c r="A105" s="297"/>
      <c r="B105" s="304"/>
      <c r="C105" s="46"/>
      <c r="D105" s="46"/>
      <c r="E105" s="32"/>
      <c r="F105" s="32"/>
      <c r="G105" s="32"/>
      <c r="H105" s="32"/>
      <c r="AD105" s="18"/>
      <c r="AE105" s="18"/>
    </row>
    <row r="106" spans="1:31" ht="12" customHeight="1">
      <c r="A106" s="297"/>
      <c r="B106" s="298"/>
      <c r="C106" s="44"/>
      <c r="D106" s="31"/>
      <c r="E106" s="13"/>
      <c r="F106" s="13"/>
      <c r="G106" s="13"/>
      <c r="H106" s="13"/>
      <c r="AD106" s="18"/>
      <c r="AE106" s="18"/>
    </row>
    <row r="107" spans="1:31" ht="12" customHeight="1">
      <c r="A107" s="297"/>
      <c r="B107" s="298"/>
      <c r="C107" s="44"/>
      <c r="D107" s="44"/>
      <c r="E107" s="14"/>
      <c r="F107" s="14"/>
      <c r="G107" s="14"/>
      <c r="H107" s="14"/>
      <c r="AD107" s="18"/>
      <c r="AE107" s="18"/>
    </row>
    <row r="108" spans="1:31" ht="12" customHeight="1">
      <c r="A108" s="297"/>
      <c r="B108" s="298"/>
      <c r="C108" s="44"/>
      <c r="D108" s="44"/>
      <c r="E108" s="14"/>
      <c r="F108" s="14"/>
      <c r="G108" s="14"/>
      <c r="H108" s="14"/>
      <c r="AD108" s="18"/>
      <c r="AE108" s="18"/>
    </row>
    <row r="109" spans="1:31" ht="12" customHeight="1">
      <c r="A109" s="297"/>
      <c r="B109" s="298"/>
      <c r="C109" s="44"/>
      <c r="D109" s="44"/>
      <c r="E109" s="14"/>
      <c r="F109" s="14"/>
      <c r="G109" s="14"/>
      <c r="H109" s="14"/>
      <c r="AD109" s="18"/>
      <c r="AE109" s="18"/>
    </row>
    <row r="110" spans="1:31" ht="12" customHeight="1">
      <c r="A110" s="297"/>
      <c r="B110" s="298"/>
      <c r="C110" s="44"/>
      <c r="D110" s="44"/>
      <c r="E110" s="14"/>
      <c r="F110" s="14"/>
      <c r="G110" s="14"/>
      <c r="H110" s="14"/>
      <c r="AD110" s="18"/>
      <c r="AE110" s="18"/>
    </row>
    <row r="111" spans="1:31" ht="12" customHeight="1">
      <c r="A111" s="297"/>
      <c r="B111" s="298"/>
      <c r="C111" s="44"/>
      <c r="D111" s="44"/>
      <c r="E111" s="14"/>
      <c r="F111" s="14"/>
      <c r="G111" s="14"/>
      <c r="H111" s="14"/>
      <c r="AD111" s="18"/>
      <c r="AE111" s="18"/>
    </row>
    <row r="112" spans="1:31" ht="12" customHeight="1">
      <c r="A112" s="297"/>
      <c r="B112" s="298"/>
      <c r="C112" s="44"/>
      <c r="D112" s="31"/>
      <c r="E112" s="13"/>
      <c r="F112" s="13"/>
      <c r="G112" s="13"/>
      <c r="H112" s="13"/>
      <c r="AD112" s="18"/>
      <c r="AE112" s="18"/>
    </row>
    <row r="113" spans="1:31" ht="12" customHeight="1">
      <c r="A113" s="297"/>
      <c r="B113" s="298"/>
      <c r="C113" s="44"/>
      <c r="D113" s="298"/>
      <c r="E113" s="14"/>
      <c r="F113" s="14"/>
      <c r="G113" s="299"/>
      <c r="H113" s="299"/>
      <c r="AD113" s="18"/>
      <c r="AE113" s="18"/>
    </row>
    <row r="114" spans="1:31" ht="12" customHeight="1">
      <c r="A114" s="297"/>
      <c r="B114" s="298"/>
      <c r="C114" s="44"/>
      <c r="D114" s="298"/>
      <c r="E114" s="14"/>
      <c r="F114" s="14"/>
      <c r="G114" s="299"/>
      <c r="H114" s="299"/>
      <c r="AD114" s="18"/>
      <c r="AE114" s="18"/>
    </row>
    <row r="115" spans="1:31" ht="12" customHeight="1">
      <c r="A115" s="297"/>
      <c r="B115" s="298"/>
      <c r="C115" s="44"/>
      <c r="D115" s="44"/>
      <c r="E115" s="14"/>
      <c r="F115" s="14"/>
      <c r="G115" s="14"/>
      <c r="H115" s="14"/>
      <c r="AD115" s="18"/>
      <c r="AE115" s="18"/>
    </row>
    <row r="116" spans="1:31" ht="12" customHeight="1">
      <c r="A116" s="297"/>
      <c r="B116" s="298"/>
      <c r="C116" s="44"/>
      <c r="D116" s="44"/>
      <c r="E116" s="14"/>
      <c r="F116" s="14"/>
      <c r="G116" s="14"/>
      <c r="H116" s="14"/>
      <c r="AD116" s="18"/>
      <c r="AE116" s="18"/>
    </row>
    <row r="117" spans="1:31" ht="12" customHeight="1">
      <c r="A117" s="297"/>
      <c r="B117" s="298"/>
      <c r="C117" s="44"/>
      <c r="D117" s="44"/>
      <c r="E117" s="14"/>
      <c r="F117" s="14"/>
      <c r="G117" s="14"/>
      <c r="H117" s="14"/>
      <c r="AD117" s="18"/>
      <c r="AE117" s="18"/>
    </row>
    <row r="118" spans="1:31" ht="12" customHeight="1">
      <c r="A118" s="297"/>
      <c r="B118" s="298"/>
      <c r="C118" s="44"/>
      <c r="D118" s="44"/>
      <c r="E118" s="14"/>
      <c r="F118" s="14"/>
      <c r="G118" s="14"/>
      <c r="H118" s="14"/>
      <c r="AD118" s="18"/>
      <c r="AE118" s="18"/>
    </row>
    <row r="119" spans="1:31" ht="12" customHeight="1">
      <c r="A119" s="297"/>
      <c r="B119" s="298"/>
      <c r="C119" s="44"/>
      <c r="D119" s="31"/>
      <c r="E119" s="13"/>
      <c r="F119" s="13"/>
      <c r="G119" s="13"/>
      <c r="H119" s="13"/>
      <c r="AD119" s="18"/>
      <c r="AE119" s="18"/>
    </row>
    <row r="120" spans="1:31" ht="12" customHeight="1">
      <c r="A120" s="297"/>
      <c r="B120" s="298"/>
      <c r="C120" s="44"/>
      <c r="D120" s="44"/>
      <c r="E120" s="14"/>
      <c r="F120" s="14"/>
      <c r="G120" s="14"/>
      <c r="H120" s="14"/>
      <c r="AD120" s="18"/>
      <c r="AE120" s="18"/>
    </row>
    <row r="121" spans="1:31" ht="12" customHeight="1">
      <c r="A121" s="297"/>
      <c r="B121" s="298"/>
      <c r="C121" s="44"/>
      <c r="D121" s="44"/>
      <c r="E121" s="14"/>
      <c r="F121" s="14"/>
      <c r="G121" s="14"/>
      <c r="H121" s="14"/>
      <c r="AD121" s="18"/>
      <c r="AE121" s="18"/>
    </row>
    <row r="122" spans="1:31" ht="12" customHeight="1">
      <c r="A122" s="297"/>
      <c r="B122" s="298"/>
      <c r="C122" s="44"/>
      <c r="D122" s="44"/>
      <c r="E122" s="14"/>
      <c r="F122" s="14"/>
      <c r="G122" s="14"/>
      <c r="H122" s="14"/>
      <c r="AD122" s="18"/>
      <c r="AE122" s="18"/>
    </row>
    <row r="123" spans="1:31" ht="12" customHeight="1">
      <c r="A123" s="297"/>
      <c r="B123" s="298"/>
      <c r="C123" s="44"/>
      <c r="D123" s="44"/>
      <c r="E123" s="14"/>
      <c r="F123" s="14"/>
      <c r="G123" s="14"/>
      <c r="H123" s="14"/>
      <c r="AD123" s="18"/>
      <c r="AE123" s="18"/>
    </row>
    <row r="124" spans="1:31" ht="12" customHeight="1">
      <c r="A124" s="297"/>
      <c r="B124" s="298"/>
      <c r="C124" s="44"/>
      <c r="D124" s="44"/>
      <c r="E124" s="14"/>
      <c r="F124" s="14"/>
      <c r="G124" s="14"/>
      <c r="H124" s="14"/>
      <c r="AD124" s="18"/>
      <c r="AE124" s="18"/>
    </row>
    <row r="125" spans="1:31" ht="12" customHeight="1">
      <c r="A125" s="297"/>
      <c r="B125" s="298"/>
      <c r="C125" s="44"/>
      <c r="D125" s="31"/>
      <c r="E125" s="13"/>
      <c r="F125" s="13"/>
      <c r="G125" s="13"/>
      <c r="H125" s="13"/>
      <c r="AD125" s="18"/>
      <c r="AE125" s="18"/>
    </row>
    <row r="126" spans="1:31" ht="12" customHeight="1">
      <c r="A126" s="297"/>
      <c r="B126" s="298"/>
      <c r="C126" s="44"/>
      <c r="D126" s="44"/>
      <c r="E126" s="14"/>
      <c r="F126" s="14"/>
      <c r="G126" s="14"/>
      <c r="H126" s="14"/>
      <c r="AD126" s="18"/>
      <c r="AE126" s="18"/>
    </row>
    <row r="127" spans="1:31" ht="12" customHeight="1">
      <c r="A127" s="297"/>
      <c r="B127" s="298"/>
      <c r="C127" s="44"/>
      <c r="D127" s="44"/>
      <c r="E127" s="14"/>
      <c r="F127" s="14"/>
      <c r="G127" s="14"/>
      <c r="H127" s="14"/>
      <c r="AD127" s="18"/>
      <c r="AE127" s="18"/>
    </row>
    <row r="128" spans="1:31" ht="12" customHeight="1">
      <c r="A128" s="297"/>
      <c r="B128" s="298"/>
      <c r="C128" s="44"/>
      <c r="D128" s="44"/>
      <c r="E128" s="14"/>
      <c r="F128" s="14"/>
      <c r="G128" s="14"/>
      <c r="H128" s="14"/>
      <c r="AD128" s="18"/>
      <c r="AE128" s="18"/>
    </row>
    <row r="129" spans="1:31" ht="12" customHeight="1">
      <c r="A129" s="297"/>
      <c r="B129" s="298"/>
      <c r="C129" s="18"/>
      <c r="D129" s="44"/>
      <c r="E129" s="14"/>
      <c r="F129" s="14"/>
      <c r="G129" s="14"/>
      <c r="H129" s="14"/>
      <c r="AD129" s="18"/>
      <c r="AE129" s="18"/>
    </row>
    <row r="130" spans="1:31" ht="12" customHeight="1">
      <c r="A130" s="297"/>
      <c r="B130" s="298"/>
      <c r="C130" s="44"/>
      <c r="D130" s="44"/>
      <c r="E130" s="14"/>
      <c r="F130" s="14"/>
      <c r="G130" s="14"/>
      <c r="H130" s="14"/>
      <c r="AD130" s="18"/>
      <c r="AE130" s="18"/>
    </row>
    <row r="131" spans="1:31" ht="12" customHeight="1">
      <c r="A131" s="297"/>
      <c r="B131" s="298"/>
      <c r="C131" s="44"/>
      <c r="D131" s="31"/>
      <c r="E131" s="13"/>
      <c r="F131" s="13"/>
      <c r="G131" s="13"/>
      <c r="H131" s="13"/>
      <c r="AD131" s="18"/>
      <c r="AE131" s="18"/>
    </row>
    <row r="132" spans="1:31" ht="12" customHeight="1">
      <c r="A132" s="297"/>
      <c r="B132" s="298"/>
      <c r="C132" s="44"/>
      <c r="D132" s="44"/>
      <c r="E132" s="14"/>
      <c r="F132" s="14"/>
      <c r="G132" s="14"/>
      <c r="H132" s="14"/>
      <c r="AD132" s="18"/>
      <c r="AE132" s="18"/>
    </row>
    <row r="133" spans="1:31" ht="12" customHeight="1">
      <c r="A133" s="297"/>
      <c r="B133" s="298"/>
      <c r="C133" s="44"/>
      <c r="D133" s="298"/>
      <c r="E133" s="14"/>
      <c r="F133" s="14"/>
      <c r="G133" s="299"/>
      <c r="H133" s="299"/>
      <c r="AD133" s="18"/>
      <c r="AE133" s="18"/>
    </row>
    <row r="134" spans="1:31" ht="12" customHeight="1">
      <c r="A134" s="297"/>
      <c r="B134" s="298"/>
      <c r="C134" s="44"/>
      <c r="D134" s="298"/>
      <c r="E134" s="14"/>
      <c r="F134" s="14"/>
      <c r="G134" s="299"/>
      <c r="H134" s="299"/>
      <c r="AD134" s="18"/>
      <c r="AE134" s="18"/>
    </row>
    <row r="135" spans="1:31" ht="12" customHeight="1">
      <c r="A135" s="297"/>
      <c r="B135" s="298"/>
      <c r="C135" s="44"/>
      <c r="D135" s="44"/>
      <c r="E135" s="14"/>
      <c r="F135" s="14"/>
      <c r="G135" s="14"/>
      <c r="H135" s="14"/>
      <c r="AD135" s="18"/>
      <c r="AE135" s="18"/>
    </row>
    <row r="136" spans="1:31" ht="12" customHeight="1">
      <c r="A136" s="297"/>
      <c r="B136" s="298"/>
      <c r="C136" s="44"/>
      <c r="D136" s="44"/>
      <c r="E136" s="14"/>
      <c r="F136" s="14"/>
      <c r="G136" s="14"/>
      <c r="H136" s="14"/>
      <c r="AD136" s="18"/>
      <c r="AE136" s="18"/>
    </row>
    <row r="137" spans="1:31" ht="12" customHeight="1">
      <c r="A137" s="297"/>
      <c r="B137" s="298"/>
      <c r="C137" s="44"/>
      <c r="D137" s="44"/>
      <c r="E137" s="14"/>
      <c r="F137" s="14"/>
      <c r="G137" s="14"/>
      <c r="H137" s="14"/>
      <c r="AD137" s="18"/>
      <c r="AE137" s="18"/>
    </row>
    <row r="138" spans="1:31" ht="12" customHeight="1">
      <c r="A138" s="297"/>
      <c r="B138" s="298"/>
      <c r="C138" s="44"/>
      <c r="D138" s="31"/>
      <c r="E138" s="13"/>
      <c r="F138" s="13"/>
      <c r="G138" s="13"/>
      <c r="H138" s="13"/>
      <c r="AD138" s="18"/>
      <c r="AE138" s="18"/>
    </row>
    <row r="139" spans="1:31" ht="12" customHeight="1">
      <c r="A139" s="297"/>
      <c r="B139" s="298"/>
      <c r="C139" s="44"/>
      <c r="D139" s="44"/>
      <c r="E139" s="14"/>
      <c r="F139" s="14"/>
      <c r="G139" s="299"/>
      <c r="H139" s="299"/>
      <c r="AD139" s="18"/>
      <c r="AE139" s="18"/>
    </row>
    <row r="140" spans="1:31" ht="12" customHeight="1">
      <c r="A140" s="297"/>
      <c r="B140" s="298"/>
      <c r="C140" s="44"/>
      <c r="D140" s="44"/>
      <c r="E140" s="14"/>
      <c r="F140" s="14"/>
      <c r="G140" s="299"/>
      <c r="H140" s="299"/>
      <c r="AD140" s="18"/>
      <c r="AE140" s="18"/>
    </row>
    <row r="141" spans="1:31" ht="12" customHeight="1">
      <c r="A141" s="297"/>
      <c r="B141" s="298"/>
      <c r="C141" s="44"/>
      <c r="D141" s="44"/>
      <c r="E141" s="14"/>
      <c r="F141" s="14"/>
      <c r="G141" s="14"/>
      <c r="H141" s="14"/>
      <c r="AD141" s="18"/>
      <c r="AE141" s="18"/>
    </row>
    <row r="142" spans="1:31" ht="12" customHeight="1">
      <c r="A142" s="297"/>
      <c r="B142" s="298"/>
      <c r="C142" s="44"/>
      <c r="D142" s="44"/>
      <c r="E142" s="14"/>
      <c r="F142" s="14"/>
      <c r="G142" s="14"/>
      <c r="H142" s="14"/>
      <c r="AD142" s="18"/>
      <c r="AE142" s="18"/>
    </row>
    <row r="143" spans="1:31" ht="12" customHeight="1">
      <c r="A143" s="297"/>
      <c r="B143" s="298"/>
      <c r="C143" s="44"/>
      <c r="D143" s="44"/>
      <c r="E143" s="14"/>
      <c r="F143" s="14"/>
      <c r="G143" s="14"/>
      <c r="H143" s="14"/>
      <c r="AD143" s="18"/>
      <c r="AE143" s="18"/>
    </row>
    <row r="144" spans="1:31" ht="12" customHeight="1">
      <c r="A144" s="297"/>
      <c r="B144" s="298"/>
      <c r="C144" s="44"/>
      <c r="D144" s="44"/>
      <c r="E144" s="14"/>
      <c r="F144" s="14"/>
      <c r="G144" s="14"/>
      <c r="H144" s="14"/>
      <c r="AD144" s="18"/>
      <c r="AE144" s="18"/>
    </row>
    <row r="145" spans="1:31" ht="12" customHeight="1">
      <c r="A145" s="297"/>
      <c r="B145" s="298"/>
      <c r="C145" s="44"/>
      <c r="D145" s="31"/>
      <c r="E145" s="13"/>
      <c r="F145" s="13"/>
      <c r="G145" s="13"/>
      <c r="H145" s="13"/>
      <c r="AD145" s="18"/>
      <c r="AE145" s="18"/>
    </row>
    <row r="146" spans="1:31" ht="12" customHeight="1">
      <c r="A146" s="297"/>
      <c r="B146" s="298"/>
      <c r="C146" s="44"/>
      <c r="D146" s="44"/>
      <c r="E146" s="14"/>
      <c r="F146" s="14"/>
      <c r="G146" s="14"/>
      <c r="H146" s="14"/>
      <c r="AD146" s="18"/>
      <c r="AE146" s="18"/>
    </row>
    <row r="147" spans="1:31" ht="12" customHeight="1">
      <c r="A147" s="297"/>
      <c r="B147" s="298"/>
      <c r="C147" s="44"/>
      <c r="D147" s="44"/>
      <c r="E147" s="14"/>
      <c r="F147" s="14"/>
      <c r="G147" s="14"/>
      <c r="H147" s="14"/>
      <c r="AD147" s="18"/>
      <c r="AE147" s="18"/>
    </row>
    <row r="148" spans="1:31" ht="12" customHeight="1">
      <c r="A148" s="297"/>
      <c r="B148" s="298"/>
      <c r="C148" s="44"/>
      <c r="D148" s="44"/>
      <c r="E148" s="14"/>
      <c r="F148" s="14"/>
      <c r="G148" s="14"/>
      <c r="H148" s="14"/>
      <c r="AD148" s="18"/>
      <c r="AE148" s="18"/>
    </row>
    <row r="149" spans="1:31" ht="12" customHeight="1">
      <c r="A149" s="297"/>
      <c r="B149" s="298"/>
      <c r="C149" s="44"/>
      <c r="D149" s="44"/>
      <c r="E149" s="14"/>
      <c r="F149" s="14"/>
      <c r="G149" s="14"/>
      <c r="H149" s="14"/>
      <c r="AD149" s="18"/>
      <c r="AE149" s="18"/>
    </row>
    <row r="150" spans="1:31" ht="12" customHeight="1">
      <c r="A150" s="297"/>
      <c r="B150" s="298"/>
      <c r="C150" s="44"/>
      <c r="D150" s="44"/>
      <c r="E150" s="14"/>
      <c r="F150" s="14"/>
      <c r="G150" s="14"/>
      <c r="H150" s="14"/>
      <c r="AD150" s="18"/>
      <c r="AE150" s="18"/>
    </row>
    <row r="151" spans="1:31" ht="12" customHeight="1">
      <c r="A151" s="224"/>
      <c r="B151" s="301"/>
      <c r="C151" s="44"/>
      <c r="D151" s="31"/>
      <c r="E151" s="13"/>
      <c r="F151" s="13"/>
      <c r="G151" s="13"/>
      <c r="H151" s="13"/>
      <c r="AD151" s="18"/>
      <c r="AE151" s="18"/>
    </row>
    <row r="152" spans="1:31" ht="12" customHeight="1">
      <c r="A152" s="224"/>
      <c r="B152" s="301"/>
      <c r="C152" s="44"/>
      <c r="D152" s="44"/>
      <c r="E152" s="14"/>
      <c r="F152" s="14"/>
      <c r="G152" s="14"/>
      <c r="H152" s="14"/>
      <c r="AD152" s="18"/>
      <c r="AE152" s="18"/>
    </row>
    <row r="153" spans="1:31" ht="12" customHeight="1">
      <c r="A153" s="224"/>
      <c r="B153" s="301"/>
      <c r="C153" s="44"/>
      <c r="D153" s="44"/>
      <c r="E153" s="14"/>
      <c r="F153" s="14"/>
      <c r="G153" s="14"/>
      <c r="H153" s="14"/>
      <c r="AD153" s="18"/>
      <c r="AE153" s="18"/>
    </row>
    <row r="154" spans="1:31" ht="12" customHeight="1">
      <c r="A154" s="224"/>
      <c r="B154" s="301"/>
      <c r="C154" s="44"/>
      <c r="D154" s="44"/>
      <c r="E154" s="14"/>
      <c r="F154" s="14"/>
      <c r="G154" s="14"/>
      <c r="H154" s="14"/>
      <c r="AD154" s="18"/>
      <c r="AE154" s="18"/>
    </row>
    <row r="155" spans="1:31" ht="12" customHeight="1">
      <c r="A155" s="224"/>
      <c r="B155" s="301"/>
      <c r="C155" s="44"/>
      <c r="D155" s="44"/>
      <c r="E155" s="14"/>
      <c r="F155" s="14"/>
      <c r="G155" s="14"/>
      <c r="H155" s="14"/>
      <c r="AD155" s="18"/>
      <c r="AE155" s="18"/>
    </row>
    <row r="156" spans="1:31" ht="12" customHeight="1">
      <c r="A156" s="224"/>
      <c r="B156" s="301"/>
      <c r="C156" s="44"/>
      <c r="D156" s="44"/>
      <c r="E156" s="14"/>
      <c r="F156" s="14"/>
      <c r="G156" s="14"/>
      <c r="H156" s="14"/>
      <c r="AD156" s="18"/>
      <c r="AE156" s="18"/>
    </row>
    <row r="157" spans="1:31" ht="12" customHeight="1">
      <c r="A157" s="224"/>
      <c r="B157" s="301"/>
      <c r="C157" s="44"/>
      <c r="D157" s="31"/>
      <c r="E157" s="13"/>
      <c r="F157" s="13"/>
      <c r="G157" s="13"/>
      <c r="H157" s="13"/>
      <c r="AD157" s="18"/>
      <c r="AE157" s="18"/>
    </row>
    <row r="158" spans="1:31" ht="12" customHeight="1">
      <c r="A158" s="224"/>
      <c r="B158" s="301"/>
      <c r="C158" s="44"/>
      <c r="D158" s="44"/>
      <c r="E158" s="14"/>
      <c r="F158" s="14"/>
      <c r="G158" s="14"/>
      <c r="H158" s="14"/>
      <c r="AD158" s="18"/>
      <c r="AE158" s="18"/>
    </row>
    <row r="159" spans="1:31" ht="12" customHeight="1">
      <c r="A159" s="224"/>
      <c r="B159" s="301"/>
      <c r="C159" s="44"/>
      <c r="D159" s="44"/>
      <c r="E159" s="14"/>
      <c r="F159" s="14"/>
      <c r="G159" s="14"/>
      <c r="H159" s="14"/>
      <c r="AD159" s="18"/>
      <c r="AE159" s="18"/>
    </row>
    <row r="160" spans="1:31" ht="12" customHeight="1">
      <c r="A160" s="224"/>
      <c r="B160" s="301"/>
      <c r="C160" s="44"/>
      <c r="D160" s="44"/>
      <c r="E160" s="14"/>
      <c r="F160" s="14"/>
      <c r="G160" s="14"/>
      <c r="H160" s="14"/>
      <c r="AD160" s="18"/>
      <c r="AE160" s="18"/>
    </row>
    <row r="161" spans="1:31" ht="12" customHeight="1">
      <c r="A161" s="224"/>
      <c r="B161" s="301"/>
      <c r="C161" s="44"/>
      <c r="D161" s="44"/>
      <c r="E161" s="14"/>
      <c r="F161" s="14"/>
      <c r="G161" s="14"/>
      <c r="H161" s="14"/>
      <c r="AD161" s="18"/>
      <c r="AE161" s="18"/>
    </row>
    <row r="162" spans="1:31" ht="12" customHeight="1">
      <c r="A162" s="224"/>
      <c r="B162" s="301"/>
      <c r="C162" s="44"/>
      <c r="D162" s="44"/>
      <c r="E162" s="14"/>
      <c r="F162" s="14"/>
      <c r="G162" s="14"/>
      <c r="H162" s="14"/>
      <c r="AD162" s="18"/>
      <c r="AE162" s="18"/>
    </row>
    <row r="163" spans="1:31" ht="12" customHeight="1">
      <c r="A163" s="224"/>
      <c r="B163" s="301"/>
      <c r="C163" s="44"/>
      <c r="D163" s="31"/>
      <c r="E163" s="13"/>
      <c r="F163" s="13"/>
      <c r="G163" s="13"/>
      <c r="H163" s="13"/>
      <c r="AD163" s="18"/>
      <c r="AE163" s="18"/>
    </row>
    <row r="164" spans="1:31" ht="12" customHeight="1">
      <c r="A164" s="224"/>
      <c r="B164" s="301"/>
      <c r="C164" s="44"/>
      <c r="D164" s="44"/>
      <c r="E164" s="14"/>
      <c r="F164" s="14"/>
      <c r="G164" s="14"/>
      <c r="H164" s="14"/>
      <c r="AD164" s="18"/>
      <c r="AE164" s="18"/>
    </row>
    <row r="165" spans="1:31" ht="12" customHeight="1">
      <c r="A165" s="224"/>
      <c r="B165" s="301"/>
      <c r="C165" s="44"/>
      <c r="D165" s="44"/>
      <c r="E165" s="14"/>
      <c r="F165" s="14"/>
      <c r="G165" s="14"/>
      <c r="H165" s="14"/>
      <c r="AD165" s="18"/>
      <c r="AE165" s="18"/>
    </row>
    <row r="166" spans="1:31" ht="12" customHeight="1">
      <c r="A166" s="224"/>
      <c r="B166" s="301"/>
      <c r="C166" s="44"/>
      <c r="D166" s="44"/>
      <c r="E166" s="14"/>
      <c r="F166" s="14"/>
      <c r="G166" s="14"/>
      <c r="H166" s="14"/>
      <c r="AD166" s="18"/>
      <c r="AE166" s="18"/>
    </row>
    <row r="167" spans="1:31" ht="12" customHeight="1">
      <c r="A167" s="224"/>
      <c r="B167" s="301"/>
      <c r="C167" s="44"/>
      <c r="D167" s="44"/>
      <c r="E167" s="14"/>
      <c r="F167" s="14"/>
      <c r="G167" s="14"/>
      <c r="H167" s="14"/>
      <c r="AD167" s="18"/>
      <c r="AE167" s="18"/>
    </row>
    <row r="168" spans="1:31" ht="12" customHeight="1">
      <c r="A168" s="224"/>
      <c r="B168" s="301"/>
      <c r="C168" s="44"/>
      <c r="D168" s="44"/>
      <c r="E168" s="14"/>
      <c r="F168" s="14"/>
      <c r="G168" s="14"/>
      <c r="H168" s="14"/>
      <c r="AD168" s="18"/>
      <c r="AE168" s="18"/>
    </row>
    <row r="169" spans="1:31" ht="12" customHeight="1">
      <c r="A169" s="300"/>
      <c r="B169" s="300"/>
      <c r="C169" s="300"/>
      <c r="D169" s="300"/>
      <c r="E169" s="300"/>
      <c r="F169" s="300"/>
      <c r="G169" s="300"/>
      <c r="H169" s="300"/>
      <c r="AD169" s="18"/>
      <c r="AE169" s="18"/>
    </row>
    <row r="170" spans="1:31" ht="12" customHeight="1">
      <c r="A170" s="297"/>
      <c r="B170" s="298"/>
      <c r="C170" s="44"/>
      <c r="D170" s="33"/>
      <c r="E170" s="13"/>
      <c r="F170" s="13"/>
      <c r="G170" s="13"/>
      <c r="H170" s="13"/>
      <c r="AD170" s="18"/>
      <c r="AE170" s="18"/>
    </row>
    <row r="171" spans="1:31" ht="12" customHeight="1">
      <c r="A171" s="297"/>
      <c r="B171" s="298"/>
      <c r="C171" s="44"/>
      <c r="D171" s="29"/>
      <c r="E171" s="14"/>
      <c r="F171" s="14"/>
      <c r="G171" s="14"/>
      <c r="H171" s="14"/>
      <c r="AD171" s="18"/>
      <c r="AE171" s="18"/>
    </row>
    <row r="172" spans="1:31" ht="12" customHeight="1">
      <c r="A172" s="297"/>
      <c r="B172" s="298"/>
      <c r="C172" s="44"/>
      <c r="D172" s="29"/>
      <c r="E172" s="14"/>
      <c r="F172" s="14"/>
      <c r="G172" s="14"/>
      <c r="H172" s="14"/>
      <c r="AD172" s="18"/>
      <c r="AE172" s="18"/>
    </row>
    <row r="173" spans="1:31" ht="12" customHeight="1">
      <c r="A173" s="297"/>
      <c r="B173" s="298"/>
      <c r="C173" s="44"/>
      <c r="D173" s="29"/>
      <c r="E173" s="14"/>
      <c r="F173" s="14"/>
      <c r="G173" s="14"/>
      <c r="H173" s="14"/>
      <c r="AD173" s="18"/>
      <c r="AE173" s="18"/>
    </row>
    <row r="174" spans="1:31" ht="12" customHeight="1">
      <c r="A174" s="297"/>
      <c r="B174" s="298"/>
      <c r="C174" s="44"/>
      <c r="D174" s="29"/>
      <c r="E174" s="14"/>
      <c r="F174" s="14"/>
      <c r="G174" s="14"/>
      <c r="H174" s="14"/>
      <c r="AD174" s="18"/>
      <c r="AE174" s="18"/>
    </row>
    <row r="175" spans="1:31" ht="12" customHeight="1">
      <c r="A175" s="297"/>
      <c r="B175" s="298"/>
      <c r="C175" s="44"/>
      <c r="D175" s="29"/>
      <c r="E175" s="14"/>
      <c r="F175" s="14"/>
      <c r="G175" s="14"/>
      <c r="H175" s="14"/>
      <c r="AD175" s="18"/>
      <c r="AE175" s="18"/>
    </row>
    <row r="176" spans="1:31" ht="12" customHeight="1">
      <c r="A176" s="297"/>
      <c r="B176" s="298"/>
      <c r="C176" s="44"/>
      <c r="D176" s="33"/>
      <c r="E176" s="13"/>
      <c r="F176" s="13"/>
      <c r="G176" s="13"/>
      <c r="H176" s="13"/>
      <c r="AD176" s="18"/>
      <c r="AE176" s="18"/>
    </row>
    <row r="177" spans="1:31" ht="12" customHeight="1">
      <c r="A177" s="297"/>
      <c r="B177" s="298"/>
      <c r="C177" s="44"/>
      <c r="D177" s="29"/>
      <c r="E177" s="14"/>
      <c r="F177" s="14"/>
      <c r="G177" s="14"/>
      <c r="H177" s="14"/>
      <c r="AD177" s="18"/>
      <c r="AE177" s="18"/>
    </row>
    <row r="178" spans="1:31" ht="12" customHeight="1">
      <c r="A178" s="297"/>
      <c r="B178" s="298"/>
      <c r="C178" s="44"/>
      <c r="D178" s="298"/>
      <c r="E178" s="14"/>
      <c r="F178" s="14"/>
      <c r="G178" s="299"/>
      <c r="H178" s="299"/>
      <c r="AD178" s="18"/>
      <c r="AE178" s="18"/>
    </row>
    <row r="179" spans="1:31" ht="12" customHeight="1">
      <c r="A179" s="297"/>
      <c r="B179" s="298"/>
      <c r="C179" s="44"/>
      <c r="D179" s="298"/>
      <c r="E179" s="14"/>
      <c r="F179" s="14"/>
      <c r="G179" s="299"/>
      <c r="H179" s="299"/>
      <c r="AD179" s="18"/>
      <c r="AE179" s="18"/>
    </row>
    <row r="180" spans="1:31" ht="12" customHeight="1">
      <c r="A180" s="297"/>
      <c r="B180" s="298"/>
      <c r="C180" s="44"/>
      <c r="D180" s="29"/>
      <c r="E180" s="14"/>
      <c r="F180" s="14"/>
      <c r="G180" s="14"/>
      <c r="H180" s="14"/>
      <c r="AD180" s="18"/>
      <c r="AE180" s="18"/>
    </row>
    <row r="181" spans="1:31" ht="12" customHeight="1">
      <c r="A181" s="297"/>
      <c r="B181" s="298"/>
      <c r="C181" s="44"/>
      <c r="D181" s="29"/>
      <c r="E181" s="14"/>
      <c r="F181" s="14"/>
      <c r="G181" s="14"/>
      <c r="H181" s="14"/>
      <c r="AD181" s="18"/>
      <c r="AE181" s="18"/>
    </row>
    <row r="182" spans="1:31" ht="12" customHeight="1">
      <c r="A182" s="297"/>
      <c r="B182" s="298"/>
      <c r="C182" s="44"/>
      <c r="D182" s="29"/>
      <c r="E182" s="14"/>
      <c r="F182" s="14"/>
      <c r="G182" s="14"/>
      <c r="H182" s="14"/>
      <c r="AD182" s="18"/>
      <c r="AE182" s="18"/>
    </row>
    <row r="183" spans="1:31" ht="12" customHeight="1">
      <c r="A183" s="297"/>
      <c r="B183" s="298"/>
      <c r="C183" s="44"/>
      <c r="D183" s="33"/>
      <c r="E183" s="13"/>
      <c r="F183" s="13"/>
      <c r="G183" s="13"/>
      <c r="H183" s="13"/>
      <c r="AD183" s="18"/>
      <c r="AE183" s="18"/>
    </row>
    <row r="184" spans="1:31" ht="12" customHeight="1">
      <c r="A184" s="297"/>
      <c r="B184" s="298"/>
      <c r="C184" s="18"/>
      <c r="D184" s="29"/>
      <c r="E184" s="14"/>
      <c r="F184" s="14"/>
      <c r="G184" s="14"/>
      <c r="H184" s="14"/>
      <c r="AD184" s="18"/>
      <c r="AE184" s="18"/>
    </row>
    <row r="185" spans="1:31" ht="12" customHeight="1">
      <c r="A185" s="297"/>
      <c r="B185" s="298"/>
      <c r="C185" s="44"/>
      <c r="D185" s="29"/>
      <c r="E185" s="14"/>
      <c r="F185" s="14"/>
      <c r="G185" s="14"/>
      <c r="H185" s="14"/>
      <c r="AD185" s="18"/>
      <c r="AE185" s="18"/>
    </row>
    <row r="186" spans="1:31" ht="12" customHeight="1">
      <c r="A186" s="297"/>
      <c r="B186" s="298"/>
      <c r="C186" s="44"/>
      <c r="D186" s="29"/>
      <c r="E186" s="14"/>
      <c r="F186" s="14"/>
      <c r="G186" s="14"/>
      <c r="H186" s="14"/>
      <c r="AD186" s="18"/>
      <c r="AE186" s="18"/>
    </row>
    <row r="187" spans="1:31" ht="12" customHeight="1">
      <c r="A187" s="297"/>
      <c r="B187" s="298"/>
      <c r="C187" s="44"/>
      <c r="D187" s="29"/>
      <c r="E187" s="14"/>
      <c r="F187" s="14"/>
      <c r="G187" s="14"/>
      <c r="H187" s="14"/>
      <c r="AD187" s="18"/>
      <c r="AE187" s="18"/>
    </row>
    <row r="188" spans="1:31" ht="12" customHeight="1">
      <c r="A188" s="297"/>
      <c r="B188" s="298"/>
      <c r="C188" s="44"/>
      <c r="D188" s="29"/>
      <c r="E188" s="14"/>
      <c r="F188" s="14"/>
      <c r="G188" s="14"/>
      <c r="H188" s="14"/>
      <c r="AD188" s="18"/>
      <c r="AE188" s="18"/>
    </row>
    <row r="189" spans="1:31" ht="12" customHeight="1">
      <c r="A189" s="297"/>
      <c r="B189" s="298"/>
      <c r="C189" s="44"/>
      <c r="D189" s="33"/>
      <c r="E189" s="13"/>
      <c r="F189" s="13"/>
      <c r="G189" s="13"/>
      <c r="H189" s="13"/>
      <c r="AD189" s="18"/>
      <c r="AE189" s="18"/>
    </row>
    <row r="190" spans="1:31" ht="12" customHeight="1">
      <c r="A190" s="297"/>
      <c r="B190" s="298"/>
      <c r="C190" s="18"/>
      <c r="D190" s="29"/>
      <c r="E190" s="14"/>
      <c r="F190" s="14"/>
      <c r="G190" s="14"/>
      <c r="H190" s="14"/>
      <c r="AD190" s="18"/>
      <c r="AE190" s="18"/>
    </row>
    <row r="191" spans="1:31" ht="12" customHeight="1">
      <c r="A191" s="297"/>
      <c r="B191" s="298"/>
      <c r="C191" s="44"/>
      <c r="D191" s="29"/>
      <c r="E191" s="14"/>
      <c r="F191" s="14"/>
      <c r="G191" s="14"/>
      <c r="H191" s="14"/>
      <c r="AD191" s="18"/>
      <c r="AE191" s="18"/>
    </row>
    <row r="192" spans="1:31" ht="12" customHeight="1">
      <c r="A192" s="297"/>
      <c r="B192" s="298"/>
      <c r="C192" s="44"/>
      <c r="D192" s="29"/>
      <c r="E192" s="14"/>
      <c r="F192" s="14"/>
      <c r="G192" s="14"/>
      <c r="H192" s="14"/>
      <c r="AD192" s="18"/>
      <c r="AE192" s="18"/>
    </row>
    <row r="193" spans="1:31" ht="12" customHeight="1">
      <c r="A193" s="297"/>
      <c r="B193" s="298"/>
      <c r="C193" s="44"/>
      <c r="D193" s="29"/>
      <c r="E193" s="14"/>
      <c r="F193" s="14"/>
      <c r="G193" s="14"/>
      <c r="H193" s="14"/>
      <c r="AD193" s="18"/>
      <c r="AE193" s="18"/>
    </row>
    <row r="194" spans="1:31" ht="12" customHeight="1">
      <c r="A194" s="297"/>
      <c r="B194" s="298"/>
      <c r="C194" s="44"/>
      <c r="D194" s="29"/>
      <c r="E194" s="14"/>
      <c r="F194" s="14"/>
      <c r="G194" s="14"/>
      <c r="H194" s="14"/>
      <c r="AD194" s="18"/>
      <c r="AE194" s="18"/>
    </row>
    <row r="195" spans="1:31" ht="12" customHeight="1">
      <c r="A195" s="297"/>
      <c r="B195" s="298"/>
      <c r="C195" s="44"/>
      <c r="D195" s="33"/>
      <c r="E195" s="13"/>
      <c r="F195" s="13"/>
      <c r="G195" s="13"/>
      <c r="H195" s="13"/>
      <c r="AD195" s="18"/>
      <c r="AE195" s="18"/>
    </row>
    <row r="196" spans="1:31" ht="12" customHeight="1">
      <c r="A196" s="297"/>
      <c r="B196" s="298"/>
      <c r="C196" s="18"/>
      <c r="D196" s="29"/>
      <c r="E196" s="14"/>
      <c r="F196" s="14"/>
      <c r="G196" s="14"/>
      <c r="H196" s="14"/>
      <c r="AD196" s="18"/>
      <c r="AE196" s="18"/>
    </row>
    <row r="197" spans="1:31" ht="12" customHeight="1">
      <c r="A197" s="297"/>
      <c r="B197" s="298"/>
      <c r="C197" s="44"/>
      <c r="D197" s="29"/>
      <c r="E197" s="14"/>
      <c r="F197" s="14"/>
      <c r="G197" s="14"/>
      <c r="H197" s="14"/>
      <c r="AD197" s="18"/>
      <c r="AE197" s="18"/>
    </row>
    <row r="198" spans="1:31" ht="12" customHeight="1">
      <c r="A198" s="297"/>
      <c r="B198" s="298"/>
      <c r="C198" s="44"/>
      <c r="D198" s="29"/>
      <c r="E198" s="14"/>
      <c r="F198" s="14"/>
      <c r="G198" s="14"/>
      <c r="H198" s="14"/>
      <c r="AD198" s="18"/>
      <c r="AE198" s="18"/>
    </row>
    <row r="199" spans="1:31" ht="12" customHeight="1">
      <c r="A199" s="297"/>
      <c r="B199" s="298"/>
      <c r="C199" s="44"/>
      <c r="D199" s="29"/>
      <c r="E199" s="14"/>
      <c r="F199" s="14"/>
      <c r="G199" s="14"/>
      <c r="H199" s="14"/>
      <c r="AD199" s="18"/>
      <c r="AE199" s="18"/>
    </row>
    <row r="200" spans="1:31" ht="12" customHeight="1">
      <c r="A200" s="297"/>
      <c r="B200" s="298"/>
      <c r="C200" s="44"/>
      <c r="D200" s="29"/>
      <c r="E200" s="14"/>
      <c r="F200" s="14"/>
      <c r="G200" s="14"/>
      <c r="H200" s="14"/>
      <c r="AD200" s="18"/>
      <c r="AE200" s="18"/>
    </row>
    <row r="201" spans="1:31" ht="12" customHeight="1">
      <c r="A201" s="297"/>
      <c r="B201" s="298"/>
      <c r="C201" s="44"/>
      <c r="D201" s="33"/>
      <c r="E201" s="13"/>
      <c r="F201" s="13"/>
      <c r="G201" s="13"/>
      <c r="H201" s="13"/>
      <c r="AD201" s="18"/>
      <c r="AE201" s="18"/>
    </row>
    <row r="202" spans="1:31" ht="12" customHeight="1">
      <c r="A202" s="297"/>
      <c r="B202" s="298"/>
      <c r="C202" s="18"/>
      <c r="D202" s="29"/>
      <c r="E202" s="14"/>
      <c r="F202" s="14"/>
      <c r="G202" s="14"/>
      <c r="H202" s="14"/>
      <c r="AD202" s="18"/>
      <c r="AE202" s="18"/>
    </row>
    <row r="203" spans="1:31" ht="12" customHeight="1">
      <c r="A203" s="297"/>
      <c r="B203" s="298"/>
      <c r="C203" s="44"/>
      <c r="D203" s="29"/>
      <c r="E203" s="14"/>
      <c r="F203" s="14"/>
      <c r="G203" s="14"/>
      <c r="H203" s="14"/>
      <c r="AD203" s="18"/>
      <c r="AE203" s="18"/>
    </row>
    <row r="204" spans="1:31" ht="12" customHeight="1">
      <c r="A204" s="297"/>
      <c r="B204" s="298"/>
      <c r="C204" s="44"/>
      <c r="D204" s="29"/>
      <c r="E204" s="14"/>
      <c r="F204" s="14"/>
      <c r="G204" s="14"/>
      <c r="H204" s="14"/>
      <c r="AD204" s="18"/>
      <c r="AE204" s="18"/>
    </row>
    <row r="205" spans="1:31" ht="12" customHeight="1">
      <c r="A205" s="297"/>
      <c r="B205" s="298"/>
      <c r="C205" s="44"/>
      <c r="D205" s="29"/>
      <c r="E205" s="14"/>
      <c r="F205" s="14"/>
      <c r="G205" s="14"/>
      <c r="H205" s="14"/>
      <c r="AD205" s="18"/>
      <c r="AE205" s="18"/>
    </row>
    <row r="206" spans="1:31" ht="12" customHeight="1">
      <c r="A206" s="297"/>
      <c r="B206" s="298"/>
      <c r="C206" s="44"/>
      <c r="D206" s="29"/>
      <c r="E206" s="14"/>
      <c r="F206" s="14"/>
      <c r="G206" s="14"/>
      <c r="H206" s="14"/>
      <c r="AD206" s="18"/>
      <c r="AE206" s="18"/>
    </row>
    <row r="207" spans="1:31" ht="12" customHeight="1">
      <c r="A207" s="297"/>
      <c r="B207" s="298"/>
      <c r="C207" s="31"/>
      <c r="D207" s="33"/>
      <c r="E207" s="13"/>
      <c r="F207" s="13"/>
      <c r="G207" s="13"/>
      <c r="H207" s="13"/>
      <c r="AD207" s="18"/>
      <c r="AE207" s="18"/>
    </row>
    <row r="208" spans="1:31" ht="12" customHeight="1">
      <c r="A208" s="297"/>
      <c r="B208" s="298"/>
      <c r="C208" s="44"/>
      <c r="D208" s="29"/>
      <c r="E208" s="14"/>
      <c r="F208" s="14"/>
      <c r="G208" s="14"/>
      <c r="H208" s="14"/>
      <c r="AD208" s="18"/>
      <c r="AE208" s="18"/>
    </row>
    <row r="209" spans="1:31" ht="12" customHeight="1">
      <c r="A209" s="297"/>
      <c r="B209" s="298"/>
      <c r="C209" s="44"/>
      <c r="D209" s="298"/>
      <c r="E209" s="14"/>
      <c r="F209" s="14"/>
      <c r="G209" s="299"/>
      <c r="H209" s="299"/>
      <c r="AD209" s="18"/>
      <c r="AE209" s="18"/>
    </row>
    <row r="210" spans="1:31" ht="12" customHeight="1">
      <c r="A210" s="297"/>
      <c r="B210" s="298"/>
      <c r="C210" s="44"/>
      <c r="D210" s="298"/>
      <c r="E210" s="14"/>
      <c r="F210" s="14"/>
      <c r="G210" s="299"/>
      <c r="H210" s="299"/>
      <c r="AD210" s="18"/>
      <c r="AE210" s="18"/>
    </row>
    <row r="211" spans="1:31" ht="12" customHeight="1">
      <c r="A211" s="297"/>
      <c r="B211" s="298"/>
      <c r="C211" s="44"/>
      <c r="D211" s="29"/>
      <c r="E211" s="14"/>
      <c r="F211" s="14"/>
      <c r="G211" s="14"/>
      <c r="H211" s="14"/>
      <c r="AD211" s="18"/>
      <c r="AE211" s="18"/>
    </row>
    <row r="212" spans="1:31" ht="12" customHeight="1">
      <c r="A212" s="297"/>
      <c r="B212" s="298"/>
      <c r="C212" s="44"/>
      <c r="D212" s="29"/>
      <c r="E212" s="14"/>
      <c r="F212" s="14"/>
      <c r="G212" s="14"/>
      <c r="H212" s="14"/>
      <c r="AD212" s="18"/>
      <c r="AE212" s="18"/>
    </row>
    <row r="213" spans="1:31" ht="12" customHeight="1">
      <c r="A213" s="297"/>
      <c r="B213" s="298"/>
      <c r="C213" s="44"/>
      <c r="D213" s="29"/>
      <c r="E213" s="14"/>
      <c r="F213" s="14"/>
      <c r="G213" s="14"/>
      <c r="H213" s="14"/>
      <c r="AD213" s="18"/>
      <c r="AE213" s="18"/>
    </row>
    <row r="214" spans="1:31" ht="12" customHeight="1">
      <c r="A214" s="297"/>
      <c r="B214" s="298"/>
      <c r="C214" s="44"/>
      <c r="D214" s="33"/>
      <c r="E214" s="13"/>
      <c r="F214" s="13"/>
      <c r="G214" s="13"/>
      <c r="H214" s="13"/>
      <c r="AD214" s="18"/>
      <c r="AE214" s="18"/>
    </row>
    <row r="215" spans="1:31" ht="12" customHeight="1">
      <c r="A215" s="297"/>
      <c r="B215" s="298"/>
      <c r="C215" s="44"/>
      <c r="D215" s="298"/>
      <c r="E215" s="14"/>
      <c r="F215" s="14"/>
      <c r="G215" s="299"/>
      <c r="H215" s="299"/>
      <c r="AD215" s="18"/>
      <c r="AE215" s="18"/>
    </row>
    <row r="216" spans="1:31" ht="12" customHeight="1">
      <c r="A216" s="297"/>
      <c r="B216" s="298"/>
      <c r="C216" s="44"/>
      <c r="D216" s="298"/>
      <c r="E216" s="14"/>
      <c r="F216" s="14"/>
      <c r="G216" s="299"/>
      <c r="H216" s="299"/>
      <c r="AD216" s="18"/>
      <c r="AE216" s="18"/>
    </row>
    <row r="217" spans="1:31" ht="12" customHeight="1">
      <c r="A217" s="297"/>
      <c r="B217" s="298"/>
      <c r="C217" s="44"/>
      <c r="D217" s="29"/>
      <c r="E217" s="14"/>
      <c r="F217" s="14"/>
      <c r="G217" s="14"/>
      <c r="H217" s="14"/>
      <c r="AD217" s="18"/>
      <c r="AE217" s="18"/>
    </row>
    <row r="218" spans="1:31" ht="12" customHeight="1">
      <c r="A218" s="297"/>
      <c r="B218" s="298"/>
      <c r="C218" s="44"/>
      <c r="D218" s="29"/>
      <c r="E218" s="14"/>
      <c r="F218" s="14"/>
      <c r="G218" s="14"/>
      <c r="H218" s="14"/>
      <c r="AD218" s="18"/>
      <c r="AE218" s="18"/>
    </row>
    <row r="219" spans="1:31" ht="12" customHeight="1">
      <c r="A219" s="297"/>
      <c r="B219" s="298"/>
      <c r="C219" s="44"/>
      <c r="D219" s="29"/>
      <c r="E219" s="14"/>
      <c r="F219" s="14"/>
      <c r="G219" s="14"/>
      <c r="H219" s="14"/>
      <c r="AD219" s="18"/>
      <c r="AE219" s="18"/>
    </row>
    <row r="220" spans="1:31" ht="12" customHeight="1">
      <c r="A220" s="297"/>
      <c r="B220" s="298"/>
      <c r="C220" s="44"/>
      <c r="D220" s="29"/>
      <c r="E220" s="14"/>
      <c r="F220" s="14"/>
      <c r="G220" s="14"/>
      <c r="H220" s="14"/>
      <c r="AD220" s="18"/>
      <c r="AE220" s="18"/>
    </row>
    <row r="221" spans="1:31" ht="12" customHeight="1">
      <c r="A221" s="297"/>
      <c r="B221" s="298"/>
      <c r="C221" s="34"/>
      <c r="D221" s="33"/>
      <c r="E221" s="13"/>
      <c r="F221" s="13"/>
      <c r="G221" s="13"/>
      <c r="H221" s="13"/>
      <c r="AD221" s="18"/>
      <c r="AE221" s="18"/>
    </row>
    <row r="222" spans="1:31" ht="12" customHeight="1">
      <c r="A222" s="297"/>
      <c r="B222" s="298"/>
      <c r="C222" s="34"/>
      <c r="D222" s="29"/>
      <c r="E222" s="14"/>
      <c r="F222" s="14"/>
      <c r="G222" s="14"/>
      <c r="H222" s="14"/>
      <c r="AD222" s="18"/>
      <c r="AE222" s="18"/>
    </row>
    <row r="223" spans="1:31" ht="12" customHeight="1">
      <c r="A223" s="297"/>
      <c r="B223" s="298"/>
      <c r="C223" s="44"/>
      <c r="D223" s="44"/>
      <c r="E223" s="45"/>
      <c r="F223" s="45"/>
      <c r="G223" s="14"/>
      <c r="H223" s="14"/>
      <c r="AD223" s="18"/>
      <c r="AE223" s="18"/>
    </row>
    <row r="224" spans="1:31" ht="12" customHeight="1">
      <c r="A224" s="297"/>
      <c r="B224" s="298"/>
      <c r="C224" s="44"/>
      <c r="D224" s="29"/>
      <c r="E224" s="14"/>
      <c r="F224" s="14"/>
      <c r="G224" s="14"/>
      <c r="H224" s="14"/>
      <c r="AD224" s="18"/>
      <c r="AE224" s="18"/>
    </row>
    <row r="225" spans="1:31" ht="12" customHeight="1">
      <c r="A225" s="297"/>
      <c r="B225" s="298"/>
      <c r="C225" s="44"/>
      <c r="D225" s="29"/>
      <c r="E225" s="14"/>
      <c r="F225" s="14"/>
      <c r="G225" s="14"/>
      <c r="H225" s="14"/>
      <c r="AD225" s="18"/>
      <c r="AE225" s="18"/>
    </row>
    <row r="226" spans="1:31" ht="12" customHeight="1">
      <c r="A226" s="297"/>
      <c r="B226" s="298"/>
      <c r="C226" s="44"/>
      <c r="D226" s="29"/>
      <c r="E226" s="14"/>
      <c r="F226" s="14"/>
      <c r="G226" s="14"/>
      <c r="H226" s="14"/>
      <c r="AD226" s="18"/>
      <c r="AE226" s="18"/>
    </row>
    <row r="227" spans="1:31" ht="12" customHeight="1">
      <c r="A227" s="297"/>
      <c r="B227" s="298"/>
      <c r="C227" s="44"/>
      <c r="D227" s="33"/>
      <c r="E227" s="13"/>
      <c r="F227" s="13"/>
      <c r="G227" s="13"/>
      <c r="H227" s="13"/>
      <c r="AD227" s="18"/>
      <c r="AE227" s="18"/>
    </row>
    <row r="228" spans="1:31" ht="12" customHeight="1">
      <c r="A228" s="297"/>
      <c r="B228" s="298"/>
      <c r="C228" s="44"/>
      <c r="D228" s="298"/>
      <c r="E228" s="14"/>
      <c r="F228" s="14"/>
      <c r="G228" s="299"/>
      <c r="H228" s="299"/>
      <c r="AD228" s="18"/>
      <c r="AE228" s="18"/>
    </row>
    <row r="229" spans="1:31" ht="12" customHeight="1">
      <c r="A229" s="297"/>
      <c r="B229" s="298"/>
      <c r="C229" s="44"/>
      <c r="D229" s="298"/>
      <c r="E229" s="14"/>
      <c r="F229" s="14"/>
      <c r="G229" s="299"/>
      <c r="H229" s="299"/>
      <c r="AD229" s="18"/>
      <c r="AE229" s="18"/>
    </row>
    <row r="230" spans="1:31" ht="12" customHeight="1">
      <c r="A230" s="297"/>
      <c r="B230" s="298"/>
      <c r="C230" s="44"/>
      <c r="D230" s="29"/>
      <c r="E230" s="14"/>
      <c r="F230" s="14"/>
      <c r="G230" s="14"/>
      <c r="H230" s="14"/>
      <c r="AD230" s="18"/>
      <c r="AE230" s="18"/>
    </row>
    <row r="231" spans="1:31" ht="12" customHeight="1">
      <c r="A231" s="297"/>
      <c r="B231" s="298"/>
      <c r="C231" s="44"/>
      <c r="D231" s="29"/>
      <c r="E231" s="14"/>
      <c r="F231" s="14"/>
      <c r="G231" s="14"/>
      <c r="H231" s="14"/>
      <c r="AD231" s="18"/>
      <c r="AE231" s="18"/>
    </row>
    <row r="232" spans="1:31" ht="12" customHeight="1">
      <c r="A232" s="297"/>
      <c r="B232" s="298"/>
      <c r="C232" s="44"/>
      <c r="D232" s="29"/>
      <c r="E232" s="14"/>
      <c r="F232" s="14"/>
      <c r="G232" s="14"/>
      <c r="H232" s="14"/>
      <c r="AD232" s="18"/>
      <c r="AE232" s="18"/>
    </row>
    <row r="233" spans="1:31" ht="12" customHeight="1">
      <c r="A233" s="297"/>
      <c r="B233" s="298"/>
      <c r="C233" s="44"/>
      <c r="D233" s="29"/>
      <c r="E233" s="14"/>
      <c r="F233" s="14"/>
      <c r="G233" s="14"/>
      <c r="H233" s="14"/>
      <c r="AD233" s="18"/>
      <c r="AE233" s="18"/>
    </row>
    <row r="234" spans="1:31" ht="12" customHeight="1">
      <c r="A234" s="297"/>
      <c r="B234" s="298"/>
      <c r="C234" s="44"/>
      <c r="D234" s="33"/>
      <c r="E234" s="13"/>
      <c r="F234" s="13"/>
      <c r="G234" s="13"/>
      <c r="H234" s="13"/>
      <c r="AD234" s="18"/>
      <c r="AE234" s="18"/>
    </row>
    <row r="235" spans="1:31" ht="12" customHeight="1">
      <c r="A235" s="297"/>
      <c r="B235" s="298"/>
      <c r="C235" s="44"/>
      <c r="D235" s="29"/>
      <c r="E235" s="14"/>
      <c r="F235" s="14"/>
      <c r="G235" s="14"/>
      <c r="H235" s="14"/>
      <c r="AD235" s="18"/>
      <c r="AE235" s="18"/>
    </row>
    <row r="236" spans="1:31" ht="12" customHeight="1">
      <c r="A236" s="297"/>
      <c r="B236" s="298"/>
      <c r="C236" s="44"/>
      <c r="D236" s="29"/>
      <c r="E236" s="14"/>
      <c r="F236" s="14"/>
      <c r="G236" s="14"/>
      <c r="H236" s="14"/>
      <c r="AD236" s="18"/>
      <c r="AE236" s="18"/>
    </row>
    <row r="237" spans="1:31" ht="12" customHeight="1">
      <c r="A237" s="297"/>
      <c r="B237" s="298"/>
      <c r="C237" s="44"/>
      <c r="D237" s="29"/>
      <c r="E237" s="14"/>
      <c r="F237" s="14"/>
      <c r="G237" s="14"/>
      <c r="H237" s="14"/>
      <c r="AD237" s="18"/>
      <c r="AE237" s="18"/>
    </row>
    <row r="238" spans="1:31" ht="36" customHeight="1">
      <c r="A238" s="297"/>
      <c r="B238" s="298"/>
      <c r="C238" s="44"/>
      <c r="D238" s="29"/>
      <c r="E238" s="14"/>
      <c r="F238" s="14"/>
      <c r="G238" s="14"/>
      <c r="H238" s="14"/>
      <c r="AD238" s="18"/>
      <c r="AE238" s="18"/>
    </row>
    <row r="239" spans="1:31" ht="12" customHeight="1">
      <c r="A239" s="297"/>
      <c r="B239" s="298"/>
      <c r="C239" s="44"/>
      <c r="D239" s="29"/>
      <c r="E239" s="14"/>
      <c r="F239" s="14"/>
      <c r="G239" s="14"/>
      <c r="H239" s="14"/>
      <c r="AD239" s="18"/>
      <c r="AE239" s="18"/>
    </row>
    <row r="240" spans="1:31" ht="12" customHeight="1">
      <c r="A240" s="300"/>
      <c r="B240" s="300"/>
      <c r="C240" s="300"/>
      <c r="D240" s="300"/>
      <c r="E240" s="300"/>
      <c r="F240" s="300"/>
      <c r="G240" s="300"/>
      <c r="H240" s="300"/>
      <c r="AD240" s="18"/>
      <c r="AE240" s="18"/>
    </row>
    <row r="241" spans="1:31" ht="21.75" customHeight="1">
      <c r="A241" s="297"/>
      <c r="B241" s="298"/>
      <c r="C241" s="44"/>
      <c r="D241" s="33"/>
      <c r="E241" s="13"/>
      <c r="F241" s="13"/>
      <c r="G241" s="13"/>
      <c r="H241" s="13"/>
      <c r="AD241" s="18"/>
      <c r="AE241" s="18"/>
    </row>
    <row r="242" spans="1:31" ht="12" customHeight="1">
      <c r="A242" s="297"/>
      <c r="B242" s="298"/>
      <c r="C242" s="44"/>
      <c r="D242" s="29"/>
      <c r="E242" s="14"/>
      <c r="F242" s="14"/>
      <c r="G242" s="14"/>
      <c r="H242" s="14"/>
      <c r="AD242" s="18"/>
      <c r="AE242" s="18"/>
    </row>
    <row r="243" spans="1:31" ht="12" customHeight="1">
      <c r="A243" s="297"/>
      <c r="B243" s="298"/>
      <c r="C243" s="44"/>
      <c r="D243" s="29"/>
      <c r="E243" s="14"/>
      <c r="F243" s="14"/>
      <c r="G243" s="14"/>
      <c r="H243" s="14"/>
      <c r="AD243" s="18"/>
      <c r="AE243" s="18"/>
    </row>
    <row r="244" spans="1:31" ht="12" customHeight="1">
      <c r="A244" s="297"/>
      <c r="B244" s="298"/>
      <c r="C244" s="44"/>
      <c r="D244" s="29"/>
      <c r="E244" s="14"/>
      <c r="F244" s="14"/>
      <c r="G244" s="14"/>
      <c r="H244" s="14"/>
      <c r="AD244" s="18"/>
      <c r="AE244" s="18"/>
    </row>
    <row r="245" spans="1:31" ht="12" customHeight="1">
      <c r="A245" s="297"/>
      <c r="B245" s="298"/>
      <c r="C245" s="44"/>
      <c r="D245" s="29"/>
      <c r="E245" s="14"/>
      <c r="F245" s="14"/>
      <c r="G245" s="14"/>
      <c r="H245" s="14"/>
      <c r="AD245" s="18"/>
      <c r="AE245" s="18"/>
    </row>
    <row r="246" spans="1:31" ht="12" customHeight="1">
      <c r="A246" s="297"/>
      <c r="B246" s="298"/>
      <c r="C246" s="44"/>
      <c r="D246" s="29"/>
      <c r="E246" s="14"/>
      <c r="F246" s="14"/>
      <c r="G246" s="14"/>
      <c r="H246" s="14"/>
      <c r="AD246" s="18"/>
      <c r="AE246" s="18"/>
    </row>
    <row r="247" spans="1:31" ht="12" customHeight="1">
      <c r="A247" s="297"/>
      <c r="B247" s="298"/>
      <c r="C247" s="44"/>
      <c r="D247" s="33"/>
      <c r="E247" s="13"/>
      <c r="F247" s="13"/>
      <c r="G247" s="13"/>
      <c r="H247" s="13"/>
      <c r="AD247" s="18"/>
      <c r="AE247" s="18"/>
    </row>
    <row r="248" spans="1:31" ht="12" customHeight="1">
      <c r="A248" s="297"/>
      <c r="B248" s="298"/>
      <c r="C248" s="44"/>
      <c r="D248" s="29"/>
      <c r="E248" s="14"/>
      <c r="F248" s="14"/>
      <c r="G248" s="14"/>
      <c r="H248" s="14"/>
      <c r="AD248" s="18"/>
      <c r="AE248" s="18"/>
    </row>
    <row r="249" spans="1:31" ht="12" customHeight="1">
      <c r="A249" s="297"/>
      <c r="B249" s="298"/>
      <c r="C249" s="44"/>
      <c r="D249" s="29"/>
      <c r="E249" s="14"/>
      <c r="F249" s="14"/>
      <c r="G249" s="14"/>
      <c r="H249" s="14"/>
      <c r="AD249" s="18"/>
      <c r="AE249" s="18"/>
    </row>
    <row r="250" spans="1:31" ht="12" customHeight="1">
      <c r="A250" s="297"/>
      <c r="B250" s="298"/>
      <c r="C250" s="44"/>
      <c r="D250" s="29"/>
      <c r="E250" s="14"/>
      <c r="F250" s="14"/>
      <c r="G250" s="14"/>
      <c r="H250" s="14"/>
      <c r="AD250" s="18"/>
      <c r="AE250" s="18"/>
    </row>
    <row r="251" spans="1:31" ht="12" customHeight="1">
      <c r="A251" s="297"/>
      <c r="B251" s="298"/>
      <c r="C251" s="44"/>
      <c r="D251" s="29"/>
      <c r="E251" s="14"/>
      <c r="F251" s="14"/>
      <c r="G251" s="14"/>
      <c r="H251" s="14"/>
      <c r="AD251" s="18"/>
      <c r="AE251" s="18"/>
    </row>
    <row r="252" spans="1:31" ht="12" customHeight="1">
      <c r="A252" s="297"/>
      <c r="B252" s="298"/>
      <c r="C252" s="44"/>
      <c r="D252" s="29"/>
      <c r="E252" s="14"/>
      <c r="F252" s="14"/>
      <c r="G252" s="14"/>
      <c r="H252" s="14"/>
      <c r="AD252" s="18"/>
      <c r="AE252" s="18"/>
    </row>
    <row r="253" spans="1:31" ht="12" customHeight="1">
      <c r="A253" s="297"/>
      <c r="B253" s="298"/>
      <c r="C253" s="44"/>
      <c r="D253" s="33"/>
      <c r="E253" s="13"/>
      <c r="F253" s="13"/>
      <c r="G253" s="13"/>
      <c r="H253" s="13"/>
      <c r="AD253" s="18"/>
      <c r="AE253" s="18"/>
    </row>
    <row r="254" spans="1:31" ht="12" customHeight="1">
      <c r="A254" s="297"/>
      <c r="B254" s="298"/>
      <c r="C254" s="44"/>
      <c r="D254" s="29"/>
      <c r="E254" s="14"/>
      <c r="F254" s="14"/>
      <c r="G254" s="14"/>
      <c r="H254" s="14"/>
      <c r="AD254" s="18"/>
      <c r="AE254" s="18"/>
    </row>
    <row r="255" spans="1:31" ht="12" customHeight="1">
      <c r="A255" s="297"/>
      <c r="B255" s="298"/>
      <c r="C255" s="44"/>
      <c r="D255" s="26">
        <v>896</v>
      </c>
      <c r="E255" s="14"/>
      <c r="F255" s="14">
        <v>52151.5</v>
      </c>
      <c r="G255" s="14">
        <f>F255-D258-D257</f>
        <v>30.000000000001364</v>
      </c>
      <c r="H255" s="14"/>
      <c r="AD255" s="18"/>
      <c r="AE255" s="18"/>
    </row>
    <row r="256" spans="1:31" ht="12" customHeight="1">
      <c r="A256" s="297"/>
      <c r="B256" s="298"/>
      <c r="C256" s="44"/>
      <c r="D256" s="26">
        <v>2800</v>
      </c>
      <c r="E256" s="14"/>
      <c r="F256" s="14">
        <v>3951.1</v>
      </c>
      <c r="G256" s="14"/>
      <c r="H256" s="14"/>
      <c r="AD256" s="18"/>
      <c r="AE256" s="18"/>
    </row>
    <row r="257" spans="1:31" ht="12" customHeight="1">
      <c r="A257" s="297"/>
      <c r="B257" s="298"/>
      <c r="C257" s="44"/>
      <c r="D257" s="26">
        <v>3386.9</v>
      </c>
      <c r="E257" s="14"/>
      <c r="F257" s="14">
        <v>950</v>
      </c>
      <c r="G257" s="14"/>
      <c r="H257" s="14"/>
      <c r="AD257" s="18"/>
      <c r="AE257" s="18"/>
    </row>
    <row r="258" spans="1:31" ht="12" customHeight="1">
      <c r="A258" s="297"/>
      <c r="B258" s="298"/>
      <c r="C258" s="44"/>
      <c r="D258" s="26">
        <v>48734.6</v>
      </c>
      <c r="E258" s="14"/>
      <c r="F258" s="14">
        <v>5347.1</v>
      </c>
      <c r="G258" s="14"/>
      <c r="H258" s="14"/>
      <c r="AD258" s="18"/>
      <c r="AE258" s="18"/>
    </row>
    <row r="259" spans="1:31" ht="12" customHeight="1">
      <c r="A259" s="27"/>
      <c r="B259" s="18"/>
      <c r="C259" s="18"/>
      <c r="D259" s="26">
        <v>950</v>
      </c>
      <c r="E259" s="18"/>
      <c r="F259" s="18">
        <v>820</v>
      </c>
      <c r="G259" s="22"/>
      <c r="H259" s="22"/>
    </row>
    <row r="260" spans="1:31" ht="12" customHeight="1">
      <c r="A260" s="27"/>
      <c r="B260" s="18"/>
      <c r="C260" s="18"/>
      <c r="D260" s="26">
        <v>7207.8</v>
      </c>
      <c r="E260" s="18"/>
      <c r="F260" s="18">
        <v>896</v>
      </c>
    </row>
    <row r="261" spans="1:31" ht="12" customHeight="1">
      <c r="A261" s="27"/>
      <c r="B261" s="18"/>
      <c r="C261" s="18"/>
      <c r="D261" s="26">
        <v>3304.2</v>
      </c>
      <c r="E261" s="18"/>
      <c r="F261" s="18">
        <v>7207.8</v>
      </c>
    </row>
    <row r="262" spans="1:31" ht="12" customHeight="1">
      <c r="A262" s="27"/>
      <c r="B262" s="18"/>
      <c r="C262" s="18"/>
      <c r="D262" s="26">
        <v>820</v>
      </c>
      <c r="E262" s="18"/>
      <c r="F262" s="18">
        <v>3304.2</v>
      </c>
    </row>
    <row r="263" spans="1:31" ht="12" customHeight="1">
      <c r="A263" s="27"/>
      <c r="B263" s="18"/>
      <c r="C263" s="18"/>
      <c r="D263" s="26">
        <v>9298.2000000000007</v>
      </c>
      <c r="E263" s="18"/>
      <c r="F263" s="18">
        <v>2800</v>
      </c>
    </row>
    <row r="264" spans="1:31" ht="12" customHeight="1">
      <c r="A264" s="27"/>
      <c r="B264" s="18"/>
      <c r="C264" s="18"/>
      <c r="D264" s="26">
        <v>1782.8</v>
      </c>
      <c r="E264" s="18"/>
      <c r="F264" s="18">
        <v>1782.8</v>
      </c>
    </row>
    <row r="265" spans="1:31" ht="12" customHeight="1">
      <c r="A265" s="27"/>
      <c r="B265" s="18"/>
      <c r="C265" s="18"/>
      <c r="D265" s="18"/>
      <c r="E265" s="18"/>
      <c r="F265" s="18"/>
    </row>
    <row r="266" spans="1:31" ht="12" customHeight="1">
      <c r="A266" s="27"/>
      <c r="B266" s="18"/>
      <c r="C266" s="18"/>
      <c r="D266" s="18"/>
      <c r="E266" s="18"/>
      <c r="F266" s="18"/>
    </row>
    <row r="267" spans="1:31" ht="12" customHeight="1">
      <c r="A267" s="27"/>
      <c r="B267" s="18"/>
      <c r="C267" s="18"/>
      <c r="D267" s="18"/>
      <c r="E267" s="18"/>
      <c r="F267" s="18"/>
    </row>
    <row r="270" spans="1:31" ht="12" customHeight="1">
      <c r="F270" s="11">
        <f>3951.1+5347.1</f>
        <v>9298.2000000000007</v>
      </c>
    </row>
  </sheetData>
  <mergeCells count="129">
    <mergeCell ref="E2:F2"/>
    <mergeCell ref="A3:D3"/>
    <mergeCell ref="E3:F3"/>
    <mergeCell ref="A4:D4"/>
    <mergeCell ref="E4:F4"/>
    <mergeCell ref="A5:A7"/>
    <mergeCell ref="B5:B7"/>
    <mergeCell ref="C5:C7"/>
    <mergeCell ref="D5:D7"/>
    <mergeCell ref="E5:F5"/>
    <mergeCell ref="G5:H5"/>
    <mergeCell ref="E6:F6"/>
    <mergeCell ref="G6:H6"/>
    <mergeCell ref="B9:D9"/>
    <mergeCell ref="E9:F11"/>
    <mergeCell ref="G9:H11"/>
    <mergeCell ref="B11:D11"/>
    <mergeCell ref="A12:A17"/>
    <mergeCell ref="B12:B17"/>
    <mergeCell ref="A18:A23"/>
    <mergeCell ref="B18:B23"/>
    <mergeCell ref="A24:A29"/>
    <mergeCell ref="B24:B29"/>
    <mergeCell ref="A30:A35"/>
    <mergeCell ref="B30:B35"/>
    <mergeCell ref="A36:A42"/>
    <mergeCell ref="B36:B42"/>
    <mergeCell ref="D37:D38"/>
    <mergeCell ref="G37:G38"/>
    <mergeCell ref="H37:H38"/>
    <mergeCell ref="A43:A49"/>
    <mergeCell ref="B43:B49"/>
    <mergeCell ref="D44:D45"/>
    <mergeCell ref="G44:G45"/>
    <mergeCell ref="H44:H45"/>
    <mergeCell ref="A50:A55"/>
    <mergeCell ref="B50:B55"/>
    <mergeCell ref="A56:A61"/>
    <mergeCell ref="B56:B61"/>
    <mergeCell ref="A62:A68"/>
    <mergeCell ref="B62:B68"/>
    <mergeCell ref="H64:H65"/>
    <mergeCell ref="A69:A74"/>
    <mergeCell ref="B69:B74"/>
    <mergeCell ref="A75:A81"/>
    <mergeCell ref="B75:B81"/>
    <mergeCell ref="D76:D77"/>
    <mergeCell ref="G76:G77"/>
    <mergeCell ref="H76:H77"/>
    <mergeCell ref="A82:A87"/>
    <mergeCell ref="B82:B87"/>
    <mergeCell ref="A88:A93"/>
    <mergeCell ref="B88:B93"/>
    <mergeCell ref="D64:D65"/>
    <mergeCell ref="G64:G65"/>
    <mergeCell ref="A94:A99"/>
    <mergeCell ref="B94:B99"/>
    <mergeCell ref="A100:A105"/>
    <mergeCell ref="B100:B105"/>
    <mergeCell ref="A106:A111"/>
    <mergeCell ref="B106:B111"/>
    <mergeCell ref="A112:A118"/>
    <mergeCell ref="B112:B118"/>
    <mergeCell ref="D113:D114"/>
    <mergeCell ref="G113:G114"/>
    <mergeCell ref="H113:H114"/>
    <mergeCell ref="A119:A124"/>
    <mergeCell ref="B119:B124"/>
    <mergeCell ref="A125:A130"/>
    <mergeCell ref="B125:B130"/>
    <mergeCell ref="A131:A137"/>
    <mergeCell ref="B131:B137"/>
    <mergeCell ref="D133:D134"/>
    <mergeCell ref="G133:G134"/>
    <mergeCell ref="H133:H134"/>
    <mergeCell ref="A138:A144"/>
    <mergeCell ref="B138:B144"/>
    <mergeCell ref="G139:G140"/>
    <mergeCell ref="H139:H140"/>
    <mergeCell ref="A145:A150"/>
    <mergeCell ref="B145:B150"/>
    <mergeCell ref="A151:A156"/>
    <mergeCell ref="B151:B156"/>
    <mergeCell ref="A157:A162"/>
    <mergeCell ref="B157:B162"/>
    <mergeCell ref="A163:A168"/>
    <mergeCell ref="B163:B168"/>
    <mergeCell ref="A169:H169"/>
    <mergeCell ref="A170:A175"/>
    <mergeCell ref="B170:B175"/>
    <mergeCell ref="A176:A182"/>
    <mergeCell ref="B176:B182"/>
    <mergeCell ref="D178:D179"/>
    <mergeCell ref="G178:G179"/>
    <mergeCell ref="H178:H179"/>
    <mergeCell ref="A183:A188"/>
    <mergeCell ref="B183:B188"/>
    <mergeCell ref="A189:A194"/>
    <mergeCell ref="B189:B194"/>
    <mergeCell ref="A195:A200"/>
    <mergeCell ref="B195:B200"/>
    <mergeCell ref="A201:A206"/>
    <mergeCell ref="B201:B206"/>
    <mergeCell ref="A207:A213"/>
    <mergeCell ref="B207:B213"/>
    <mergeCell ref="D209:D210"/>
    <mergeCell ref="G209:G210"/>
    <mergeCell ref="H209:H210"/>
    <mergeCell ref="A214:A220"/>
    <mergeCell ref="B214:B220"/>
    <mergeCell ref="D215:D216"/>
    <mergeCell ref="G215:G216"/>
    <mergeCell ref="H215:H216"/>
    <mergeCell ref="A221:A226"/>
    <mergeCell ref="B221:B226"/>
    <mergeCell ref="A227:A233"/>
    <mergeCell ref="B227:B233"/>
    <mergeCell ref="D228:D229"/>
    <mergeCell ref="G228:G229"/>
    <mergeCell ref="A247:A252"/>
    <mergeCell ref="B247:B252"/>
    <mergeCell ref="A253:A258"/>
    <mergeCell ref="B253:B258"/>
    <mergeCell ref="H228:H229"/>
    <mergeCell ref="A234:A239"/>
    <mergeCell ref="B234:B239"/>
    <mergeCell ref="A240:H240"/>
    <mergeCell ref="A241:A246"/>
    <mergeCell ref="B241:B246"/>
  </mergeCells>
  <phoneticPr fontId="3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AG259"/>
  <sheetViews>
    <sheetView workbookViewId="0">
      <selection activeCell="A88" sqref="A1:IV65536"/>
    </sheetView>
  </sheetViews>
  <sheetFormatPr defaultRowHeight="12" customHeight="1"/>
  <cols>
    <col min="1" max="1" width="8.140625" style="12" customWidth="1"/>
    <col min="2" max="2" width="30.5703125" style="11" customWidth="1"/>
    <col min="3" max="3" width="15.28515625" style="11" customWidth="1"/>
    <col min="4" max="4" width="14.85546875" style="11" customWidth="1"/>
    <col min="5" max="6" width="13.7109375" style="11" customWidth="1"/>
    <col min="7" max="7" width="12.85546875" style="18" customWidth="1"/>
    <col min="8" max="8" width="11.7109375" style="18" customWidth="1"/>
    <col min="9" max="9" width="11.85546875" style="18" customWidth="1"/>
    <col min="10" max="10" width="11.140625" style="18" customWidth="1"/>
    <col min="11" max="11" width="9.140625" style="18"/>
    <col min="12" max="12" width="9.7109375" style="18" bestFit="1" customWidth="1"/>
    <col min="13" max="31" width="9.140625" style="18"/>
    <col min="32" max="16384" width="9.140625" style="11"/>
  </cols>
  <sheetData>
    <row r="2" spans="1:33" ht="12" customHeight="1">
      <c r="A2" s="43"/>
      <c r="B2" s="42"/>
      <c r="C2" s="42"/>
      <c r="D2" s="42"/>
      <c r="E2" s="269"/>
      <c r="F2" s="269"/>
    </row>
    <row r="3" spans="1:33" ht="12" customHeight="1">
      <c r="A3" s="277"/>
      <c r="B3" s="278"/>
      <c r="C3" s="278"/>
      <c r="D3" s="278"/>
      <c r="E3" s="283"/>
      <c r="F3" s="283"/>
    </row>
    <row r="4" spans="1:33" ht="12" customHeight="1">
      <c r="A4" s="279"/>
      <c r="B4" s="280"/>
      <c r="C4" s="280"/>
      <c r="D4" s="280"/>
      <c r="E4" s="283"/>
      <c r="F4" s="283"/>
    </row>
    <row r="5" spans="1:33" ht="12" customHeight="1">
      <c r="A5" s="316" t="s">
        <v>4</v>
      </c>
      <c r="B5" s="198" t="s">
        <v>5</v>
      </c>
      <c r="C5" s="186" t="s">
        <v>7</v>
      </c>
      <c r="D5" s="198" t="s">
        <v>8</v>
      </c>
      <c r="E5" s="227" t="s">
        <v>10</v>
      </c>
      <c r="F5" s="228"/>
      <c r="G5" s="227" t="s">
        <v>10</v>
      </c>
      <c r="H5" s="228"/>
      <c r="I5" s="227" t="s">
        <v>10</v>
      </c>
      <c r="J5" s="228"/>
    </row>
    <row r="6" spans="1:33" ht="12" customHeight="1">
      <c r="A6" s="316"/>
      <c r="B6" s="198"/>
      <c r="C6" s="187"/>
      <c r="D6" s="198"/>
      <c r="E6" s="227" t="s">
        <v>12</v>
      </c>
      <c r="F6" s="229"/>
      <c r="G6" s="227" t="s">
        <v>12</v>
      </c>
      <c r="H6" s="229"/>
      <c r="I6" s="227" t="s">
        <v>12</v>
      </c>
      <c r="J6" s="229"/>
    </row>
    <row r="7" spans="1:33" ht="12" customHeight="1">
      <c r="A7" s="316"/>
      <c r="B7" s="198"/>
      <c r="C7" s="188"/>
      <c r="D7" s="198"/>
      <c r="E7" s="35" t="s">
        <v>18</v>
      </c>
      <c r="F7" s="35" t="s">
        <v>17</v>
      </c>
      <c r="G7" s="35" t="s">
        <v>18</v>
      </c>
      <c r="H7" s="35" t="s">
        <v>17</v>
      </c>
      <c r="I7" s="35" t="s">
        <v>18</v>
      </c>
      <c r="J7" s="35" t="s">
        <v>17</v>
      </c>
    </row>
    <row r="8" spans="1:33" ht="12" customHeight="1">
      <c r="A8" s="1">
        <v>1</v>
      </c>
      <c r="B8" s="2">
        <v>2</v>
      </c>
      <c r="C8" s="1">
        <v>3</v>
      </c>
      <c r="D8" s="2">
        <v>4</v>
      </c>
      <c r="E8" s="1">
        <v>5</v>
      </c>
      <c r="F8" s="2">
        <v>6</v>
      </c>
      <c r="G8" s="1">
        <v>7</v>
      </c>
      <c r="H8" s="2">
        <v>8</v>
      </c>
      <c r="I8" s="1">
        <v>9</v>
      </c>
      <c r="J8" s="2">
        <v>10</v>
      </c>
    </row>
    <row r="9" spans="1:33" ht="12" customHeight="1">
      <c r="A9" s="3"/>
      <c r="B9" s="211" t="s">
        <v>19</v>
      </c>
      <c r="C9" s="212"/>
      <c r="D9" s="213"/>
      <c r="E9" s="317" t="s">
        <v>230</v>
      </c>
      <c r="F9" s="318"/>
      <c r="G9" s="317" t="s">
        <v>231</v>
      </c>
      <c r="H9" s="318"/>
      <c r="I9" s="317" t="s">
        <v>232</v>
      </c>
      <c r="J9" s="318"/>
    </row>
    <row r="10" spans="1:33" ht="12" customHeight="1">
      <c r="A10" s="3"/>
      <c r="B10" s="36"/>
      <c r="C10" s="37"/>
      <c r="D10" s="38"/>
      <c r="E10" s="319"/>
      <c r="F10" s="320"/>
      <c r="G10" s="319"/>
      <c r="H10" s="320"/>
      <c r="I10" s="319"/>
      <c r="J10" s="320"/>
    </row>
    <row r="11" spans="1:33" ht="12" customHeight="1">
      <c r="A11" s="3"/>
      <c r="B11" s="211" t="s">
        <v>21</v>
      </c>
      <c r="C11" s="212"/>
      <c r="D11" s="213"/>
      <c r="E11" s="321"/>
      <c r="F11" s="322"/>
      <c r="G11" s="321"/>
      <c r="H11" s="322"/>
      <c r="I11" s="321"/>
      <c r="J11" s="322"/>
    </row>
    <row r="12" spans="1:33" ht="12" customHeight="1">
      <c r="A12" s="313">
        <v>1</v>
      </c>
      <c r="B12" s="186" t="s">
        <v>24</v>
      </c>
      <c r="C12" s="35"/>
      <c r="D12" s="5" t="s">
        <v>26</v>
      </c>
      <c r="E12" s="6">
        <f>SUM(E13:E17)</f>
        <v>930120.17999999993</v>
      </c>
      <c r="F12" s="6">
        <f>SUM(F13:F17)</f>
        <v>8320</v>
      </c>
      <c r="G12" s="6">
        <f>SUM(G13:G17)</f>
        <v>881975.89999999991</v>
      </c>
      <c r="H12" s="16">
        <f>SUM(H13:H17)</f>
        <v>8320</v>
      </c>
      <c r="I12" s="25">
        <f t="shared" ref="I12:I64" si="0">E12-G12</f>
        <v>48144.280000000028</v>
      </c>
      <c r="J12" s="25">
        <f t="shared" ref="J12:J64" si="1">F12-H12</f>
        <v>0</v>
      </c>
      <c r="AF12" s="18"/>
      <c r="AG12" s="18"/>
    </row>
    <row r="13" spans="1:33" ht="12" customHeight="1">
      <c r="A13" s="314"/>
      <c r="B13" s="187"/>
      <c r="C13" s="35" t="s">
        <v>233</v>
      </c>
      <c r="D13" s="39" t="s">
        <v>29</v>
      </c>
      <c r="E13" s="4">
        <f>1300+7020</f>
        <v>8320</v>
      </c>
      <c r="F13" s="4">
        <v>8320</v>
      </c>
      <c r="G13" s="4">
        <v>176365.6</v>
      </c>
      <c r="H13" s="15">
        <v>8320</v>
      </c>
      <c r="I13" s="24">
        <f t="shared" si="0"/>
        <v>-168045.6</v>
      </c>
      <c r="J13" s="24">
        <f t="shared" si="1"/>
        <v>0</v>
      </c>
      <c r="AF13" s="18"/>
      <c r="AG13" s="18"/>
    </row>
    <row r="14" spans="1:33" ht="12" customHeight="1">
      <c r="A14" s="314"/>
      <c r="B14" s="187"/>
      <c r="C14" s="35" t="s">
        <v>233</v>
      </c>
      <c r="D14" s="39" t="s">
        <v>32</v>
      </c>
      <c r="E14" s="4">
        <v>207134.58</v>
      </c>
      <c r="F14" s="4">
        <v>0</v>
      </c>
      <c r="G14" s="4">
        <v>485048</v>
      </c>
      <c r="H14" s="15">
        <v>0</v>
      </c>
      <c r="I14" s="24">
        <f t="shared" si="0"/>
        <v>-277913.42000000004</v>
      </c>
      <c r="J14" s="24">
        <f t="shared" si="1"/>
        <v>0</v>
      </c>
      <c r="AF14" s="18"/>
      <c r="AG14" s="18"/>
    </row>
    <row r="15" spans="1:33" ht="12" customHeight="1">
      <c r="A15" s="314"/>
      <c r="B15" s="187"/>
      <c r="C15" s="35" t="s">
        <v>233</v>
      </c>
      <c r="D15" s="39" t="s">
        <v>33</v>
      </c>
      <c r="E15" s="4">
        <v>278952.59999999998</v>
      </c>
      <c r="F15" s="4">
        <v>0</v>
      </c>
      <c r="G15" s="4">
        <v>220562.3</v>
      </c>
      <c r="H15" s="15">
        <v>0</v>
      </c>
      <c r="I15" s="24">
        <f t="shared" si="0"/>
        <v>58390.299999999988</v>
      </c>
      <c r="J15" s="24">
        <f t="shared" si="1"/>
        <v>0</v>
      </c>
      <c r="AF15" s="18"/>
      <c r="AG15" s="18"/>
    </row>
    <row r="16" spans="1:33" ht="12" customHeight="1">
      <c r="A16" s="314"/>
      <c r="B16" s="187"/>
      <c r="C16" s="35"/>
      <c r="D16" s="39" t="s">
        <v>34</v>
      </c>
      <c r="E16" s="4">
        <v>435713</v>
      </c>
      <c r="F16" s="4">
        <v>0</v>
      </c>
      <c r="G16" s="4">
        <v>0</v>
      </c>
      <c r="H16" s="15">
        <v>0</v>
      </c>
      <c r="I16" s="24">
        <f t="shared" si="0"/>
        <v>435713</v>
      </c>
      <c r="J16" s="24">
        <f t="shared" si="1"/>
        <v>0</v>
      </c>
      <c r="AF16" s="18"/>
      <c r="AG16" s="18"/>
    </row>
    <row r="17" spans="1:33" ht="12" customHeight="1">
      <c r="A17" s="315"/>
      <c r="B17" s="188"/>
      <c r="C17" s="35"/>
      <c r="D17" s="39" t="s">
        <v>35</v>
      </c>
      <c r="E17" s="4">
        <v>0</v>
      </c>
      <c r="F17" s="4">
        <v>0</v>
      </c>
      <c r="G17" s="4">
        <v>0</v>
      </c>
      <c r="H17" s="15">
        <v>0</v>
      </c>
      <c r="I17" s="24">
        <f t="shared" si="0"/>
        <v>0</v>
      </c>
      <c r="J17" s="24">
        <f t="shared" si="1"/>
        <v>0</v>
      </c>
      <c r="AF17" s="18"/>
      <c r="AG17" s="18"/>
    </row>
    <row r="18" spans="1:33" ht="12" customHeight="1">
      <c r="A18" s="310">
        <v>2</v>
      </c>
      <c r="B18" s="186" t="s">
        <v>37</v>
      </c>
      <c r="C18" s="35"/>
      <c r="D18" s="5" t="s">
        <v>26</v>
      </c>
      <c r="E18" s="6">
        <f>SUM(E19:E23)</f>
        <v>64377.1</v>
      </c>
      <c r="F18" s="6">
        <f>SUM(F19:F23)</f>
        <v>2377.1</v>
      </c>
      <c r="G18" s="6">
        <f>SUM(G19:G23)</f>
        <v>36000</v>
      </c>
      <c r="H18" s="16">
        <f>SUM(H19:H23)</f>
        <v>2377.1</v>
      </c>
      <c r="I18" s="25">
        <f t="shared" si="0"/>
        <v>28377.1</v>
      </c>
      <c r="J18" s="25">
        <f t="shared" si="1"/>
        <v>0</v>
      </c>
      <c r="AF18" s="18"/>
      <c r="AG18" s="18"/>
    </row>
    <row r="19" spans="1:33" ht="12" customHeight="1">
      <c r="A19" s="311"/>
      <c r="B19" s="187"/>
      <c r="C19" s="35" t="s">
        <v>233</v>
      </c>
      <c r="D19" s="39" t="s">
        <v>29</v>
      </c>
      <c r="E19" s="4">
        <v>2377.1</v>
      </c>
      <c r="F19" s="4">
        <v>2377.1</v>
      </c>
      <c r="G19" s="4">
        <v>36000</v>
      </c>
      <c r="H19" s="15">
        <v>2377.1</v>
      </c>
      <c r="I19" s="24">
        <f t="shared" si="0"/>
        <v>-33622.9</v>
      </c>
      <c r="J19" s="24">
        <f t="shared" si="1"/>
        <v>0</v>
      </c>
      <c r="AF19" s="18"/>
      <c r="AG19" s="18"/>
    </row>
    <row r="20" spans="1:33" ht="12" customHeight="1">
      <c r="A20" s="311"/>
      <c r="B20" s="187"/>
      <c r="C20" s="35"/>
      <c r="D20" s="39" t="s">
        <v>32</v>
      </c>
      <c r="E20" s="4">
        <v>32000</v>
      </c>
      <c r="F20" s="4">
        <v>0</v>
      </c>
      <c r="G20" s="4">
        <v>0</v>
      </c>
      <c r="H20" s="15">
        <v>0</v>
      </c>
      <c r="I20" s="24">
        <f t="shared" si="0"/>
        <v>32000</v>
      </c>
      <c r="J20" s="24">
        <f t="shared" si="1"/>
        <v>0</v>
      </c>
      <c r="AF20" s="18"/>
      <c r="AG20" s="18"/>
    </row>
    <row r="21" spans="1:33" ht="12" customHeight="1">
      <c r="A21" s="311"/>
      <c r="B21" s="187"/>
      <c r="C21" s="35"/>
      <c r="D21" s="39" t="s">
        <v>33</v>
      </c>
      <c r="E21" s="4">
        <v>30000</v>
      </c>
      <c r="F21" s="4">
        <v>0</v>
      </c>
      <c r="G21" s="4">
        <v>0</v>
      </c>
      <c r="H21" s="15">
        <v>0</v>
      </c>
      <c r="I21" s="24">
        <f t="shared" si="0"/>
        <v>30000</v>
      </c>
      <c r="J21" s="24">
        <f t="shared" si="1"/>
        <v>0</v>
      </c>
      <c r="AF21" s="18"/>
      <c r="AG21" s="18"/>
    </row>
    <row r="22" spans="1:33" ht="12" customHeight="1">
      <c r="A22" s="311"/>
      <c r="B22" s="187"/>
      <c r="C22" s="35"/>
      <c r="D22" s="39" t="s">
        <v>34</v>
      </c>
      <c r="E22" s="4">
        <v>0</v>
      </c>
      <c r="F22" s="4">
        <v>0</v>
      </c>
      <c r="G22" s="4">
        <v>0</v>
      </c>
      <c r="H22" s="15">
        <v>0</v>
      </c>
      <c r="I22" s="24">
        <f t="shared" si="0"/>
        <v>0</v>
      </c>
      <c r="J22" s="24">
        <f t="shared" si="1"/>
        <v>0</v>
      </c>
      <c r="AF22" s="18"/>
      <c r="AG22" s="18"/>
    </row>
    <row r="23" spans="1:33" ht="12" customHeight="1">
      <c r="A23" s="312"/>
      <c r="B23" s="188"/>
      <c r="C23" s="35"/>
      <c r="D23" s="39" t="s">
        <v>35</v>
      </c>
      <c r="E23" s="4">
        <v>0</v>
      </c>
      <c r="F23" s="4">
        <v>0</v>
      </c>
      <c r="G23" s="4">
        <v>0</v>
      </c>
      <c r="H23" s="15">
        <v>0</v>
      </c>
      <c r="I23" s="24">
        <f t="shared" si="0"/>
        <v>0</v>
      </c>
      <c r="J23" s="24">
        <f t="shared" si="1"/>
        <v>0</v>
      </c>
      <c r="AF23" s="18"/>
      <c r="AG23" s="18"/>
    </row>
    <row r="24" spans="1:33" ht="12" customHeight="1">
      <c r="A24" s="310">
        <v>5</v>
      </c>
      <c r="B24" s="186" t="s">
        <v>50</v>
      </c>
      <c r="C24" s="35"/>
      <c r="D24" s="5" t="s">
        <v>26</v>
      </c>
      <c r="E24" s="6">
        <f>SUM(E25:E29)</f>
        <v>4148.7</v>
      </c>
      <c r="F24" s="6">
        <f>SUM(F25:F29)</f>
        <v>0</v>
      </c>
      <c r="G24" s="6">
        <f>SUM(G25:G29)</f>
        <v>928272.4</v>
      </c>
      <c r="H24" s="16">
        <f>SUM(H25:H29)</f>
        <v>0</v>
      </c>
      <c r="I24" s="25">
        <f t="shared" si="0"/>
        <v>-924123.70000000007</v>
      </c>
      <c r="J24" s="25">
        <f t="shared" si="1"/>
        <v>0</v>
      </c>
      <c r="AF24" s="18"/>
      <c r="AG24" s="18"/>
    </row>
    <row r="25" spans="1:33" ht="12" customHeight="1">
      <c r="A25" s="311"/>
      <c r="B25" s="187"/>
      <c r="C25" s="35" t="s">
        <v>30</v>
      </c>
      <c r="D25" s="39" t="s">
        <v>29</v>
      </c>
      <c r="E25" s="4">
        <v>0</v>
      </c>
      <c r="F25" s="4">
        <v>0</v>
      </c>
      <c r="G25" s="4">
        <v>83272.399999999994</v>
      </c>
      <c r="H25" s="15">
        <v>0</v>
      </c>
      <c r="I25" s="24">
        <f t="shared" si="0"/>
        <v>-83272.399999999994</v>
      </c>
      <c r="J25" s="24">
        <f t="shared" si="1"/>
        <v>0</v>
      </c>
      <c r="AF25" s="18"/>
      <c r="AG25" s="18"/>
    </row>
    <row r="26" spans="1:33" ht="12" customHeight="1">
      <c r="A26" s="311"/>
      <c r="B26" s="187"/>
      <c r="C26" s="35" t="s">
        <v>30</v>
      </c>
      <c r="D26" s="39" t="s">
        <v>32</v>
      </c>
      <c r="E26" s="4">
        <v>4148.7</v>
      </c>
      <c r="F26" s="4">
        <v>0</v>
      </c>
      <c r="G26" s="4">
        <v>165000</v>
      </c>
      <c r="H26" s="15">
        <v>0</v>
      </c>
      <c r="I26" s="24">
        <f t="shared" si="0"/>
        <v>-160851.29999999999</v>
      </c>
      <c r="J26" s="24">
        <f t="shared" si="1"/>
        <v>0</v>
      </c>
      <c r="AF26" s="18"/>
      <c r="AG26" s="18"/>
    </row>
    <row r="27" spans="1:33" ht="12" customHeight="1">
      <c r="A27" s="311"/>
      <c r="B27" s="187"/>
      <c r="C27" s="35" t="s">
        <v>30</v>
      </c>
      <c r="D27" s="39" t="s">
        <v>33</v>
      </c>
      <c r="E27" s="4">
        <v>0</v>
      </c>
      <c r="F27" s="4">
        <v>0</v>
      </c>
      <c r="G27" s="4">
        <v>340000</v>
      </c>
      <c r="H27" s="15">
        <v>0</v>
      </c>
      <c r="I27" s="24">
        <f t="shared" si="0"/>
        <v>-340000</v>
      </c>
      <c r="J27" s="24">
        <f t="shared" si="1"/>
        <v>0</v>
      </c>
      <c r="AF27" s="18"/>
      <c r="AG27" s="18"/>
    </row>
    <row r="28" spans="1:33" ht="12" customHeight="1">
      <c r="A28" s="311"/>
      <c r="B28" s="187"/>
      <c r="C28" s="35" t="s">
        <v>30</v>
      </c>
      <c r="D28" s="39" t="s">
        <v>34</v>
      </c>
      <c r="E28" s="4">
        <v>0</v>
      </c>
      <c r="F28" s="4">
        <v>0</v>
      </c>
      <c r="G28" s="4">
        <v>340000</v>
      </c>
      <c r="H28" s="15">
        <v>0</v>
      </c>
      <c r="I28" s="24">
        <f t="shared" si="0"/>
        <v>-340000</v>
      </c>
      <c r="J28" s="24">
        <f t="shared" si="1"/>
        <v>0</v>
      </c>
      <c r="L28" s="23"/>
      <c r="AF28" s="18"/>
      <c r="AG28" s="18"/>
    </row>
    <row r="29" spans="1:33" ht="12" customHeight="1">
      <c r="A29" s="312"/>
      <c r="B29" s="188"/>
      <c r="C29" s="35"/>
      <c r="D29" s="39" t="s">
        <v>35</v>
      </c>
      <c r="E29" s="4">
        <v>0</v>
      </c>
      <c r="F29" s="4">
        <v>0</v>
      </c>
      <c r="G29" s="4">
        <v>0</v>
      </c>
      <c r="H29" s="15">
        <v>0</v>
      </c>
      <c r="I29" s="24">
        <f t="shared" si="0"/>
        <v>0</v>
      </c>
      <c r="J29" s="24">
        <f t="shared" si="1"/>
        <v>0</v>
      </c>
      <c r="AF29" s="18"/>
      <c r="AG29" s="18"/>
    </row>
    <row r="30" spans="1:33" ht="12" customHeight="1">
      <c r="A30" s="310">
        <v>6</v>
      </c>
      <c r="B30" s="186" t="s">
        <v>234</v>
      </c>
      <c r="C30" s="35"/>
      <c r="D30" s="5" t="s">
        <v>26</v>
      </c>
      <c r="E30" s="6">
        <f>SUM(E31:E35)</f>
        <v>105000</v>
      </c>
      <c r="F30" s="6">
        <f>SUM(F31:F35)</f>
        <v>0</v>
      </c>
      <c r="G30" s="6">
        <f>SUM(G31:G35)</f>
        <v>105000</v>
      </c>
      <c r="H30" s="16">
        <f>SUM(H31:H35)</f>
        <v>0</v>
      </c>
      <c r="I30" s="25">
        <f t="shared" si="0"/>
        <v>0</v>
      </c>
      <c r="J30" s="25">
        <f t="shared" si="1"/>
        <v>0</v>
      </c>
      <c r="AF30" s="18"/>
      <c r="AG30" s="18"/>
    </row>
    <row r="31" spans="1:33" ht="12" customHeight="1">
      <c r="A31" s="311"/>
      <c r="B31" s="187"/>
      <c r="C31" s="35" t="s">
        <v>31</v>
      </c>
      <c r="D31" s="39" t="s">
        <v>29</v>
      </c>
      <c r="E31" s="4">
        <v>0</v>
      </c>
      <c r="F31" s="4">
        <v>0</v>
      </c>
      <c r="G31" s="4">
        <v>5000</v>
      </c>
      <c r="H31" s="15">
        <v>0</v>
      </c>
      <c r="I31" s="24">
        <f t="shared" si="0"/>
        <v>-5000</v>
      </c>
      <c r="J31" s="24">
        <f t="shared" si="1"/>
        <v>0</v>
      </c>
      <c r="AF31" s="18"/>
      <c r="AG31" s="18"/>
    </row>
    <row r="32" spans="1:33" ht="12" customHeight="1">
      <c r="A32" s="311"/>
      <c r="B32" s="187"/>
      <c r="C32" s="35" t="s">
        <v>30</v>
      </c>
      <c r="D32" s="39" t="s">
        <v>32</v>
      </c>
      <c r="E32" s="4">
        <v>105000</v>
      </c>
      <c r="F32" s="4">
        <v>0</v>
      </c>
      <c r="G32" s="4">
        <v>100000</v>
      </c>
      <c r="H32" s="15">
        <v>0</v>
      </c>
      <c r="I32" s="24">
        <f t="shared" si="0"/>
        <v>5000</v>
      </c>
      <c r="J32" s="24">
        <f t="shared" si="1"/>
        <v>0</v>
      </c>
      <c r="AF32" s="18"/>
      <c r="AG32" s="18"/>
    </row>
    <row r="33" spans="1:33" ht="12" customHeight="1">
      <c r="A33" s="311"/>
      <c r="B33" s="187"/>
      <c r="C33" s="35"/>
      <c r="D33" s="39" t="s">
        <v>33</v>
      </c>
      <c r="E33" s="4">
        <v>0</v>
      </c>
      <c r="F33" s="4">
        <v>0</v>
      </c>
      <c r="G33" s="4">
        <v>0</v>
      </c>
      <c r="H33" s="15">
        <v>0</v>
      </c>
      <c r="I33" s="24">
        <f t="shared" si="0"/>
        <v>0</v>
      </c>
      <c r="J33" s="24">
        <f t="shared" si="1"/>
        <v>0</v>
      </c>
      <c r="AF33" s="18"/>
      <c r="AG33" s="18"/>
    </row>
    <row r="34" spans="1:33" ht="12" customHeight="1">
      <c r="A34" s="311"/>
      <c r="B34" s="187"/>
      <c r="C34" s="35"/>
      <c r="D34" s="39" t="s">
        <v>34</v>
      </c>
      <c r="E34" s="4">
        <v>0</v>
      </c>
      <c r="F34" s="4">
        <v>0</v>
      </c>
      <c r="G34" s="4">
        <v>0</v>
      </c>
      <c r="H34" s="15">
        <v>0</v>
      </c>
      <c r="I34" s="24">
        <f t="shared" si="0"/>
        <v>0</v>
      </c>
      <c r="J34" s="24">
        <f t="shared" si="1"/>
        <v>0</v>
      </c>
      <c r="AF34" s="18"/>
      <c r="AG34" s="18"/>
    </row>
    <row r="35" spans="1:33" ht="12" customHeight="1">
      <c r="A35" s="312"/>
      <c r="B35" s="188"/>
      <c r="C35" s="35"/>
      <c r="D35" s="39" t="s">
        <v>35</v>
      </c>
      <c r="E35" s="4">
        <v>0</v>
      </c>
      <c r="F35" s="4">
        <v>0</v>
      </c>
      <c r="G35" s="4">
        <v>0</v>
      </c>
      <c r="H35" s="15">
        <v>0</v>
      </c>
      <c r="I35" s="24">
        <f t="shared" si="0"/>
        <v>0</v>
      </c>
      <c r="J35" s="24">
        <f t="shared" si="1"/>
        <v>0</v>
      </c>
      <c r="AF35" s="18"/>
      <c r="AG35" s="18"/>
    </row>
    <row r="36" spans="1:33" ht="12" customHeight="1">
      <c r="A36" s="310">
        <v>7</v>
      </c>
      <c r="B36" s="186" t="s">
        <v>54</v>
      </c>
      <c r="C36" s="35"/>
      <c r="D36" s="5" t="s">
        <v>26</v>
      </c>
      <c r="E36" s="6">
        <f>SUM(E37:E42)</f>
        <v>163602.29999999999</v>
      </c>
      <c r="F36" s="6">
        <f>SUM(F37:F42)</f>
        <v>22766.199999999997</v>
      </c>
      <c r="G36" s="6">
        <f>SUM(G37:G42)</f>
        <v>115123.70000000001</v>
      </c>
      <c r="H36" s="16">
        <f>SUM(H37:H42)</f>
        <v>22766.199999999997</v>
      </c>
      <c r="I36" s="25">
        <f t="shared" si="0"/>
        <v>48478.599999999977</v>
      </c>
      <c r="J36" s="25">
        <f t="shared" si="1"/>
        <v>0</v>
      </c>
      <c r="AF36" s="18"/>
      <c r="AG36" s="18"/>
    </row>
    <row r="37" spans="1:33" ht="12" customHeight="1">
      <c r="A37" s="323"/>
      <c r="B37" s="187"/>
      <c r="C37" s="35" t="s">
        <v>235</v>
      </c>
      <c r="D37" s="186" t="s">
        <v>29</v>
      </c>
      <c r="E37" s="4">
        <v>20</v>
      </c>
      <c r="F37" s="4">
        <v>20</v>
      </c>
      <c r="G37" s="325">
        <v>44523.54</v>
      </c>
      <c r="H37" s="327">
        <v>18815.099999999999</v>
      </c>
      <c r="I37" s="332">
        <v>-25708.44</v>
      </c>
      <c r="J37" s="332">
        <v>0</v>
      </c>
      <c r="L37" s="23"/>
      <c r="AF37" s="18"/>
      <c r="AG37" s="18"/>
    </row>
    <row r="38" spans="1:33" ht="12" customHeight="1">
      <c r="A38" s="311"/>
      <c r="B38" s="187"/>
      <c r="C38" s="35" t="s">
        <v>30</v>
      </c>
      <c r="D38" s="188"/>
      <c r="E38" s="4">
        <v>18795.099999999999</v>
      </c>
      <c r="F38" s="4">
        <v>18795.099999999999</v>
      </c>
      <c r="G38" s="326"/>
      <c r="H38" s="328"/>
      <c r="I38" s="333"/>
      <c r="J38" s="333"/>
      <c r="AF38" s="18"/>
      <c r="AG38" s="18"/>
    </row>
    <row r="39" spans="1:33" ht="12" customHeight="1">
      <c r="A39" s="311"/>
      <c r="B39" s="187"/>
      <c r="C39" s="35" t="s">
        <v>30</v>
      </c>
      <c r="D39" s="39" t="s">
        <v>32</v>
      </c>
      <c r="E39" s="4">
        <v>3951.1</v>
      </c>
      <c r="F39" s="4">
        <v>3951.1</v>
      </c>
      <c r="G39" s="4">
        <v>70600.160000000003</v>
      </c>
      <c r="H39" s="15">
        <v>3951.1</v>
      </c>
      <c r="I39" s="24">
        <f t="shared" si="0"/>
        <v>-66649.06</v>
      </c>
      <c r="J39" s="24">
        <f t="shared" si="1"/>
        <v>0</v>
      </c>
      <c r="AF39" s="18"/>
      <c r="AG39" s="18"/>
    </row>
    <row r="40" spans="1:33" ht="12" customHeight="1">
      <c r="A40" s="311"/>
      <c r="B40" s="187"/>
      <c r="C40" s="35" t="s">
        <v>30</v>
      </c>
      <c r="D40" s="39" t="s">
        <v>33</v>
      </c>
      <c r="E40" s="4">
        <v>140836.1</v>
      </c>
      <c r="F40" s="4">
        <v>0</v>
      </c>
      <c r="G40" s="4">
        <v>0</v>
      </c>
      <c r="H40" s="15">
        <v>0</v>
      </c>
      <c r="I40" s="24">
        <f t="shared" si="0"/>
        <v>140836.1</v>
      </c>
      <c r="J40" s="24">
        <f t="shared" si="1"/>
        <v>0</v>
      </c>
      <c r="AF40" s="18"/>
      <c r="AG40" s="18"/>
    </row>
    <row r="41" spans="1:33" ht="12" customHeight="1">
      <c r="A41" s="311"/>
      <c r="B41" s="187"/>
      <c r="C41" s="35"/>
      <c r="D41" s="39" t="s">
        <v>34</v>
      </c>
      <c r="E41" s="4">
        <v>0</v>
      </c>
      <c r="F41" s="4">
        <v>0</v>
      </c>
      <c r="G41" s="4">
        <v>0</v>
      </c>
      <c r="H41" s="15">
        <v>0</v>
      </c>
      <c r="I41" s="24">
        <f t="shared" si="0"/>
        <v>0</v>
      </c>
      <c r="J41" s="24">
        <f t="shared" si="1"/>
        <v>0</v>
      </c>
      <c r="AF41" s="18"/>
      <c r="AG41" s="18"/>
    </row>
    <row r="42" spans="1:33" ht="12" customHeight="1">
      <c r="A42" s="312"/>
      <c r="B42" s="188"/>
      <c r="C42" s="35"/>
      <c r="D42" s="39" t="s">
        <v>35</v>
      </c>
      <c r="E42" s="4">
        <v>0</v>
      </c>
      <c r="F42" s="4">
        <v>0</v>
      </c>
      <c r="G42" s="4">
        <v>0</v>
      </c>
      <c r="H42" s="15">
        <v>0</v>
      </c>
      <c r="I42" s="24">
        <f t="shared" si="0"/>
        <v>0</v>
      </c>
      <c r="J42" s="24">
        <f t="shared" si="1"/>
        <v>0</v>
      </c>
      <c r="AF42" s="18"/>
      <c r="AG42" s="18"/>
    </row>
    <row r="43" spans="1:33" ht="12" customHeight="1">
      <c r="A43" s="310">
        <v>8</v>
      </c>
      <c r="B43" s="186" t="s">
        <v>56</v>
      </c>
      <c r="C43" s="35"/>
      <c r="D43" s="5" t="s">
        <v>26</v>
      </c>
      <c r="E43" s="6">
        <f>SUM(E44:E49)</f>
        <v>57539.11</v>
      </c>
      <c r="F43" s="6">
        <f>SUM(F44:F49)</f>
        <v>24410.9</v>
      </c>
      <c r="G43" s="6">
        <v>48821.8</v>
      </c>
      <c r="H43" s="16">
        <v>24410.9</v>
      </c>
      <c r="I43" s="25">
        <f t="shared" si="0"/>
        <v>8717.3099999999977</v>
      </c>
      <c r="J43" s="25">
        <f t="shared" si="1"/>
        <v>0</v>
      </c>
      <c r="AF43" s="18"/>
      <c r="AG43" s="18"/>
    </row>
    <row r="44" spans="1:33" ht="12" customHeight="1">
      <c r="A44" s="323"/>
      <c r="B44" s="187"/>
      <c r="C44" s="35" t="s">
        <v>235</v>
      </c>
      <c r="D44" s="186" t="s">
        <v>29</v>
      </c>
      <c r="E44" s="4">
        <v>20</v>
      </c>
      <c r="F44" s="4">
        <v>20</v>
      </c>
      <c r="G44" s="334">
        <v>24410.9</v>
      </c>
      <c r="H44" s="317">
        <v>24410.9</v>
      </c>
      <c r="I44" s="332">
        <v>0</v>
      </c>
      <c r="J44" s="332">
        <v>0</v>
      </c>
      <c r="AF44" s="18"/>
      <c r="AG44" s="18"/>
    </row>
    <row r="45" spans="1:33" ht="12" customHeight="1">
      <c r="A45" s="311"/>
      <c r="B45" s="187"/>
      <c r="C45" s="35" t="s">
        <v>30</v>
      </c>
      <c r="D45" s="188"/>
      <c r="E45" s="4">
        <v>24390.9</v>
      </c>
      <c r="F45" s="4">
        <v>24390.9</v>
      </c>
      <c r="G45" s="335"/>
      <c r="H45" s="321"/>
      <c r="I45" s="333"/>
      <c r="J45" s="333"/>
      <c r="AF45" s="18"/>
      <c r="AG45" s="18"/>
    </row>
    <row r="46" spans="1:33" ht="12" customHeight="1">
      <c r="A46" s="311"/>
      <c r="B46" s="187"/>
      <c r="C46" s="35" t="s">
        <v>30</v>
      </c>
      <c r="D46" s="39" t="s">
        <v>32</v>
      </c>
      <c r="E46" s="4">
        <v>33128.21</v>
      </c>
      <c r="F46" s="4">
        <v>0</v>
      </c>
      <c r="G46" s="4">
        <v>24410.9</v>
      </c>
      <c r="H46" s="15">
        <v>0</v>
      </c>
      <c r="I46" s="24">
        <f t="shared" si="0"/>
        <v>8717.3099999999977</v>
      </c>
      <c r="J46" s="24">
        <f t="shared" si="1"/>
        <v>0</v>
      </c>
      <c r="AF46" s="18"/>
      <c r="AG46" s="18"/>
    </row>
    <row r="47" spans="1:33" ht="12" customHeight="1">
      <c r="A47" s="311"/>
      <c r="B47" s="187"/>
      <c r="C47" s="35" t="s">
        <v>30</v>
      </c>
      <c r="D47" s="39" t="s">
        <v>33</v>
      </c>
      <c r="E47" s="4">
        <v>0</v>
      </c>
      <c r="F47" s="4">
        <v>0</v>
      </c>
      <c r="G47" s="4">
        <v>0</v>
      </c>
      <c r="H47" s="15">
        <v>0</v>
      </c>
      <c r="I47" s="24">
        <f t="shared" si="0"/>
        <v>0</v>
      </c>
      <c r="J47" s="24">
        <f t="shared" si="1"/>
        <v>0</v>
      </c>
      <c r="AF47" s="18"/>
      <c r="AG47" s="18"/>
    </row>
    <row r="48" spans="1:33" ht="12" customHeight="1">
      <c r="A48" s="311"/>
      <c r="B48" s="187"/>
      <c r="C48" s="35"/>
      <c r="D48" s="39" t="s">
        <v>34</v>
      </c>
      <c r="E48" s="4">
        <v>0</v>
      </c>
      <c r="F48" s="4">
        <v>0</v>
      </c>
      <c r="G48" s="4">
        <v>0</v>
      </c>
      <c r="H48" s="15">
        <v>0</v>
      </c>
      <c r="I48" s="24">
        <f t="shared" si="0"/>
        <v>0</v>
      </c>
      <c r="J48" s="24">
        <f t="shared" si="1"/>
        <v>0</v>
      </c>
      <c r="AF48" s="18"/>
      <c r="AG48" s="18"/>
    </row>
    <row r="49" spans="1:33" ht="12" customHeight="1">
      <c r="A49" s="312"/>
      <c r="B49" s="188"/>
      <c r="C49" s="35"/>
      <c r="D49" s="39" t="s">
        <v>35</v>
      </c>
      <c r="E49" s="4">
        <v>0</v>
      </c>
      <c r="F49" s="4">
        <v>0</v>
      </c>
      <c r="G49" s="4">
        <v>0</v>
      </c>
      <c r="H49" s="15">
        <v>0</v>
      </c>
      <c r="I49" s="24">
        <f t="shared" si="0"/>
        <v>0</v>
      </c>
      <c r="J49" s="24">
        <f t="shared" si="1"/>
        <v>0</v>
      </c>
      <c r="AF49" s="18"/>
      <c r="AG49" s="18"/>
    </row>
    <row r="50" spans="1:33" ht="12" customHeight="1">
      <c r="A50" s="310">
        <v>9</v>
      </c>
      <c r="B50" s="186" t="s">
        <v>236</v>
      </c>
      <c r="C50" s="35"/>
      <c r="D50" s="5" t="s">
        <v>26</v>
      </c>
      <c r="E50" s="6">
        <f>SUM(E51:E55)</f>
        <v>230000</v>
      </c>
      <c r="F50" s="6">
        <f>SUM(F51:F55)</f>
        <v>0</v>
      </c>
      <c r="G50" s="6">
        <f>SUM(G51:G55)</f>
        <v>230000</v>
      </c>
      <c r="H50" s="16">
        <f>SUM(H51:H55)</f>
        <v>0</v>
      </c>
      <c r="I50" s="25">
        <f t="shared" si="0"/>
        <v>0</v>
      </c>
      <c r="J50" s="25">
        <f t="shared" si="1"/>
        <v>0</v>
      </c>
      <c r="AF50" s="18"/>
      <c r="AG50" s="18"/>
    </row>
    <row r="51" spans="1:33" ht="12" customHeight="1">
      <c r="A51" s="311"/>
      <c r="B51" s="187"/>
      <c r="C51" s="35"/>
      <c r="D51" s="39" t="s">
        <v>29</v>
      </c>
      <c r="E51" s="4">
        <v>0</v>
      </c>
      <c r="F51" s="4">
        <v>0</v>
      </c>
      <c r="G51" s="4">
        <v>88680.14</v>
      </c>
      <c r="H51" s="15">
        <v>0</v>
      </c>
      <c r="I51" s="24">
        <f t="shared" si="0"/>
        <v>-88680.14</v>
      </c>
      <c r="J51" s="24">
        <f t="shared" si="1"/>
        <v>0</v>
      </c>
      <c r="AF51" s="18"/>
      <c r="AG51" s="18"/>
    </row>
    <row r="52" spans="1:33" ht="12" customHeight="1">
      <c r="A52" s="311"/>
      <c r="B52" s="187"/>
      <c r="C52" s="35" t="s">
        <v>30</v>
      </c>
      <c r="D52" s="39" t="s">
        <v>32</v>
      </c>
      <c r="E52" s="4">
        <v>230000</v>
      </c>
      <c r="F52" s="4">
        <v>0</v>
      </c>
      <c r="G52" s="4">
        <v>141319.85999999999</v>
      </c>
      <c r="H52" s="15">
        <v>0</v>
      </c>
      <c r="I52" s="24">
        <f t="shared" si="0"/>
        <v>88680.140000000014</v>
      </c>
      <c r="J52" s="24">
        <f t="shared" si="1"/>
        <v>0</v>
      </c>
      <c r="AF52" s="18"/>
      <c r="AG52" s="18"/>
    </row>
    <row r="53" spans="1:33" ht="12" customHeight="1">
      <c r="A53" s="311"/>
      <c r="B53" s="187"/>
      <c r="C53" s="35"/>
      <c r="D53" s="39" t="s">
        <v>33</v>
      </c>
      <c r="E53" s="4">
        <v>0</v>
      </c>
      <c r="F53" s="4">
        <v>0</v>
      </c>
      <c r="G53" s="4">
        <v>0</v>
      </c>
      <c r="H53" s="15">
        <v>0</v>
      </c>
      <c r="I53" s="24">
        <f t="shared" si="0"/>
        <v>0</v>
      </c>
      <c r="J53" s="24">
        <f t="shared" si="1"/>
        <v>0</v>
      </c>
      <c r="AF53" s="18"/>
      <c r="AG53" s="18"/>
    </row>
    <row r="54" spans="1:33" ht="12" customHeight="1">
      <c r="A54" s="311"/>
      <c r="B54" s="187"/>
      <c r="C54" s="35"/>
      <c r="D54" s="39" t="s">
        <v>34</v>
      </c>
      <c r="E54" s="4">
        <v>0</v>
      </c>
      <c r="F54" s="4">
        <v>0</v>
      </c>
      <c r="G54" s="4">
        <v>0</v>
      </c>
      <c r="H54" s="15">
        <v>0</v>
      </c>
      <c r="I54" s="24">
        <f t="shared" si="0"/>
        <v>0</v>
      </c>
      <c r="J54" s="24">
        <f t="shared" si="1"/>
        <v>0</v>
      </c>
      <c r="AF54" s="18"/>
      <c r="AG54" s="18"/>
    </row>
    <row r="55" spans="1:33" ht="12" customHeight="1">
      <c r="A55" s="312"/>
      <c r="B55" s="188"/>
      <c r="C55" s="35"/>
      <c r="D55" s="39" t="s">
        <v>35</v>
      </c>
      <c r="E55" s="4">
        <v>0</v>
      </c>
      <c r="F55" s="4">
        <v>0</v>
      </c>
      <c r="G55" s="4">
        <v>0</v>
      </c>
      <c r="H55" s="15">
        <v>0</v>
      </c>
      <c r="I55" s="24">
        <f t="shared" si="0"/>
        <v>0</v>
      </c>
      <c r="J55" s="24">
        <f t="shared" si="1"/>
        <v>0</v>
      </c>
      <c r="AF55" s="18"/>
      <c r="AG55" s="18"/>
    </row>
    <row r="56" spans="1:33" ht="12" customHeight="1">
      <c r="A56" s="310">
        <v>10</v>
      </c>
      <c r="B56" s="186" t="s">
        <v>58</v>
      </c>
      <c r="C56" s="35"/>
      <c r="D56" s="5" t="s">
        <v>26</v>
      </c>
      <c r="E56" s="6">
        <f>SUM(E57:E61)</f>
        <v>100000</v>
      </c>
      <c r="F56" s="6">
        <f>SUM(F57:F61)</f>
        <v>0</v>
      </c>
      <c r="G56" s="6">
        <f>SUM(G57:G61)</f>
        <v>16680</v>
      </c>
      <c r="H56" s="16">
        <f>SUM(H57:H61)</f>
        <v>0</v>
      </c>
      <c r="I56" s="25">
        <f t="shared" si="0"/>
        <v>83320</v>
      </c>
      <c r="J56" s="25">
        <f t="shared" si="1"/>
        <v>0</v>
      </c>
      <c r="AF56" s="18"/>
      <c r="AG56" s="18"/>
    </row>
    <row r="57" spans="1:33" ht="12" customHeight="1">
      <c r="A57" s="311"/>
      <c r="B57" s="187"/>
      <c r="C57" s="35" t="s">
        <v>30</v>
      </c>
      <c r="D57" s="39" t="s">
        <v>29</v>
      </c>
      <c r="E57" s="4">
        <v>0</v>
      </c>
      <c r="F57" s="4">
        <v>0</v>
      </c>
      <c r="G57" s="4">
        <v>16680</v>
      </c>
      <c r="H57" s="15">
        <v>0</v>
      </c>
      <c r="I57" s="24">
        <f t="shared" si="0"/>
        <v>-16680</v>
      </c>
      <c r="J57" s="24">
        <f t="shared" si="1"/>
        <v>0</v>
      </c>
      <c r="AF57" s="18"/>
      <c r="AG57" s="18"/>
    </row>
    <row r="58" spans="1:33" ht="12" customHeight="1">
      <c r="A58" s="311"/>
      <c r="B58" s="187"/>
      <c r="C58" s="35"/>
      <c r="D58" s="39" t="s">
        <v>32</v>
      </c>
      <c r="E58" s="4">
        <v>50000</v>
      </c>
      <c r="F58" s="4">
        <v>0</v>
      </c>
      <c r="G58" s="4">
        <v>0</v>
      </c>
      <c r="H58" s="15">
        <v>0</v>
      </c>
      <c r="I58" s="24">
        <f t="shared" si="0"/>
        <v>50000</v>
      </c>
      <c r="J58" s="24">
        <f t="shared" si="1"/>
        <v>0</v>
      </c>
      <c r="AF58" s="18"/>
      <c r="AG58" s="18"/>
    </row>
    <row r="59" spans="1:33" ht="12" customHeight="1">
      <c r="A59" s="311"/>
      <c r="B59" s="187"/>
      <c r="C59" s="35"/>
      <c r="D59" s="39" t="s">
        <v>33</v>
      </c>
      <c r="E59" s="4">
        <v>50000</v>
      </c>
      <c r="F59" s="4">
        <v>0</v>
      </c>
      <c r="G59" s="4">
        <v>0</v>
      </c>
      <c r="H59" s="15">
        <v>0</v>
      </c>
      <c r="I59" s="24">
        <f t="shared" si="0"/>
        <v>50000</v>
      </c>
      <c r="J59" s="24">
        <f t="shared" si="1"/>
        <v>0</v>
      </c>
      <c r="AF59" s="18"/>
      <c r="AG59" s="18"/>
    </row>
    <row r="60" spans="1:33" ht="12" customHeight="1">
      <c r="A60" s="311"/>
      <c r="B60" s="187"/>
      <c r="C60" s="35"/>
      <c r="D60" s="39" t="s">
        <v>34</v>
      </c>
      <c r="E60" s="4">
        <v>0</v>
      </c>
      <c r="F60" s="4">
        <v>0</v>
      </c>
      <c r="G60" s="4">
        <v>0</v>
      </c>
      <c r="H60" s="15">
        <v>0</v>
      </c>
      <c r="I60" s="24">
        <f t="shared" si="0"/>
        <v>0</v>
      </c>
      <c r="J60" s="24">
        <f t="shared" si="1"/>
        <v>0</v>
      </c>
      <c r="AF60" s="18"/>
      <c r="AG60" s="18"/>
    </row>
    <row r="61" spans="1:33" ht="12" customHeight="1">
      <c r="A61" s="312"/>
      <c r="B61" s="188"/>
      <c r="C61" s="35"/>
      <c r="D61" s="39" t="s">
        <v>35</v>
      </c>
      <c r="E61" s="4">
        <v>0</v>
      </c>
      <c r="F61" s="4">
        <v>0</v>
      </c>
      <c r="G61" s="4">
        <v>0</v>
      </c>
      <c r="H61" s="15">
        <v>0</v>
      </c>
      <c r="I61" s="24">
        <f t="shared" si="0"/>
        <v>0</v>
      </c>
      <c r="J61" s="24">
        <f t="shared" si="1"/>
        <v>0</v>
      </c>
      <c r="AF61" s="18"/>
      <c r="AG61" s="18"/>
    </row>
    <row r="62" spans="1:33" ht="12" customHeight="1">
      <c r="A62" s="310">
        <v>11</v>
      </c>
      <c r="B62" s="186" t="s">
        <v>61</v>
      </c>
      <c r="C62" s="35"/>
      <c r="D62" s="5" t="s">
        <v>26</v>
      </c>
      <c r="E62" s="6">
        <f>SUM(E63:E68)</f>
        <v>17005.2</v>
      </c>
      <c r="F62" s="6">
        <f>SUM(F63:F68)</f>
        <v>8053.8</v>
      </c>
      <c r="G62" s="6">
        <f>SUM(G63:G68)</f>
        <v>8053.8</v>
      </c>
      <c r="H62" s="16">
        <f>SUM(H63:H68)</f>
        <v>8053.8</v>
      </c>
      <c r="I62" s="25">
        <f t="shared" si="0"/>
        <v>8951.4000000000015</v>
      </c>
      <c r="J62" s="25">
        <f t="shared" si="1"/>
        <v>0</v>
      </c>
      <c r="AF62" s="18"/>
      <c r="AG62" s="18"/>
    </row>
    <row r="63" spans="1:33" ht="12" customHeight="1">
      <c r="A63" s="311"/>
      <c r="B63" s="187"/>
      <c r="C63" s="35" t="s">
        <v>30</v>
      </c>
      <c r="D63" s="39" t="s">
        <v>29</v>
      </c>
      <c r="E63" s="4">
        <v>8053.8</v>
      </c>
      <c r="F63" s="4">
        <v>8053.8</v>
      </c>
      <c r="G63" s="4">
        <v>8053.8</v>
      </c>
      <c r="H63" s="15">
        <v>8053.8</v>
      </c>
      <c r="I63" s="24">
        <f t="shared" si="0"/>
        <v>0</v>
      </c>
      <c r="J63" s="24">
        <f t="shared" si="1"/>
        <v>0</v>
      </c>
      <c r="AF63" s="18"/>
      <c r="AG63" s="18"/>
    </row>
    <row r="64" spans="1:33" ht="12" customHeight="1">
      <c r="A64" s="311"/>
      <c r="B64" s="187"/>
      <c r="C64" s="35" t="s">
        <v>31</v>
      </c>
      <c r="D64" s="186" t="s">
        <v>32</v>
      </c>
      <c r="E64" s="4">
        <v>951.4</v>
      </c>
      <c r="F64" s="4">
        <v>0</v>
      </c>
      <c r="G64" s="325">
        <v>0</v>
      </c>
      <c r="H64" s="327">
        <v>0</v>
      </c>
      <c r="I64" s="24">
        <f t="shared" si="0"/>
        <v>951.4</v>
      </c>
      <c r="J64" s="24">
        <f t="shared" si="1"/>
        <v>0</v>
      </c>
      <c r="AF64" s="18"/>
      <c r="AG64" s="18"/>
    </row>
    <row r="65" spans="1:33" ht="12" customHeight="1">
      <c r="A65" s="311"/>
      <c r="B65" s="187"/>
      <c r="C65" s="35" t="s">
        <v>30</v>
      </c>
      <c r="D65" s="188"/>
      <c r="E65" s="4">
        <v>8000</v>
      </c>
      <c r="F65" s="4">
        <v>0</v>
      </c>
      <c r="G65" s="326"/>
      <c r="H65" s="328"/>
      <c r="I65" s="24">
        <f t="shared" ref="I65:I111" si="2">E65-G65</f>
        <v>8000</v>
      </c>
      <c r="J65" s="24">
        <f t="shared" ref="J65:J111" si="3">F65-H65</f>
        <v>0</v>
      </c>
      <c r="AF65" s="18"/>
      <c r="AG65" s="18"/>
    </row>
    <row r="66" spans="1:33" ht="12" customHeight="1">
      <c r="A66" s="311"/>
      <c r="B66" s="187"/>
      <c r="C66" s="35"/>
      <c r="D66" s="39" t="s">
        <v>33</v>
      </c>
      <c r="E66" s="4">
        <v>0</v>
      </c>
      <c r="F66" s="4">
        <v>0</v>
      </c>
      <c r="G66" s="4">
        <v>0</v>
      </c>
      <c r="H66" s="15">
        <v>0</v>
      </c>
      <c r="I66" s="24">
        <f t="shared" si="2"/>
        <v>0</v>
      </c>
      <c r="J66" s="24">
        <f t="shared" si="3"/>
        <v>0</v>
      </c>
      <c r="AF66" s="18"/>
      <c r="AG66" s="18"/>
    </row>
    <row r="67" spans="1:33" ht="12" customHeight="1">
      <c r="A67" s="311"/>
      <c r="B67" s="187"/>
      <c r="C67" s="35"/>
      <c r="D67" s="39" t="s">
        <v>34</v>
      </c>
      <c r="E67" s="4">
        <v>0</v>
      </c>
      <c r="F67" s="4">
        <v>0</v>
      </c>
      <c r="G67" s="4">
        <v>0</v>
      </c>
      <c r="H67" s="15">
        <v>0</v>
      </c>
      <c r="I67" s="24">
        <f t="shared" si="2"/>
        <v>0</v>
      </c>
      <c r="J67" s="24">
        <f t="shared" si="3"/>
        <v>0</v>
      </c>
      <c r="AF67" s="18"/>
      <c r="AG67" s="18"/>
    </row>
    <row r="68" spans="1:33" ht="12" customHeight="1">
      <c r="A68" s="312"/>
      <c r="B68" s="188"/>
      <c r="C68" s="35"/>
      <c r="D68" s="39" t="s">
        <v>35</v>
      </c>
      <c r="E68" s="4">
        <v>0</v>
      </c>
      <c r="F68" s="4">
        <v>0</v>
      </c>
      <c r="G68" s="4">
        <v>0</v>
      </c>
      <c r="H68" s="15">
        <v>0</v>
      </c>
      <c r="I68" s="24">
        <f t="shared" si="2"/>
        <v>0</v>
      </c>
      <c r="J68" s="24">
        <f t="shared" si="3"/>
        <v>0</v>
      </c>
      <c r="AF68" s="18"/>
      <c r="AG68" s="18"/>
    </row>
    <row r="69" spans="1:33" ht="12" customHeight="1">
      <c r="A69" s="310">
        <v>12</v>
      </c>
      <c r="B69" s="186" t="s">
        <v>237</v>
      </c>
      <c r="C69" s="35"/>
      <c r="D69" s="5" t="s">
        <v>26</v>
      </c>
      <c r="E69" s="6">
        <f>SUM(E70:E74)</f>
        <v>6000</v>
      </c>
      <c r="F69" s="6">
        <f>SUM(F70:F74)</f>
        <v>0</v>
      </c>
      <c r="G69" s="6">
        <f>SUM(G70:G74)</f>
        <v>6000</v>
      </c>
      <c r="H69" s="16">
        <f>SUM(H70:H74)</f>
        <v>0</v>
      </c>
      <c r="I69" s="25">
        <f t="shared" si="2"/>
        <v>0</v>
      </c>
      <c r="J69" s="25">
        <f t="shared" si="3"/>
        <v>0</v>
      </c>
      <c r="AF69" s="18"/>
      <c r="AG69" s="18"/>
    </row>
    <row r="70" spans="1:33" ht="12" customHeight="1">
      <c r="A70" s="311"/>
      <c r="B70" s="187"/>
      <c r="C70" s="35"/>
      <c r="D70" s="39" t="s">
        <v>29</v>
      </c>
      <c r="E70" s="4">
        <v>0</v>
      </c>
      <c r="F70" s="4">
        <v>0</v>
      </c>
      <c r="G70" s="4">
        <v>6000</v>
      </c>
      <c r="H70" s="15">
        <v>0</v>
      </c>
      <c r="I70" s="24">
        <f t="shared" si="2"/>
        <v>-6000</v>
      </c>
      <c r="J70" s="24">
        <f t="shared" si="3"/>
        <v>0</v>
      </c>
      <c r="AF70" s="18"/>
      <c r="AG70" s="18"/>
    </row>
    <row r="71" spans="1:33" ht="12" customHeight="1">
      <c r="A71" s="311"/>
      <c r="B71" s="187"/>
      <c r="C71" s="35" t="s">
        <v>233</v>
      </c>
      <c r="D71" s="39" t="s">
        <v>32</v>
      </c>
      <c r="E71" s="4">
        <v>6000</v>
      </c>
      <c r="F71" s="4">
        <v>0</v>
      </c>
      <c r="G71" s="4">
        <v>0</v>
      </c>
      <c r="H71" s="15">
        <v>0</v>
      </c>
      <c r="I71" s="24">
        <f t="shared" si="2"/>
        <v>6000</v>
      </c>
      <c r="J71" s="24">
        <f t="shared" si="3"/>
        <v>0</v>
      </c>
      <c r="AF71" s="18"/>
      <c r="AG71" s="18"/>
    </row>
    <row r="72" spans="1:33" ht="12" customHeight="1">
      <c r="A72" s="311"/>
      <c r="B72" s="187"/>
      <c r="C72" s="35"/>
      <c r="D72" s="39" t="s">
        <v>33</v>
      </c>
      <c r="E72" s="4">
        <v>0</v>
      </c>
      <c r="F72" s="4">
        <v>0</v>
      </c>
      <c r="G72" s="4">
        <v>0</v>
      </c>
      <c r="H72" s="15">
        <v>0</v>
      </c>
      <c r="I72" s="24">
        <f t="shared" si="2"/>
        <v>0</v>
      </c>
      <c r="J72" s="24">
        <f t="shared" si="3"/>
        <v>0</v>
      </c>
      <c r="AF72" s="18"/>
      <c r="AG72" s="18"/>
    </row>
    <row r="73" spans="1:33" ht="12" customHeight="1">
      <c r="A73" s="311"/>
      <c r="B73" s="187"/>
      <c r="C73" s="35"/>
      <c r="D73" s="39" t="s">
        <v>34</v>
      </c>
      <c r="E73" s="4">
        <v>0</v>
      </c>
      <c r="F73" s="4">
        <v>0</v>
      </c>
      <c r="G73" s="4">
        <v>0</v>
      </c>
      <c r="H73" s="15">
        <v>0</v>
      </c>
      <c r="I73" s="24">
        <f t="shared" si="2"/>
        <v>0</v>
      </c>
      <c r="J73" s="24">
        <f t="shared" si="3"/>
        <v>0</v>
      </c>
      <c r="AF73" s="18"/>
      <c r="AG73" s="18"/>
    </row>
    <row r="74" spans="1:33" ht="12" customHeight="1">
      <c r="A74" s="312"/>
      <c r="B74" s="188"/>
      <c r="C74" s="35"/>
      <c r="D74" s="39" t="s">
        <v>35</v>
      </c>
      <c r="E74" s="4">
        <v>0</v>
      </c>
      <c r="F74" s="4">
        <v>0</v>
      </c>
      <c r="G74" s="4">
        <v>0</v>
      </c>
      <c r="H74" s="15">
        <v>0</v>
      </c>
      <c r="I74" s="24">
        <f t="shared" si="2"/>
        <v>0</v>
      </c>
      <c r="J74" s="24">
        <f t="shared" si="3"/>
        <v>0</v>
      </c>
      <c r="AF74" s="18"/>
      <c r="AG74" s="18"/>
    </row>
    <row r="75" spans="1:33" ht="12" customHeight="1">
      <c r="A75" s="310">
        <v>13</v>
      </c>
      <c r="B75" s="186" t="s">
        <v>68</v>
      </c>
      <c r="C75" s="35"/>
      <c r="D75" s="5" t="s">
        <v>26</v>
      </c>
      <c r="E75" s="6">
        <f>SUM(E76:E81)</f>
        <v>13480</v>
      </c>
      <c r="F75" s="6">
        <f>SUM(F76:F81)</f>
        <v>7150</v>
      </c>
      <c r="G75" s="6">
        <f>SUM(G76:G81)</f>
        <v>7150</v>
      </c>
      <c r="H75" s="16">
        <f>SUM(H76:H81)</f>
        <v>7150</v>
      </c>
      <c r="I75" s="25">
        <f t="shared" si="2"/>
        <v>6330</v>
      </c>
      <c r="J75" s="25">
        <f t="shared" si="3"/>
        <v>0</v>
      </c>
      <c r="AF75" s="18"/>
      <c r="AG75" s="18"/>
    </row>
    <row r="76" spans="1:33" ht="12" customHeight="1">
      <c r="A76" s="323"/>
      <c r="B76" s="187"/>
      <c r="C76" s="35" t="s">
        <v>31</v>
      </c>
      <c r="D76" s="186" t="s">
        <v>29</v>
      </c>
      <c r="E76" s="4">
        <v>1000</v>
      </c>
      <c r="F76" s="4">
        <v>1000</v>
      </c>
      <c r="G76" s="325">
        <v>7150</v>
      </c>
      <c r="H76" s="327">
        <v>7150</v>
      </c>
      <c r="I76" s="332">
        <v>0</v>
      </c>
      <c r="J76" s="332">
        <v>0</v>
      </c>
      <c r="AF76" s="18"/>
      <c r="AG76" s="18"/>
    </row>
    <row r="77" spans="1:33" ht="12" customHeight="1">
      <c r="A77" s="311"/>
      <c r="B77" s="187"/>
      <c r="C77" s="35" t="s">
        <v>30</v>
      </c>
      <c r="D77" s="188"/>
      <c r="E77" s="4">
        <v>6150</v>
      </c>
      <c r="F77" s="4">
        <v>6150</v>
      </c>
      <c r="G77" s="326"/>
      <c r="H77" s="328"/>
      <c r="I77" s="333"/>
      <c r="J77" s="333"/>
      <c r="AF77" s="18"/>
      <c r="AG77" s="18"/>
    </row>
    <row r="78" spans="1:33" ht="12" customHeight="1">
      <c r="A78" s="311"/>
      <c r="B78" s="187"/>
      <c r="C78" s="35"/>
      <c r="D78" s="39" t="s">
        <v>32</v>
      </c>
      <c r="E78" s="4">
        <v>6330</v>
      </c>
      <c r="F78" s="4">
        <v>0</v>
      </c>
      <c r="G78" s="4">
        <v>0</v>
      </c>
      <c r="H78" s="15">
        <v>0</v>
      </c>
      <c r="I78" s="24">
        <f t="shared" si="2"/>
        <v>6330</v>
      </c>
      <c r="J78" s="24">
        <f t="shared" si="3"/>
        <v>0</v>
      </c>
      <c r="AF78" s="18"/>
      <c r="AG78" s="18"/>
    </row>
    <row r="79" spans="1:33" ht="12" customHeight="1">
      <c r="A79" s="311"/>
      <c r="B79" s="187"/>
      <c r="C79" s="35"/>
      <c r="D79" s="39" t="s">
        <v>33</v>
      </c>
      <c r="E79" s="4">
        <v>0</v>
      </c>
      <c r="F79" s="4">
        <v>0</v>
      </c>
      <c r="G79" s="4">
        <v>0</v>
      </c>
      <c r="H79" s="15">
        <v>0</v>
      </c>
      <c r="I79" s="24">
        <f t="shared" si="2"/>
        <v>0</v>
      </c>
      <c r="J79" s="24">
        <f t="shared" si="3"/>
        <v>0</v>
      </c>
      <c r="AF79" s="18"/>
      <c r="AG79" s="18"/>
    </row>
    <row r="80" spans="1:33" ht="12" customHeight="1">
      <c r="A80" s="311"/>
      <c r="B80" s="187"/>
      <c r="C80" s="35"/>
      <c r="D80" s="39" t="s">
        <v>34</v>
      </c>
      <c r="E80" s="4">
        <v>0</v>
      </c>
      <c r="F80" s="4">
        <v>0</v>
      </c>
      <c r="G80" s="4">
        <v>0</v>
      </c>
      <c r="H80" s="15">
        <v>0</v>
      </c>
      <c r="I80" s="24">
        <f t="shared" si="2"/>
        <v>0</v>
      </c>
      <c r="J80" s="24">
        <f t="shared" si="3"/>
        <v>0</v>
      </c>
      <c r="AF80" s="18"/>
      <c r="AG80" s="18"/>
    </row>
    <row r="81" spans="1:33" ht="12" customHeight="1">
      <c r="A81" s="312"/>
      <c r="B81" s="188"/>
      <c r="C81" s="35"/>
      <c r="D81" s="39" t="s">
        <v>35</v>
      </c>
      <c r="E81" s="4">
        <v>0</v>
      </c>
      <c r="F81" s="4">
        <v>0</v>
      </c>
      <c r="G81" s="4">
        <v>0</v>
      </c>
      <c r="H81" s="15">
        <v>0</v>
      </c>
      <c r="I81" s="24">
        <f t="shared" si="2"/>
        <v>0</v>
      </c>
      <c r="J81" s="24">
        <f t="shared" si="3"/>
        <v>0</v>
      </c>
      <c r="AF81" s="18"/>
      <c r="AG81" s="18"/>
    </row>
    <row r="82" spans="1:33" ht="12" customHeight="1">
      <c r="A82" s="310">
        <v>14</v>
      </c>
      <c r="B82" s="186" t="s">
        <v>238</v>
      </c>
      <c r="C82" s="35"/>
      <c r="D82" s="5" t="s">
        <v>26</v>
      </c>
      <c r="E82" s="6">
        <f>SUM(E83:E87)</f>
        <v>15500</v>
      </c>
      <c r="F82" s="6">
        <f>SUM(F83:F87)</f>
        <v>0</v>
      </c>
      <c r="G82" s="6">
        <f>SUM(G83:G87)</f>
        <v>2800</v>
      </c>
      <c r="H82" s="16">
        <f>SUM(H83:H87)</f>
        <v>0</v>
      </c>
      <c r="I82" s="25">
        <f t="shared" si="2"/>
        <v>12700</v>
      </c>
      <c r="J82" s="25">
        <f t="shared" si="3"/>
        <v>0</v>
      </c>
      <c r="AF82" s="18"/>
      <c r="AG82" s="18"/>
    </row>
    <row r="83" spans="1:33" ht="12" customHeight="1">
      <c r="A83" s="311"/>
      <c r="B83" s="187"/>
      <c r="C83" s="35"/>
      <c r="D83" s="39" t="s">
        <v>29</v>
      </c>
      <c r="E83" s="4">
        <v>0</v>
      </c>
      <c r="F83" s="4">
        <v>0</v>
      </c>
      <c r="G83" s="4">
        <v>300</v>
      </c>
      <c r="H83" s="15">
        <v>0</v>
      </c>
      <c r="I83" s="24">
        <f t="shared" si="2"/>
        <v>-300</v>
      </c>
      <c r="J83" s="24">
        <f t="shared" si="3"/>
        <v>0</v>
      </c>
      <c r="AF83" s="18"/>
      <c r="AG83" s="18"/>
    </row>
    <row r="84" spans="1:33" ht="12" customHeight="1">
      <c r="A84" s="311"/>
      <c r="B84" s="187"/>
      <c r="C84" s="35" t="s">
        <v>31</v>
      </c>
      <c r="D84" s="39" t="s">
        <v>32</v>
      </c>
      <c r="E84" s="4">
        <v>1500</v>
      </c>
      <c r="F84" s="4">
        <v>0</v>
      </c>
      <c r="G84" s="4">
        <v>2500</v>
      </c>
      <c r="H84" s="15">
        <v>0</v>
      </c>
      <c r="I84" s="24">
        <f t="shared" si="2"/>
        <v>-1000</v>
      </c>
      <c r="J84" s="24">
        <f t="shared" si="3"/>
        <v>0</v>
      </c>
      <c r="AF84" s="18"/>
      <c r="AG84" s="18"/>
    </row>
    <row r="85" spans="1:33" ht="12" customHeight="1">
      <c r="A85" s="311"/>
      <c r="B85" s="187"/>
      <c r="C85" s="35" t="s">
        <v>30</v>
      </c>
      <c r="D85" s="39" t="s">
        <v>33</v>
      </c>
      <c r="E85" s="4">
        <v>14000</v>
      </c>
      <c r="F85" s="4">
        <v>0</v>
      </c>
      <c r="G85" s="4">
        <v>0</v>
      </c>
      <c r="H85" s="15">
        <v>0</v>
      </c>
      <c r="I85" s="24">
        <f t="shared" si="2"/>
        <v>14000</v>
      </c>
      <c r="J85" s="24">
        <f t="shared" si="3"/>
        <v>0</v>
      </c>
      <c r="AF85" s="18"/>
      <c r="AG85" s="18"/>
    </row>
    <row r="86" spans="1:33" ht="12" customHeight="1">
      <c r="A86" s="311"/>
      <c r="B86" s="187"/>
      <c r="C86" s="35"/>
      <c r="D86" s="39" t="s">
        <v>34</v>
      </c>
      <c r="E86" s="4">
        <v>0</v>
      </c>
      <c r="F86" s="4">
        <v>0</v>
      </c>
      <c r="G86" s="4">
        <v>0</v>
      </c>
      <c r="H86" s="15">
        <v>0</v>
      </c>
      <c r="I86" s="24">
        <f t="shared" si="2"/>
        <v>0</v>
      </c>
      <c r="J86" s="24">
        <f t="shared" si="3"/>
        <v>0</v>
      </c>
      <c r="AF86" s="18"/>
      <c r="AG86" s="18"/>
    </row>
    <row r="87" spans="1:33" ht="12" customHeight="1">
      <c r="A87" s="312"/>
      <c r="B87" s="188"/>
      <c r="C87" s="35"/>
      <c r="D87" s="39" t="s">
        <v>35</v>
      </c>
      <c r="E87" s="4">
        <v>0</v>
      </c>
      <c r="F87" s="4">
        <v>0</v>
      </c>
      <c r="G87" s="4">
        <v>0</v>
      </c>
      <c r="H87" s="15">
        <v>0</v>
      </c>
      <c r="I87" s="24">
        <f t="shared" si="2"/>
        <v>0</v>
      </c>
      <c r="J87" s="24">
        <f t="shared" si="3"/>
        <v>0</v>
      </c>
      <c r="AF87" s="18"/>
      <c r="AG87" s="18"/>
    </row>
    <row r="88" spans="1:33" ht="12" customHeight="1">
      <c r="A88" s="310">
        <v>15</v>
      </c>
      <c r="B88" s="186" t="s">
        <v>73</v>
      </c>
      <c r="C88" s="35"/>
      <c r="D88" s="5" t="s">
        <v>26</v>
      </c>
      <c r="E88" s="6">
        <f>SUM(E89:E93)</f>
        <v>15500</v>
      </c>
      <c r="F88" s="6">
        <f>SUM(F89:F93)</f>
        <v>0</v>
      </c>
      <c r="G88" s="6">
        <f>SUM(G89:G93)</f>
        <v>14000</v>
      </c>
      <c r="H88" s="16">
        <f>SUM(H89:H93)</f>
        <v>0</v>
      </c>
      <c r="I88" s="25">
        <f t="shared" si="2"/>
        <v>1500</v>
      </c>
      <c r="J88" s="25">
        <f t="shared" si="3"/>
        <v>0</v>
      </c>
      <c r="AF88" s="18"/>
      <c r="AG88" s="18"/>
    </row>
    <row r="89" spans="1:33" ht="12" customHeight="1">
      <c r="A89" s="311"/>
      <c r="B89" s="187"/>
      <c r="C89" s="35"/>
      <c r="D89" s="39" t="s">
        <v>29</v>
      </c>
      <c r="E89" s="4">
        <v>0</v>
      </c>
      <c r="F89" s="4">
        <v>0</v>
      </c>
      <c r="G89" s="4">
        <v>14000</v>
      </c>
      <c r="H89" s="15">
        <v>0</v>
      </c>
      <c r="I89" s="24">
        <f t="shared" si="2"/>
        <v>-14000</v>
      </c>
      <c r="J89" s="24">
        <f t="shared" si="3"/>
        <v>0</v>
      </c>
      <c r="AF89" s="18"/>
      <c r="AG89" s="18"/>
    </row>
    <row r="90" spans="1:33" ht="12" customHeight="1">
      <c r="A90" s="311"/>
      <c r="B90" s="187"/>
      <c r="C90" s="35" t="s">
        <v>31</v>
      </c>
      <c r="D90" s="39" t="s">
        <v>32</v>
      </c>
      <c r="E90" s="4">
        <v>1500</v>
      </c>
      <c r="F90" s="4">
        <v>0</v>
      </c>
      <c r="G90" s="4">
        <v>0</v>
      </c>
      <c r="H90" s="15">
        <v>0</v>
      </c>
      <c r="I90" s="24">
        <f t="shared" si="2"/>
        <v>1500</v>
      </c>
      <c r="J90" s="24">
        <f t="shared" si="3"/>
        <v>0</v>
      </c>
      <c r="AF90" s="18"/>
      <c r="AG90" s="18"/>
    </row>
    <row r="91" spans="1:33" ht="12" customHeight="1">
      <c r="A91" s="311"/>
      <c r="B91" s="187"/>
      <c r="C91" s="35" t="s">
        <v>30</v>
      </c>
      <c r="D91" s="39" t="s">
        <v>33</v>
      </c>
      <c r="E91" s="4">
        <v>14000</v>
      </c>
      <c r="F91" s="4">
        <v>0</v>
      </c>
      <c r="G91" s="4">
        <v>0</v>
      </c>
      <c r="H91" s="15">
        <v>0</v>
      </c>
      <c r="I91" s="24">
        <f t="shared" si="2"/>
        <v>14000</v>
      </c>
      <c r="J91" s="24">
        <f t="shared" si="3"/>
        <v>0</v>
      </c>
      <c r="AF91" s="18"/>
      <c r="AG91" s="18"/>
    </row>
    <row r="92" spans="1:33" ht="12" customHeight="1">
      <c r="A92" s="311"/>
      <c r="B92" s="187"/>
      <c r="C92" s="35"/>
      <c r="D92" s="39" t="s">
        <v>34</v>
      </c>
      <c r="E92" s="4">
        <v>0</v>
      </c>
      <c r="F92" s="4">
        <v>0</v>
      </c>
      <c r="G92" s="4">
        <v>0</v>
      </c>
      <c r="H92" s="15">
        <v>0</v>
      </c>
      <c r="I92" s="24">
        <f t="shared" si="2"/>
        <v>0</v>
      </c>
      <c r="J92" s="24">
        <f t="shared" si="3"/>
        <v>0</v>
      </c>
      <c r="AF92" s="18"/>
      <c r="AG92" s="18"/>
    </row>
    <row r="93" spans="1:33" ht="12" customHeight="1">
      <c r="A93" s="312"/>
      <c r="B93" s="188"/>
      <c r="C93" s="35"/>
      <c r="D93" s="39" t="s">
        <v>35</v>
      </c>
      <c r="E93" s="4">
        <v>0</v>
      </c>
      <c r="F93" s="4">
        <v>0</v>
      </c>
      <c r="G93" s="4">
        <v>0</v>
      </c>
      <c r="H93" s="15">
        <v>0</v>
      </c>
      <c r="I93" s="24">
        <f t="shared" si="2"/>
        <v>0</v>
      </c>
      <c r="J93" s="24">
        <f t="shared" si="3"/>
        <v>0</v>
      </c>
      <c r="AF93" s="18"/>
      <c r="AG93" s="18"/>
    </row>
    <row r="94" spans="1:33" ht="12" customHeight="1">
      <c r="A94" s="310">
        <v>16</v>
      </c>
      <c r="B94" s="186" t="s">
        <v>176</v>
      </c>
      <c r="C94" s="35"/>
      <c r="D94" s="5" t="s">
        <v>26</v>
      </c>
      <c r="E94" s="6">
        <f>SUM(E95:E99)</f>
        <v>19000</v>
      </c>
      <c r="F94" s="6">
        <f>SUM(F95:F99)</f>
        <v>1000</v>
      </c>
      <c r="G94" s="6">
        <f>SUM(G95:G99)</f>
        <v>10000</v>
      </c>
      <c r="H94" s="16">
        <f>SUM(H95:H99)</f>
        <v>1000</v>
      </c>
      <c r="I94" s="25">
        <f t="shared" si="2"/>
        <v>9000</v>
      </c>
      <c r="J94" s="25">
        <f t="shared" si="3"/>
        <v>0</v>
      </c>
      <c r="AF94" s="18"/>
      <c r="AG94" s="18"/>
    </row>
    <row r="95" spans="1:33" ht="12" customHeight="1">
      <c r="A95" s="311"/>
      <c r="B95" s="187"/>
      <c r="C95" s="35" t="s">
        <v>31</v>
      </c>
      <c r="D95" s="39" t="s">
        <v>29</v>
      </c>
      <c r="E95" s="4">
        <v>1000</v>
      </c>
      <c r="F95" s="4">
        <v>1000</v>
      </c>
      <c r="G95" s="4">
        <v>10000</v>
      </c>
      <c r="H95" s="15">
        <v>1000</v>
      </c>
      <c r="I95" s="24">
        <f t="shared" si="2"/>
        <v>-9000</v>
      </c>
      <c r="J95" s="24">
        <f t="shared" si="3"/>
        <v>0</v>
      </c>
      <c r="AF95" s="18"/>
      <c r="AG95" s="18"/>
    </row>
    <row r="96" spans="1:33" ht="12" customHeight="1">
      <c r="A96" s="311"/>
      <c r="B96" s="187"/>
      <c r="C96" s="35" t="s">
        <v>31</v>
      </c>
      <c r="D96" s="39" t="s">
        <v>32</v>
      </c>
      <c r="E96" s="4">
        <v>500</v>
      </c>
      <c r="F96" s="4">
        <v>0</v>
      </c>
      <c r="G96" s="4">
        <v>0</v>
      </c>
      <c r="H96" s="15">
        <v>0</v>
      </c>
      <c r="I96" s="24">
        <f t="shared" si="2"/>
        <v>500</v>
      </c>
      <c r="J96" s="24">
        <f t="shared" si="3"/>
        <v>0</v>
      </c>
      <c r="AF96" s="18"/>
      <c r="AG96" s="18"/>
    </row>
    <row r="97" spans="1:33" ht="12" customHeight="1">
      <c r="A97" s="311"/>
      <c r="B97" s="187"/>
      <c r="C97" s="35"/>
      <c r="D97" s="39" t="s">
        <v>33</v>
      </c>
      <c r="E97" s="4">
        <v>0</v>
      </c>
      <c r="F97" s="4">
        <v>0</v>
      </c>
      <c r="G97" s="4">
        <v>0</v>
      </c>
      <c r="H97" s="15">
        <v>0</v>
      </c>
      <c r="I97" s="24">
        <f t="shared" si="2"/>
        <v>0</v>
      </c>
      <c r="J97" s="24">
        <f t="shared" si="3"/>
        <v>0</v>
      </c>
      <c r="AF97" s="18"/>
      <c r="AG97" s="18"/>
    </row>
    <row r="98" spans="1:33" ht="12" customHeight="1">
      <c r="A98" s="311"/>
      <c r="B98" s="187"/>
      <c r="C98" s="35" t="s">
        <v>31</v>
      </c>
      <c r="D98" s="39" t="s">
        <v>34</v>
      </c>
      <c r="E98" s="4">
        <v>17500</v>
      </c>
      <c r="F98" s="4">
        <v>0</v>
      </c>
      <c r="G98" s="4">
        <v>0</v>
      </c>
      <c r="H98" s="15">
        <v>0</v>
      </c>
      <c r="I98" s="24">
        <f t="shared" si="2"/>
        <v>17500</v>
      </c>
      <c r="J98" s="24">
        <f t="shared" si="3"/>
        <v>0</v>
      </c>
      <c r="AF98" s="18"/>
      <c r="AG98" s="18"/>
    </row>
    <row r="99" spans="1:33" ht="12" customHeight="1">
      <c r="A99" s="312"/>
      <c r="B99" s="188"/>
      <c r="C99" s="35"/>
      <c r="D99" s="39" t="s">
        <v>35</v>
      </c>
      <c r="E99" s="4">
        <v>0</v>
      </c>
      <c r="F99" s="4">
        <v>0</v>
      </c>
      <c r="G99" s="4">
        <v>0</v>
      </c>
      <c r="H99" s="15">
        <v>0</v>
      </c>
      <c r="I99" s="24">
        <f t="shared" si="2"/>
        <v>0</v>
      </c>
      <c r="J99" s="24">
        <f t="shared" si="3"/>
        <v>0</v>
      </c>
      <c r="AF99" s="18"/>
      <c r="AG99" s="18"/>
    </row>
    <row r="100" spans="1:33" ht="12" customHeight="1">
      <c r="A100" s="324" t="s">
        <v>239</v>
      </c>
      <c r="B100" s="234" t="s">
        <v>76</v>
      </c>
      <c r="C100" s="41"/>
      <c r="D100" s="9" t="s">
        <v>26</v>
      </c>
      <c r="E100" s="10">
        <f>SUM(E101:E105)</f>
        <v>19438.5</v>
      </c>
      <c r="F100" s="10">
        <f>SUM(F101:F105)</f>
        <v>18078.5</v>
      </c>
      <c r="G100" s="10">
        <f>SUM(G101:G105)</f>
        <v>21872</v>
      </c>
      <c r="H100" s="17">
        <f>SUM(H101:H105)</f>
        <v>20512</v>
      </c>
      <c r="I100" s="25">
        <f t="shared" si="2"/>
        <v>-2433.5</v>
      </c>
      <c r="J100" s="25">
        <f t="shared" si="3"/>
        <v>-2433.5</v>
      </c>
      <c r="AF100" s="18"/>
      <c r="AG100" s="18"/>
    </row>
    <row r="101" spans="1:33" ht="12" customHeight="1">
      <c r="A101" s="314"/>
      <c r="B101" s="234"/>
      <c r="C101" s="41"/>
      <c r="D101" s="9" t="s">
        <v>29</v>
      </c>
      <c r="E101" s="10">
        <f t="shared" ref="E101:F105" si="4">E107+E114+E120</f>
        <v>18078.5</v>
      </c>
      <c r="F101" s="10">
        <f t="shared" si="4"/>
        <v>18078.5</v>
      </c>
      <c r="G101" s="10">
        <f>G107+G113+G120</f>
        <v>21872</v>
      </c>
      <c r="H101" s="17">
        <f>H107+H113+H120</f>
        <v>20512</v>
      </c>
      <c r="I101" s="25">
        <f t="shared" si="2"/>
        <v>-3793.5</v>
      </c>
      <c r="J101" s="25">
        <f t="shared" si="3"/>
        <v>-2433.5</v>
      </c>
      <c r="AF101" s="18"/>
      <c r="AG101" s="18"/>
    </row>
    <row r="102" spans="1:33" ht="12" customHeight="1">
      <c r="A102" s="314"/>
      <c r="B102" s="234"/>
      <c r="C102" s="41"/>
      <c r="D102" s="9" t="s">
        <v>32</v>
      </c>
      <c r="E102" s="10">
        <f t="shared" si="4"/>
        <v>1360</v>
      </c>
      <c r="F102" s="10">
        <f t="shared" si="4"/>
        <v>0</v>
      </c>
      <c r="G102" s="10">
        <f t="shared" ref="G102:H105" si="5">G108+G115+G121</f>
        <v>0</v>
      </c>
      <c r="H102" s="17">
        <f t="shared" si="5"/>
        <v>0</v>
      </c>
      <c r="I102" s="25">
        <f t="shared" si="2"/>
        <v>1360</v>
      </c>
      <c r="J102" s="25">
        <f t="shared" si="3"/>
        <v>0</v>
      </c>
      <c r="AF102" s="18"/>
      <c r="AG102" s="18"/>
    </row>
    <row r="103" spans="1:33" ht="12" customHeight="1">
      <c r="A103" s="314"/>
      <c r="B103" s="234"/>
      <c r="C103" s="41"/>
      <c r="D103" s="9" t="s">
        <v>33</v>
      </c>
      <c r="E103" s="10">
        <f t="shared" si="4"/>
        <v>0</v>
      </c>
      <c r="F103" s="10">
        <f t="shared" si="4"/>
        <v>0</v>
      </c>
      <c r="G103" s="10">
        <f t="shared" si="5"/>
        <v>0</v>
      </c>
      <c r="H103" s="17">
        <f t="shared" si="5"/>
        <v>0</v>
      </c>
      <c r="I103" s="25">
        <f t="shared" si="2"/>
        <v>0</v>
      </c>
      <c r="J103" s="25">
        <f t="shared" si="3"/>
        <v>0</v>
      </c>
      <c r="AF103" s="18"/>
      <c r="AG103" s="18"/>
    </row>
    <row r="104" spans="1:33" ht="12" customHeight="1">
      <c r="A104" s="314"/>
      <c r="B104" s="234"/>
      <c r="C104" s="41"/>
      <c r="D104" s="9" t="s">
        <v>34</v>
      </c>
      <c r="E104" s="10">
        <f t="shared" si="4"/>
        <v>0</v>
      </c>
      <c r="F104" s="10">
        <f t="shared" si="4"/>
        <v>0</v>
      </c>
      <c r="G104" s="10">
        <f t="shared" si="5"/>
        <v>0</v>
      </c>
      <c r="H104" s="17">
        <f t="shared" si="5"/>
        <v>0</v>
      </c>
      <c r="I104" s="25">
        <f t="shared" si="2"/>
        <v>0</v>
      </c>
      <c r="J104" s="25">
        <f t="shared" si="3"/>
        <v>0</v>
      </c>
      <c r="AF104" s="18"/>
      <c r="AG104" s="18"/>
    </row>
    <row r="105" spans="1:33" ht="12" customHeight="1">
      <c r="A105" s="315"/>
      <c r="B105" s="234"/>
      <c r="C105" s="41"/>
      <c r="D105" s="9" t="s">
        <v>35</v>
      </c>
      <c r="E105" s="10">
        <f t="shared" si="4"/>
        <v>0</v>
      </c>
      <c r="F105" s="10">
        <f t="shared" si="4"/>
        <v>0</v>
      </c>
      <c r="G105" s="10">
        <f t="shared" si="5"/>
        <v>0</v>
      </c>
      <c r="H105" s="17">
        <f t="shared" si="5"/>
        <v>0</v>
      </c>
      <c r="I105" s="25">
        <f t="shared" si="2"/>
        <v>0</v>
      </c>
      <c r="J105" s="25">
        <f t="shared" si="3"/>
        <v>0</v>
      </c>
      <c r="AF105" s="18"/>
      <c r="AG105" s="18"/>
    </row>
    <row r="106" spans="1:33" ht="12" customHeight="1">
      <c r="A106" s="324" t="s">
        <v>240</v>
      </c>
      <c r="B106" s="198" t="s">
        <v>81</v>
      </c>
      <c r="C106" s="35"/>
      <c r="D106" s="5" t="s">
        <v>26</v>
      </c>
      <c r="E106" s="6">
        <f>SUM(E107:E111)</f>
        <v>645</v>
      </c>
      <c r="F106" s="6">
        <f>SUM(F107:F111)</f>
        <v>645</v>
      </c>
      <c r="G106" s="6">
        <f>SUM(G107:G111)</f>
        <v>845.1</v>
      </c>
      <c r="H106" s="16">
        <f>SUM(H107:H111)</f>
        <v>845.1</v>
      </c>
      <c r="I106" s="25">
        <f t="shared" si="2"/>
        <v>-200.10000000000002</v>
      </c>
      <c r="J106" s="25">
        <f t="shared" si="3"/>
        <v>-200.10000000000002</v>
      </c>
      <c r="AF106" s="18"/>
      <c r="AG106" s="18"/>
    </row>
    <row r="107" spans="1:33" ht="12" customHeight="1">
      <c r="A107" s="314"/>
      <c r="B107" s="198"/>
      <c r="C107" s="35" t="s">
        <v>241</v>
      </c>
      <c r="D107" s="39" t="s">
        <v>29</v>
      </c>
      <c r="E107" s="4">
        <v>645</v>
      </c>
      <c r="F107" s="4">
        <v>645</v>
      </c>
      <c r="G107" s="4">
        <v>845.1</v>
      </c>
      <c r="H107" s="15">
        <v>845.1</v>
      </c>
      <c r="I107" s="24">
        <f t="shared" si="2"/>
        <v>-200.10000000000002</v>
      </c>
      <c r="J107" s="24">
        <f t="shared" si="3"/>
        <v>-200.10000000000002</v>
      </c>
      <c r="AF107" s="18"/>
      <c r="AG107" s="18"/>
    </row>
    <row r="108" spans="1:33" ht="12" customHeight="1">
      <c r="A108" s="314"/>
      <c r="B108" s="198"/>
      <c r="C108" s="35"/>
      <c r="D108" s="39" t="s">
        <v>32</v>
      </c>
      <c r="E108" s="4">
        <v>0</v>
      </c>
      <c r="F108" s="4">
        <v>0</v>
      </c>
      <c r="G108" s="4">
        <v>0</v>
      </c>
      <c r="H108" s="15">
        <v>0</v>
      </c>
      <c r="I108" s="24">
        <f t="shared" si="2"/>
        <v>0</v>
      </c>
      <c r="J108" s="24">
        <f t="shared" si="3"/>
        <v>0</v>
      </c>
      <c r="AF108" s="18"/>
      <c r="AG108" s="18"/>
    </row>
    <row r="109" spans="1:33" ht="12" customHeight="1">
      <c r="A109" s="314"/>
      <c r="B109" s="198"/>
      <c r="C109" s="35"/>
      <c r="D109" s="39" t="s">
        <v>33</v>
      </c>
      <c r="E109" s="4">
        <v>0</v>
      </c>
      <c r="F109" s="4">
        <v>0</v>
      </c>
      <c r="G109" s="4">
        <v>0</v>
      </c>
      <c r="H109" s="15">
        <v>0</v>
      </c>
      <c r="I109" s="24">
        <f t="shared" si="2"/>
        <v>0</v>
      </c>
      <c r="J109" s="24">
        <f t="shared" si="3"/>
        <v>0</v>
      </c>
      <c r="AF109" s="18"/>
      <c r="AG109" s="18"/>
    </row>
    <row r="110" spans="1:33" ht="12" customHeight="1">
      <c r="A110" s="314"/>
      <c r="B110" s="198"/>
      <c r="C110" s="35"/>
      <c r="D110" s="39" t="s">
        <v>34</v>
      </c>
      <c r="E110" s="4">
        <v>0</v>
      </c>
      <c r="F110" s="4">
        <v>0</v>
      </c>
      <c r="G110" s="4">
        <v>0</v>
      </c>
      <c r="H110" s="15">
        <v>0</v>
      </c>
      <c r="I110" s="24">
        <f t="shared" si="2"/>
        <v>0</v>
      </c>
      <c r="J110" s="24">
        <f t="shared" si="3"/>
        <v>0</v>
      </c>
      <c r="AF110" s="18"/>
      <c r="AG110" s="18"/>
    </row>
    <row r="111" spans="1:33" ht="12" customHeight="1">
      <c r="A111" s="315"/>
      <c r="B111" s="198"/>
      <c r="C111" s="35"/>
      <c r="D111" s="39" t="s">
        <v>35</v>
      </c>
      <c r="E111" s="4">
        <v>0</v>
      </c>
      <c r="F111" s="4">
        <v>0</v>
      </c>
      <c r="G111" s="4">
        <v>0</v>
      </c>
      <c r="H111" s="15">
        <v>0</v>
      </c>
      <c r="I111" s="24">
        <f t="shared" si="2"/>
        <v>0</v>
      </c>
      <c r="J111" s="24">
        <f t="shared" si="3"/>
        <v>0</v>
      </c>
      <c r="AF111" s="18"/>
      <c r="AG111" s="18"/>
    </row>
    <row r="112" spans="1:33" ht="12" customHeight="1">
      <c r="A112" s="324" t="s">
        <v>242</v>
      </c>
      <c r="B112" s="198" t="s">
        <v>243</v>
      </c>
      <c r="C112" s="35"/>
      <c r="D112" s="5" t="s">
        <v>26</v>
      </c>
      <c r="E112" s="6">
        <f>SUM(E113:E118)</f>
        <v>18001</v>
      </c>
      <c r="F112" s="6">
        <f>SUM(F113:F118)</f>
        <v>18001</v>
      </c>
      <c r="G112" s="6">
        <f>SUM(G113:G118)</f>
        <v>19666.900000000001</v>
      </c>
      <c r="H112" s="16">
        <f>SUM(H113:H118)</f>
        <v>19666.900000000001</v>
      </c>
      <c r="I112" s="25">
        <f t="shared" ref="I112:I124" si="6">E112-G112</f>
        <v>-1665.9000000000015</v>
      </c>
      <c r="J112" s="25">
        <f t="shared" ref="J112:J124" si="7">F112-H112</f>
        <v>-1665.9000000000015</v>
      </c>
      <c r="AF112" s="18"/>
      <c r="AG112" s="18"/>
    </row>
    <row r="113" spans="1:33" ht="12" customHeight="1">
      <c r="A113" s="314"/>
      <c r="B113" s="198"/>
      <c r="C113" s="35" t="s">
        <v>88</v>
      </c>
      <c r="D113" s="186" t="s">
        <v>29</v>
      </c>
      <c r="E113" s="4">
        <v>567.5</v>
      </c>
      <c r="F113" s="4">
        <v>567.5</v>
      </c>
      <c r="G113" s="325">
        <v>19666.900000000001</v>
      </c>
      <c r="H113" s="327">
        <v>19666.900000000001</v>
      </c>
      <c r="I113" s="24">
        <f t="shared" si="6"/>
        <v>-19099.400000000001</v>
      </c>
      <c r="J113" s="24">
        <f t="shared" si="7"/>
        <v>-19099.400000000001</v>
      </c>
      <c r="AF113" s="18"/>
      <c r="AG113" s="18"/>
    </row>
    <row r="114" spans="1:33" ht="12" customHeight="1">
      <c r="A114" s="314"/>
      <c r="B114" s="198"/>
      <c r="C114" s="35" t="s">
        <v>30</v>
      </c>
      <c r="D114" s="188"/>
      <c r="E114" s="4">
        <v>17433.5</v>
      </c>
      <c r="F114" s="4">
        <v>17433.5</v>
      </c>
      <c r="G114" s="326"/>
      <c r="H114" s="328"/>
      <c r="I114" s="24">
        <f t="shared" si="6"/>
        <v>17433.5</v>
      </c>
      <c r="J114" s="24">
        <f t="shared" si="7"/>
        <v>17433.5</v>
      </c>
      <c r="AF114" s="18"/>
      <c r="AG114" s="18"/>
    </row>
    <row r="115" spans="1:33" ht="12" customHeight="1">
      <c r="A115" s="314"/>
      <c r="B115" s="198"/>
      <c r="C115" s="35"/>
      <c r="D115" s="39" t="s">
        <v>32</v>
      </c>
      <c r="E115" s="4">
        <v>0</v>
      </c>
      <c r="F115" s="4">
        <v>0</v>
      </c>
      <c r="G115" s="4">
        <v>0</v>
      </c>
      <c r="H115" s="15">
        <v>0</v>
      </c>
      <c r="I115" s="24">
        <f t="shared" si="6"/>
        <v>0</v>
      </c>
      <c r="J115" s="24">
        <f t="shared" si="7"/>
        <v>0</v>
      </c>
      <c r="AF115" s="18"/>
      <c r="AG115" s="18"/>
    </row>
    <row r="116" spans="1:33" ht="12" customHeight="1">
      <c r="A116" s="314"/>
      <c r="B116" s="198"/>
      <c r="C116" s="35"/>
      <c r="D116" s="39" t="s">
        <v>33</v>
      </c>
      <c r="E116" s="4">
        <v>0</v>
      </c>
      <c r="F116" s="4">
        <v>0</v>
      </c>
      <c r="G116" s="4">
        <v>0</v>
      </c>
      <c r="H116" s="15">
        <v>0</v>
      </c>
      <c r="I116" s="24">
        <f t="shared" si="6"/>
        <v>0</v>
      </c>
      <c r="J116" s="24">
        <f t="shared" si="7"/>
        <v>0</v>
      </c>
      <c r="AF116" s="18"/>
      <c r="AG116" s="18"/>
    </row>
    <row r="117" spans="1:33" ht="12" customHeight="1">
      <c r="A117" s="314"/>
      <c r="B117" s="198"/>
      <c r="C117" s="35"/>
      <c r="D117" s="39" t="s">
        <v>34</v>
      </c>
      <c r="E117" s="4">
        <v>0</v>
      </c>
      <c r="F117" s="4">
        <v>0</v>
      </c>
      <c r="G117" s="4">
        <v>0</v>
      </c>
      <c r="H117" s="15">
        <v>0</v>
      </c>
      <c r="I117" s="24">
        <f t="shared" si="6"/>
        <v>0</v>
      </c>
      <c r="J117" s="24">
        <f t="shared" si="7"/>
        <v>0</v>
      </c>
      <c r="AF117" s="18"/>
      <c r="AG117" s="18"/>
    </row>
    <row r="118" spans="1:33" ht="12" customHeight="1">
      <c r="A118" s="315"/>
      <c r="B118" s="198"/>
      <c r="C118" s="35"/>
      <c r="D118" s="39" t="s">
        <v>35</v>
      </c>
      <c r="E118" s="4">
        <v>0</v>
      </c>
      <c r="F118" s="4">
        <v>0</v>
      </c>
      <c r="G118" s="4">
        <v>0</v>
      </c>
      <c r="H118" s="15">
        <v>0</v>
      </c>
      <c r="I118" s="24">
        <f t="shared" si="6"/>
        <v>0</v>
      </c>
      <c r="J118" s="24">
        <f t="shared" si="7"/>
        <v>0</v>
      </c>
      <c r="AF118" s="18"/>
      <c r="AG118" s="18"/>
    </row>
    <row r="119" spans="1:33" ht="12" customHeight="1">
      <c r="A119" s="324" t="s">
        <v>244</v>
      </c>
      <c r="B119" s="186" t="s">
        <v>245</v>
      </c>
      <c r="C119" s="35"/>
      <c r="D119" s="5" t="s">
        <v>26</v>
      </c>
      <c r="E119" s="6">
        <f>SUM(E120:E124)</f>
        <v>1360</v>
      </c>
      <c r="F119" s="6">
        <f>SUM(F120:F124)</f>
        <v>0</v>
      </c>
      <c r="G119" s="6">
        <f>SUM(G120:G124)</f>
        <v>1360</v>
      </c>
      <c r="H119" s="16">
        <f>SUM(H120:H124)</f>
        <v>0</v>
      </c>
      <c r="I119" s="25">
        <f t="shared" si="6"/>
        <v>0</v>
      </c>
      <c r="J119" s="25">
        <f t="shared" si="7"/>
        <v>0</v>
      </c>
      <c r="AF119" s="18"/>
      <c r="AG119" s="18"/>
    </row>
    <row r="120" spans="1:33" ht="12" customHeight="1">
      <c r="A120" s="314"/>
      <c r="B120" s="187"/>
      <c r="C120" s="35"/>
      <c r="D120" s="39" t="s">
        <v>29</v>
      </c>
      <c r="E120" s="4">
        <v>0</v>
      </c>
      <c r="F120" s="4">
        <v>0</v>
      </c>
      <c r="G120" s="4">
        <v>1360</v>
      </c>
      <c r="H120" s="15">
        <v>0</v>
      </c>
      <c r="I120" s="24">
        <f t="shared" si="6"/>
        <v>-1360</v>
      </c>
      <c r="J120" s="24">
        <f t="shared" si="7"/>
        <v>0</v>
      </c>
      <c r="AF120" s="18"/>
      <c r="AG120" s="18"/>
    </row>
    <row r="121" spans="1:33" ht="12" customHeight="1">
      <c r="A121" s="314"/>
      <c r="B121" s="187"/>
      <c r="C121" s="35" t="s">
        <v>233</v>
      </c>
      <c r="D121" s="39" t="s">
        <v>32</v>
      </c>
      <c r="E121" s="4">
        <v>1360</v>
      </c>
      <c r="F121" s="4">
        <v>0</v>
      </c>
      <c r="G121" s="4">
        <v>0</v>
      </c>
      <c r="H121" s="15">
        <v>0</v>
      </c>
      <c r="I121" s="24">
        <f t="shared" si="6"/>
        <v>1360</v>
      </c>
      <c r="J121" s="24">
        <f t="shared" si="7"/>
        <v>0</v>
      </c>
      <c r="AF121" s="18"/>
      <c r="AG121" s="18"/>
    </row>
    <row r="122" spans="1:33" ht="12" customHeight="1">
      <c r="A122" s="314"/>
      <c r="B122" s="187"/>
      <c r="C122" s="35"/>
      <c r="D122" s="39" t="s">
        <v>33</v>
      </c>
      <c r="E122" s="4">
        <v>0</v>
      </c>
      <c r="F122" s="4">
        <v>0</v>
      </c>
      <c r="G122" s="4">
        <v>0</v>
      </c>
      <c r="H122" s="15">
        <v>0</v>
      </c>
      <c r="I122" s="24">
        <f t="shared" si="6"/>
        <v>0</v>
      </c>
      <c r="J122" s="24">
        <f t="shared" si="7"/>
        <v>0</v>
      </c>
      <c r="AF122" s="18"/>
      <c r="AG122" s="18"/>
    </row>
    <row r="123" spans="1:33" ht="12" customHeight="1">
      <c r="A123" s="314"/>
      <c r="B123" s="187"/>
      <c r="C123" s="35"/>
      <c r="D123" s="39" t="s">
        <v>34</v>
      </c>
      <c r="E123" s="4">
        <v>0</v>
      </c>
      <c r="F123" s="4">
        <v>0</v>
      </c>
      <c r="G123" s="4">
        <v>0</v>
      </c>
      <c r="H123" s="15">
        <v>0</v>
      </c>
      <c r="I123" s="24">
        <f t="shared" si="6"/>
        <v>0</v>
      </c>
      <c r="J123" s="24">
        <f t="shared" si="7"/>
        <v>0</v>
      </c>
      <c r="AF123" s="18"/>
      <c r="AG123" s="18"/>
    </row>
    <row r="124" spans="1:33" ht="12" customHeight="1">
      <c r="A124" s="315"/>
      <c r="B124" s="188"/>
      <c r="C124" s="35"/>
      <c r="D124" s="39" t="s">
        <v>35</v>
      </c>
      <c r="E124" s="4">
        <v>0</v>
      </c>
      <c r="F124" s="4">
        <v>0</v>
      </c>
      <c r="G124" s="4">
        <v>0</v>
      </c>
      <c r="H124" s="15">
        <v>0</v>
      </c>
      <c r="I124" s="24">
        <f t="shared" si="6"/>
        <v>0</v>
      </c>
      <c r="J124" s="24">
        <f t="shared" si="7"/>
        <v>0</v>
      </c>
      <c r="AF124" s="18"/>
      <c r="AG124" s="18"/>
    </row>
    <row r="125" spans="1:33" ht="12" customHeight="1">
      <c r="A125" s="313">
        <v>27</v>
      </c>
      <c r="B125" s="186" t="s">
        <v>142</v>
      </c>
      <c r="C125" s="35"/>
      <c r="D125" s="5" t="s">
        <v>26</v>
      </c>
      <c r="E125" s="6">
        <f>SUM(E126:E130)</f>
        <v>13950</v>
      </c>
      <c r="F125" s="6">
        <f>SUM(F126:F130)</f>
        <v>950</v>
      </c>
      <c r="G125" s="6">
        <f>SUM(G126:G130)</f>
        <v>4950</v>
      </c>
      <c r="H125" s="16">
        <f>SUM(H126:H130)</f>
        <v>950</v>
      </c>
      <c r="I125" s="25">
        <f t="shared" ref="I125:I144" si="8">E125-G125</f>
        <v>9000</v>
      </c>
      <c r="J125" s="25">
        <f t="shared" ref="J125:J144" si="9">F125-H125</f>
        <v>0</v>
      </c>
      <c r="AF125" s="18"/>
      <c r="AG125" s="18"/>
    </row>
    <row r="126" spans="1:33" ht="12" customHeight="1">
      <c r="A126" s="314"/>
      <c r="B126" s="187"/>
      <c r="C126" s="35" t="s">
        <v>31</v>
      </c>
      <c r="D126" s="39" t="s">
        <v>29</v>
      </c>
      <c r="E126" s="4">
        <v>950</v>
      </c>
      <c r="F126" s="4">
        <v>950</v>
      </c>
      <c r="G126" s="4">
        <v>950</v>
      </c>
      <c r="H126" s="15">
        <v>950</v>
      </c>
      <c r="I126" s="24">
        <f t="shared" si="8"/>
        <v>0</v>
      </c>
      <c r="J126" s="24">
        <f t="shared" si="9"/>
        <v>0</v>
      </c>
      <c r="AF126" s="18"/>
      <c r="AG126" s="18"/>
    </row>
    <row r="127" spans="1:33" ht="12" customHeight="1">
      <c r="A127" s="314"/>
      <c r="B127" s="187"/>
      <c r="C127" s="35" t="s">
        <v>30</v>
      </c>
      <c r="D127" s="39" t="s">
        <v>32</v>
      </c>
      <c r="E127" s="4">
        <v>13000</v>
      </c>
      <c r="F127" s="4">
        <v>0</v>
      </c>
      <c r="G127" s="4">
        <v>4000</v>
      </c>
      <c r="H127" s="15">
        <v>0</v>
      </c>
      <c r="I127" s="24">
        <f t="shared" si="8"/>
        <v>9000</v>
      </c>
      <c r="J127" s="24">
        <f t="shared" si="9"/>
        <v>0</v>
      </c>
      <c r="AF127" s="18"/>
      <c r="AG127" s="18"/>
    </row>
    <row r="128" spans="1:33" ht="12" customHeight="1">
      <c r="A128" s="314"/>
      <c r="B128" s="187"/>
      <c r="C128" s="35"/>
      <c r="D128" s="39" t="s">
        <v>33</v>
      </c>
      <c r="E128" s="4">
        <v>0</v>
      </c>
      <c r="F128" s="4">
        <v>0</v>
      </c>
      <c r="G128" s="4">
        <v>0</v>
      </c>
      <c r="H128" s="15">
        <v>0</v>
      </c>
      <c r="I128" s="24">
        <f t="shared" si="8"/>
        <v>0</v>
      </c>
      <c r="J128" s="24">
        <f t="shared" si="9"/>
        <v>0</v>
      </c>
      <c r="AF128" s="18"/>
      <c r="AG128" s="18"/>
    </row>
    <row r="129" spans="1:33" ht="12" customHeight="1">
      <c r="A129" s="314"/>
      <c r="B129" s="187"/>
      <c r="D129" s="39" t="s">
        <v>34</v>
      </c>
      <c r="E129" s="4">
        <v>0</v>
      </c>
      <c r="F129" s="4">
        <v>0</v>
      </c>
      <c r="G129" s="4">
        <v>0</v>
      </c>
      <c r="H129" s="15">
        <v>0</v>
      </c>
      <c r="I129" s="24">
        <f t="shared" si="8"/>
        <v>0</v>
      </c>
      <c r="J129" s="24">
        <f t="shared" si="9"/>
        <v>0</v>
      </c>
      <c r="AF129" s="18"/>
      <c r="AG129" s="18"/>
    </row>
    <row r="130" spans="1:33" ht="12" customHeight="1">
      <c r="A130" s="315"/>
      <c r="B130" s="188"/>
      <c r="C130" s="35"/>
      <c r="D130" s="39" t="s">
        <v>35</v>
      </c>
      <c r="E130" s="4">
        <v>0</v>
      </c>
      <c r="F130" s="4">
        <v>0</v>
      </c>
      <c r="G130" s="4">
        <v>0</v>
      </c>
      <c r="H130" s="15">
        <v>0</v>
      </c>
      <c r="I130" s="24">
        <f t="shared" si="8"/>
        <v>0</v>
      </c>
      <c r="J130" s="24">
        <f t="shared" si="9"/>
        <v>0</v>
      </c>
      <c r="AF130" s="18"/>
      <c r="AG130" s="18"/>
    </row>
    <row r="131" spans="1:33" ht="12" customHeight="1">
      <c r="A131" s="313">
        <v>28</v>
      </c>
      <c r="B131" s="186" t="s">
        <v>108</v>
      </c>
      <c r="C131" s="35"/>
      <c r="D131" s="5" t="s">
        <v>26</v>
      </c>
      <c r="E131" s="6">
        <f>SUM(E132:E137)</f>
        <v>104596.9</v>
      </c>
      <c r="F131" s="6">
        <f>SUM(F132:F137)</f>
        <v>62559.9</v>
      </c>
      <c r="G131" s="6">
        <f>SUM(G132:G137)</f>
        <v>104596.9</v>
      </c>
      <c r="H131" s="16">
        <f>SUM(H132:H137)</f>
        <v>104596.9</v>
      </c>
      <c r="I131" s="25">
        <f t="shared" si="8"/>
        <v>0</v>
      </c>
      <c r="J131" s="25">
        <f t="shared" si="9"/>
        <v>-42036.999999999993</v>
      </c>
      <c r="AF131" s="18"/>
      <c r="AG131" s="18"/>
    </row>
    <row r="132" spans="1:33" ht="12" customHeight="1">
      <c r="A132" s="314"/>
      <c r="B132" s="187"/>
      <c r="C132" s="35"/>
      <c r="D132" s="39" t="s">
        <v>29</v>
      </c>
      <c r="E132" s="4">
        <v>0</v>
      </c>
      <c r="F132" s="4">
        <v>0</v>
      </c>
      <c r="G132" s="4">
        <v>32037</v>
      </c>
      <c r="H132" s="15">
        <v>32037</v>
      </c>
      <c r="I132" s="24">
        <f t="shared" si="8"/>
        <v>-32037</v>
      </c>
      <c r="J132" s="24">
        <f t="shared" si="9"/>
        <v>-32037</v>
      </c>
      <c r="AF132" s="18"/>
      <c r="AG132" s="18"/>
    </row>
    <row r="133" spans="1:33" ht="12" customHeight="1">
      <c r="A133" s="314"/>
      <c r="B133" s="187"/>
      <c r="C133" s="35" t="s">
        <v>88</v>
      </c>
      <c r="D133" s="186" t="s">
        <v>32</v>
      </c>
      <c r="E133" s="4">
        <v>5000</v>
      </c>
      <c r="F133" s="4">
        <v>5000</v>
      </c>
      <c r="G133" s="325">
        <v>72559.899999999994</v>
      </c>
      <c r="H133" s="327">
        <v>72559.899999999994</v>
      </c>
      <c r="I133" s="24">
        <f t="shared" si="8"/>
        <v>-67559.899999999994</v>
      </c>
      <c r="J133" s="24">
        <f t="shared" si="9"/>
        <v>-67559.899999999994</v>
      </c>
      <c r="AF133" s="18"/>
      <c r="AG133" s="18"/>
    </row>
    <row r="134" spans="1:33" ht="12" customHeight="1">
      <c r="A134" s="314"/>
      <c r="B134" s="187"/>
      <c r="C134" s="35" t="s">
        <v>30</v>
      </c>
      <c r="D134" s="188"/>
      <c r="E134" s="4">
        <v>27037</v>
      </c>
      <c r="F134" s="4">
        <v>57559.9</v>
      </c>
      <c r="G134" s="326"/>
      <c r="H134" s="328"/>
      <c r="I134" s="24">
        <f t="shared" si="8"/>
        <v>27037</v>
      </c>
      <c r="J134" s="24">
        <f t="shared" si="9"/>
        <v>57559.9</v>
      </c>
      <c r="AF134" s="18"/>
      <c r="AG134" s="18"/>
    </row>
    <row r="135" spans="1:33" ht="12" customHeight="1">
      <c r="A135" s="314"/>
      <c r="B135" s="187"/>
      <c r="C135" s="35" t="s">
        <v>30</v>
      </c>
      <c r="D135" s="39" t="s">
        <v>33</v>
      </c>
      <c r="E135" s="4">
        <v>72559.899999999994</v>
      </c>
      <c r="F135" s="4">
        <v>0</v>
      </c>
      <c r="G135" s="4">
        <v>0</v>
      </c>
      <c r="H135" s="15">
        <v>0</v>
      </c>
      <c r="I135" s="24">
        <f t="shared" si="8"/>
        <v>72559.899999999994</v>
      </c>
      <c r="J135" s="24">
        <f t="shared" si="9"/>
        <v>0</v>
      </c>
      <c r="AF135" s="18"/>
      <c r="AG135" s="18"/>
    </row>
    <row r="136" spans="1:33" ht="12" customHeight="1">
      <c r="A136" s="314"/>
      <c r="B136" s="187"/>
      <c r="C136" s="35"/>
      <c r="D136" s="39" t="s">
        <v>34</v>
      </c>
      <c r="E136" s="4">
        <v>0</v>
      </c>
      <c r="F136" s="4">
        <v>0</v>
      </c>
      <c r="G136" s="4">
        <v>0</v>
      </c>
      <c r="H136" s="15">
        <v>0</v>
      </c>
      <c r="I136" s="24">
        <f t="shared" si="8"/>
        <v>0</v>
      </c>
      <c r="J136" s="24">
        <f t="shared" si="9"/>
        <v>0</v>
      </c>
      <c r="AF136" s="18"/>
      <c r="AG136" s="18"/>
    </row>
    <row r="137" spans="1:33" ht="12" customHeight="1">
      <c r="A137" s="315"/>
      <c r="B137" s="188"/>
      <c r="C137" s="35"/>
      <c r="D137" s="39" t="s">
        <v>35</v>
      </c>
      <c r="E137" s="4">
        <v>0</v>
      </c>
      <c r="F137" s="4">
        <v>0</v>
      </c>
      <c r="G137" s="4">
        <v>0</v>
      </c>
      <c r="H137" s="15">
        <v>0</v>
      </c>
      <c r="I137" s="24">
        <f t="shared" si="8"/>
        <v>0</v>
      </c>
      <c r="J137" s="24">
        <f t="shared" si="9"/>
        <v>0</v>
      </c>
      <c r="AF137" s="18"/>
      <c r="AG137" s="18"/>
    </row>
    <row r="138" spans="1:33" ht="12" customHeight="1">
      <c r="A138" s="313">
        <v>31</v>
      </c>
      <c r="B138" s="186" t="s">
        <v>149</v>
      </c>
      <c r="C138" s="35"/>
      <c r="D138" s="5" t="s">
        <v>26</v>
      </c>
      <c r="E138" s="6">
        <f>SUM(E139:E144)</f>
        <v>10250</v>
      </c>
      <c r="F138" s="6">
        <f>SUM(F139:F144)</f>
        <v>5400</v>
      </c>
      <c r="G138" s="6">
        <f>SUM(G139:G144)</f>
        <v>5400</v>
      </c>
      <c r="H138" s="16">
        <f>SUM(H139:H144)</f>
        <v>5400</v>
      </c>
      <c r="I138" s="25">
        <f t="shared" si="8"/>
        <v>4850</v>
      </c>
      <c r="J138" s="25">
        <f t="shared" si="9"/>
        <v>0</v>
      </c>
      <c r="AF138" s="18"/>
      <c r="AG138" s="18"/>
    </row>
    <row r="139" spans="1:33" ht="12" customHeight="1">
      <c r="A139" s="314"/>
      <c r="B139" s="187"/>
      <c r="C139" s="35" t="s">
        <v>28</v>
      </c>
      <c r="D139" s="39" t="s">
        <v>29</v>
      </c>
      <c r="E139" s="4">
        <v>550</v>
      </c>
      <c r="F139" s="4">
        <v>550</v>
      </c>
      <c r="G139" s="325">
        <v>5400</v>
      </c>
      <c r="H139" s="327">
        <v>5400</v>
      </c>
      <c r="I139" s="24">
        <f t="shared" si="8"/>
        <v>-4850</v>
      </c>
      <c r="J139" s="24">
        <f t="shared" si="9"/>
        <v>-4850</v>
      </c>
      <c r="AF139" s="18"/>
      <c r="AG139" s="18"/>
    </row>
    <row r="140" spans="1:33" ht="12" customHeight="1">
      <c r="A140" s="314"/>
      <c r="B140" s="187"/>
      <c r="C140" s="35" t="s">
        <v>30</v>
      </c>
      <c r="D140" s="39" t="s">
        <v>29</v>
      </c>
      <c r="E140" s="4">
        <v>4850</v>
      </c>
      <c r="F140" s="4">
        <v>4850</v>
      </c>
      <c r="G140" s="326"/>
      <c r="H140" s="328"/>
      <c r="I140" s="24">
        <f t="shared" si="8"/>
        <v>4850</v>
      </c>
      <c r="J140" s="24">
        <f t="shared" si="9"/>
        <v>4850</v>
      </c>
      <c r="AF140" s="18"/>
      <c r="AG140" s="18"/>
    </row>
    <row r="141" spans="1:33" ht="12" customHeight="1">
      <c r="A141" s="314"/>
      <c r="B141" s="187"/>
      <c r="C141" s="35" t="s">
        <v>30</v>
      </c>
      <c r="D141" s="39" t="s">
        <v>32</v>
      </c>
      <c r="E141" s="4">
        <v>4850</v>
      </c>
      <c r="F141" s="4">
        <v>0</v>
      </c>
      <c r="G141" s="4">
        <v>0</v>
      </c>
      <c r="H141" s="15">
        <v>0</v>
      </c>
      <c r="I141" s="24">
        <f t="shared" si="8"/>
        <v>4850</v>
      </c>
      <c r="J141" s="24">
        <f t="shared" si="9"/>
        <v>0</v>
      </c>
      <c r="AF141" s="18"/>
      <c r="AG141" s="18"/>
    </row>
    <row r="142" spans="1:33" ht="12" customHeight="1">
      <c r="A142" s="314"/>
      <c r="B142" s="187"/>
      <c r="C142" s="35"/>
      <c r="D142" s="39" t="s">
        <v>33</v>
      </c>
      <c r="E142" s="4">
        <v>0</v>
      </c>
      <c r="F142" s="4">
        <v>0</v>
      </c>
      <c r="G142" s="4">
        <v>0</v>
      </c>
      <c r="H142" s="15">
        <v>0</v>
      </c>
      <c r="I142" s="24">
        <f t="shared" si="8"/>
        <v>0</v>
      </c>
      <c r="J142" s="24">
        <f t="shared" si="9"/>
        <v>0</v>
      </c>
      <c r="AF142" s="18"/>
      <c r="AG142" s="18"/>
    </row>
    <row r="143" spans="1:33" ht="12" customHeight="1">
      <c r="A143" s="314"/>
      <c r="B143" s="187"/>
      <c r="C143" s="35"/>
      <c r="D143" s="39" t="s">
        <v>34</v>
      </c>
      <c r="E143" s="4">
        <v>0</v>
      </c>
      <c r="F143" s="4">
        <v>0</v>
      </c>
      <c r="G143" s="4">
        <v>0</v>
      </c>
      <c r="H143" s="15">
        <v>0</v>
      </c>
      <c r="I143" s="24">
        <f t="shared" si="8"/>
        <v>0</v>
      </c>
      <c r="J143" s="24">
        <f t="shared" si="9"/>
        <v>0</v>
      </c>
      <c r="AF143" s="18"/>
      <c r="AG143" s="18"/>
    </row>
    <row r="144" spans="1:33" ht="12" customHeight="1">
      <c r="A144" s="315"/>
      <c r="B144" s="188"/>
      <c r="C144" s="35"/>
      <c r="D144" s="39" t="s">
        <v>35</v>
      </c>
      <c r="E144" s="4">
        <v>0</v>
      </c>
      <c r="F144" s="4">
        <v>0</v>
      </c>
      <c r="G144" s="4">
        <v>0</v>
      </c>
      <c r="H144" s="15">
        <v>0</v>
      </c>
      <c r="I144" s="24">
        <f t="shared" si="8"/>
        <v>0</v>
      </c>
      <c r="J144" s="24">
        <f t="shared" si="9"/>
        <v>0</v>
      </c>
      <c r="AF144" s="18"/>
      <c r="AG144" s="18"/>
    </row>
    <row r="145" spans="1:33" ht="12" customHeight="1">
      <c r="A145" s="324" t="s">
        <v>246</v>
      </c>
      <c r="B145" s="186" t="s">
        <v>247</v>
      </c>
      <c r="C145" s="35"/>
      <c r="D145" s="5" t="s">
        <v>26</v>
      </c>
      <c r="E145" s="6">
        <f>SUM(E146:E150)</f>
        <v>49293.8</v>
      </c>
      <c r="F145" s="6">
        <f>SUM(F146:F150)</f>
        <v>0</v>
      </c>
      <c r="G145" s="6">
        <f>SUM(G146:G150)</f>
        <v>49293.8</v>
      </c>
      <c r="H145" s="16">
        <f>SUM(H146:H150)</f>
        <v>0</v>
      </c>
      <c r="I145" s="25">
        <f t="shared" ref="I145:I182" si="10">E145-G145</f>
        <v>0</v>
      </c>
      <c r="J145" s="25">
        <f t="shared" ref="J145:J182" si="11">F145-H145</f>
        <v>0</v>
      </c>
      <c r="AF145" s="18"/>
      <c r="AG145" s="18"/>
    </row>
    <row r="146" spans="1:33" ht="12" customHeight="1">
      <c r="A146" s="314"/>
      <c r="B146" s="187"/>
      <c r="C146" s="35"/>
      <c r="D146" s="39" t="s">
        <v>29</v>
      </c>
      <c r="E146" s="4">
        <v>0</v>
      </c>
      <c r="F146" s="4">
        <v>0</v>
      </c>
      <c r="G146" s="4">
        <v>4293.8</v>
      </c>
      <c r="H146" s="15">
        <v>0</v>
      </c>
      <c r="I146" s="24">
        <f t="shared" si="10"/>
        <v>-4293.8</v>
      </c>
      <c r="J146" s="24">
        <f t="shared" si="11"/>
        <v>0</v>
      </c>
      <c r="AF146" s="18"/>
      <c r="AG146" s="18"/>
    </row>
    <row r="147" spans="1:33" ht="12" customHeight="1">
      <c r="A147" s="314"/>
      <c r="B147" s="187"/>
      <c r="C147" s="35" t="s">
        <v>31</v>
      </c>
      <c r="D147" s="39" t="s">
        <v>32</v>
      </c>
      <c r="E147" s="4">
        <v>4293.8</v>
      </c>
      <c r="F147" s="4">
        <v>0</v>
      </c>
      <c r="G147" s="4">
        <v>45000</v>
      </c>
      <c r="H147" s="15">
        <v>0</v>
      </c>
      <c r="I147" s="24">
        <f t="shared" si="10"/>
        <v>-40706.199999999997</v>
      </c>
      <c r="J147" s="24">
        <f t="shared" si="11"/>
        <v>0</v>
      </c>
      <c r="AF147" s="18"/>
      <c r="AG147" s="18"/>
    </row>
    <row r="148" spans="1:33" ht="12" customHeight="1">
      <c r="A148" s="314"/>
      <c r="B148" s="187"/>
      <c r="C148" s="35"/>
      <c r="D148" s="39" t="s">
        <v>33</v>
      </c>
      <c r="E148" s="4">
        <v>0</v>
      </c>
      <c r="F148" s="4">
        <v>0</v>
      </c>
      <c r="G148" s="4">
        <v>0</v>
      </c>
      <c r="H148" s="15">
        <v>0</v>
      </c>
      <c r="I148" s="24">
        <f t="shared" si="10"/>
        <v>0</v>
      </c>
      <c r="J148" s="24">
        <f t="shared" si="11"/>
        <v>0</v>
      </c>
      <c r="AF148" s="18"/>
      <c r="AG148" s="18"/>
    </row>
    <row r="149" spans="1:33" ht="12" customHeight="1">
      <c r="A149" s="314"/>
      <c r="B149" s="187"/>
      <c r="C149" s="35" t="s">
        <v>30</v>
      </c>
      <c r="D149" s="39" t="s">
        <v>34</v>
      </c>
      <c r="E149" s="4">
        <v>45000</v>
      </c>
      <c r="F149" s="4">
        <v>0</v>
      </c>
      <c r="G149" s="4">
        <v>0</v>
      </c>
      <c r="H149" s="15">
        <v>0</v>
      </c>
      <c r="I149" s="24">
        <f t="shared" si="10"/>
        <v>45000</v>
      </c>
      <c r="J149" s="24">
        <f t="shared" si="11"/>
        <v>0</v>
      </c>
      <c r="AF149" s="18"/>
      <c r="AG149" s="18"/>
    </row>
    <row r="150" spans="1:33" ht="12" customHeight="1">
      <c r="A150" s="315"/>
      <c r="B150" s="188"/>
      <c r="C150" s="35"/>
      <c r="D150" s="39" t="s">
        <v>35</v>
      </c>
      <c r="E150" s="4">
        <v>0</v>
      </c>
      <c r="F150" s="4">
        <v>0</v>
      </c>
      <c r="G150" s="4">
        <v>0</v>
      </c>
      <c r="H150" s="15">
        <v>0</v>
      </c>
      <c r="I150" s="24">
        <f t="shared" si="10"/>
        <v>0</v>
      </c>
      <c r="J150" s="24">
        <f t="shared" si="11"/>
        <v>0</v>
      </c>
      <c r="AF150" s="18"/>
      <c r="AG150" s="18"/>
    </row>
    <row r="151" spans="1:33" ht="12" customHeight="1">
      <c r="A151" s="185"/>
      <c r="B151" s="216" t="s">
        <v>248</v>
      </c>
      <c r="C151" s="35"/>
      <c r="D151" s="5" t="s">
        <v>26</v>
      </c>
      <c r="E151" s="6">
        <f>SUM(E152:E156)</f>
        <v>24880</v>
      </c>
      <c r="F151" s="6">
        <f>SUM(F152:F156)</f>
        <v>0</v>
      </c>
      <c r="G151" s="6">
        <v>0</v>
      </c>
      <c r="H151" s="16">
        <v>0</v>
      </c>
      <c r="I151" s="25">
        <f t="shared" si="10"/>
        <v>24880</v>
      </c>
      <c r="J151" s="25">
        <f t="shared" si="11"/>
        <v>0</v>
      </c>
      <c r="AF151" s="18"/>
      <c r="AG151" s="18"/>
    </row>
    <row r="152" spans="1:33" ht="12" customHeight="1">
      <c r="A152" s="185"/>
      <c r="B152" s="216"/>
      <c r="C152" s="35"/>
      <c r="D152" s="39" t="s">
        <v>29</v>
      </c>
      <c r="E152" s="4">
        <v>0</v>
      </c>
      <c r="F152" s="4">
        <v>0</v>
      </c>
      <c r="G152" s="4">
        <v>0</v>
      </c>
      <c r="H152" s="15">
        <v>0</v>
      </c>
      <c r="I152" s="24">
        <f t="shared" si="10"/>
        <v>0</v>
      </c>
      <c r="J152" s="24">
        <f t="shared" si="11"/>
        <v>0</v>
      </c>
      <c r="AF152" s="18"/>
      <c r="AG152" s="18"/>
    </row>
    <row r="153" spans="1:33" ht="12" customHeight="1">
      <c r="A153" s="185"/>
      <c r="B153" s="216"/>
      <c r="C153" s="35" t="s">
        <v>233</v>
      </c>
      <c r="D153" s="39" t="s">
        <v>32</v>
      </c>
      <c r="E153" s="4">
        <v>4880</v>
      </c>
      <c r="F153" s="4">
        <v>0</v>
      </c>
      <c r="G153" s="4">
        <v>0</v>
      </c>
      <c r="H153" s="15">
        <v>0</v>
      </c>
      <c r="I153" s="24">
        <f t="shared" si="10"/>
        <v>4880</v>
      </c>
      <c r="J153" s="24">
        <f t="shared" si="11"/>
        <v>0</v>
      </c>
      <c r="AF153" s="18"/>
      <c r="AG153" s="18"/>
    </row>
    <row r="154" spans="1:33" ht="12" customHeight="1">
      <c r="A154" s="185"/>
      <c r="B154" s="216"/>
      <c r="C154" s="35" t="s">
        <v>30</v>
      </c>
      <c r="D154" s="39" t="s">
        <v>33</v>
      </c>
      <c r="E154" s="4">
        <v>20000</v>
      </c>
      <c r="F154" s="4">
        <v>0</v>
      </c>
      <c r="G154" s="4">
        <v>0</v>
      </c>
      <c r="H154" s="15">
        <v>0</v>
      </c>
      <c r="I154" s="24">
        <f t="shared" si="10"/>
        <v>20000</v>
      </c>
      <c r="J154" s="24">
        <f t="shared" si="11"/>
        <v>0</v>
      </c>
      <c r="AF154" s="18"/>
      <c r="AG154" s="18"/>
    </row>
    <row r="155" spans="1:33" ht="12" customHeight="1">
      <c r="A155" s="185"/>
      <c r="B155" s="216"/>
      <c r="C155" s="35"/>
      <c r="D155" s="39" t="s">
        <v>34</v>
      </c>
      <c r="E155" s="4">
        <v>0</v>
      </c>
      <c r="F155" s="4">
        <v>0</v>
      </c>
      <c r="G155" s="4">
        <v>0</v>
      </c>
      <c r="H155" s="15">
        <v>0</v>
      </c>
      <c r="I155" s="24">
        <f t="shared" si="10"/>
        <v>0</v>
      </c>
      <c r="J155" s="24">
        <f t="shared" si="11"/>
        <v>0</v>
      </c>
      <c r="AF155" s="18"/>
      <c r="AG155" s="18"/>
    </row>
    <row r="156" spans="1:33" ht="12" customHeight="1">
      <c r="A156" s="185"/>
      <c r="B156" s="216"/>
      <c r="C156" s="35"/>
      <c r="D156" s="39" t="s">
        <v>35</v>
      </c>
      <c r="E156" s="4">
        <v>0</v>
      </c>
      <c r="F156" s="4">
        <v>0</v>
      </c>
      <c r="G156" s="4">
        <v>0</v>
      </c>
      <c r="H156" s="15">
        <v>0</v>
      </c>
      <c r="I156" s="24">
        <f t="shared" si="10"/>
        <v>0</v>
      </c>
      <c r="J156" s="24">
        <f t="shared" si="11"/>
        <v>0</v>
      </c>
      <c r="AF156" s="18"/>
      <c r="AG156" s="18"/>
    </row>
    <row r="157" spans="1:33" ht="12" customHeight="1">
      <c r="A157" s="185"/>
      <c r="B157" s="216" t="s">
        <v>249</v>
      </c>
      <c r="C157" s="35"/>
      <c r="D157" s="5" t="s">
        <v>26</v>
      </c>
      <c r="E157" s="6">
        <f>SUM(E158:E162)</f>
        <v>83265</v>
      </c>
      <c r="F157" s="6">
        <f>SUM(F158:F162)</f>
        <v>0</v>
      </c>
      <c r="G157" s="6">
        <v>0</v>
      </c>
      <c r="H157" s="16">
        <v>0</v>
      </c>
      <c r="I157" s="25">
        <f t="shared" si="10"/>
        <v>83265</v>
      </c>
      <c r="J157" s="25">
        <f t="shared" si="11"/>
        <v>0</v>
      </c>
      <c r="AF157" s="18"/>
      <c r="AG157" s="18"/>
    </row>
    <row r="158" spans="1:33" ht="12" customHeight="1">
      <c r="A158" s="185"/>
      <c r="B158" s="216"/>
      <c r="C158" s="35"/>
      <c r="D158" s="39" t="s">
        <v>29</v>
      </c>
      <c r="E158" s="4">
        <v>0</v>
      </c>
      <c r="F158" s="4">
        <v>0</v>
      </c>
      <c r="G158" s="4">
        <v>0</v>
      </c>
      <c r="H158" s="15">
        <v>0</v>
      </c>
      <c r="I158" s="24">
        <f t="shared" si="10"/>
        <v>0</v>
      </c>
      <c r="J158" s="24">
        <f t="shared" si="11"/>
        <v>0</v>
      </c>
      <c r="AF158" s="18"/>
      <c r="AG158" s="18"/>
    </row>
    <row r="159" spans="1:33" ht="12" customHeight="1">
      <c r="A159" s="185"/>
      <c r="B159" s="216"/>
      <c r="C159" s="35" t="s">
        <v>233</v>
      </c>
      <c r="D159" s="39" t="s">
        <v>32</v>
      </c>
      <c r="E159" s="4">
        <v>41632.5</v>
      </c>
      <c r="F159" s="4">
        <v>0</v>
      </c>
      <c r="G159" s="4">
        <v>0</v>
      </c>
      <c r="H159" s="15">
        <v>0</v>
      </c>
      <c r="I159" s="24">
        <f t="shared" si="10"/>
        <v>41632.5</v>
      </c>
      <c r="J159" s="24">
        <f t="shared" si="11"/>
        <v>0</v>
      </c>
      <c r="AF159" s="18"/>
      <c r="AG159" s="18"/>
    </row>
    <row r="160" spans="1:33" ht="12" customHeight="1">
      <c r="A160" s="185"/>
      <c r="B160" s="216"/>
      <c r="C160" s="35" t="s">
        <v>30</v>
      </c>
      <c r="D160" s="39" t="s">
        <v>33</v>
      </c>
      <c r="E160" s="4">
        <v>41632.5</v>
      </c>
      <c r="F160" s="4">
        <v>0</v>
      </c>
      <c r="G160" s="4">
        <v>0</v>
      </c>
      <c r="H160" s="15">
        <v>0</v>
      </c>
      <c r="I160" s="24">
        <f t="shared" si="10"/>
        <v>41632.5</v>
      </c>
      <c r="J160" s="24">
        <f t="shared" si="11"/>
        <v>0</v>
      </c>
      <c r="AF160" s="18"/>
      <c r="AG160" s="18"/>
    </row>
    <row r="161" spans="1:33" ht="12" customHeight="1">
      <c r="A161" s="185"/>
      <c r="B161" s="216"/>
      <c r="C161" s="35"/>
      <c r="D161" s="39" t="s">
        <v>34</v>
      </c>
      <c r="E161" s="4">
        <v>0</v>
      </c>
      <c r="F161" s="4">
        <v>0</v>
      </c>
      <c r="G161" s="4">
        <v>0</v>
      </c>
      <c r="H161" s="15">
        <v>0</v>
      </c>
      <c r="I161" s="24">
        <f t="shared" si="10"/>
        <v>0</v>
      </c>
      <c r="J161" s="24">
        <f t="shared" si="11"/>
        <v>0</v>
      </c>
      <c r="AF161" s="18"/>
      <c r="AG161" s="18"/>
    </row>
    <row r="162" spans="1:33" ht="12" customHeight="1">
      <c r="A162" s="185"/>
      <c r="B162" s="216"/>
      <c r="C162" s="35"/>
      <c r="D162" s="39" t="s">
        <v>35</v>
      </c>
      <c r="E162" s="4">
        <v>0</v>
      </c>
      <c r="F162" s="4">
        <v>0</v>
      </c>
      <c r="G162" s="4">
        <v>0</v>
      </c>
      <c r="H162" s="15">
        <v>0</v>
      </c>
      <c r="I162" s="24">
        <f t="shared" si="10"/>
        <v>0</v>
      </c>
      <c r="J162" s="24">
        <f t="shared" si="11"/>
        <v>0</v>
      </c>
      <c r="AF162" s="18"/>
      <c r="AG162" s="18"/>
    </row>
    <row r="163" spans="1:33" ht="12" customHeight="1">
      <c r="A163" s="185"/>
      <c r="B163" s="216" t="s">
        <v>250</v>
      </c>
      <c r="C163" s="35"/>
      <c r="D163" s="5" t="s">
        <v>26</v>
      </c>
      <c r="E163" s="6">
        <f>SUM(E164:E168)</f>
        <v>1900</v>
      </c>
      <c r="F163" s="6">
        <f>SUM(F164:F168)</f>
        <v>0</v>
      </c>
      <c r="G163" s="6">
        <v>0</v>
      </c>
      <c r="H163" s="16">
        <v>0</v>
      </c>
      <c r="I163" s="25">
        <f t="shared" si="10"/>
        <v>1900</v>
      </c>
      <c r="J163" s="25">
        <f t="shared" si="11"/>
        <v>0</v>
      </c>
      <c r="AF163" s="18"/>
      <c r="AG163" s="18"/>
    </row>
    <row r="164" spans="1:33" ht="12" customHeight="1">
      <c r="A164" s="185"/>
      <c r="B164" s="216"/>
      <c r="C164" s="35"/>
      <c r="D164" s="39" t="s">
        <v>29</v>
      </c>
      <c r="E164" s="4">
        <v>0</v>
      </c>
      <c r="F164" s="4">
        <v>0</v>
      </c>
      <c r="G164" s="4">
        <v>0</v>
      </c>
      <c r="H164" s="15">
        <v>0</v>
      </c>
      <c r="I164" s="24">
        <f t="shared" si="10"/>
        <v>0</v>
      </c>
      <c r="J164" s="24">
        <f t="shared" si="11"/>
        <v>0</v>
      </c>
      <c r="AF164" s="18"/>
      <c r="AG164" s="18"/>
    </row>
    <row r="165" spans="1:33" ht="12" customHeight="1">
      <c r="A165" s="185"/>
      <c r="B165" s="216"/>
      <c r="C165" s="35" t="s">
        <v>233</v>
      </c>
      <c r="D165" s="39" t="s">
        <v>32</v>
      </c>
      <c r="E165" s="4">
        <v>1900</v>
      </c>
      <c r="F165" s="4">
        <v>0</v>
      </c>
      <c r="G165" s="4">
        <v>0</v>
      </c>
      <c r="H165" s="15">
        <v>0</v>
      </c>
      <c r="I165" s="24">
        <f t="shared" si="10"/>
        <v>1900</v>
      </c>
      <c r="J165" s="24">
        <f t="shared" si="11"/>
        <v>0</v>
      </c>
      <c r="AF165" s="18"/>
      <c r="AG165" s="18"/>
    </row>
    <row r="166" spans="1:33" ht="12" customHeight="1">
      <c r="A166" s="185"/>
      <c r="B166" s="216"/>
      <c r="C166" s="35"/>
      <c r="D166" s="39" t="s">
        <v>33</v>
      </c>
      <c r="E166" s="4">
        <v>0</v>
      </c>
      <c r="F166" s="4">
        <v>0</v>
      </c>
      <c r="G166" s="4">
        <v>0</v>
      </c>
      <c r="H166" s="15">
        <v>0</v>
      </c>
      <c r="I166" s="24">
        <f t="shared" si="10"/>
        <v>0</v>
      </c>
      <c r="J166" s="24">
        <f t="shared" si="11"/>
        <v>0</v>
      </c>
      <c r="AF166" s="18"/>
      <c r="AG166" s="18"/>
    </row>
    <row r="167" spans="1:33" ht="12" customHeight="1">
      <c r="A167" s="185"/>
      <c r="B167" s="216"/>
      <c r="C167" s="35"/>
      <c r="D167" s="39" t="s">
        <v>34</v>
      </c>
      <c r="E167" s="4">
        <v>0</v>
      </c>
      <c r="F167" s="4">
        <v>0</v>
      </c>
      <c r="G167" s="4">
        <v>0</v>
      </c>
      <c r="H167" s="15">
        <v>0</v>
      </c>
      <c r="I167" s="24">
        <f t="shared" si="10"/>
        <v>0</v>
      </c>
      <c r="J167" s="24">
        <f t="shared" si="11"/>
        <v>0</v>
      </c>
      <c r="AF167" s="18"/>
      <c r="AG167" s="18"/>
    </row>
    <row r="168" spans="1:33" ht="12" customHeight="1">
      <c r="A168" s="185"/>
      <c r="B168" s="216"/>
      <c r="C168" s="35"/>
      <c r="D168" s="39" t="s">
        <v>35</v>
      </c>
      <c r="E168" s="4">
        <v>0</v>
      </c>
      <c r="F168" s="4">
        <v>0</v>
      </c>
      <c r="G168" s="4">
        <v>0</v>
      </c>
      <c r="H168" s="15">
        <v>0</v>
      </c>
      <c r="I168" s="24">
        <f t="shared" si="10"/>
        <v>0</v>
      </c>
      <c r="J168" s="24">
        <f t="shared" si="11"/>
        <v>0</v>
      </c>
      <c r="AF168" s="18"/>
      <c r="AG168" s="18"/>
    </row>
    <row r="169" spans="1:33" ht="12" customHeight="1">
      <c r="A169" s="329" t="s">
        <v>181</v>
      </c>
      <c r="B169" s="330"/>
      <c r="C169" s="330"/>
      <c r="D169" s="330"/>
      <c r="E169" s="330"/>
      <c r="F169" s="330"/>
      <c r="G169" s="330"/>
      <c r="H169" s="330"/>
      <c r="I169" s="330"/>
      <c r="J169" s="331"/>
      <c r="AF169" s="18"/>
      <c r="AG169" s="18"/>
    </row>
    <row r="170" spans="1:33" ht="12" customHeight="1">
      <c r="A170" s="316" t="s">
        <v>185</v>
      </c>
      <c r="B170" s="186" t="s">
        <v>184</v>
      </c>
      <c r="C170" s="35"/>
      <c r="D170" s="7" t="s">
        <v>26</v>
      </c>
      <c r="E170" s="6">
        <f>SUM(E171:E175)</f>
        <v>12649.2</v>
      </c>
      <c r="F170" s="6">
        <f>SUM(F171:F175)</f>
        <v>12649.2</v>
      </c>
      <c r="G170" s="6">
        <f>SUM(G171:G175)</f>
        <v>23354.48</v>
      </c>
      <c r="H170" s="16">
        <f>SUM(H171:H175)</f>
        <v>12649.2</v>
      </c>
      <c r="I170" s="25">
        <f t="shared" si="10"/>
        <v>-10705.279999999999</v>
      </c>
      <c r="J170" s="25">
        <f t="shared" si="11"/>
        <v>0</v>
      </c>
      <c r="AF170" s="18"/>
      <c r="AG170" s="18"/>
    </row>
    <row r="171" spans="1:33" ht="12" customHeight="1">
      <c r="A171" s="316"/>
      <c r="B171" s="187"/>
      <c r="C171" s="35" t="s">
        <v>30</v>
      </c>
      <c r="D171" s="2" t="s">
        <v>29</v>
      </c>
      <c r="E171" s="4">
        <v>12649.2</v>
      </c>
      <c r="F171" s="4">
        <v>12649.2</v>
      </c>
      <c r="G171" s="4">
        <v>23354.48</v>
      </c>
      <c r="H171" s="15">
        <v>12649.2</v>
      </c>
      <c r="I171" s="24">
        <f t="shared" si="10"/>
        <v>-10705.279999999999</v>
      </c>
      <c r="J171" s="24">
        <f t="shared" si="11"/>
        <v>0</v>
      </c>
      <c r="AF171" s="18"/>
      <c r="AG171" s="18"/>
    </row>
    <row r="172" spans="1:33" ht="12" customHeight="1">
      <c r="A172" s="316"/>
      <c r="B172" s="187"/>
      <c r="C172" s="35"/>
      <c r="D172" s="2" t="s">
        <v>32</v>
      </c>
      <c r="E172" s="4">
        <v>0</v>
      </c>
      <c r="F172" s="4">
        <v>0</v>
      </c>
      <c r="G172" s="4">
        <v>0</v>
      </c>
      <c r="H172" s="15">
        <v>0</v>
      </c>
      <c r="I172" s="24">
        <f t="shared" si="10"/>
        <v>0</v>
      </c>
      <c r="J172" s="24">
        <f t="shared" si="11"/>
        <v>0</v>
      </c>
      <c r="AF172" s="18"/>
      <c r="AG172" s="18"/>
    </row>
    <row r="173" spans="1:33" ht="12" customHeight="1">
      <c r="A173" s="316"/>
      <c r="B173" s="187"/>
      <c r="C173" s="35"/>
      <c r="D173" s="2" t="s">
        <v>33</v>
      </c>
      <c r="E173" s="4">
        <v>0</v>
      </c>
      <c r="F173" s="4">
        <v>0</v>
      </c>
      <c r="G173" s="4">
        <v>0</v>
      </c>
      <c r="H173" s="15">
        <v>0</v>
      </c>
      <c r="I173" s="24">
        <f t="shared" si="10"/>
        <v>0</v>
      </c>
      <c r="J173" s="24">
        <f t="shared" si="11"/>
        <v>0</v>
      </c>
      <c r="AF173" s="18"/>
      <c r="AG173" s="18"/>
    </row>
    <row r="174" spans="1:33" ht="12" customHeight="1">
      <c r="A174" s="316"/>
      <c r="B174" s="187"/>
      <c r="C174" s="35"/>
      <c r="D174" s="2" t="s">
        <v>34</v>
      </c>
      <c r="E174" s="4">
        <v>0</v>
      </c>
      <c r="F174" s="4">
        <v>0</v>
      </c>
      <c r="G174" s="4">
        <v>0</v>
      </c>
      <c r="H174" s="15">
        <v>0</v>
      </c>
      <c r="I174" s="24">
        <f t="shared" si="10"/>
        <v>0</v>
      </c>
      <c r="J174" s="24">
        <f t="shared" si="11"/>
        <v>0</v>
      </c>
      <c r="AF174" s="18"/>
      <c r="AG174" s="18"/>
    </row>
    <row r="175" spans="1:33" ht="12" customHeight="1">
      <c r="A175" s="316"/>
      <c r="B175" s="188"/>
      <c r="C175" s="35"/>
      <c r="D175" s="2" t="s">
        <v>35</v>
      </c>
      <c r="E175" s="4">
        <v>0</v>
      </c>
      <c r="F175" s="4">
        <v>0</v>
      </c>
      <c r="G175" s="4">
        <v>0</v>
      </c>
      <c r="H175" s="15">
        <v>0</v>
      </c>
      <c r="I175" s="24">
        <f t="shared" si="10"/>
        <v>0</v>
      </c>
      <c r="J175" s="24">
        <f t="shared" si="11"/>
        <v>0</v>
      </c>
      <c r="AF175" s="18"/>
      <c r="AG175" s="18"/>
    </row>
    <row r="176" spans="1:33" ht="12" customHeight="1">
      <c r="A176" s="316" t="s">
        <v>187</v>
      </c>
      <c r="B176" s="186" t="s">
        <v>251</v>
      </c>
      <c r="C176" s="35"/>
      <c r="D176" s="7" t="s">
        <v>26</v>
      </c>
      <c r="E176" s="6">
        <f>SUM(E177:E182)</f>
        <v>18916.13</v>
      </c>
      <c r="F176" s="6">
        <f>SUM(F177:F182)</f>
        <v>0</v>
      </c>
      <c r="G176" s="6">
        <f>SUM(G177:G182)</f>
        <v>13306.22</v>
      </c>
      <c r="H176" s="16">
        <f>SUM(H177:H182)</f>
        <v>0</v>
      </c>
      <c r="I176" s="25">
        <f t="shared" si="10"/>
        <v>5609.9100000000017</v>
      </c>
      <c r="J176" s="25">
        <f t="shared" si="11"/>
        <v>0</v>
      </c>
      <c r="AF176" s="18"/>
      <c r="AG176" s="18"/>
    </row>
    <row r="177" spans="1:33" ht="12" customHeight="1">
      <c r="A177" s="316"/>
      <c r="B177" s="187"/>
      <c r="C177" s="35"/>
      <c r="D177" s="2" t="s">
        <v>29</v>
      </c>
      <c r="E177" s="4">
        <v>0</v>
      </c>
      <c r="F177" s="4">
        <v>0</v>
      </c>
      <c r="G177" s="4">
        <v>13306.22</v>
      </c>
      <c r="H177" s="15">
        <v>0</v>
      </c>
      <c r="I177" s="24">
        <f t="shared" si="10"/>
        <v>-13306.22</v>
      </c>
      <c r="J177" s="24">
        <f t="shared" si="11"/>
        <v>0</v>
      </c>
      <c r="AF177" s="18"/>
      <c r="AG177" s="18"/>
    </row>
    <row r="178" spans="1:33" ht="12" customHeight="1">
      <c r="A178" s="316"/>
      <c r="B178" s="187"/>
      <c r="C178" s="35" t="s">
        <v>31</v>
      </c>
      <c r="D178" s="186" t="s">
        <v>32</v>
      </c>
      <c r="E178" s="4">
        <v>1335</v>
      </c>
      <c r="F178" s="4">
        <v>0</v>
      </c>
      <c r="G178" s="325">
        <v>0</v>
      </c>
      <c r="H178" s="327">
        <v>0</v>
      </c>
      <c r="I178" s="24">
        <f t="shared" si="10"/>
        <v>1335</v>
      </c>
      <c r="J178" s="24">
        <f t="shared" si="11"/>
        <v>0</v>
      </c>
      <c r="AF178" s="18"/>
      <c r="AG178" s="18"/>
    </row>
    <row r="179" spans="1:33" ht="12" customHeight="1">
      <c r="A179" s="316"/>
      <c r="B179" s="187"/>
      <c r="C179" s="35" t="s">
        <v>30</v>
      </c>
      <c r="D179" s="188"/>
      <c r="E179" s="4">
        <v>7711.2</v>
      </c>
      <c r="F179" s="4">
        <v>0</v>
      </c>
      <c r="G179" s="326"/>
      <c r="H179" s="328"/>
      <c r="I179" s="24">
        <f t="shared" si="10"/>
        <v>7711.2</v>
      </c>
      <c r="J179" s="24">
        <f t="shared" si="11"/>
        <v>0</v>
      </c>
      <c r="AF179" s="18"/>
      <c r="AG179" s="18"/>
    </row>
    <row r="180" spans="1:33" ht="12" customHeight="1">
      <c r="A180" s="316"/>
      <c r="B180" s="187"/>
      <c r="C180" s="35" t="s">
        <v>30</v>
      </c>
      <c r="D180" s="2" t="s">
        <v>33</v>
      </c>
      <c r="E180" s="4">
        <v>9869.93</v>
      </c>
      <c r="F180" s="4">
        <v>0</v>
      </c>
      <c r="G180" s="4">
        <v>0</v>
      </c>
      <c r="H180" s="15">
        <v>0</v>
      </c>
      <c r="I180" s="24">
        <f t="shared" si="10"/>
        <v>9869.93</v>
      </c>
      <c r="J180" s="24">
        <f t="shared" si="11"/>
        <v>0</v>
      </c>
      <c r="AF180" s="18"/>
      <c r="AG180" s="18"/>
    </row>
    <row r="181" spans="1:33" ht="12" customHeight="1">
      <c r="A181" s="316"/>
      <c r="B181" s="187"/>
      <c r="C181" s="35"/>
      <c r="D181" s="2" t="s">
        <v>34</v>
      </c>
      <c r="E181" s="4">
        <v>0</v>
      </c>
      <c r="F181" s="4">
        <v>0</v>
      </c>
      <c r="G181" s="4">
        <v>0</v>
      </c>
      <c r="H181" s="15">
        <v>0</v>
      </c>
      <c r="I181" s="24">
        <f t="shared" si="10"/>
        <v>0</v>
      </c>
      <c r="J181" s="24">
        <f t="shared" si="11"/>
        <v>0</v>
      </c>
      <c r="AF181" s="18"/>
      <c r="AG181" s="18"/>
    </row>
    <row r="182" spans="1:33" ht="12" customHeight="1">
      <c r="A182" s="316"/>
      <c r="B182" s="188"/>
      <c r="C182" s="35"/>
      <c r="D182" s="2" t="s">
        <v>35</v>
      </c>
      <c r="E182" s="4">
        <v>0</v>
      </c>
      <c r="F182" s="4">
        <v>0</v>
      </c>
      <c r="G182" s="4">
        <v>0</v>
      </c>
      <c r="H182" s="15">
        <v>0</v>
      </c>
      <c r="I182" s="24">
        <f t="shared" si="10"/>
        <v>0</v>
      </c>
      <c r="J182" s="24">
        <f t="shared" si="11"/>
        <v>0</v>
      </c>
      <c r="AF182" s="18"/>
      <c r="AG182" s="18"/>
    </row>
    <row r="183" spans="1:33" ht="12" customHeight="1">
      <c r="A183" s="316" t="s">
        <v>191</v>
      </c>
      <c r="B183" s="186" t="s">
        <v>190</v>
      </c>
      <c r="C183" s="35"/>
      <c r="D183" s="7" t="s">
        <v>26</v>
      </c>
      <c r="E183" s="6">
        <f>SUM(E184:E188)</f>
        <v>17105.73</v>
      </c>
      <c r="F183" s="6">
        <f>SUM(F184:F188)</f>
        <v>0</v>
      </c>
      <c r="G183" s="6">
        <f>SUM(G184:G188)</f>
        <v>17105.73</v>
      </c>
      <c r="H183" s="16">
        <f>SUM(H184:H188)</f>
        <v>0</v>
      </c>
      <c r="I183" s="25">
        <f t="shared" ref="I183:I234" si="12">E183-G183</f>
        <v>0</v>
      </c>
      <c r="J183" s="25">
        <f t="shared" ref="J183:J234" si="13">F183-H183</f>
        <v>0</v>
      </c>
      <c r="AF183" s="18"/>
      <c r="AG183" s="18"/>
    </row>
    <row r="184" spans="1:33" ht="12" customHeight="1">
      <c r="A184" s="316"/>
      <c r="B184" s="187"/>
      <c r="D184" s="2" t="s">
        <v>29</v>
      </c>
      <c r="E184" s="4">
        <v>0</v>
      </c>
      <c r="F184" s="4">
        <v>0</v>
      </c>
      <c r="G184" s="4">
        <v>617.5</v>
      </c>
      <c r="H184" s="15">
        <v>0</v>
      </c>
      <c r="I184" s="24">
        <f t="shared" si="12"/>
        <v>-617.5</v>
      </c>
      <c r="J184" s="24">
        <f t="shared" si="13"/>
        <v>0</v>
      </c>
      <c r="AF184" s="18"/>
      <c r="AG184" s="18"/>
    </row>
    <row r="185" spans="1:33" ht="12" customHeight="1">
      <c r="A185" s="316"/>
      <c r="B185" s="187"/>
      <c r="C185" s="35" t="s">
        <v>31</v>
      </c>
      <c r="D185" s="2" t="s">
        <v>32</v>
      </c>
      <c r="E185" s="4">
        <v>617.5</v>
      </c>
      <c r="F185" s="4">
        <v>0</v>
      </c>
      <c r="G185" s="4">
        <v>16488.23</v>
      </c>
      <c r="H185" s="15">
        <v>0</v>
      </c>
      <c r="I185" s="24">
        <f t="shared" si="12"/>
        <v>-15870.73</v>
      </c>
      <c r="J185" s="24">
        <f t="shared" si="13"/>
        <v>0</v>
      </c>
      <c r="AF185" s="18"/>
      <c r="AG185" s="18"/>
    </row>
    <row r="186" spans="1:33" ht="12" customHeight="1">
      <c r="A186" s="316"/>
      <c r="B186" s="187"/>
      <c r="C186" s="35" t="s">
        <v>30</v>
      </c>
      <c r="D186" s="2" t="s">
        <v>33</v>
      </c>
      <c r="E186" s="4">
        <v>16488.23</v>
      </c>
      <c r="F186" s="4">
        <v>0</v>
      </c>
      <c r="G186" s="4">
        <v>0</v>
      </c>
      <c r="H186" s="15">
        <v>0</v>
      </c>
      <c r="I186" s="24">
        <f t="shared" si="12"/>
        <v>16488.23</v>
      </c>
      <c r="J186" s="24">
        <f t="shared" si="13"/>
        <v>0</v>
      </c>
      <c r="AF186" s="18"/>
      <c r="AG186" s="18"/>
    </row>
    <row r="187" spans="1:33" ht="12" customHeight="1">
      <c r="A187" s="316"/>
      <c r="B187" s="187"/>
      <c r="C187" s="35"/>
      <c r="D187" s="2" t="s">
        <v>34</v>
      </c>
      <c r="E187" s="4">
        <v>0</v>
      </c>
      <c r="F187" s="4">
        <v>0</v>
      </c>
      <c r="G187" s="4">
        <v>0</v>
      </c>
      <c r="H187" s="15">
        <v>0</v>
      </c>
      <c r="I187" s="24">
        <f t="shared" si="12"/>
        <v>0</v>
      </c>
      <c r="J187" s="24">
        <f t="shared" si="13"/>
        <v>0</v>
      </c>
      <c r="AF187" s="18"/>
      <c r="AG187" s="18"/>
    </row>
    <row r="188" spans="1:33" ht="12" customHeight="1">
      <c r="A188" s="316"/>
      <c r="B188" s="188"/>
      <c r="C188" s="35"/>
      <c r="D188" s="2" t="s">
        <v>35</v>
      </c>
      <c r="E188" s="4">
        <v>0</v>
      </c>
      <c r="F188" s="4">
        <v>0</v>
      </c>
      <c r="G188" s="4">
        <v>0</v>
      </c>
      <c r="H188" s="15">
        <v>0</v>
      </c>
      <c r="I188" s="24">
        <f t="shared" si="12"/>
        <v>0</v>
      </c>
      <c r="J188" s="24">
        <f t="shared" si="13"/>
        <v>0</v>
      </c>
      <c r="AF188" s="18"/>
      <c r="AG188" s="18"/>
    </row>
    <row r="189" spans="1:33" ht="12" customHeight="1">
      <c r="A189" s="316" t="s">
        <v>193</v>
      </c>
      <c r="B189" s="186" t="s">
        <v>192</v>
      </c>
      <c r="C189" s="35"/>
      <c r="D189" s="7" t="s">
        <v>26</v>
      </c>
      <c r="E189" s="6">
        <f>SUM(E190:E194)</f>
        <v>14707.73</v>
      </c>
      <c r="F189" s="6">
        <f>SUM(F190:F194)</f>
        <v>0</v>
      </c>
      <c r="G189" s="6">
        <f>SUM(G190:G194)</f>
        <v>14707.73</v>
      </c>
      <c r="H189" s="16">
        <f>SUM(H190:H194)</f>
        <v>0</v>
      </c>
      <c r="I189" s="25">
        <f t="shared" si="12"/>
        <v>0</v>
      </c>
      <c r="J189" s="25">
        <f t="shared" si="13"/>
        <v>0</v>
      </c>
      <c r="AF189" s="18"/>
      <c r="AG189" s="18"/>
    </row>
    <row r="190" spans="1:33" ht="12" customHeight="1">
      <c r="A190" s="316"/>
      <c r="B190" s="187"/>
      <c r="D190" s="2" t="s">
        <v>29</v>
      </c>
      <c r="E190" s="4">
        <v>0</v>
      </c>
      <c r="F190" s="4">
        <v>0</v>
      </c>
      <c r="G190" s="4">
        <v>603.75</v>
      </c>
      <c r="H190" s="15">
        <v>0</v>
      </c>
      <c r="I190" s="24">
        <f t="shared" si="12"/>
        <v>-603.75</v>
      </c>
      <c r="J190" s="24">
        <f t="shared" si="13"/>
        <v>0</v>
      </c>
      <c r="AF190" s="18"/>
      <c r="AG190" s="18"/>
    </row>
    <row r="191" spans="1:33" ht="12" customHeight="1">
      <c r="A191" s="316"/>
      <c r="B191" s="187"/>
      <c r="C191" s="35" t="s">
        <v>31</v>
      </c>
      <c r="D191" s="2" t="s">
        <v>32</v>
      </c>
      <c r="E191" s="4">
        <v>603.75</v>
      </c>
      <c r="F191" s="4">
        <v>0</v>
      </c>
      <c r="G191" s="4">
        <v>14103.98</v>
      </c>
      <c r="H191" s="15">
        <v>0</v>
      </c>
      <c r="I191" s="24">
        <f t="shared" si="12"/>
        <v>-13500.23</v>
      </c>
      <c r="J191" s="24">
        <f t="shared" si="13"/>
        <v>0</v>
      </c>
      <c r="AF191" s="18"/>
      <c r="AG191" s="18"/>
    </row>
    <row r="192" spans="1:33" ht="12" customHeight="1">
      <c r="A192" s="316"/>
      <c r="B192" s="187"/>
      <c r="C192" s="35" t="s">
        <v>30</v>
      </c>
      <c r="D192" s="2" t="s">
        <v>33</v>
      </c>
      <c r="E192" s="4">
        <v>14103.98</v>
      </c>
      <c r="F192" s="4">
        <v>0</v>
      </c>
      <c r="G192" s="4">
        <v>0</v>
      </c>
      <c r="H192" s="15">
        <v>0</v>
      </c>
      <c r="I192" s="24">
        <f t="shared" si="12"/>
        <v>14103.98</v>
      </c>
      <c r="J192" s="24">
        <f t="shared" si="13"/>
        <v>0</v>
      </c>
      <c r="AF192" s="18"/>
      <c r="AG192" s="18"/>
    </row>
    <row r="193" spans="1:33" ht="12" customHeight="1">
      <c r="A193" s="316"/>
      <c r="B193" s="187"/>
      <c r="C193" s="35"/>
      <c r="D193" s="2" t="s">
        <v>34</v>
      </c>
      <c r="E193" s="4">
        <v>0</v>
      </c>
      <c r="F193" s="4">
        <v>0</v>
      </c>
      <c r="G193" s="4">
        <v>0</v>
      </c>
      <c r="H193" s="15">
        <v>0</v>
      </c>
      <c r="I193" s="24">
        <f t="shared" si="12"/>
        <v>0</v>
      </c>
      <c r="J193" s="24">
        <f t="shared" si="13"/>
        <v>0</v>
      </c>
      <c r="AF193" s="18"/>
      <c r="AG193" s="18"/>
    </row>
    <row r="194" spans="1:33" ht="12" customHeight="1">
      <c r="A194" s="316"/>
      <c r="B194" s="188"/>
      <c r="C194" s="35"/>
      <c r="D194" s="2" t="s">
        <v>35</v>
      </c>
      <c r="E194" s="4">
        <v>0</v>
      </c>
      <c r="F194" s="4">
        <v>0</v>
      </c>
      <c r="G194" s="4">
        <v>0</v>
      </c>
      <c r="H194" s="15">
        <v>0</v>
      </c>
      <c r="I194" s="24">
        <f t="shared" si="12"/>
        <v>0</v>
      </c>
      <c r="J194" s="24">
        <f t="shared" si="13"/>
        <v>0</v>
      </c>
      <c r="AF194" s="18"/>
      <c r="AG194" s="18"/>
    </row>
    <row r="195" spans="1:33" ht="12" customHeight="1">
      <c r="A195" s="316" t="s">
        <v>195</v>
      </c>
      <c r="B195" s="186" t="s">
        <v>194</v>
      </c>
      <c r="C195" s="35"/>
      <c r="D195" s="7" t="s">
        <v>26</v>
      </c>
      <c r="E195" s="6">
        <f>SUM(E196:E200)</f>
        <v>5293.77</v>
      </c>
      <c r="F195" s="6">
        <f>SUM(F196:F200)</f>
        <v>0</v>
      </c>
      <c r="G195" s="6">
        <f>SUM(G196:G200)</f>
        <v>5293.77</v>
      </c>
      <c r="H195" s="16">
        <f>SUM(H196:H200)</f>
        <v>0</v>
      </c>
      <c r="I195" s="25">
        <f t="shared" si="12"/>
        <v>0</v>
      </c>
      <c r="J195" s="25">
        <f t="shared" si="13"/>
        <v>0</v>
      </c>
      <c r="AF195" s="18"/>
      <c r="AG195" s="18"/>
    </row>
    <row r="196" spans="1:33" ht="12" customHeight="1">
      <c r="A196" s="316"/>
      <c r="B196" s="187"/>
      <c r="D196" s="2" t="s">
        <v>29</v>
      </c>
      <c r="E196" s="4">
        <v>0</v>
      </c>
      <c r="F196" s="4">
        <v>0</v>
      </c>
      <c r="G196" s="4">
        <v>345</v>
      </c>
      <c r="H196" s="15">
        <v>0</v>
      </c>
      <c r="I196" s="24">
        <f t="shared" si="12"/>
        <v>-345</v>
      </c>
      <c r="J196" s="24">
        <f t="shared" si="13"/>
        <v>0</v>
      </c>
      <c r="AF196" s="18"/>
      <c r="AG196" s="18"/>
    </row>
    <row r="197" spans="1:33" ht="12" customHeight="1">
      <c r="A197" s="316"/>
      <c r="B197" s="187"/>
      <c r="C197" s="35" t="s">
        <v>31</v>
      </c>
      <c r="D197" s="2" t="s">
        <v>32</v>
      </c>
      <c r="E197" s="4">
        <v>345</v>
      </c>
      <c r="F197" s="4">
        <v>0</v>
      </c>
      <c r="G197" s="4">
        <v>4948.7700000000004</v>
      </c>
      <c r="H197" s="15">
        <v>0</v>
      </c>
      <c r="I197" s="24">
        <f t="shared" si="12"/>
        <v>-4603.7700000000004</v>
      </c>
      <c r="J197" s="24">
        <f t="shared" si="13"/>
        <v>0</v>
      </c>
      <c r="AF197" s="18"/>
      <c r="AG197" s="18"/>
    </row>
    <row r="198" spans="1:33" ht="12" customHeight="1">
      <c r="A198" s="316"/>
      <c r="B198" s="187"/>
      <c r="C198" s="35" t="s">
        <v>30</v>
      </c>
      <c r="D198" s="2" t="s">
        <v>33</v>
      </c>
      <c r="E198" s="4">
        <v>4948.7700000000004</v>
      </c>
      <c r="F198" s="4">
        <v>0</v>
      </c>
      <c r="G198" s="4">
        <v>0</v>
      </c>
      <c r="H198" s="15">
        <v>0</v>
      </c>
      <c r="I198" s="24">
        <f t="shared" si="12"/>
        <v>4948.7700000000004</v>
      </c>
      <c r="J198" s="24">
        <f t="shared" si="13"/>
        <v>0</v>
      </c>
      <c r="AF198" s="18"/>
      <c r="AG198" s="18"/>
    </row>
    <row r="199" spans="1:33" ht="12" customHeight="1">
      <c r="A199" s="316"/>
      <c r="B199" s="187"/>
      <c r="C199" s="35"/>
      <c r="D199" s="2" t="s">
        <v>34</v>
      </c>
      <c r="E199" s="4">
        <v>0</v>
      </c>
      <c r="F199" s="4">
        <v>0</v>
      </c>
      <c r="G199" s="4">
        <v>0</v>
      </c>
      <c r="H199" s="15">
        <v>0</v>
      </c>
      <c r="I199" s="24">
        <f t="shared" si="12"/>
        <v>0</v>
      </c>
      <c r="J199" s="24">
        <f t="shared" si="13"/>
        <v>0</v>
      </c>
      <c r="AF199" s="18"/>
      <c r="AG199" s="18"/>
    </row>
    <row r="200" spans="1:33" ht="12" customHeight="1">
      <c r="A200" s="316"/>
      <c r="B200" s="188"/>
      <c r="C200" s="35"/>
      <c r="D200" s="2" t="s">
        <v>35</v>
      </c>
      <c r="E200" s="4">
        <v>0</v>
      </c>
      <c r="F200" s="4">
        <v>0</v>
      </c>
      <c r="G200" s="4">
        <v>0</v>
      </c>
      <c r="H200" s="15">
        <v>0</v>
      </c>
      <c r="I200" s="24">
        <f t="shared" si="12"/>
        <v>0</v>
      </c>
      <c r="J200" s="24">
        <f t="shared" si="13"/>
        <v>0</v>
      </c>
      <c r="AF200" s="18"/>
      <c r="AG200" s="18"/>
    </row>
    <row r="201" spans="1:33" ht="12" customHeight="1">
      <c r="A201" s="316" t="s">
        <v>197</v>
      </c>
      <c r="B201" s="186" t="s">
        <v>196</v>
      </c>
      <c r="C201" s="35"/>
      <c r="D201" s="7" t="s">
        <v>26</v>
      </c>
      <c r="E201" s="6">
        <f>SUM(E202:E206)</f>
        <v>5636.03</v>
      </c>
      <c r="F201" s="6">
        <f>SUM(F202:F206)</f>
        <v>0</v>
      </c>
      <c r="G201" s="6">
        <f>SUM(G202:G206)</f>
        <v>5636.03</v>
      </c>
      <c r="H201" s="16">
        <f>SUM(H202:H206)</f>
        <v>0</v>
      </c>
      <c r="I201" s="25">
        <f t="shared" si="12"/>
        <v>0</v>
      </c>
      <c r="J201" s="25">
        <f t="shared" si="13"/>
        <v>0</v>
      </c>
      <c r="AF201" s="18"/>
      <c r="AG201" s="18"/>
    </row>
    <row r="202" spans="1:33" ht="12" customHeight="1">
      <c r="A202" s="316"/>
      <c r="B202" s="187"/>
      <c r="D202" s="2" t="s">
        <v>29</v>
      </c>
      <c r="E202" s="4">
        <v>0</v>
      </c>
      <c r="F202" s="4">
        <v>0</v>
      </c>
      <c r="G202" s="4">
        <v>350.4</v>
      </c>
      <c r="H202" s="15">
        <v>0</v>
      </c>
      <c r="I202" s="24">
        <f t="shared" si="12"/>
        <v>-350.4</v>
      </c>
      <c r="J202" s="24">
        <f t="shared" si="13"/>
        <v>0</v>
      </c>
      <c r="AF202" s="18"/>
      <c r="AG202" s="18"/>
    </row>
    <row r="203" spans="1:33" ht="12" customHeight="1">
      <c r="A203" s="316"/>
      <c r="B203" s="187"/>
      <c r="C203" s="35" t="s">
        <v>31</v>
      </c>
      <c r="D203" s="2" t="s">
        <v>32</v>
      </c>
      <c r="E203" s="4">
        <v>350.4</v>
      </c>
      <c r="F203" s="4">
        <v>0</v>
      </c>
      <c r="G203" s="4">
        <v>5285.63</v>
      </c>
      <c r="H203" s="15">
        <v>0</v>
      </c>
      <c r="I203" s="24">
        <f t="shared" si="12"/>
        <v>-4935.2300000000005</v>
      </c>
      <c r="J203" s="24">
        <f t="shared" si="13"/>
        <v>0</v>
      </c>
      <c r="AF203" s="18"/>
      <c r="AG203" s="18"/>
    </row>
    <row r="204" spans="1:33" ht="12" customHeight="1">
      <c r="A204" s="316"/>
      <c r="B204" s="187"/>
      <c r="C204" s="35" t="s">
        <v>30</v>
      </c>
      <c r="D204" s="2" t="s">
        <v>33</v>
      </c>
      <c r="E204" s="4">
        <v>5285.63</v>
      </c>
      <c r="F204" s="4">
        <v>0</v>
      </c>
      <c r="G204" s="4">
        <v>0</v>
      </c>
      <c r="H204" s="15">
        <v>0</v>
      </c>
      <c r="I204" s="24">
        <f t="shared" si="12"/>
        <v>5285.63</v>
      </c>
      <c r="J204" s="24">
        <f t="shared" si="13"/>
        <v>0</v>
      </c>
      <c r="AF204" s="18"/>
      <c r="AG204" s="18"/>
    </row>
    <row r="205" spans="1:33" ht="12" customHeight="1">
      <c r="A205" s="316"/>
      <c r="B205" s="187"/>
      <c r="C205" s="35"/>
      <c r="D205" s="2" t="s">
        <v>34</v>
      </c>
      <c r="E205" s="4">
        <v>0</v>
      </c>
      <c r="F205" s="4">
        <v>0</v>
      </c>
      <c r="G205" s="4">
        <v>0</v>
      </c>
      <c r="H205" s="15">
        <v>0</v>
      </c>
      <c r="I205" s="24">
        <f t="shared" si="12"/>
        <v>0</v>
      </c>
      <c r="J205" s="24">
        <f t="shared" si="13"/>
        <v>0</v>
      </c>
      <c r="AF205" s="18"/>
      <c r="AG205" s="18"/>
    </row>
    <row r="206" spans="1:33" ht="12" customHeight="1">
      <c r="A206" s="316"/>
      <c r="B206" s="188"/>
      <c r="C206" s="35"/>
      <c r="D206" s="2" t="s">
        <v>35</v>
      </c>
      <c r="E206" s="4">
        <v>0</v>
      </c>
      <c r="F206" s="4">
        <v>0</v>
      </c>
      <c r="G206" s="4">
        <v>0</v>
      </c>
      <c r="H206" s="15">
        <v>0</v>
      </c>
      <c r="I206" s="24">
        <f t="shared" si="12"/>
        <v>0</v>
      </c>
      <c r="J206" s="24">
        <f t="shared" si="13"/>
        <v>0</v>
      </c>
      <c r="AF206" s="18"/>
      <c r="AG206" s="18"/>
    </row>
    <row r="207" spans="1:33" ht="12" customHeight="1">
      <c r="A207" s="316" t="s">
        <v>204</v>
      </c>
      <c r="B207" s="186" t="s">
        <v>202</v>
      </c>
      <c r="C207" s="8"/>
      <c r="D207" s="7" t="s">
        <v>26</v>
      </c>
      <c r="E207" s="6">
        <f>SUM(E208:E213)</f>
        <v>244838</v>
      </c>
      <c r="F207" s="6">
        <f>SUM(F208:F213)</f>
        <v>0</v>
      </c>
      <c r="G207" s="6">
        <f>SUM(G208:G213)</f>
        <v>233642</v>
      </c>
      <c r="H207" s="16">
        <f>SUM(H208:H213)</f>
        <v>0</v>
      </c>
      <c r="I207" s="25">
        <f t="shared" si="12"/>
        <v>11196</v>
      </c>
      <c r="J207" s="25">
        <f t="shared" si="13"/>
        <v>0</v>
      </c>
      <c r="AF207" s="18"/>
      <c r="AG207" s="18"/>
    </row>
    <row r="208" spans="1:33" ht="12" customHeight="1">
      <c r="A208" s="316"/>
      <c r="B208" s="187"/>
      <c r="C208" s="40"/>
      <c r="D208" s="2" t="s">
        <v>29</v>
      </c>
      <c r="E208" s="4">
        <v>0</v>
      </c>
      <c r="F208" s="4">
        <v>0</v>
      </c>
      <c r="G208" s="4">
        <v>11682</v>
      </c>
      <c r="H208" s="15">
        <v>0</v>
      </c>
      <c r="I208" s="24">
        <f t="shared" si="12"/>
        <v>-11682</v>
      </c>
      <c r="J208" s="24">
        <f t="shared" si="13"/>
        <v>0</v>
      </c>
      <c r="AF208" s="18"/>
      <c r="AG208" s="18"/>
    </row>
    <row r="209" spans="1:33" ht="12" customHeight="1">
      <c r="A209" s="316"/>
      <c r="B209" s="187"/>
      <c r="C209" s="40" t="s">
        <v>31</v>
      </c>
      <c r="D209" s="186" t="s">
        <v>32</v>
      </c>
      <c r="E209" s="4">
        <v>22878</v>
      </c>
      <c r="F209" s="4"/>
      <c r="G209" s="325">
        <v>110980</v>
      </c>
      <c r="H209" s="327">
        <v>0</v>
      </c>
      <c r="I209" s="24">
        <f t="shared" si="12"/>
        <v>-88102</v>
      </c>
      <c r="J209" s="24">
        <f t="shared" si="13"/>
        <v>0</v>
      </c>
      <c r="AF209" s="18"/>
      <c r="AG209" s="18"/>
    </row>
    <row r="210" spans="1:33" ht="12" customHeight="1">
      <c r="A210" s="316"/>
      <c r="B210" s="187"/>
      <c r="C210" s="40" t="s">
        <v>30</v>
      </c>
      <c r="D210" s="188"/>
      <c r="E210" s="4">
        <v>110980</v>
      </c>
      <c r="F210" s="4">
        <v>0</v>
      </c>
      <c r="G210" s="326"/>
      <c r="H210" s="328"/>
      <c r="I210" s="24">
        <f t="shared" si="12"/>
        <v>110980</v>
      </c>
      <c r="J210" s="24">
        <f t="shared" si="13"/>
        <v>0</v>
      </c>
      <c r="AF210" s="18"/>
      <c r="AG210" s="18"/>
    </row>
    <row r="211" spans="1:33" ht="12" customHeight="1">
      <c r="A211" s="316"/>
      <c r="B211" s="187"/>
      <c r="C211" s="40" t="s">
        <v>30</v>
      </c>
      <c r="D211" s="2" t="s">
        <v>33</v>
      </c>
      <c r="E211" s="4">
        <v>110980</v>
      </c>
      <c r="F211" s="4">
        <v>0</v>
      </c>
      <c r="G211" s="4">
        <v>110980</v>
      </c>
      <c r="H211" s="15">
        <v>0</v>
      </c>
      <c r="I211" s="24">
        <f t="shared" si="12"/>
        <v>0</v>
      </c>
      <c r="J211" s="24">
        <f t="shared" si="13"/>
        <v>0</v>
      </c>
      <c r="AF211" s="18"/>
      <c r="AG211" s="18"/>
    </row>
    <row r="212" spans="1:33" ht="12" customHeight="1">
      <c r="A212" s="316"/>
      <c r="B212" s="187"/>
      <c r="C212" s="40"/>
      <c r="D212" s="2" t="s">
        <v>34</v>
      </c>
      <c r="E212" s="4">
        <v>0</v>
      </c>
      <c r="F212" s="4">
        <v>0</v>
      </c>
      <c r="G212" s="4">
        <v>0</v>
      </c>
      <c r="H212" s="15">
        <v>0</v>
      </c>
      <c r="I212" s="24">
        <f t="shared" si="12"/>
        <v>0</v>
      </c>
      <c r="J212" s="24">
        <f t="shared" si="13"/>
        <v>0</v>
      </c>
      <c r="AF212" s="18"/>
      <c r="AG212" s="18"/>
    </row>
    <row r="213" spans="1:33" ht="12" customHeight="1">
      <c r="A213" s="316"/>
      <c r="B213" s="188"/>
      <c r="C213" s="40"/>
      <c r="D213" s="2" t="s">
        <v>35</v>
      </c>
      <c r="E213" s="4">
        <v>0</v>
      </c>
      <c r="F213" s="4">
        <v>0</v>
      </c>
      <c r="G213" s="4">
        <v>0</v>
      </c>
      <c r="H213" s="15">
        <v>0</v>
      </c>
      <c r="I213" s="24">
        <f t="shared" si="12"/>
        <v>0</v>
      </c>
      <c r="J213" s="24">
        <f t="shared" si="13"/>
        <v>0</v>
      </c>
      <c r="AF213" s="18"/>
      <c r="AG213" s="18"/>
    </row>
    <row r="214" spans="1:33" ht="12" customHeight="1">
      <c r="A214" s="316" t="s">
        <v>208</v>
      </c>
      <c r="B214" s="186" t="s">
        <v>252</v>
      </c>
      <c r="C214" s="40"/>
      <c r="D214" s="7" t="s">
        <v>26</v>
      </c>
      <c r="E214" s="6">
        <f>SUM(E215:E220)</f>
        <v>23000</v>
      </c>
      <c r="F214" s="6">
        <f>SUM(F215:F220)</f>
        <v>14417.9</v>
      </c>
      <c r="G214" s="6">
        <f>SUM(G215:G220)</f>
        <v>23000</v>
      </c>
      <c r="H214" s="16">
        <f>SUM(H215:H220)</f>
        <v>14417.9</v>
      </c>
      <c r="I214" s="25">
        <f t="shared" si="12"/>
        <v>0</v>
      </c>
      <c r="J214" s="25">
        <f t="shared" si="13"/>
        <v>0</v>
      </c>
      <c r="AF214" s="18"/>
      <c r="AG214" s="18"/>
    </row>
    <row r="215" spans="1:33" ht="12" customHeight="1">
      <c r="A215" s="316"/>
      <c r="B215" s="187"/>
      <c r="C215" s="40" t="s">
        <v>31</v>
      </c>
      <c r="D215" s="186" t="s">
        <v>29</v>
      </c>
      <c r="E215" s="4">
        <v>2300</v>
      </c>
      <c r="F215" s="4">
        <v>2300</v>
      </c>
      <c r="G215" s="325">
        <v>23000</v>
      </c>
      <c r="H215" s="327">
        <v>14417.9</v>
      </c>
      <c r="I215" s="24">
        <f t="shared" si="12"/>
        <v>-20700</v>
      </c>
      <c r="J215" s="24">
        <f t="shared" si="13"/>
        <v>-12117.9</v>
      </c>
      <c r="AF215" s="18"/>
      <c r="AG215" s="18"/>
    </row>
    <row r="216" spans="1:33" ht="12" customHeight="1">
      <c r="A216" s="316"/>
      <c r="B216" s="187"/>
      <c r="C216" s="40" t="s">
        <v>30</v>
      </c>
      <c r="D216" s="188"/>
      <c r="E216" s="4">
        <v>12117.9</v>
      </c>
      <c r="F216" s="4">
        <v>12117.9</v>
      </c>
      <c r="G216" s="326"/>
      <c r="H216" s="328"/>
      <c r="I216" s="24">
        <f t="shared" si="12"/>
        <v>12117.9</v>
      </c>
      <c r="J216" s="24">
        <f t="shared" si="13"/>
        <v>12117.9</v>
      </c>
      <c r="AF216" s="18"/>
      <c r="AG216" s="18"/>
    </row>
    <row r="217" spans="1:33" ht="12" customHeight="1">
      <c r="A217" s="316"/>
      <c r="B217" s="187"/>
      <c r="C217" s="40" t="s">
        <v>30</v>
      </c>
      <c r="D217" s="2" t="s">
        <v>32</v>
      </c>
      <c r="E217" s="4">
        <v>3000</v>
      </c>
      <c r="F217" s="4">
        <v>0</v>
      </c>
      <c r="G217" s="4">
        <v>0</v>
      </c>
      <c r="H217" s="15">
        <v>0</v>
      </c>
      <c r="I217" s="24">
        <f t="shared" si="12"/>
        <v>3000</v>
      </c>
      <c r="J217" s="24">
        <f t="shared" si="13"/>
        <v>0</v>
      </c>
      <c r="AF217" s="18"/>
      <c r="AG217" s="18"/>
    </row>
    <row r="218" spans="1:33" ht="12" customHeight="1">
      <c r="A218" s="316"/>
      <c r="B218" s="187"/>
      <c r="C218" s="40" t="s">
        <v>30</v>
      </c>
      <c r="D218" s="2" t="s">
        <v>33</v>
      </c>
      <c r="E218" s="4">
        <v>5582.1</v>
      </c>
      <c r="F218" s="4">
        <v>0</v>
      </c>
      <c r="G218" s="4">
        <v>0</v>
      </c>
      <c r="H218" s="15">
        <v>0</v>
      </c>
      <c r="I218" s="24">
        <f t="shared" si="12"/>
        <v>5582.1</v>
      </c>
      <c r="J218" s="24">
        <f t="shared" si="13"/>
        <v>0</v>
      </c>
      <c r="AF218" s="18"/>
      <c r="AG218" s="18"/>
    </row>
    <row r="219" spans="1:33" ht="12" customHeight="1">
      <c r="A219" s="316"/>
      <c r="B219" s="187"/>
      <c r="C219" s="40"/>
      <c r="D219" s="2" t="s">
        <v>34</v>
      </c>
      <c r="E219" s="4">
        <v>0</v>
      </c>
      <c r="F219" s="4">
        <v>0</v>
      </c>
      <c r="G219" s="4">
        <v>0</v>
      </c>
      <c r="H219" s="15">
        <v>0</v>
      </c>
      <c r="I219" s="24">
        <f t="shared" si="12"/>
        <v>0</v>
      </c>
      <c r="J219" s="24">
        <f t="shared" si="13"/>
        <v>0</v>
      </c>
      <c r="AF219" s="18"/>
      <c r="AG219" s="18"/>
    </row>
    <row r="220" spans="1:33" ht="12" customHeight="1">
      <c r="A220" s="316"/>
      <c r="B220" s="188"/>
      <c r="C220" s="40"/>
      <c r="D220" s="2" t="s">
        <v>35</v>
      </c>
      <c r="E220" s="4">
        <v>0</v>
      </c>
      <c r="F220" s="4">
        <v>0</v>
      </c>
      <c r="G220" s="4">
        <v>0</v>
      </c>
      <c r="H220" s="15">
        <v>0</v>
      </c>
      <c r="I220" s="24">
        <f t="shared" si="12"/>
        <v>0</v>
      </c>
      <c r="J220" s="24">
        <f t="shared" si="13"/>
        <v>0</v>
      </c>
      <c r="AF220" s="18"/>
      <c r="AG220" s="18"/>
    </row>
    <row r="221" spans="1:33" ht="12" customHeight="1">
      <c r="A221" s="316" t="s">
        <v>211</v>
      </c>
      <c r="B221" s="186" t="s">
        <v>209</v>
      </c>
      <c r="C221" s="20"/>
      <c r="D221" s="7" t="s">
        <v>26</v>
      </c>
      <c r="E221" s="6">
        <f>SUM(E222:E226)</f>
        <v>26289.759999999998</v>
      </c>
      <c r="F221" s="6">
        <f>SUM(F222:F226)</f>
        <v>0</v>
      </c>
      <c r="G221" s="6">
        <f>SUM(G222:G226)</f>
        <v>26289.759999999998</v>
      </c>
      <c r="H221" s="16">
        <f>SUM(H222:H226)</f>
        <v>0</v>
      </c>
      <c r="I221" s="25">
        <f t="shared" si="12"/>
        <v>0</v>
      </c>
      <c r="J221" s="25">
        <f t="shared" si="13"/>
        <v>0</v>
      </c>
      <c r="AF221" s="18"/>
      <c r="AG221" s="18"/>
    </row>
    <row r="222" spans="1:33" ht="12" customHeight="1">
      <c r="A222" s="316"/>
      <c r="B222" s="187"/>
      <c r="C222" s="19"/>
      <c r="D222" s="2" t="s">
        <v>29</v>
      </c>
      <c r="E222" s="4">
        <v>0</v>
      </c>
      <c r="F222" s="4">
        <v>0</v>
      </c>
      <c r="G222" s="4">
        <v>26289.759999999998</v>
      </c>
      <c r="H222" s="15">
        <v>0</v>
      </c>
      <c r="I222" s="24">
        <f t="shared" si="12"/>
        <v>-26289.759999999998</v>
      </c>
      <c r="J222" s="24">
        <f t="shared" si="13"/>
        <v>0</v>
      </c>
      <c r="AF222" s="18"/>
      <c r="AG222" s="18"/>
    </row>
    <row r="223" spans="1:33" ht="12" customHeight="1">
      <c r="A223" s="316"/>
      <c r="B223" s="187"/>
      <c r="C223" s="40" t="s">
        <v>241</v>
      </c>
      <c r="D223" s="35" t="s">
        <v>32</v>
      </c>
      <c r="E223" s="21">
        <v>26289.759999999998</v>
      </c>
      <c r="F223" s="21">
        <v>0</v>
      </c>
      <c r="G223" s="4">
        <v>0</v>
      </c>
      <c r="H223" s="15">
        <v>0</v>
      </c>
      <c r="I223" s="24">
        <f t="shared" si="12"/>
        <v>26289.759999999998</v>
      </c>
      <c r="J223" s="24">
        <f t="shared" si="13"/>
        <v>0</v>
      </c>
      <c r="AF223" s="18"/>
      <c r="AG223" s="18"/>
    </row>
    <row r="224" spans="1:33" ht="12" customHeight="1">
      <c r="A224" s="316"/>
      <c r="B224" s="187"/>
      <c r="C224" s="40"/>
      <c r="D224" s="2" t="s">
        <v>33</v>
      </c>
      <c r="E224" s="4">
        <v>0</v>
      </c>
      <c r="F224" s="4">
        <v>0</v>
      </c>
      <c r="G224" s="4">
        <v>0</v>
      </c>
      <c r="H224" s="15">
        <v>0</v>
      </c>
      <c r="I224" s="24">
        <f t="shared" si="12"/>
        <v>0</v>
      </c>
      <c r="J224" s="24">
        <f t="shared" si="13"/>
        <v>0</v>
      </c>
      <c r="AF224" s="18"/>
      <c r="AG224" s="18"/>
    </row>
    <row r="225" spans="1:33" ht="12" customHeight="1">
      <c r="A225" s="316"/>
      <c r="B225" s="187"/>
      <c r="C225" s="40"/>
      <c r="D225" s="2" t="s">
        <v>34</v>
      </c>
      <c r="E225" s="4">
        <v>0</v>
      </c>
      <c r="F225" s="4">
        <v>0</v>
      </c>
      <c r="G225" s="4">
        <v>0</v>
      </c>
      <c r="H225" s="15">
        <v>0</v>
      </c>
      <c r="I225" s="24">
        <f t="shared" si="12"/>
        <v>0</v>
      </c>
      <c r="J225" s="24">
        <f t="shared" si="13"/>
        <v>0</v>
      </c>
      <c r="AF225" s="18"/>
      <c r="AG225" s="18"/>
    </row>
    <row r="226" spans="1:33" ht="12" customHeight="1">
      <c r="A226" s="316"/>
      <c r="B226" s="188"/>
      <c r="C226" s="40"/>
      <c r="D226" s="2" t="s">
        <v>35</v>
      </c>
      <c r="E226" s="4">
        <v>0</v>
      </c>
      <c r="F226" s="4">
        <v>0</v>
      </c>
      <c r="G226" s="4">
        <v>0</v>
      </c>
      <c r="H226" s="15">
        <v>0</v>
      </c>
      <c r="I226" s="24">
        <f t="shared" si="12"/>
        <v>0</v>
      </c>
      <c r="J226" s="24">
        <f t="shared" si="13"/>
        <v>0</v>
      </c>
      <c r="AF226" s="18"/>
      <c r="AG226" s="18"/>
    </row>
    <row r="227" spans="1:33" ht="12" customHeight="1">
      <c r="A227" s="316" t="s">
        <v>213</v>
      </c>
      <c r="B227" s="186" t="s">
        <v>212</v>
      </c>
      <c r="C227" s="40"/>
      <c r="D227" s="7" t="s">
        <v>26</v>
      </c>
      <c r="E227" s="6">
        <f>SUM(E228:E233)</f>
        <v>9895.9</v>
      </c>
      <c r="F227" s="6">
        <f>SUM(F228:F233)</f>
        <v>4000</v>
      </c>
      <c r="G227" s="6">
        <f>SUM(G228:G233)</f>
        <v>4000</v>
      </c>
      <c r="H227" s="16">
        <f>SUM(H228:H233)</f>
        <v>4000</v>
      </c>
      <c r="I227" s="25">
        <f t="shared" si="12"/>
        <v>5895.9</v>
      </c>
      <c r="J227" s="25">
        <f t="shared" si="13"/>
        <v>0</v>
      </c>
      <c r="AF227" s="18"/>
      <c r="AG227" s="18"/>
    </row>
    <row r="228" spans="1:33" ht="12" customHeight="1">
      <c r="A228" s="316"/>
      <c r="B228" s="187"/>
      <c r="C228" s="40" t="s">
        <v>31</v>
      </c>
      <c r="D228" s="186" t="s">
        <v>29</v>
      </c>
      <c r="E228" s="4">
        <v>895.9</v>
      </c>
      <c r="F228" s="4">
        <v>895.9</v>
      </c>
      <c r="G228" s="325">
        <v>4000</v>
      </c>
      <c r="H228" s="327">
        <v>4000</v>
      </c>
      <c r="I228" s="24">
        <f t="shared" si="12"/>
        <v>-3104.1</v>
      </c>
      <c r="J228" s="24">
        <f t="shared" si="13"/>
        <v>-3104.1</v>
      </c>
      <c r="AF228" s="18"/>
      <c r="AG228" s="18"/>
    </row>
    <row r="229" spans="1:33" ht="12" customHeight="1">
      <c r="A229" s="316"/>
      <c r="B229" s="187"/>
      <c r="C229" s="40" t="s">
        <v>30</v>
      </c>
      <c r="D229" s="188"/>
      <c r="E229" s="4">
        <v>3104.1</v>
      </c>
      <c r="F229" s="4">
        <f>4000-F228</f>
        <v>3104.1</v>
      </c>
      <c r="G229" s="326"/>
      <c r="H229" s="328"/>
      <c r="I229" s="24">
        <f t="shared" si="12"/>
        <v>3104.1</v>
      </c>
      <c r="J229" s="24">
        <f t="shared" si="13"/>
        <v>3104.1</v>
      </c>
      <c r="AF229" s="18"/>
      <c r="AG229" s="18"/>
    </row>
    <row r="230" spans="1:33" ht="12" customHeight="1">
      <c r="A230" s="316"/>
      <c r="B230" s="187"/>
      <c r="C230" s="40" t="s">
        <v>30</v>
      </c>
      <c r="D230" s="2" t="s">
        <v>32</v>
      </c>
      <c r="E230" s="4">
        <v>1000</v>
      </c>
      <c r="F230" s="4">
        <v>0</v>
      </c>
      <c r="G230" s="4">
        <v>0</v>
      </c>
      <c r="H230" s="15">
        <v>0</v>
      </c>
      <c r="I230" s="24">
        <f t="shared" si="12"/>
        <v>1000</v>
      </c>
      <c r="J230" s="24">
        <f t="shared" si="13"/>
        <v>0</v>
      </c>
      <c r="AF230" s="18"/>
      <c r="AG230" s="18"/>
    </row>
    <row r="231" spans="1:33" ht="12" customHeight="1">
      <c r="A231" s="316"/>
      <c r="B231" s="187"/>
      <c r="C231" s="40" t="s">
        <v>30</v>
      </c>
      <c r="D231" s="2" t="s">
        <v>33</v>
      </c>
      <c r="E231" s="4">
        <v>3000</v>
      </c>
      <c r="F231" s="4">
        <v>0</v>
      </c>
      <c r="G231" s="4">
        <v>0</v>
      </c>
      <c r="H231" s="15">
        <v>0</v>
      </c>
      <c r="I231" s="24">
        <f t="shared" si="12"/>
        <v>3000</v>
      </c>
      <c r="J231" s="24">
        <f t="shared" si="13"/>
        <v>0</v>
      </c>
      <c r="AF231" s="18"/>
      <c r="AG231" s="18"/>
    </row>
    <row r="232" spans="1:33" ht="12" customHeight="1">
      <c r="A232" s="316"/>
      <c r="B232" s="187"/>
      <c r="C232" s="40" t="s">
        <v>30</v>
      </c>
      <c r="D232" s="2" t="s">
        <v>34</v>
      </c>
      <c r="E232" s="4">
        <v>1895.9</v>
      </c>
      <c r="F232" s="4">
        <v>0</v>
      </c>
      <c r="G232" s="4">
        <v>0</v>
      </c>
      <c r="H232" s="15">
        <v>0</v>
      </c>
      <c r="I232" s="24">
        <f t="shared" si="12"/>
        <v>1895.9</v>
      </c>
      <c r="J232" s="24">
        <f t="shared" si="13"/>
        <v>0</v>
      </c>
      <c r="AF232" s="18"/>
      <c r="AG232" s="18"/>
    </row>
    <row r="233" spans="1:33" ht="12" customHeight="1">
      <c r="A233" s="316"/>
      <c r="B233" s="188"/>
      <c r="C233" s="40"/>
      <c r="D233" s="2" t="s">
        <v>35</v>
      </c>
      <c r="E233" s="4">
        <v>0</v>
      </c>
      <c r="F233" s="4">
        <v>0</v>
      </c>
      <c r="G233" s="4">
        <v>0</v>
      </c>
      <c r="H233" s="15">
        <v>0</v>
      </c>
      <c r="I233" s="24">
        <f t="shared" si="12"/>
        <v>0</v>
      </c>
      <c r="J233" s="24">
        <f t="shared" si="13"/>
        <v>0</v>
      </c>
      <c r="AF233" s="18"/>
      <c r="AG233" s="18"/>
    </row>
    <row r="234" spans="1:33" ht="12" customHeight="1">
      <c r="A234" s="316" t="s">
        <v>215</v>
      </c>
      <c r="B234" s="186" t="s">
        <v>253</v>
      </c>
      <c r="C234" s="40"/>
      <c r="D234" s="7" t="s">
        <v>26</v>
      </c>
      <c r="E234" s="6">
        <f>SUM(E235:E239)</f>
        <v>92000</v>
      </c>
      <c r="F234" s="6">
        <f>SUM(F235:F239)</f>
        <v>2919.1</v>
      </c>
      <c r="G234" s="6">
        <f>SUM(G235:G239)</f>
        <v>80000</v>
      </c>
      <c r="H234" s="16">
        <f>SUM(H235:H239)</f>
        <v>3651</v>
      </c>
      <c r="I234" s="25">
        <f t="shared" si="12"/>
        <v>12000</v>
      </c>
      <c r="J234" s="25">
        <f t="shared" si="13"/>
        <v>-731.90000000000009</v>
      </c>
      <c r="AF234" s="18"/>
      <c r="AG234" s="18"/>
    </row>
    <row r="235" spans="1:33" ht="12" customHeight="1">
      <c r="A235" s="316"/>
      <c r="B235" s="187"/>
      <c r="C235" s="40" t="s">
        <v>31</v>
      </c>
      <c r="D235" s="2" t="s">
        <v>29</v>
      </c>
      <c r="E235" s="4">
        <v>2919.1</v>
      </c>
      <c r="F235" s="4">
        <v>2919.1</v>
      </c>
      <c r="G235" s="4">
        <v>5000</v>
      </c>
      <c r="H235" s="15">
        <v>3651</v>
      </c>
      <c r="I235" s="24">
        <f t="shared" ref="I235:I258" si="14">E235-G235</f>
        <v>-2080.9</v>
      </c>
      <c r="J235" s="24">
        <f t="shared" ref="J235:J258" si="15">F235-H235</f>
        <v>-731.90000000000009</v>
      </c>
      <c r="AF235" s="18"/>
      <c r="AG235" s="18"/>
    </row>
    <row r="236" spans="1:33" ht="12" customHeight="1">
      <c r="A236" s="316"/>
      <c r="B236" s="187"/>
      <c r="C236" s="40" t="s">
        <v>30</v>
      </c>
      <c r="D236" s="2" t="s">
        <v>32</v>
      </c>
      <c r="E236" s="4">
        <v>64260.7</v>
      </c>
      <c r="F236" s="4">
        <v>0</v>
      </c>
      <c r="G236" s="4">
        <v>75000</v>
      </c>
      <c r="H236" s="15">
        <v>0</v>
      </c>
      <c r="I236" s="24">
        <f t="shared" si="14"/>
        <v>-10739.300000000003</v>
      </c>
      <c r="J236" s="24">
        <f t="shared" si="15"/>
        <v>0</v>
      </c>
      <c r="AF236" s="18"/>
      <c r="AG236" s="18"/>
    </row>
    <row r="237" spans="1:33" ht="12" customHeight="1">
      <c r="A237" s="316"/>
      <c r="B237" s="187"/>
      <c r="C237" s="40" t="s">
        <v>30</v>
      </c>
      <c r="D237" s="2" t="s">
        <v>33</v>
      </c>
      <c r="E237" s="4">
        <v>24820.2</v>
      </c>
      <c r="F237" s="4">
        <v>0</v>
      </c>
      <c r="G237" s="4">
        <v>0</v>
      </c>
      <c r="H237" s="15">
        <v>0</v>
      </c>
      <c r="I237" s="24">
        <f t="shared" si="14"/>
        <v>24820.2</v>
      </c>
      <c r="J237" s="24">
        <f t="shared" si="15"/>
        <v>0</v>
      </c>
      <c r="AF237" s="18"/>
      <c r="AG237" s="18"/>
    </row>
    <row r="238" spans="1:33" ht="12" customHeight="1">
      <c r="A238" s="316"/>
      <c r="B238" s="187"/>
      <c r="C238" s="40"/>
      <c r="D238" s="2" t="s">
        <v>34</v>
      </c>
      <c r="E238" s="4">
        <v>0</v>
      </c>
      <c r="F238" s="4">
        <v>0</v>
      </c>
      <c r="G238" s="4">
        <v>0</v>
      </c>
      <c r="H238" s="15">
        <v>0</v>
      </c>
      <c r="I238" s="24">
        <f t="shared" si="14"/>
        <v>0</v>
      </c>
      <c r="J238" s="24">
        <f t="shared" si="15"/>
        <v>0</v>
      </c>
      <c r="AF238" s="18"/>
      <c r="AG238" s="18"/>
    </row>
    <row r="239" spans="1:33" ht="12" customHeight="1">
      <c r="A239" s="316"/>
      <c r="B239" s="188"/>
      <c r="C239" s="40"/>
      <c r="D239" s="2" t="s">
        <v>35</v>
      </c>
      <c r="E239" s="4">
        <v>0</v>
      </c>
      <c r="F239" s="4">
        <v>0</v>
      </c>
      <c r="G239" s="4">
        <v>0</v>
      </c>
      <c r="H239" s="15">
        <v>0</v>
      </c>
      <c r="I239" s="24">
        <f t="shared" si="14"/>
        <v>0</v>
      </c>
      <c r="J239" s="24">
        <f t="shared" si="15"/>
        <v>0</v>
      </c>
      <c r="AF239" s="18"/>
      <c r="AG239" s="18"/>
    </row>
    <row r="240" spans="1:33" ht="12" customHeight="1">
      <c r="A240" s="329" t="s">
        <v>219</v>
      </c>
      <c r="B240" s="330"/>
      <c r="C240" s="330"/>
      <c r="D240" s="330"/>
      <c r="E240" s="330"/>
      <c r="F240" s="330"/>
      <c r="G240" s="330"/>
      <c r="H240" s="330"/>
      <c r="I240" s="330"/>
      <c r="J240" s="331"/>
      <c r="AF240" s="18"/>
      <c r="AG240" s="18"/>
    </row>
    <row r="241" spans="1:33" ht="12" customHeight="1">
      <c r="A241" s="316" t="s">
        <v>183</v>
      </c>
      <c r="B241" s="186" t="s">
        <v>221</v>
      </c>
      <c r="C241" s="35"/>
      <c r="D241" s="7" t="s">
        <v>26</v>
      </c>
      <c r="E241" s="6">
        <f>SUM(E242:E246)</f>
        <v>8264.75</v>
      </c>
      <c r="F241" s="6">
        <f>SUM(F242:F246)</f>
        <v>0</v>
      </c>
      <c r="G241" s="6">
        <f>SUM(G242:G246)</f>
        <v>8264.75</v>
      </c>
      <c r="H241" s="16">
        <f>SUM(H242:H246)</f>
        <v>0</v>
      </c>
      <c r="I241" s="25">
        <f t="shared" si="14"/>
        <v>0</v>
      </c>
      <c r="J241" s="25">
        <f t="shared" si="15"/>
        <v>0</v>
      </c>
      <c r="AF241" s="18"/>
      <c r="AG241" s="18"/>
    </row>
    <row r="242" spans="1:33" ht="12" customHeight="1">
      <c r="A242" s="316"/>
      <c r="B242" s="187"/>
      <c r="C242" s="35" t="s">
        <v>233</v>
      </c>
      <c r="D242" s="2" t="s">
        <v>29</v>
      </c>
      <c r="E242" s="4">
        <v>0</v>
      </c>
      <c r="F242" s="4">
        <v>0</v>
      </c>
      <c r="G242" s="4">
        <v>8264.75</v>
      </c>
      <c r="H242" s="15">
        <v>0</v>
      </c>
      <c r="I242" s="24">
        <f t="shared" si="14"/>
        <v>-8264.75</v>
      </c>
      <c r="J242" s="24">
        <f t="shared" si="15"/>
        <v>0</v>
      </c>
      <c r="AF242" s="18"/>
      <c r="AG242" s="18"/>
    </row>
    <row r="243" spans="1:33" ht="12" customHeight="1">
      <c r="A243" s="316"/>
      <c r="B243" s="187"/>
      <c r="C243" s="35"/>
      <c r="D243" s="2" t="s">
        <v>32</v>
      </c>
      <c r="E243" s="4">
        <v>8264.75</v>
      </c>
      <c r="F243" s="4">
        <v>0</v>
      </c>
      <c r="G243" s="4">
        <v>0</v>
      </c>
      <c r="H243" s="15">
        <v>0</v>
      </c>
      <c r="I243" s="24">
        <f t="shared" si="14"/>
        <v>8264.75</v>
      </c>
      <c r="J243" s="24">
        <f t="shared" si="15"/>
        <v>0</v>
      </c>
      <c r="AF243" s="18"/>
      <c r="AG243" s="18"/>
    </row>
    <row r="244" spans="1:33" ht="12" customHeight="1">
      <c r="A244" s="316"/>
      <c r="B244" s="187"/>
      <c r="C244" s="35"/>
      <c r="D244" s="2" t="s">
        <v>33</v>
      </c>
      <c r="E244" s="4">
        <v>0</v>
      </c>
      <c r="F244" s="4">
        <v>0</v>
      </c>
      <c r="G244" s="4">
        <v>0</v>
      </c>
      <c r="H244" s="15">
        <v>0</v>
      </c>
      <c r="I244" s="24">
        <f t="shared" si="14"/>
        <v>0</v>
      </c>
      <c r="J244" s="24">
        <f t="shared" si="15"/>
        <v>0</v>
      </c>
      <c r="AF244" s="18"/>
      <c r="AG244" s="18"/>
    </row>
    <row r="245" spans="1:33" ht="12" customHeight="1">
      <c r="A245" s="316"/>
      <c r="B245" s="187"/>
      <c r="C245" s="35"/>
      <c r="D245" s="2" t="s">
        <v>34</v>
      </c>
      <c r="E245" s="4">
        <v>0</v>
      </c>
      <c r="F245" s="4">
        <v>0</v>
      </c>
      <c r="G245" s="4">
        <v>0</v>
      </c>
      <c r="H245" s="15">
        <v>0</v>
      </c>
      <c r="I245" s="24">
        <f t="shared" si="14"/>
        <v>0</v>
      </c>
      <c r="J245" s="24">
        <f t="shared" si="15"/>
        <v>0</v>
      </c>
      <c r="AF245" s="18"/>
      <c r="AG245" s="18"/>
    </row>
    <row r="246" spans="1:33" ht="12" customHeight="1">
      <c r="A246" s="316"/>
      <c r="B246" s="188"/>
      <c r="C246" s="35"/>
      <c r="D246" s="2" t="s">
        <v>35</v>
      </c>
      <c r="E246" s="4">
        <v>0</v>
      </c>
      <c r="F246" s="4">
        <v>0</v>
      </c>
      <c r="G246" s="4">
        <v>0</v>
      </c>
      <c r="H246" s="15">
        <v>0</v>
      </c>
      <c r="I246" s="24">
        <f t="shared" si="14"/>
        <v>0</v>
      </c>
      <c r="J246" s="24">
        <f t="shared" si="15"/>
        <v>0</v>
      </c>
      <c r="AF246" s="18"/>
      <c r="AG246" s="18"/>
    </row>
    <row r="247" spans="1:33" ht="12" customHeight="1">
      <c r="A247" s="316" t="s">
        <v>185</v>
      </c>
      <c r="B247" s="186" t="s">
        <v>222</v>
      </c>
      <c r="C247" s="35"/>
      <c r="D247" s="7" t="s">
        <v>26</v>
      </c>
      <c r="E247" s="6">
        <f>SUM(E248:E252)</f>
        <v>7000</v>
      </c>
      <c r="F247" s="6">
        <f>SUM(F248:F252)</f>
        <v>0</v>
      </c>
      <c r="G247" s="6">
        <f>SUM(G248:G252)</f>
        <v>7000</v>
      </c>
      <c r="H247" s="16">
        <f>SUM(H248:H252)</f>
        <v>0</v>
      </c>
      <c r="I247" s="25">
        <f t="shared" si="14"/>
        <v>0</v>
      </c>
      <c r="J247" s="25">
        <f t="shared" si="15"/>
        <v>0</v>
      </c>
      <c r="AF247" s="18"/>
      <c r="AG247" s="18"/>
    </row>
    <row r="248" spans="1:33" ht="12" customHeight="1">
      <c r="A248" s="316"/>
      <c r="B248" s="187"/>
      <c r="C248" s="35" t="s">
        <v>233</v>
      </c>
      <c r="D248" s="2" t="s">
        <v>29</v>
      </c>
      <c r="E248" s="4">
        <v>0</v>
      </c>
      <c r="F248" s="4">
        <v>0</v>
      </c>
      <c r="G248" s="4">
        <v>7000</v>
      </c>
      <c r="H248" s="15">
        <v>0</v>
      </c>
      <c r="I248" s="24">
        <f t="shared" si="14"/>
        <v>-7000</v>
      </c>
      <c r="J248" s="24">
        <f t="shared" si="15"/>
        <v>0</v>
      </c>
      <c r="AF248" s="18"/>
      <c r="AG248" s="18"/>
    </row>
    <row r="249" spans="1:33" ht="12" customHeight="1">
      <c r="A249" s="316"/>
      <c r="B249" s="187"/>
      <c r="C249" s="35"/>
      <c r="D249" s="2" t="s">
        <v>32</v>
      </c>
      <c r="E249" s="4">
        <v>7000</v>
      </c>
      <c r="F249" s="4">
        <v>0</v>
      </c>
      <c r="G249" s="4">
        <v>0</v>
      </c>
      <c r="H249" s="15">
        <v>0</v>
      </c>
      <c r="I249" s="24">
        <f t="shared" si="14"/>
        <v>7000</v>
      </c>
      <c r="J249" s="24">
        <f t="shared" si="15"/>
        <v>0</v>
      </c>
      <c r="AF249" s="18"/>
      <c r="AG249" s="18"/>
    </row>
    <row r="250" spans="1:33" ht="12" customHeight="1">
      <c r="A250" s="316"/>
      <c r="B250" s="187"/>
      <c r="C250" s="35"/>
      <c r="D250" s="2" t="s">
        <v>33</v>
      </c>
      <c r="E250" s="4">
        <v>0</v>
      </c>
      <c r="F250" s="4">
        <v>0</v>
      </c>
      <c r="G250" s="4">
        <v>0</v>
      </c>
      <c r="H250" s="15">
        <v>0</v>
      </c>
      <c r="I250" s="24">
        <f t="shared" si="14"/>
        <v>0</v>
      </c>
      <c r="J250" s="24">
        <f t="shared" si="15"/>
        <v>0</v>
      </c>
      <c r="AF250" s="18"/>
      <c r="AG250" s="18"/>
    </row>
    <row r="251" spans="1:33" ht="12" customHeight="1">
      <c r="A251" s="316"/>
      <c r="B251" s="187"/>
      <c r="C251" s="35"/>
      <c r="D251" s="2" t="s">
        <v>34</v>
      </c>
      <c r="E251" s="4">
        <v>0</v>
      </c>
      <c r="F251" s="4">
        <v>0</v>
      </c>
      <c r="G251" s="4">
        <v>0</v>
      </c>
      <c r="H251" s="15">
        <v>0</v>
      </c>
      <c r="I251" s="24">
        <f t="shared" si="14"/>
        <v>0</v>
      </c>
      <c r="J251" s="24">
        <f t="shared" si="15"/>
        <v>0</v>
      </c>
      <c r="AF251" s="18"/>
      <c r="AG251" s="18"/>
    </row>
    <row r="252" spans="1:33" ht="12" customHeight="1">
      <c r="A252" s="316"/>
      <c r="B252" s="188"/>
      <c r="C252" s="35"/>
      <c r="D252" s="2" t="s">
        <v>35</v>
      </c>
      <c r="E252" s="4">
        <v>0</v>
      </c>
      <c r="F252" s="4">
        <v>0</v>
      </c>
      <c r="G252" s="4">
        <v>0</v>
      </c>
      <c r="H252" s="15">
        <v>0</v>
      </c>
      <c r="I252" s="24">
        <f t="shared" si="14"/>
        <v>0</v>
      </c>
      <c r="J252" s="24">
        <f t="shared" si="15"/>
        <v>0</v>
      </c>
      <c r="AF252" s="18"/>
      <c r="AG252" s="18"/>
    </row>
    <row r="253" spans="1:33" ht="12" customHeight="1">
      <c r="A253" s="316" t="s">
        <v>187</v>
      </c>
      <c r="B253" s="186" t="s">
        <v>223</v>
      </c>
      <c r="C253" s="35"/>
      <c r="D253" s="7" t="s">
        <v>26</v>
      </c>
      <c r="E253" s="6">
        <f>SUM(E254:E258)</f>
        <v>10921.5</v>
      </c>
      <c r="F253" s="6">
        <f>SUM(F254:F258)</f>
        <v>10921.5</v>
      </c>
      <c r="G253" s="6">
        <f>SUM(G254:G258)</f>
        <v>6784.4</v>
      </c>
      <c r="H253" s="16">
        <f>SUM(H254:H258)</f>
        <v>6784.4</v>
      </c>
      <c r="I253" s="25">
        <f t="shared" si="14"/>
        <v>4137.1000000000004</v>
      </c>
      <c r="J253" s="25">
        <f t="shared" si="15"/>
        <v>4137.1000000000004</v>
      </c>
      <c r="AF253" s="18"/>
      <c r="AG253" s="18"/>
    </row>
    <row r="254" spans="1:33" ht="12" customHeight="1">
      <c r="A254" s="316"/>
      <c r="B254" s="187"/>
      <c r="C254" s="35" t="s">
        <v>233</v>
      </c>
      <c r="D254" s="2" t="s">
        <v>29</v>
      </c>
      <c r="E254" s="4">
        <v>10921.5</v>
      </c>
      <c r="F254" s="4">
        <f>3937+6984.5</f>
        <v>10921.5</v>
      </c>
      <c r="G254" s="4">
        <v>6784.4</v>
      </c>
      <c r="H254" s="15">
        <v>6784.4</v>
      </c>
      <c r="I254" s="24">
        <f t="shared" si="14"/>
        <v>4137.1000000000004</v>
      </c>
      <c r="J254" s="24">
        <f t="shared" si="15"/>
        <v>4137.1000000000004</v>
      </c>
      <c r="AF254" s="18"/>
      <c r="AG254" s="18"/>
    </row>
    <row r="255" spans="1:33" ht="12" customHeight="1">
      <c r="A255" s="316"/>
      <c r="B255" s="187"/>
      <c r="C255" s="35"/>
      <c r="D255" s="2" t="s">
        <v>32</v>
      </c>
      <c r="E255" s="4">
        <v>0</v>
      </c>
      <c r="F255" s="4">
        <v>0</v>
      </c>
      <c r="G255" s="4">
        <v>0</v>
      </c>
      <c r="H255" s="15">
        <v>0</v>
      </c>
      <c r="I255" s="24">
        <f t="shared" si="14"/>
        <v>0</v>
      </c>
      <c r="J255" s="24">
        <f t="shared" si="15"/>
        <v>0</v>
      </c>
      <c r="AF255" s="18"/>
      <c r="AG255" s="18"/>
    </row>
    <row r="256" spans="1:33" ht="12" customHeight="1">
      <c r="A256" s="316"/>
      <c r="B256" s="187"/>
      <c r="C256" s="35"/>
      <c r="D256" s="2" t="s">
        <v>33</v>
      </c>
      <c r="E256" s="4">
        <v>0</v>
      </c>
      <c r="F256" s="4">
        <v>0</v>
      </c>
      <c r="G256" s="4">
        <v>0</v>
      </c>
      <c r="H256" s="15">
        <v>0</v>
      </c>
      <c r="I256" s="24">
        <f t="shared" si="14"/>
        <v>0</v>
      </c>
      <c r="J256" s="24">
        <f t="shared" si="15"/>
        <v>0</v>
      </c>
      <c r="AF256" s="18"/>
      <c r="AG256" s="18"/>
    </row>
    <row r="257" spans="1:33" ht="12" customHeight="1">
      <c r="A257" s="316"/>
      <c r="B257" s="187"/>
      <c r="C257" s="35"/>
      <c r="D257" s="2" t="s">
        <v>34</v>
      </c>
      <c r="E257" s="4">
        <v>0</v>
      </c>
      <c r="F257" s="4">
        <v>0</v>
      </c>
      <c r="G257" s="4">
        <v>0</v>
      </c>
      <c r="H257" s="15">
        <v>0</v>
      </c>
      <c r="I257" s="24">
        <f t="shared" si="14"/>
        <v>0</v>
      </c>
      <c r="J257" s="24">
        <f t="shared" si="15"/>
        <v>0</v>
      </c>
      <c r="AF257" s="18"/>
      <c r="AG257" s="18"/>
    </row>
    <row r="258" spans="1:33" ht="12" customHeight="1">
      <c r="A258" s="316"/>
      <c r="B258" s="188"/>
      <c r="C258" s="35"/>
      <c r="D258" s="2" t="s">
        <v>35</v>
      </c>
      <c r="E258" s="4">
        <v>0</v>
      </c>
      <c r="F258" s="4">
        <v>0</v>
      </c>
      <c r="G258" s="4">
        <v>0</v>
      </c>
      <c r="H258" s="15">
        <v>0</v>
      </c>
      <c r="I258" s="24">
        <f t="shared" si="14"/>
        <v>0</v>
      </c>
      <c r="J258" s="24">
        <f t="shared" si="15"/>
        <v>0</v>
      </c>
      <c r="AF258" s="18"/>
      <c r="AG258" s="18"/>
    </row>
    <row r="259" spans="1:33" ht="12" customHeight="1">
      <c r="G259" s="22"/>
      <c r="H259" s="22"/>
    </row>
  </sheetData>
  <mergeCells count="138">
    <mergeCell ref="G44:G45"/>
    <mergeCell ref="H44:H45"/>
    <mergeCell ref="G37:G38"/>
    <mergeCell ref="H37:H38"/>
    <mergeCell ref="G64:G65"/>
    <mergeCell ref="H64:H65"/>
    <mergeCell ref="G76:G77"/>
    <mergeCell ref="H76:H77"/>
    <mergeCell ref="G113:G114"/>
    <mergeCell ref="H113:H114"/>
    <mergeCell ref="G133:G134"/>
    <mergeCell ref="H133:H134"/>
    <mergeCell ref="G9:H11"/>
    <mergeCell ref="G139:G140"/>
    <mergeCell ref="H139:H140"/>
    <mergeCell ref="G178:G179"/>
    <mergeCell ref="H178:H179"/>
    <mergeCell ref="G209:G210"/>
    <mergeCell ref="H209:H210"/>
    <mergeCell ref="A169:J169"/>
    <mergeCell ref="A201:A206"/>
    <mergeCell ref="B201:B206"/>
    <mergeCell ref="A189:A194"/>
    <mergeCell ref="B189:B194"/>
    <mergeCell ref="A163:A168"/>
    <mergeCell ref="B163:B168"/>
    <mergeCell ref="A151:A156"/>
    <mergeCell ref="B151:B156"/>
    <mergeCell ref="A157:A162"/>
    <mergeCell ref="B157:B162"/>
    <mergeCell ref="A138:A144"/>
    <mergeCell ref="B138:B144"/>
    <mergeCell ref="A131:A137"/>
    <mergeCell ref="B131:B137"/>
    <mergeCell ref="G5:H5"/>
    <mergeCell ref="G6:H6"/>
    <mergeCell ref="I9:J11"/>
    <mergeCell ref="I5:J5"/>
    <mergeCell ref="I6:J6"/>
    <mergeCell ref="A240:J240"/>
    <mergeCell ref="I37:I38"/>
    <mergeCell ref="J37:J38"/>
    <mergeCell ref="I44:I45"/>
    <mergeCell ref="J44:J45"/>
    <mergeCell ref="I76:I77"/>
    <mergeCell ref="J76:J77"/>
    <mergeCell ref="A207:A213"/>
    <mergeCell ref="B207:B213"/>
    <mergeCell ref="D209:D210"/>
    <mergeCell ref="A195:A200"/>
    <mergeCell ref="B195:B200"/>
    <mergeCell ref="A183:A188"/>
    <mergeCell ref="B183:B188"/>
    <mergeCell ref="A170:A175"/>
    <mergeCell ref="B170:B175"/>
    <mergeCell ref="A176:A182"/>
    <mergeCell ref="B176:B182"/>
    <mergeCell ref="D178:D179"/>
    <mergeCell ref="A247:A252"/>
    <mergeCell ref="B247:B252"/>
    <mergeCell ref="A253:A258"/>
    <mergeCell ref="B253:B258"/>
    <mergeCell ref="G215:G216"/>
    <mergeCell ref="H215:H216"/>
    <mergeCell ref="G228:G229"/>
    <mergeCell ref="H228:H229"/>
    <mergeCell ref="A241:A246"/>
    <mergeCell ref="B241:B246"/>
    <mergeCell ref="A227:A233"/>
    <mergeCell ref="B227:B233"/>
    <mergeCell ref="D228:D229"/>
    <mergeCell ref="A234:A239"/>
    <mergeCell ref="B234:B239"/>
    <mergeCell ref="D215:D216"/>
    <mergeCell ref="A221:A226"/>
    <mergeCell ref="B221:B226"/>
    <mergeCell ref="A214:A220"/>
    <mergeCell ref="B214:B220"/>
    <mergeCell ref="A145:A150"/>
    <mergeCell ref="B145:B150"/>
    <mergeCell ref="A112:A118"/>
    <mergeCell ref="B112:B118"/>
    <mergeCell ref="D113:D114"/>
    <mergeCell ref="A119:A124"/>
    <mergeCell ref="B119:B124"/>
    <mergeCell ref="D133:D134"/>
    <mergeCell ref="A125:A130"/>
    <mergeCell ref="B125:B130"/>
    <mergeCell ref="A106:A111"/>
    <mergeCell ref="B106:B111"/>
    <mergeCell ref="A94:A99"/>
    <mergeCell ref="B94:B99"/>
    <mergeCell ref="A100:A105"/>
    <mergeCell ref="B100:B105"/>
    <mergeCell ref="A82:A87"/>
    <mergeCell ref="B82:B87"/>
    <mergeCell ref="A88:A93"/>
    <mergeCell ref="B88:B93"/>
    <mergeCell ref="A69:A74"/>
    <mergeCell ref="B69:B74"/>
    <mergeCell ref="A75:A81"/>
    <mergeCell ref="B75:B81"/>
    <mergeCell ref="D76:D77"/>
    <mergeCell ref="A56:A61"/>
    <mergeCell ref="B56:B61"/>
    <mergeCell ref="A62:A68"/>
    <mergeCell ref="B62:B68"/>
    <mergeCell ref="D64:D65"/>
    <mergeCell ref="A43:A49"/>
    <mergeCell ref="B43:B49"/>
    <mergeCell ref="D44:D45"/>
    <mergeCell ref="A50:A55"/>
    <mergeCell ref="B50:B55"/>
    <mergeCell ref="A30:A35"/>
    <mergeCell ref="B30:B35"/>
    <mergeCell ref="A36:A42"/>
    <mergeCell ref="B36:B42"/>
    <mergeCell ref="D37:D38"/>
    <mergeCell ref="E2:F2"/>
    <mergeCell ref="A3:D3"/>
    <mergeCell ref="E3:F3"/>
    <mergeCell ref="A4:D4"/>
    <mergeCell ref="E4:F4"/>
    <mergeCell ref="B9:D9"/>
    <mergeCell ref="A24:A29"/>
    <mergeCell ref="B24:B29"/>
    <mergeCell ref="A12:A17"/>
    <mergeCell ref="B12:B17"/>
    <mergeCell ref="A18:A23"/>
    <mergeCell ref="B18:B23"/>
    <mergeCell ref="B11:D11"/>
    <mergeCell ref="E5:F5"/>
    <mergeCell ref="E6:F6"/>
    <mergeCell ref="A5:A7"/>
    <mergeCell ref="B5:B7"/>
    <mergeCell ref="C5:C7"/>
    <mergeCell ref="D5:D7"/>
    <mergeCell ref="E9:F11"/>
  </mergeCells>
  <phoneticPr fontId="3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F6:N12"/>
  <sheetViews>
    <sheetView workbookViewId="0">
      <selection activeCell="B48" sqref="B48"/>
    </sheetView>
  </sheetViews>
  <sheetFormatPr defaultRowHeight="12.75"/>
  <cols>
    <col min="10" max="10" width="12.28515625" customWidth="1"/>
    <col min="11" max="11" width="11.140625" customWidth="1"/>
    <col min="14" max="14" width="11.7109375" customWidth="1"/>
  </cols>
  <sheetData>
    <row r="6" spans="6:14">
      <c r="J6">
        <v>13033009</v>
      </c>
    </row>
    <row r="8" spans="6:14">
      <c r="F8">
        <v>114280</v>
      </c>
      <c r="G8">
        <v>114264.1</v>
      </c>
      <c r="J8">
        <f t="shared" ref="J8:K11" si="0">97615.5+F8</f>
        <v>211895.5</v>
      </c>
      <c r="K8">
        <f t="shared" si="0"/>
        <v>211879.6</v>
      </c>
      <c r="M8">
        <f>J8/J6*100</f>
        <v>1.6258371340033602</v>
      </c>
      <c r="N8">
        <f>K8/J6*100</f>
        <v>1.6257151360825426</v>
      </c>
    </row>
    <row r="9" spans="6:14">
      <c r="F9">
        <v>608787.19999999995</v>
      </c>
      <c r="G9">
        <v>93958.3</v>
      </c>
      <c r="J9">
        <f t="shared" si="0"/>
        <v>706402.7</v>
      </c>
      <c r="K9">
        <f t="shared" si="0"/>
        <v>191573.8</v>
      </c>
      <c r="M9">
        <f>J9/(J6+J8)*100</f>
        <v>5.3333921735713528</v>
      </c>
      <c r="N9">
        <f>K9/(J6+K8)*100</f>
        <v>1.4463979712143444</v>
      </c>
    </row>
    <row r="10" spans="6:14">
      <c r="F10">
        <v>363119.1</v>
      </c>
      <c r="G10">
        <v>8640.5</v>
      </c>
      <c r="J10">
        <f t="shared" si="0"/>
        <v>460734.6</v>
      </c>
      <c r="K10">
        <f t="shared" si="0"/>
        <v>106256</v>
      </c>
      <c r="M10">
        <f>J10/(J6+J8+J9)*100</f>
        <v>3.3024475297913303</v>
      </c>
      <c r="N10">
        <f>K10/(J6+K8+K9)*100</f>
        <v>0.79080338884437318</v>
      </c>
    </row>
    <row r="11" spans="6:14">
      <c r="F11">
        <v>331564.90000000002</v>
      </c>
      <c r="G11">
        <v>4323.2</v>
      </c>
      <c r="J11">
        <f t="shared" si="0"/>
        <v>429180.4</v>
      </c>
      <c r="K11">
        <f t="shared" si="0"/>
        <v>101938.7</v>
      </c>
      <c r="M11">
        <f>J11/(J6+J8+J9+J10)*100</f>
        <v>2.9779291925173297</v>
      </c>
      <c r="N11">
        <f>K11/(J6+K8+K9+K10)*100</f>
        <v>0.75271963123740349</v>
      </c>
    </row>
    <row r="12" spans="6:14">
      <c r="J12">
        <v>1508679.7</v>
      </c>
      <c r="K12">
        <v>0</v>
      </c>
      <c r="M12">
        <f>J12/(J6+J8+J9+J10+J11)*100</f>
        <v>10.165468043460733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Company>dgh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putrov</dc:creator>
  <cp:lastModifiedBy>kabanov</cp:lastModifiedBy>
  <cp:revision/>
  <cp:lastPrinted>2016-08-11T02:59:46Z</cp:lastPrinted>
  <dcterms:created xsi:type="dcterms:W3CDTF">2014-04-28T07:48:47Z</dcterms:created>
  <dcterms:modified xsi:type="dcterms:W3CDTF">2016-12-29T10:50:14Z</dcterms:modified>
</cp:coreProperties>
</file>