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2" sheetId="1" r:id="rId1"/>
  </sheets>
  <definedNames>
    <definedName name="_xlnm.Print_Titles" localSheetId="0">'прил.2'!$10:$12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5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5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5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6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</commentList>
</comments>
</file>

<file path=xl/sharedStrings.xml><?xml version="1.0" encoding="utf-8"?>
<sst xmlns="http://schemas.openxmlformats.org/spreadsheetml/2006/main" count="176" uniqueCount="60">
  <si>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</si>
  <si>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</si>
  <si>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</si>
  <si>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</si>
  <si>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</si>
  <si>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</si>
  <si>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</si>
  <si>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</si>
  <si>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</si>
  <si>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</si>
  <si>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</si>
  <si>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</si>
  <si>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</si>
  <si>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</si>
  <si>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</si>
  <si>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</si>
  <si>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</si>
  <si>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</si>
  <si>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</si>
  <si>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</si>
  <si>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</si>
  <si>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</si>
  <si>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</si>
  <si>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</si>
  <si>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</si>
  <si>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</si>
  <si>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</si>
  <si>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</si>
  <si>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</si>
  <si>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</si>
  <si>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</si>
  <si>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</si>
  <si>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</si>
  <si>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</si>
  <si>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</si>
  <si>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</si>
  <si>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</si>
  <si>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</si>
  <si>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</si>
  <si>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</si>
  <si>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</si>
  <si>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</si>
  <si>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</si>
  <si>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</si>
  <si>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Предусмотрено в Бюджете</t>
  </si>
  <si>
    <t>Дополнительная потребность в финансировании</t>
  </si>
  <si>
    <t>социальные денежные выплаты победителям, призерам, финалистам и участникам конкурсов, соревнований и иных социально значимых мероприятий</t>
  </si>
  <si>
    <t>к постановлению администрации Города Томска</t>
  </si>
  <si>
    <t>2018 год</t>
  </si>
  <si>
    <t>2019 год</t>
  </si>
  <si>
    <t>2020 год</t>
  </si>
  <si>
    <t>Приложение 2 к Подпрограмме 4 "Сопровождение функционирования и развития сферы образования" на 2015 – 2020 годы" муниципальной программы "Развитие образования" на 2015 - 2020 годы"</t>
  </si>
  <si>
    <t>"Сопровождение функционирования и развития сферы образования" на 2015 - 2020 годы"</t>
  </si>
  <si>
    <t>1.1.1.5</t>
  </si>
  <si>
    <t xml:space="preserve">  Субсидии бюджетным и автономным учреждениям на укрепление материально-технической базы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</si>
  <si>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</si>
  <si>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 xml:space="preserve">  Основное мероприятие "Расширение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программ"</t>
  </si>
  <si>
    <t xml:space="preserve">  Основное мероприятие "Обеспечение эффективного экономического, бухгалтерского сопровождения сферы образования,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образования"</t>
  </si>
  <si>
    <t>Приложение 9</t>
  </si>
  <si>
    <t xml:space="preserve"> от 30.03.2016 № 244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</si>
</sst>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5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0" xfId="53" applyFill="1">
      <alignment/>
      <protection/>
    </xf>
    <xf numFmtId="0" fontId="1" fillId="0" borderId="0" xfId="0" applyFont="1" applyFill="1" applyAlignment="1">
      <alignment/>
    </xf>
    <xf numFmtId="49" fontId="0" fillId="0" borderId="0" xfId="53" applyNumberFormat="1" applyFill="1">
      <alignment/>
      <protection/>
    </xf>
    <xf numFmtId="49" fontId="0" fillId="0" borderId="0" xfId="0" applyNumberFormat="1" applyFill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1" fillId="1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9.140625" style="9" customWidth="1"/>
    <col min="2" max="2" width="30.7109375" style="9" customWidth="1"/>
    <col min="3" max="3" width="9.140625" style="9" customWidth="1"/>
    <col min="4" max="4" width="12.7109375" style="9" customWidth="1"/>
    <col min="5" max="5" width="12.57421875" style="9" bestFit="1" customWidth="1"/>
    <col min="6" max="8" width="11.57421875" style="9" bestFit="1" customWidth="1"/>
    <col min="9" max="16384" width="9.140625" style="9" customWidth="1"/>
  </cols>
  <sheetData>
    <row r="1" spans="1:11" s="13" customFormat="1" ht="15">
      <c r="A1" s="15"/>
      <c r="K1" s="14" t="s">
        <v>58</v>
      </c>
    </row>
    <row r="2" spans="1:11" s="13" customFormat="1" ht="15">
      <c r="A2" s="15"/>
      <c r="K2" s="14" t="s">
        <v>47</v>
      </c>
    </row>
    <row r="3" spans="1:11" s="13" customFormat="1" ht="15">
      <c r="A3" s="15"/>
      <c r="K3" s="14" t="s">
        <v>59</v>
      </c>
    </row>
    <row r="4" ht="15"/>
    <row r="5" spans="1:15" ht="63" customHeight="1">
      <c r="A5" s="16"/>
      <c r="B5" s="4"/>
      <c r="C5" s="4"/>
      <c r="D5" s="4"/>
      <c r="E5" s="4"/>
      <c r="F5" s="4"/>
      <c r="G5" s="4"/>
      <c r="H5" s="4"/>
      <c r="I5" s="4"/>
      <c r="J5" s="4"/>
      <c r="K5" s="37" t="s">
        <v>51</v>
      </c>
      <c r="L5" s="37"/>
      <c r="M5" s="37"/>
      <c r="N5" s="37"/>
      <c r="O5" s="37"/>
    </row>
    <row r="6" spans="1:15" ht="15">
      <c r="A6" s="1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38" t="s">
        <v>21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38" t="s">
        <v>52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22" t="s">
        <v>6</v>
      </c>
      <c r="B10" s="24" t="s">
        <v>7</v>
      </c>
      <c r="C10" s="24" t="s">
        <v>8</v>
      </c>
      <c r="D10" s="24" t="s">
        <v>9</v>
      </c>
      <c r="E10" s="24"/>
      <c r="F10" s="24" t="s">
        <v>10</v>
      </c>
      <c r="G10" s="24"/>
      <c r="H10" s="24"/>
      <c r="I10" s="24"/>
      <c r="J10" s="24"/>
      <c r="K10" s="24"/>
      <c r="L10" s="24"/>
      <c r="M10" s="24"/>
      <c r="N10" s="31" t="s">
        <v>11</v>
      </c>
      <c r="O10" s="32"/>
    </row>
    <row r="11" spans="1:15" ht="38.25" customHeight="1">
      <c r="A11" s="22"/>
      <c r="B11" s="24"/>
      <c r="C11" s="24"/>
      <c r="D11" s="24"/>
      <c r="E11" s="24"/>
      <c r="F11" s="24" t="s">
        <v>12</v>
      </c>
      <c r="G11" s="24"/>
      <c r="H11" s="24" t="s">
        <v>13</v>
      </c>
      <c r="I11" s="24"/>
      <c r="J11" s="24" t="s">
        <v>14</v>
      </c>
      <c r="K11" s="24"/>
      <c r="L11" s="24" t="s">
        <v>15</v>
      </c>
      <c r="M11" s="24"/>
      <c r="N11" s="33"/>
      <c r="O11" s="34"/>
    </row>
    <row r="12" spans="1:15" ht="25.5">
      <c r="A12" s="22"/>
      <c r="B12" s="24"/>
      <c r="C12" s="24"/>
      <c r="D12" s="5" t="s">
        <v>16</v>
      </c>
      <c r="E12" s="5" t="s">
        <v>17</v>
      </c>
      <c r="F12" s="5" t="s">
        <v>16</v>
      </c>
      <c r="G12" s="5" t="s">
        <v>17</v>
      </c>
      <c r="H12" s="5" t="s">
        <v>16</v>
      </c>
      <c r="I12" s="5" t="s">
        <v>17</v>
      </c>
      <c r="J12" s="5" t="s">
        <v>16</v>
      </c>
      <c r="K12" s="5" t="s">
        <v>17</v>
      </c>
      <c r="L12" s="5" t="s">
        <v>16</v>
      </c>
      <c r="M12" s="5" t="s">
        <v>17</v>
      </c>
      <c r="N12" s="35"/>
      <c r="O12" s="36"/>
    </row>
    <row r="13" spans="1:15" ht="15">
      <c r="A13" s="7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24">
        <v>14</v>
      </c>
      <c r="O13" s="24"/>
    </row>
    <row r="14" spans="1:15" ht="54.75" customHeight="1">
      <c r="A14" s="7" t="s">
        <v>20</v>
      </c>
      <c r="B14" s="40" t="s">
        <v>22</v>
      </c>
      <c r="C14" s="40"/>
      <c r="D14" s="6"/>
      <c r="E14" s="6"/>
      <c r="F14" s="6"/>
      <c r="G14" s="6"/>
      <c r="H14" s="6"/>
      <c r="I14" s="6"/>
      <c r="J14" s="6"/>
      <c r="K14" s="6"/>
      <c r="L14" s="6"/>
      <c r="M14" s="6"/>
      <c r="N14" s="39"/>
      <c r="O14" s="39"/>
    </row>
    <row r="15" spans="1:16" ht="27" customHeight="1">
      <c r="A15" s="25"/>
      <c r="B15" s="41" t="s">
        <v>56</v>
      </c>
      <c r="C15" s="5" t="s">
        <v>18</v>
      </c>
      <c r="D15" s="1">
        <f>F15+H15+J15+L15</f>
        <v>276994.9</v>
      </c>
      <c r="E15" s="1">
        <f>G15+I15+K15+M15</f>
        <v>70146.3</v>
      </c>
      <c r="F15" s="1">
        <f>SUM(F16:F21)</f>
        <v>268897.5</v>
      </c>
      <c r="G15" s="1">
        <f aca="true" t="shared" si="0" ref="G15:M15">SUM(G16:G21)</f>
        <v>62048.90000000001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8097.4</v>
      </c>
      <c r="M15" s="1">
        <f t="shared" si="0"/>
        <v>8097.4</v>
      </c>
      <c r="N15" s="31" t="s">
        <v>19</v>
      </c>
      <c r="O15" s="32"/>
      <c r="P15" s="19"/>
    </row>
    <row r="16" spans="1:16" ht="27" customHeight="1">
      <c r="A16" s="26"/>
      <c r="B16" s="42"/>
      <c r="C16" s="5" t="s">
        <v>0</v>
      </c>
      <c r="D16" s="1">
        <f>D117</f>
        <v>184181.89999999997</v>
      </c>
      <c r="E16" s="1">
        <f>E117</f>
        <v>184181.8836</v>
      </c>
      <c r="F16" s="1">
        <f>F117</f>
        <v>176084.49999999997</v>
      </c>
      <c r="G16" s="1">
        <f>G31+G38+G45+G52</f>
        <v>7420.1</v>
      </c>
      <c r="H16" s="1">
        <f aca="true" t="shared" si="1" ref="H16:M16">H117</f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8097.4</v>
      </c>
      <c r="M16" s="1">
        <f t="shared" si="1"/>
        <v>8097.4</v>
      </c>
      <c r="N16" s="33"/>
      <c r="O16" s="34"/>
      <c r="P16" s="19"/>
    </row>
    <row r="17" spans="1:16" ht="27" customHeight="1">
      <c r="A17" s="26"/>
      <c r="B17" s="42"/>
      <c r="C17" s="5" t="s">
        <v>1</v>
      </c>
      <c r="D17" s="1">
        <f>D118</f>
        <v>203882</v>
      </c>
      <c r="E17" s="1">
        <f aca="true" t="shared" si="2" ref="E17:F21">E32+E39+E46+E53</f>
        <v>18209.600000000002</v>
      </c>
      <c r="F17" s="1">
        <f t="shared" si="2"/>
        <v>19374.6</v>
      </c>
      <c r="G17" s="1">
        <f>G32+G39+G46+G53</f>
        <v>18209.600000000002</v>
      </c>
      <c r="H17" s="1">
        <f aca="true" t="shared" si="3" ref="H17:M17">H32+H39+H46+H53</f>
        <v>0</v>
      </c>
      <c r="I17" s="1">
        <f t="shared" si="3"/>
        <v>0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33"/>
      <c r="O17" s="34"/>
      <c r="P17" s="19"/>
    </row>
    <row r="18" spans="1:16" ht="27" customHeight="1">
      <c r="A18" s="26"/>
      <c r="B18" s="42"/>
      <c r="C18" s="5" t="s">
        <v>5</v>
      </c>
      <c r="D18" s="1">
        <f>D119</f>
        <v>201359.5</v>
      </c>
      <c r="E18" s="1">
        <f t="shared" si="2"/>
        <v>18209.600000000002</v>
      </c>
      <c r="F18" s="1">
        <f t="shared" si="2"/>
        <v>18809.600000000002</v>
      </c>
      <c r="G18" s="1">
        <f aca="true" t="shared" si="4" ref="G18:M21">G33+G40+G47+G54</f>
        <v>18209.600000000002</v>
      </c>
      <c r="H18" s="1">
        <f t="shared" si="4"/>
        <v>0</v>
      </c>
      <c r="I18" s="1">
        <f t="shared" si="4"/>
        <v>0</v>
      </c>
      <c r="J18" s="1">
        <f t="shared" si="4"/>
        <v>0</v>
      </c>
      <c r="K18" s="1">
        <f t="shared" si="4"/>
        <v>0</v>
      </c>
      <c r="L18" s="1">
        <f t="shared" si="4"/>
        <v>0</v>
      </c>
      <c r="M18" s="1">
        <f t="shared" si="4"/>
        <v>0</v>
      </c>
      <c r="N18" s="33"/>
      <c r="O18" s="34"/>
      <c r="P18" s="19"/>
    </row>
    <row r="19" spans="1:16" ht="27" customHeight="1">
      <c r="A19" s="26"/>
      <c r="B19" s="42"/>
      <c r="C19" s="5" t="s">
        <v>48</v>
      </c>
      <c r="D19" s="1">
        <f>D120</f>
        <v>200714.5</v>
      </c>
      <c r="E19" s="1">
        <f t="shared" si="2"/>
        <v>18209.600000000002</v>
      </c>
      <c r="F19" s="1">
        <f t="shared" si="2"/>
        <v>18209.600000000002</v>
      </c>
      <c r="G19" s="1">
        <f t="shared" si="4"/>
        <v>18209.600000000002</v>
      </c>
      <c r="H19" s="1">
        <f t="shared" si="4"/>
        <v>0</v>
      </c>
      <c r="I19" s="1">
        <f t="shared" si="4"/>
        <v>0</v>
      </c>
      <c r="J19" s="1">
        <f t="shared" si="4"/>
        <v>0</v>
      </c>
      <c r="K19" s="1">
        <f t="shared" si="4"/>
        <v>0</v>
      </c>
      <c r="L19" s="1">
        <f t="shared" si="4"/>
        <v>0</v>
      </c>
      <c r="M19" s="1">
        <f t="shared" si="4"/>
        <v>0</v>
      </c>
      <c r="N19" s="33"/>
      <c r="O19" s="34"/>
      <c r="P19" s="19"/>
    </row>
    <row r="20" spans="1:16" ht="27" customHeight="1">
      <c r="A20" s="26"/>
      <c r="B20" s="42"/>
      <c r="C20" s="5" t="s">
        <v>49</v>
      </c>
      <c r="D20" s="1">
        <f>D121</f>
        <v>191166.3</v>
      </c>
      <c r="E20" s="1">
        <f t="shared" si="2"/>
        <v>0</v>
      </c>
      <c r="F20" s="1">
        <f t="shared" si="2"/>
        <v>18209.600000000002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  <c r="M20" s="1">
        <f t="shared" si="4"/>
        <v>0</v>
      </c>
      <c r="N20" s="33"/>
      <c r="O20" s="34"/>
      <c r="P20" s="19"/>
    </row>
    <row r="21" spans="1:16" ht="27" customHeight="1">
      <c r="A21" s="27"/>
      <c r="B21" s="43"/>
      <c r="C21" s="5" t="s">
        <v>50</v>
      </c>
      <c r="D21" s="1">
        <f>D122</f>
        <v>191166.3</v>
      </c>
      <c r="E21" s="1">
        <f t="shared" si="2"/>
        <v>0</v>
      </c>
      <c r="F21" s="1">
        <f t="shared" si="2"/>
        <v>18209.600000000002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">
        <f t="shared" si="4"/>
        <v>0</v>
      </c>
      <c r="M21" s="1">
        <f t="shared" si="4"/>
        <v>0</v>
      </c>
      <c r="N21" s="35"/>
      <c r="O21" s="36"/>
      <c r="P21" s="19"/>
    </row>
    <row r="22" spans="1:15" ht="112.5" customHeight="1">
      <c r="A22" s="7" t="s">
        <v>33</v>
      </c>
      <c r="B22" s="40" t="s">
        <v>23</v>
      </c>
      <c r="C22" s="40"/>
      <c r="D22" s="6"/>
      <c r="E22" s="6"/>
      <c r="F22" s="6"/>
      <c r="G22" s="6"/>
      <c r="H22" s="6"/>
      <c r="I22" s="6"/>
      <c r="J22" s="6"/>
      <c r="K22" s="6"/>
      <c r="L22" s="6"/>
      <c r="M22" s="6"/>
      <c r="N22" s="39"/>
      <c r="O22" s="39"/>
    </row>
    <row r="23" spans="1:16" ht="27" customHeight="1">
      <c r="A23" s="25" t="s">
        <v>34</v>
      </c>
      <c r="B23" s="41" t="s">
        <v>24</v>
      </c>
      <c r="C23" s="5" t="s">
        <v>18</v>
      </c>
      <c r="D23" s="1">
        <f aca="true" t="shared" si="5" ref="D23:E26">F23+H23+J23+L23</f>
        <v>101883.10000000002</v>
      </c>
      <c r="E23" s="1">
        <f t="shared" si="5"/>
        <v>63698.90000000001</v>
      </c>
      <c r="F23" s="1">
        <f>SUM(F24:F29)</f>
        <v>101883.10000000002</v>
      </c>
      <c r="G23" s="1">
        <f aca="true" t="shared" si="6" ref="G23:M23">SUM(G24:G29)</f>
        <v>63698.90000000001</v>
      </c>
      <c r="H23" s="1">
        <f t="shared" si="6"/>
        <v>0</v>
      </c>
      <c r="I23" s="1">
        <f t="shared" si="6"/>
        <v>0</v>
      </c>
      <c r="J23" s="1">
        <f t="shared" si="6"/>
        <v>0</v>
      </c>
      <c r="K23" s="1">
        <f t="shared" si="6"/>
        <v>0</v>
      </c>
      <c r="L23" s="1">
        <f t="shared" si="6"/>
        <v>0</v>
      </c>
      <c r="M23" s="1">
        <f t="shared" si="6"/>
        <v>0</v>
      </c>
      <c r="N23" s="31" t="s">
        <v>19</v>
      </c>
      <c r="O23" s="32"/>
      <c r="P23" s="19"/>
    </row>
    <row r="24" spans="1:16" ht="27" customHeight="1">
      <c r="A24" s="26"/>
      <c r="B24" s="42"/>
      <c r="C24" s="5" t="s">
        <v>0</v>
      </c>
      <c r="D24" s="1">
        <f t="shared" si="5"/>
        <v>9070.1</v>
      </c>
      <c r="E24" s="1">
        <f t="shared" si="5"/>
        <v>9070.1</v>
      </c>
      <c r="F24" s="1">
        <f>F31+F38+F45+F52+F59</f>
        <v>9070.1</v>
      </c>
      <c r="G24" s="1">
        <f>G31+G38+G45+G52+G59</f>
        <v>9070.1</v>
      </c>
      <c r="H24" s="1">
        <f aca="true" t="shared" si="7" ref="H24:M24">H31+H38+H45+H52+H59</f>
        <v>0</v>
      </c>
      <c r="I24" s="1">
        <f t="shared" si="7"/>
        <v>0</v>
      </c>
      <c r="J24" s="1">
        <f t="shared" si="7"/>
        <v>0</v>
      </c>
      <c r="K24" s="1">
        <f t="shared" si="7"/>
        <v>0</v>
      </c>
      <c r="L24" s="1">
        <f t="shared" si="7"/>
        <v>0</v>
      </c>
      <c r="M24" s="1">
        <f t="shared" si="7"/>
        <v>0</v>
      </c>
      <c r="N24" s="33"/>
      <c r="O24" s="34"/>
      <c r="P24" s="19"/>
    </row>
    <row r="25" spans="1:16" ht="27" customHeight="1">
      <c r="A25" s="26"/>
      <c r="B25" s="42"/>
      <c r="C25" s="5" t="s">
        <v>1</v>
      </c>
      <c r="D25" s="1">
        <f t="shared" si="5"/>
        <v>19374.6</v>
      </c>
      <c r="E25" s="1">
        <f t="shared" si="5"/>
        <v>18209.600000000002</v>
      </c>
      <c r="F25" s="1">
        <f aca="true" t="shared" si="8" ref="F25:M29">F32+F39+F46+F53+F60</f>
        <v>19374.6</v>
      </c>
      <c r="G25" s="1">
        <f t="shared" si="8"/>
        <v>18209.600000000002</v>
      </c>
      <c r="H25" s="1">
        <f t="shared" si="8"/>
        <v>0</v>
      </c>
      <c r="I25" s="1">
        <f t="shared" si="8"/>
        <v>0</v>
      </c>
      <c r="J25" s="1">
        <f t="shared" si="8"/>
        <v>0</v>
      </c>
      <c r="K25" s="1">
        <f t="shared" si="8"/>
        <v>0</v>
      </c>
      <c r="L25" s="1">
        <f t="shared" si="8"/>
        <v>0</v>
      </c>
      <c r="M25" s="1">
        <f t="shared" si="8"/>
        <v>0</v>
      </c>
      <c r="N25" s="33"/>
      <c r="O25" s="34"/>
      <c r="P25" s="19"/>
    </row>
    <row r="26" spans="1:16" ht="27" customHeight="1">
      <c r="A26" s="26"/>
      <c r="B26" s="42"/>
      <c r="C26" s="5" t="s">
        <v>5</v>
      </c>
      <c r="D26" s="1">
        <f t="shared" si="5"/>
        <v>18809.600000000002</v>
      </c>
      <c r="E26" s="1">
        <f t="shared" si="5"/>
        <v>18209.600000000002</v>
      </c>
      <c r="F26" s="1">
        <f t="shared" si="8"/>
        <v>18809.600000000002</v>
      </c>
      <c r="G26" s="1">
        <f t="shared" si="8"/>
        <v>18209.600000000002</v>
      </c>
      <c r="H26" s="1">
        <f t="shared" si="8"/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8"/>
        <v>0</v>
      </c>
      <c r="M26" s="1">
        <f t="shared" si="8"/>
        <v>0</v>
      </c>
      <c r="N26" s="33"/>
      <c r="O26" s="34"/>
      <c r="P26" s="19"/>
    </row>
    <row r="27" spans="1:16" ht="27" customHeight="1">
      <c r="A27" s="26"/>
      <c r="B27" s="42"/>
      <c r="C27" s="5" t="s">
        <v>48</v>
      </c>
      <c r="D27" s="1">
        <f aca="true" t="shared" si="9" ref="D27:E29">F27+H27+J27+L27</f>
        <v>18209.600000000002</v>
      </c>
      <c r="E27" s="1">
        <f>G27+I27+K27+M27</f>
        <v>18209.600000000002</v>
      </c>
      <c r="F27" s="1">
        <f>F34+F41+F48+F55+F62</f>
        <v>18209.600000000002</v>
      </c>
      <c r="G27" s="1">
        <f t="shared" si="8"/>
        <v>18209.600000000002</v>
      </c>
      <c r="H27" s="1">
        <f t="shared" si="8"/>
        <v>0</v>
      </c>
      <c r="I27" s="1">
        <f t="shared" si="8"/>
        <v>0</v>
      </c>
      <c r="J27" s="1">
        <f t="shared" si="8"/>
        <v>0</v>
      </c>
      <c r="K27" s="1">
        <f t="shared" si="8"/>
        <v>0</v>
      </c>
      <c r="L27" s="1">
        <f t="shared" si="8"/>
        <v>0</v>
      </c>
      <c r="M27" s="1">
        <f t="shared" si="8"/>
        <v>0</v>
      </c>
      <c r="N27" s="33"/>
      <c r="O27" s="34"/>
      <c r="P27" s="19"/>
    </row>
    <row r="28" spans="1:16" ht="27" customHeight="1">
      <c r="A28" s="26"/>
      <c r="B28" s="42"/>
      <c r="C28" s="5" t="s">
        <v>49</v>
      </c>
      <c r="D28" s="1">
        <f t="shared" si="9"/>
        <v>18209.600000000002</v>
      </c>
      <c r="E28" s="1">
        <f t="shared" si="9"/>
        <v>0</v>
      </c>
      <c r="F28" s="1">
        <f t="shared" si="8"/>
        <v>18209.600000000002</v>
      </c>
      <c r="G28" s="1">
        <f t="shared" si="8"/>
        <v>0</v>
      </c>
      <c r="H28" s="1">
        <f t="shared" si="8"/>
        <v>0</v>
      </c>
      <c r="I28" s="1">
        <f t="shared" si="8"/>
        <v>0</v>
      </c>
      <c r="J28" s="1">
        <f t="shared" si="8"/>
        <v>0</v>
      </c>
      <c r="K28" s="1">
        <f t="shared" si="8"/>
        <v>0</v>
      </c>
      <c r="L28" s="1">
        <f t="shared" si="8"/>
        <v>0</v>
      </c>
      <c r="M28" s="1">
        <f t="shared" si="8"/>
        <v>0</v>
      </c>
      <c r="N28" s="33"/>
      <c r="O28" s="34"/>
      <c r="P28" s="19"/>
    </row>
    <row r="29" spans="1:16" ht="27" customHeight="1">
      <c r="A29" s="27"/>
      <c r="B29" s="43"/>
      <c r="C29" s="5" t="s">
        <v>50</v>
      </c>
      <c r="D29" s="1">
        <f t="shared" si="9"/>
        <v>18209.600000000002</v>
      </c>
      <c r="E29" s="1">
        <f t="shared" si="9"/>
        <v>0</v>
      </c>
      <c r="F29" s="1">
        <f t="shared" si="8"/>
        <v>18209.600000000002</v>
      </c>
      <c r="G29" s="1">
        <f t="shared" si="8"/>
        <v>0</v>
      </c>
      <c r="H29" s="1">
        <f t="shared" si="8"/>
        <v>0</v>
      </c>
      <c r="I29" s="1">
        <f t="shared" si="8"/>
        <v>0</v>
      </c>
      <c r="J29" s="1">
        <f t="shared" si="8"/>
        <v>0</v>
      </c>
      <c r="K29" s="1">
        <f t="shared" si="8"/>
        <v>0</v>
      </c>
      <c r="L29" s="1">
        <f t="shared" si="8"/>
        <v>0</v>
      </c>
      <c r="M29" s="1">
        <f t="shared" si="8"/>
        <v>0</v>
      </c>
      <c r="N29" s="35"/>
      <c r="O29" s="36"/>
      <c r="P29" s="19"/>
    </row>
    <row r="30" spans="1:16" ht="30.75" customHeight="1">
      <c r="A30" s="25" t="s">
        <v>35</v>
      </c>
      <c r="B30" s="44" t="s">
        <v>25</v>
      </c>
      <c r="C30" s="5" t="s">
        <v>18</v>
      </c>
      <c r="D30" s="1">
        <f aca="true" t="shared" si="10" ref="D30:D40">F30+H30+J30+L30</f>
        <v>57829.09999999999</v>
      </c>
      <c r="E30" s="1">
        <f>G30+I30+K30+M30</f>
        <v>35246.7</v>
      </c>
      <c r="F30" s="1">
        <f aca="true" t="shared" si="11" ref="F30:M30">SUM(F31:F36)</f>
        <v>57829.09999999999</v>
      </c>
      <c r="G30" s="1">
        <f t="shared" si="11"/>
        <v>35246.7</v>
      </c>
      <c r="H30" s="1">
        <f t="shared" si="11"/>
        <v>0</v>
      </c>
      <c r="I30" s="1">
        <f t="shared" si="11"/>
        <v>0</v>
      </c>
      <c r="J30" s="1">
        <f t="shared" si="11"/>
        <v>0</v>
      </c>
      <c r="K30" s="1">
        <f t="shared" si="11"/>
        <v>0</v>
      </c>
      <c r="L30" s="1">
        <f t="shared" si="11"/>
        <v>0</v>
      </c>
      <c r="M30" s="1">
        <f t="shared" si="11"/>
        <v>0</v>
      </c>
      <c r="N30" s="31" t="s">
        <v>19</v>
      </c>
      <c r="O30" s="32"/>
      <c r="P30" s="19"/>
    </row>
    <row r="31" spans="1:16" ht="30.75" customHeight="1">
      <c r="A31" s="26"/>
      <c r="B31" s="45"/>
      <c r="C31" s="5" t="s">
        <v>0</v>
      </c>
      <c r="D31" s="1">
        <f t="shared" si="10"/>
        <v>1373.1000000000004</v>
      </c>
      <c r="E31" s="1">
        <f aca="true" t="shared" si="12" ref="E31:E38">G31+I31+K31+M31</f>
        <v>1373.1000000000004</v>
      </c>
      <c r="F31" s="3">
        <f>11446.6+730-10803.5</f>
        <v>1373.1000000000004</v>
      </c>
      <c r="G31" s="1">
        <f>11291.2-225+730-1530-8893.1</f>
        <v>1373.1000000000004</v>
      </c>
      <c r="H31" s="1"/>
      <c r="I31" s="1"/>
      <c r="J31" s="1"/>
      <c r="K31" s="1"/>
      <c r="L31" s="1"/>
      <c r="M31" s="1"/>
      <c r="N31" s="33"/>
      <c r="O31" s="34"/>
      <c r="P31" s="19">
        <f>F31-G31</f>
        <v>0</v>
      </c>
    </row>
    <row r="32" spans="1:16" ht="30.75" customHeight="1">
      <c r="A32" s="26"/>
      <c r="B32" s="45"/>
      <c r="C32" s="5" t="s">
        <v>1</v>
      </c>
      <c r="D32" s="1">
        <f t="shared" si="10"/>
        <v>11291.2</v>
      </c>
      <c r="E32" s="1">
        <f t="shared" si="12"/>
        <v>11291.2</v>
      </c>
      <c r="F32" s="1">
        <v>11291.2</v>
      </c>
      <c r="G32" s="1">
        <v>11291.2</v>
      </c>
      <c r="H32" s="1"/>
      <c r="I32" s="1"/>
      <c r="J32" s="1"/>
      <c r="K32" s="1"/>
      <c r="L32" s="1"/>
      <c r="M32" s="1"/>
      <c r="N32" s="33"/>
      <c r="O32" s="34"/>
      <c r="P32" s="19"/>
    </row>
    <row r="33" spans="1:16" ht="30.75" customHeight="1">
      <c r="A33" s="26"/>
      <c r="B33" s="45"/>
      <c r="C33" s="5" t="s">
        <v>5</v>
      </c>
      <c r="D33" s="1">
        <f t="shared" si="10"/>
        <v>11291.2</v>
      </c>
      <c r="E33" s="1">
        <f t="shared" si="12"/>
        <v>11291.2</v>
      </c>
      <c r="F33" s="1">
        <v>11291.2</v>
      </c>
      <c r="G33" s="1">
        <v>11291.2</v>
      </c>
      <c r="H33" s="1"/>
      <c r="I33" s="1"/>
      <c r="J33" s="1"/>
      <c r="K33" s="1"/>
      <c r="L33" s="1"/>
      <c r="M33" s="1"/>
      <c r="N33" s="33"/>
      <c r="O33" s="34"/>
      <c r="P33" s="19"/>
    </row>
    <row r="34" spans="1:16" ht="30.75" customHeight="1">
      <c r="A34" s="26"/>
      <c r="B34" s="45"/>
      <c r="C34" s="5" t="s">
        <v>48</v>
      </c>
      <c r="D34" s="1">
        <f t="shared" si="10"/>
        <v>11291.2</v>
      </c>
      <c r="E34" s="1">
        <f t="shared" si="12"/>
        <v>11291.2</v>
      </c>
      <c r="F34" s="1">
        <v>11291.2</v>
      </c>
      <c r="G34" s="21">
        <v>11291.2</v>
      </c>
      <c r="H34" s="1"/>
      <c r="I34" s="1"/>
      <c r="J34" s="1"/>
      <c r="K34" s="1"/>
      <c r="L34" s="1"/>
      <c r="M34" s="1"/>
      <c r="N34" s="33"/>
      <c r="O34" s="34"/>
      <c r="P34" s="19"/>
    </row>
    <row r="35" spans="1:16" ht="30.75" customHeight="1">
      <c r="A35" s="26"/>
      <c r="B35" s="45"/>
      <c r="C35" s="5" t="s">
        <v>49</v>
      </c>
      <c r="D35" s="1">
        <f t="shared" si="10"/>
        <v>11291.2</v>
      </c>
      <c r="E35" s="1">
        <f t="shared" si="12"/>
        <v>0</v>
      </c>
      <c r="F35" s="1">
        <v>11291.2</v>
      </c>
      <c r="G35" s="1"/>
      <c r="H35" s="1"/>
      <c r="I35" s="1"/>
      <c r="J35" s="1"/>
      <c r="K35" s="1"/>
      <c r="L35" s="1"/>
      <c r="M35" s="1"/>
      <c r="N35" s="33"/>
      <c r="O35" s="34"/>
      <c r="P35" s="19"/>
    </row>
    <row r="36" spans="1:16" ht="30.75" customHeight="1">
      <c r="A36" s="27"/>
      <c r="B36" s="46"/>
      <c r="C36" s="5" t="s">
        <v>50</v>
      </c>
      <c r="D36" s="1">
        <f t="shared" si="10"/>
        <v>11291.2</v>
      </c>
      <c r="E36" s="1">
        <f t="shared" si="12"/>
        <v>0</v>
      </c>
      <c r="F36" s="1">
        <v>11291.2</v>
      </c>
      <c r="G36" s="1"/>
      <c r="H36" s="1"/>
      <c r="I36" s="1"/>
      <c r="J36" s="1"/>
      <c r="K36" s="1"/>
      <c r="L36" s="1"/>
      <c r="M36" s="1"/>
      <c r="N36" s="35"/>
      <c r="O36" s="36"/>
      <c r="P36" s="19"/>
    </row>
    <row r="37" spans="1:16" ht="15" customHeight="1">
      <c r="A37" s="25" t="s">
        <v>36</v>
      </c>
      <c r="B37" s="28" t="s">
        <v>26</v>
      </c>
      <c r="C37" s="5" t="s">
        <v>18</v>
      </c>
      <c r="D37" s="1">
        <f t="shared" si="10"/>
        <v>4690</v>
      </c>
      <c r="E37" s="1">
        <f>G37+I37+K37+M37</f>
        <v>2250</v>
      </c>
      <c r="F37" s="1">
        <f>SUM(F38:F43)</f>
        <v>4690</v>
      </c>
      <c r="G37" s="1">
        <f>SUM(G38:G43)</f>
        <v>2250</v>
      </c>
      <c r="H37" s="1">
        <f aca="true" t="shared" si="13" ref="H37:M37">SUM(H38:H43)</f>
        <v>0</v>
      </c>
      <c r="I37" s="1">
        <f t="shared" si="13"/>
        <v>0</v>
      </c>
      <c r="J37" s="1">
        <f t="shared" si="13"/>
        <v>0</v>
      </c>
      <c r="K37" s="1">
        <f t="shared" si="13"/>
        <v>0</v>
      </c>
      <c r="L37" s="1">
        <f t="shared" si="13"/>
        <v>0</v>
      </c>
      <c r="M37" s="1">
        <f t="shared" si="13"/>
        <v>0</v>
      </c>
      <c r="N37" s="31" t="s">
        <v>19</v>
      </c>
      <c r="O37" s="32"/>
      <c r="P37" s="19"/>
    </row>
    <row r="38" spans="1:16" ht="25.5">
      <c r="A38" s="26"/>
      <c r="B38" s="29"/>
      <c r="C38" s="5" t="s">
        <v>0</v>
      </c>
      <c r="D38" s="1">
        <f t="shared" si="10"/>
        <v>300</v>
      </c>
      <c r="E38" s="1">
        <f t="shared" si="12"/>
        <v>300</v>
      </c>
      <c r="F38" s="1">
        <f>1220-920</f>
        <v>300</v>
      </c>
      <c r="G38" s="1">
        <f>1220-920</f>
        <v>300</v>
      </c>
      <c r="H38" s="1"/>
      <c r="I38" s="1"/>
      <c r="J38" s="1"/>
      <c r="K38" s="1"/>
      <c r="L38" s="1"/>
      <c r="M38" s="1"/>
      <c r="N38" s="33"/>
      <c r="O38" s="34"/>
      <c r="P38" s="19"/>
    </row>
    <row r="39" spans="1:16" ht="25.5">
      <c r="A39" s="26"/>
      <c r="B39" s="29"/>
      <c r="C39" s="5" t="s">
        <v>1</v>
      </c>
      <c r="D39" s="1">
        <f t="shared" si="10"/>
        <v>1220</v>
      </c>
      <c r="E39" s="1">
        <f>G39+I39+K39+M39</f>
        <v>650</v>
      </c>
      <c r="F39" s="1">
        <v>1220</v>
      </c>
      <c r="G39" s="21">
        <v>650</v>
      </c>
      <c r="H39" s="1"/>
      <c r="I39" s="1"/>
      <c r="J39" s="1"/>
      <c r="K39" s="1"/>
      <c r="L39" s="1"/>
      <c r="M39" s="1"/>
      <c r="N39" s="33"/>
      <c r="O39" s="34"/>
      <c r="P39" s="19"/>
    </row>
    <row r="40" spans="1:16" ht="25.5">
      <c r="A40" s="26"/>
      <c r="B40" s="29"/>
      <c r="C40" s="5" t="s">
        <v>5</v>
      </c>
      <c r="D40" s="1">
        <f t="shared" si="10"/>
        <v>1220</v>
      </c>
      <c r="E40" s="1">
        <f>G40+I40+K40+M40</f>
        <v>650</v>
      </c>
      <c r="F40" s="1">
        <v>1220</v>
      </c>
      <c r="G40" s="21">
        <v>650</v>
      </c>
      <c r="H40" s="1"/>
      <c r="I40" s="1"/>
      <c r="J40" s="1"/>
      <c r="K40" s="1"/>
      <c r="L40" s="1"/>
      <c r="M40" s="1"/>
      <c r="N40" s="33"/>
      <c r="O40" s="34"/>
      <c r="P40" s="19"/>
    </row>
    <row r="41" spans="1:16" ht="25.5">
      <c r="A41" s="26"/>
      <c r="B41" s="29"/>
      <c r="C41" s="5" t="s">
        <v>48</v>
      </c>
      <c r="D41" s="1">
        <f aca="true" t="shared" si="14" ref="D41:E43">F41+H41+J41+L41</f>
        <v>650</v>
      </c>
      <c r="E41" s="1">
        <f t="shared" si="14"/>
        <v>650</v>
      </c>
      <c r="F41" s="1">
        <v>650</v>
      </c>
      <c r="G41" s="21">
        <v>650</v>
      </c>
      <c r="H41" s="1"/>
      <c r="I41" s="1"/>
      <c r="J41" s="1"/>
      <c r="K41" s="1"/>
      <c r="L41" s="1"/>
      <c r="M41" s="1"/>
      <c r="N41" s="33"/>
      <c r="O41" s="34"/>
      <c r="P41" s="19"/>
    </row>
    <row r="42" spans="1:16" ht="25.5">
      <c r="A42" s="26"/>
      <c r="B42" s="29"/>
      <c r="C42" s="5" t="s">
        <v>49</v>
      </c>
      <c r="D42" s="1">
        <f t="shared" si="14"/>
        <v>650</v>
      </c>
      <c r="E42" s="1">
        <f t="shared" si="14"/>
        <v>0</v>
      </c>
      <c r="F42" s="1">
        <v>650</v>
      </c>
      <c r="G42" s="1"/>
      <c r="H42" s="1"/>
      <c r="I42" s="1"/>
      <c r="J42" s="1"/>
      <c r="K42" s="1"/>
      <c r="L42" s="1"/>
      <c r="M42" s="1"/>
      <c r="N42" s="33"/>
      <c r="O42" s="34"/>
      <c r="P42" s="19"/>
    </row>
    <row r="43" spans="1:16" ht="25.5">
      <c r="A43" s="27"/>
      <c r="B43" s="30"/>
      <c r="C43" s="5" t="s">
        <v>50</v>
      </c>
      <c r="D43" s="1">
        <f t="shared" si="14"/>
        <v>650</v>
      </c>
      <c r="E43" s="1">
        <f t="shared" si="14"/>
        <v>0</v>
      </c>
      <c r="F43" s="1">
        <v>650</v>
      </c>
      <c r="G43" s="1"/>
      <c r="H43" s="1"/>
      <c r="I43" s="1"/>
      <c r="J43" s="1"/>
      <c r="K43" s="1"/>
      <c r="L43" s="1"/>
      <c r="M43" s="1"/>
      <c r="N43" s="35"/>
      <c r="O43" s="36"/>
      <c r="P43" s="19"/>
    </row>
    <row r="44" spans="1:16" ht="22.5" customHeight="1">
      <c r="A44" s="25" t="s">
        <v>37</v>
      </c>
      <c r="B44" s="44" t="s">
        <v>46</v>
      </c>
      <c r="C44" s="5" t="s">
        <v>18</v>
      </c>
      <c r="D44" s="1">
        <f aca="true" t="shared" si="15" ref="D44:E47">F44+H44+J44+L44</f>
        <v>13014.6</v>
      </c>
      <c r="E44" s="1">
        <f t="shared" si="15"/>
        <v>8312.6</v>
      </c>
      <c r="F44" s="1">
        <f>SUM(F45:F50)</f>
        <v>13014.6</v>
      </c>
      <c r="G44" s="1">
        <f>SUM(G45:G50)</f>
        <v>8312.6</v>
      </c>
      <c r="H44" s="1">
        <f aca="true" t="shared" si="16" ref="H44:M44">SUM(H45:H50)</f>
        <v>0</v>
      </c>
      <c r="I44" s="1">
        <f t="shared" si="16"/>
        <v>0</v>
      </c>
      <c r="J44" s="1">
        <f t="shared" si="16"/>
        <v>0</v>
      </c>
      <c r="K44" s="1">
        <f t="shared" si="16"/>
        <v>0</v>
      </c>
      <c r="L44" s="1">
        <f t="shared" si="16"/>
        <v>0</v>
      </c>
      <c r="M44" s="1">
        <f t="shared" si="16"/>
        <v>0</v>
      </c>
      <c r="N44" s="31" t="s">
        <v>19</v>
      </c>
      <c r="O44" s="32"/>
      <c r="P44" s="19"/>
    </row>
    <row r="45" spans="1:16" ht="22.5" customHeight="1">
      <c r="A45" s="26"/>
      <c r="B45" s="45"/>
      <c r="C45" s="5" t="s">
        <v>0</v>
      </c>
      <c r="D45" s="1">
        <f t="shared" si="15"/>
        <v>1259.6</v>
      </c>
      <c r="E45" s="1">
        <f t="shared" si="15"/>
        <v>1259.6</v>
      </c>
      <c r="F45" s="3">
        <f>2909.6-1650</f>
        <v>1259.6</v>
      </c>
      <c r="G45" s="1">
        <f>2351-450-641.4</f>
        <v>1259.6</v>
      </c>
      <c r="H45" s="1"/>
      <c r="I45" s="1"/>
      <c r="J45" s="1"/>
      <c r="K45" s="1"/>
      <c r="L45" s="1"/>
      <c r="M45" s="1"/>
      <c r="N45" s="33"/>
      <c r="O45" s="34"/>
      <c r="P45" s="19">
        <f>F45-G45</f>
        <v>0</v>
      </c>
    </row>
    <row r="46" spans="1:16" ht="22.5" customHeight="1">
      <c r="A46" s="26"/>
      <c r="B46" s="45"/>
      <c r="C46" s="5" t="s">
        <v>1</v>
      </c>
      <c r="D46" s="1">
        <f t="shared" si="15"/>
        <v>2351</v>
      </c>
      <c r="E46" s="1">
        <f t="shared" si="15"/>
        <v>2351</v>
      </c>
      <c r="F46" s="1">
        <v>2351</v>
      </c>
      <c r="G46" s="1">
        <v>2351</v>
      </c>
      <c r="H46" s="1"/>
      <c r="I46" s="1"/>
      <c r="J46" s="1"/>
      <c r="K46" s="1"/>
      <c r="L46" s="1"/>
      <c r="M46" s="1"/>
      <c r="N46" s="33"/>
      <c r="O46" s="34"/>
      <c r="P46" s="19"/>
    </row>
    <row r="47" spans="1:16" ht="22.5" customHeight="1">
      <c r="A47" s="26"/>
      <c r="B47" s="45"/>
      <c r="C47" s="5" t="s">
        <v>5</v>
      </c>
      <c r="D47" s="1">
        <f t="shared" si="15"/>
        <v>2351</v>
      </c>
      <c r="E47" s="1">
        <f t="shared" si="15"/>
        <v>2351</v>
      </c>
      <c r="F47" s="1">
        <v>2351</v>
      </c>
      <c r="G47" s="1">
        <v>2351</v>
      </c>
      <c r="H47" s="1"/>
      <c r="I47" s="1"/>
      <c r="J47" s="1"/>
      <c r="K47" s="1"/>
      <c r="L47" s="1"/>
      <c r="M47" s="1"/>
      <c r="N47" s="33"/>
      <c r="O47" s="34"/>
      <c r="P47" s="19"/>
    </row>
    <row r="48" spans="1:16" ht="22.5" customHeight="1">
      <c r="A48" s="26"/>
      <c r="B48" s="45"/>
      <c r="C48" s="5" t="s">
        <v>48</v>
      </c>
      <c r="D48" s="1">
        <f>F48+H48+J48+L48</f>
        <v>2351</v>
      </c>
      <c r="E48" s="1">
        <f aca="true" t="shared" si="17" ref="D48:E50">G48+I48+K48+M48</f>
        <v>2351</v>
      </c>
      <c r="F48" s="3">
        <v>2351</v>
      </c>
      <c r="G48" s="21">
        <v>2351</v>
      </c>
      <c r="H48" s="1"/>
      <c r="I48" s="1"/>
      <c r="J48" s="1"/>
      <c r="K48" s="1"/>
      <c r="L48" s="1"/>
      <c r="M48" s="1"/>
      <c r="N48" s="33"/>
      <c r="O48" s="34"/>
      <c r="P48" s="19"/>
    </row>
    <row r="49" spans="1:16" ht="22.5" customHeight="1">
      <c r="A49" s="26"/>
      <c r="B49" s="45"/>
      <c r="C49" s="5" t="s">
        <v>49</v>
      </c>
      <c r="D49" s="1">
        <f t="shared" si="17"/>
        <v>2351</v>
      </c>
      <c r="E49" s="1">
        <f t="shared" si="17"/>
        <v>0</v>
      </c>
      <c r="F49" s="3">
        <v>2351</v>
      </c>
      <c r="G49" s="1"/>
      <c r="H49" s="1"/>
      <c r="I49" s="1"/>
      <c r="J49" s="1"/>
      <c r="K49" s="1"/>
      <c r="L49" s="1"/>
      <c r="M49" s="1"/>
      <c r="N49" s="33"/>
      <c r="O49" s="34"/>
      <c r="P49" s="19"/>
    </row>
    <row r="50" spans="1:16" ht="22.5" customHeight="1">
      <c r="A50" s="27"/>
      <c r="B50" s="46"/>
      <c r="C50" s="5" t="s">
        <v>50</v>
      </c>
      <c r="D50" s="1">
        <f t="shared" si="17"/>
        <v>2351</v>
      </c>
      <c r="E50" s="1">
        <f t="shared" si="17"/>
        <v>0</v>
      </c>
      <c r="F50" s="3">
        <v>2351</v>
      </c>
      <c r="G50" s="1"/>
      <c r="H50" s="1"/>
      <c r="I50" s="1"/>
      <c r="J50" s="1"/>
      <c r="K50" s="1"/>
      <c r="L50" s="1"/>
      <c r="M50" s="1"/>
      <c r="N50" s="35"/>
      <c r="O50" s="36"/>
      <c r="P50" s="19"/>
    </row>
    <row r="51" spans="1:16" ht="30.75" customHeight="1">
      <c r="A51" s="25" t="s">
        <v>38</v>
      </c>
      <c r="B51" s="28" t="s">
        <v>27</v>
      </c>
      <c r="C51" s="5" t="s">
        <v>18</v>
      </c>
      <c r="D51" s="1">
        <f aca="true" t="shared" si="18" ref="D51:E54">F51+H51+J51+L51</f>
        <v>24699.4</v>
      </c>
      <c r="E51" s="1">
        <f>G51+I51+K51+M51</f>
        <v>16239.599999999999</v>
      </c>
      <c r="F51" s="1">
        <f>SUM(F52:F57)</f>
        <v>24699.4</v>
      </c>
      <c r="G51" s="1">
        <f>SUM(G52:G57)</f>
        <v>16239.599999999999</v>
      </c>
      <c r="H51" s="1">
        <f aca="true" t="shared" si="19" ref="H51:M51">SUM(H52:H57)</f>
        <v>0</v>
      </c>
      <c r="I51" s="1">
        <f t="shared" si="19"/>
        <v>0</v>
      </c>
      <c r="J51" s="1">
        <f t="shared" si="19"/>
        <v>0</v>
      </c>
      <c r="K51" s="1">
        <f t="shared" si="19"/>
        <v>0</v>
      </c>
      <c r="L51" s="1">
        <f t="shared" si="19"/>
        <v>0</v>
      </c>
      <c r="M51" s="1">
        <f t="shared" si="19"/>
        <v>0</v>
      </c>
      <c r="N51" s="31" t="s">
        <v>19</v>
      </c>
      <c r="O51" s="32"/>
      <c r="P51" s="19"/>
    </row>
    <row r="52" spans="1:16" ht="30.75" customHeight="1">
      <c r="A52" s="26"/>
      <c r="B52" s="29"/>
      <c r="C52" s="5" t="s">
        <v>0</v>
      </c>
      <c r="D52" s="1">
        <f t="shared" si="18"/>
        <v>4487.4</v>
      </c>
      <c r="E52" s="1">
        <f t="shared" si="18"/>
        <v>4487.4</v>
      </c>
      <c r="F52" s="1">
        <f>4052.4-565+1000</f>
        <v>4487.4</v>
      </c>
      <c r="G52" s="1">
        <f>3228.2+216.9+577.3+30-33-565+33+1000</f>
        <v>4487.4</v>
      </c>
      <c r="H52" s="1"/>
      <c r="I52" s="1"/>
      <c r="J52" s="1"/>
      <c r="K52" s="1"/>
      <c r="L52" s="1"/>
      <c r="M52" s="1"/>
      <c r="N52" s="33"/>
      <c r="O52" s="34"/>
      <c r="P52" s="19"/>
    </row>
    <row r="53" spans="1:16" ht="30.75" customHeight="1">
      <c r="A53" s="26"/>
      <c r="B53" s="29"/>
      <c r="C53" s="5" t="s">
        <v>1</v>
      </c>
      <c r="D53" s="1">
        <f>F53+H53+J53+L53</f>
        <v>4512.4</v>
      </c>
      <c r="E53" s="1">
        <f t="shared" si="18"/>
        <v>3917.4</v>
      </c>
      <c r="F53" s="1">
        <f>3947.4+565</f>
        <v>4512.4</v>
      </c>
      <c r="G53" s="21">
        <v>3917.4</v>
      </c>
      <c r="H53" s="1"/>
      <c r="I53" s="1"/>
      <c r="J53" s="1"/>
      <c r="K53" s="1"/>
      <c r="L53" s="1"/>
      <c r="M53" s="1"/>
      <c r="N53" s="33"/>
      <c r="O53" s="34"/>
      <c r="P53" s="19"/>
    </row>
    <row r="54" spans="1:16" ht="30.75" customHeight="1">
      <c r="A54" s="26"/>
      <c r="B54" s="29"/>
      <c r="C54" s="5" t="s">
        <v>5</v>
      </c>
      <c r="D54" s="1">
        <f t="shared" si="18"/>
        <v>3947.4</v>
      </c>
      <c r="E54" s="1">
        <f t="shared" si="18"/>
        <v>3917.4</v>
      </c>
      <c r="F54" s="1">
        <v>3947.4</v>
      </c>
      <c r="G54" s="21">
        <v>3917.4</v>
      </c>
      <c r="H54" s="1"/>
      <c r="I54" s="1"/>
      <c r="J54" s="1"/>
      <c r="K54" s="1"/>
      <c r="L54" s="1"/>
      <c r="M54" s="1"/>
      <c r="N54" s="33"/>
      <c r="O54" s="34"/>
      <c r="P54" s="19"/>
    </row>
    <row r="55" spans="1:16" ht="30.75" customHeight="1">
      <c r="A55" s="26"/>
      <c r="B55" s="29"/>
      <c r="C55" s="5" t="s">
        <v>48</v>
      </c>
      <c r="D55" s="1">
        <f aca="true" t="shared" si="20" ref="D55:E59">F55+H55+J55+L55</f>
        <v>3917.4</v>
      </c>
      <c r="E55" s="1">
        <f>G55+I55+K55+M55</f>
        <v>3917.4</v>
      </c>
      <c r="F55" s="1">
        <v>3917.4</v>
      </c>
      <c r="G55" s="21">
        <v>3917.4</v>
      </c>
      <c r="H55" s="1"/>
      <c r="I55" s="1"/>
      <c r="J55" s="1"/>
      <c r="K55" s="1"/>
      <c r="L55" s="1"/>
      <c r="M55" s="1"/>
      <c r="N55" s="33"/>
      <c r="O55" s="34"/>
      <c r="P55" s="19"/>
    </row>
    <row r="56" spans="1:16" ht="30.75" customHeight="1">
      <c r="A56" s="26"/>
      <c r="B56" s="29"/>
      <c r="C56" s="5" t="s">
        <v>49</v>
      </c>
      <c r="D56" s="1">
        <f>F56+H56+J56+L56</f>
        <v>3917.4</v>
      </c>
      <c r="E56" s="1">
        <f t="shared" si="20"/>
        <v>0</v>
      </c>
      <c r="F56" s="1">
        <v>3917.4</v>
      </c>
      <c r="G56" s="1"/>
      <c r="H56" s="1"/>
      <c r="I56" s="1"/>
      <c r="J56" s="1"/>
      <c r="K56" s="1"/>
      <c r="L56" s="1"/>
      <c r="M56" s="1"/>
      <c r="N56" s="33"/>
      <c r="O56" s="34"/>
      <c r="P56" s="19"/>
    </row>
    <row r="57" spans="1:16" ht="30.75" customHeight="1">
      <c r="A57" s="27"/>
      <c r="B57" s="30"/>
      <c r="C57" s="5" t="s">
        <v>50</v>
      </c>
      <c r="D57" s="1">
        <f t="shared" si="20"/>
        <v>3917.4</v>
      </c>
      <c r="E57" s="1">
        <f t="shared" si="20"/>
        <v>0</v>
      </c>
      <c r="F57" s="1">
        <v>3917.4</v>
      </c>
      <c r="G57" s="1"/>
      <c r="H57" s="1"/>
      <c r="I57" s="1"/>
      <c r="J57" s="1"/>
      <c r="K57" s="1"/>
      <c r="L57" s="1"/>
      <c r="M57" s="1"/>
      <c r="N57" s="35"/>
      <c r="O57" s="36"/>
      <c r="P57" s="19"/>
    </row>
    <row r="58" spans="1:16" ht="30.75" customHeight="1">
      <c r="A58" s="25" t="s">
        <v>53</v>
      </c>
      <c r="B58" s="28" t="s">
        <v>54</v>
      </c>
      <c r="C58" s="5" t="s">
        <v>18</v>
      </c>
      <c r="D58" s="1">
        <f t="shared" si="20"/>
        <v>1650</v>
      </c>
      <c r="E58" s="1">
        <f aca="true" t="shared" si="21" ref="E58:E64">G58+I58+K58+M58</f>
        <v>1650</v>
      </c>
      <c r="F58" s="1">
        <f>SUM(F59:F64)</f>
        <v>1650</v>
      </c>
      <c r="G58" s="1">
        <f>SUM(G59:G64)</f>
        <v>1650</v>
      </c>
      <c r="H58" s="1">
        <f aca="true" t="shared" si="22" ref="H58:M58">SUM(H59:H64)</f>
        <v>0</v>
      </c>
      <c r="I58" s="1">
        <f t="shared" si="22"/>
        <v>0</v>
      </c>
      <c r="J58" s="1">
        <f t="shared" si="22"/>
        <v>0</v>
      </c>
      <c r="K58" s="1">
        <f t="shared" si="22"/>
        <v>0</v>
      </c>
      <c r="L58" s="1">
        <f t="shared" si="22"/>
        <v>0</v>
      </c>
      <c r="M58" s="1">
        <f t="shared" si="22"/>
        <v>0</v>
      </c>
      <c r="N58" s="31" t="s">
        <v>19</v>
      </c>
      <c r="O58" s="32"/>
      <c r="P58" s="19"/>
    </row>
    <row r="59" spans="1:16" ht="30.75" customHeight="1">
      <c r="A59" s="26"/>
      <c r="B59" s="29"/>
      <c r="C59" s="5" t="s">
        <v>0</v>
      </c>
      <c r="D59" s="1">
        <f t="shared" si="20"/>
        <v>1650</v>
      </c>
      <c r="E59" s="1">
        <f t="shared" si="21"/>
        <v>1650</v>
      </c>
      <c r="F59" s="1">
        <f>G59</f>
        <v>1650</v>
      </c>
      <c r="G59" s="1">
        <f>1500+150</f>
        <v>1650</v>
      </c>
      <c r="H59" s="1"/>
      <c r="I59" s="1"/>
      <c r="J59" s="1"/>
      <c r="K59" s="1"/>
      <c r="L59" s="1"/>
      <c r="M59" s="1"/>
      <c r="N59" s="33"/>
      <c r="O59" s="34"/>
      <c r="P59" s="19"/>
    </row>
    <row r="60" spans="1:16" ht="30.75" customHeight="1">
      <c r="A60" s="26"/>
      <c r="B60" s="29"/>
      <c r="C60" s="5" t="s">
        <v>1</v>
      </c>
      <c r="D60" s="1">
        <f>F60+H60+J60+L60</f>
        <v>0</v>
      </c>
      <c r="E60" s="1">
        <f t="shared" si="21"/>
        <v>0</v>
      </c>
      <c r="F60" s="1"/>
      <c r="G60" s="1"/>
      <c r="H60" s="1"/>
      <c r="I60" s="1"/>
      <c r="J60" s="1"/>
      <c r="K60" s="1"/>
      <c r="L60" s="1"/>
      <c r="M60" s="1"/>
      <c r="N60" s="33"/>
      <c r="O60" s="34"/>
      <c r="P60" s="19"/>
    </row>
    <row r="61" spans="1:16" ht="30.75" customHeight="1">
      <c r="A61" s="26"/>
      <c r="B61" s="29"/>
      <c r="C61" s="5" t="s">
        <v>5</v>
      </c>
      <c r="D61" s="1">
        <f>F61+H61+J61+L61</f>
        <v>0</v>
      </c>
      <c r="E61" s="1">
        <f t="shared" si="21"/>
        <v>0</v>
      </c>
      <c r="F61" s="1"/>
      <c r="G61" s="1"/>
      <c r="H61" s="1"/>
      <c r="I61" s="1"/>
      <c r="J61" s="1"/>
      <c r="K61" s="1"/>
      <c r="L61" s="1"/>
      <c r="M61" s="1"/>
      <c r="N61" s="33"/>
      <c r="O61" s="34"/>
      <c r="P61" s="19"/>
    </row>
    <row r="62" spans="1:16" ht="30.75" customHeight="1">
      <c r="A62" s="26"/>
      <c r="B62" s="29"/>
      <c r="C62" s="5" t="s">
        <v>48</v>
      </c>
      <c r="D62" s="1">
        <f>F62+H62+J62+L62</f>
        <v>0</v>
      </c>
      <c r="E62" s="1">
        <f t="shared" si="21"/>
        <v>0</v>
      </c>
      <c r="F62" s="1"/>
      <c r="G62" s="1"/>
      <c r="H62" s="1"/>
      <c r="I62" s="1"/>
      <c r="J62" s="1"/>
      <c r="K62" s="1"/>
      <c r="L62" s="1"/>
      <c r="M62" s="1"/>
      <c r="N62" s="33"/>
      <c r="O62" s="34"/>
      <c r="P62" s="19"/>
    </row>
    <row r="63" spans="1:16" ht="30.75" customHeight="1">
      <c r="A63" s="26"/>
      <c r="B63" s="29"/>
      <c r="C63" s="5" t="s">
        <v>49</v>
      </c>
      <c r="D63" s="1">
        <f>F63+H63+J63+L63</f>
        <v>0</v>
      </c>
      <c r="E63" s="1">
        <f t="shared" si="21"/>
        <v>0</v>
      </c>
      <c r="F63" s="1"/>
      <c r="G63" s="1"/>
      <c r="H63" s="1"/>
      <c r="I63" s="1"/>
      <c r="J63" s="1"/>
      <c r="K63" s="1"/>
      <c r="L63" s="1"/>
      <c r="M63" s="1"/>
      <c r="N63" s="33"/>
      <c r="O63" s="34"/>
      <c r="P63" s="19"/>
    </row>
    <row r="64" spans="1:16" ht="30.75" customHeight="1">
      <c r="A64" s="27"/>
      <c r="B64" s="30"/>
      <c r="C64" s="5" t="s">
        <v>50</v>
      </c>
      <c r="D64" s="1">
        <f>F64+H64+J64+L64</f>
        <v>0</v>
      </c>
      <c r="E64" s="1">
        <f t="shared" si="21"/>
        <v>0</v>
      </c>
      <c r="F64" s="1"/>
      <c r="G64" s="1"/>
      <c r="H64" s="1"/>
      <c r="I64" s="1"/>
      <c r="J64" s="1"/>
      <c r="K64" s="1"/>
      <c r="L64" s="1"/>
      <c r="M64" s="1"/>
      <c r="N64" s="35"/>
      <c r="O64" s="36"/>
      <c r="P64" s="19"/>
    </row>
    <row r="65" spans="1:16" ht="15">
      <c r="A65" s="22"/>
      <c r="B65" s="24" t="s">
        <v>2</v>
      </c>
      <c r="C65" s="18" t="s">
        <v>18</v>
      </c>
      <c r="D65" s="1">
        <f aca="true" t="shared" si="23" ref="D65:E68">F65+H65+J65+L65</f>
        <v>101883.10000000002</v>
      </c>
      <c r="E65" s="1">
        <f t="shared" si="23"/>
        <v>63698.90000000001</v>
      </c>
      <c r="F65" s="1">
        <f>SUM(F66:F71)</f>
        <v>101883.10000000002</v>
      </c>
      <c r="G65" s="1">
        <f aca="true" t="shared" si="24" ref="G65:M65">SUM(G66:G71)</f>
        <v>63698.90000000001</v>
      </c>
      <c r="H65" s="1">
        <f t="shared" si="24"/>
        <v>0</v>
      </c>
      <c r="I65" s="1">
        <f t="shared" si="24"/>
        <v>0</v>
      </c>
      <c r="J65" s="1">
        <f t="shared" si="24"/>
        <v>0</v>
      </c>
      <c r="K65" s="1">
        <f t="shared" si="24"/>
        <v>0</v>
      </c>
      <c r="L65" s="1">
        <f t="shared" si="24"/>
        <v>0</v>
      </c>
      <c r="M65" s="1">
        <f t="shared" si="24"/>
        <v>0</v>
      </c>
      <c r="N65" s="24"/>
      <c r="O65" s="24"/>
      <c r="P65" s="19"/>
    </row>
    <row r="66" spans="1:16" ht="15">
      <c r="A66" s="22"/>
      <c r="B66" s="24"/>
      <c r="C66" s="18" t="s">
        <v>0</v>
      </c>
      <c r="D66" s="1">
        <f t="shared" si="23"/>
        <v>9070.1</v>
      </c>
      <c r="E66" s="1">
        <f t="shared" si="23"/>
        <v>9070.1</v>
      </c>
      <c r="F66" s="1">
        <f>F24</f>
        <v>9070.1</v>
      </c>
      <c r="G66" s="1">
        <f aca="true" t="shared" si="25" ref="G66:M66">G24</f>
        <v>9070.1</v>
      </c>
      <c r="H66" s="1">
        <f t="shared" si="25"/>
        <v>0</v>
      </c>
      <c r="I66" s="1">
        <f t="shared" si="25"/>
        <v>0</v>
      </c>
      <c r="J66" s="1">
        <f t="shared" si="25"/>
        <v>0</v>
      </c>
      <c r="K66" s="1">
        <f t="shared" si="25"/>
        <v>0</v>
      </c>
      <c r="L66" s="1">
        <f t="shared" si="25"/>
        <v>0</v>
      </c>
      <c r="M66" s="17">
        <f t="shared" si="25"/>
        <v>0</v>
      </c>
      <c r="N66" s="24"/>
      <c r="O66" s="24"/>
      <c r="P66" s="19"/>
    </row>
    <row r="67" spans="1:16" ht="15">
      <c r="A67" s="22"/>
      <c r="B67" s="24"/>
      <c r="C67" s="18" t="s">
        <v>1</v>
      </c>
      <c r="D67" s="1">
        <f t="shared" si="23"/>
        <v>19374.6</v>
      </c>
      <c r="E67" s="1">
        <f t="shared" si="23"/>
        <v>18209.600000000002</v>
      </c>
      <c r="F67" s="1">
        <f>F25</f>
        <v>19374.6</v>
      </c>
      <c r="G67" s="1">
        <f aca="true" t="shared" si="26" ref="G67:M68">G25</f>
        <v>18209.600000000002</v>
      </c>
      <c r="H67" s="1">
        <f t="shared" si="26"/>
        <v>0</v>
      </c>
      <c r="I67" s="1">
        <f t="shared" si="26"/>
        <v>0</v>
      </c>
      <c r="J67" s="1">
        <f t="shared" si="26"/>
        <v>0</v>
      </c>
      <c r="K67" s="1">
        <f t="shared" si="26"/>
        <v>0</v>
      </c>
      <c r="L67" s="1">
        <f t="shared" si="26"/>
        <v>0</v>
      </c>
      <c r="M67" s="17">
        <f t="shared" si="26"/>
        <v>0</v>
      </c>
      <c r="N67" s="24"/>
      <c r="O67" s="24"/>
      <c r="P67" s="19"/>
    </row>
    <row r="68" spans="1:16" ht="15">
      <c r="A68" s="22"/>
      <c r="B68" s="24"/>
      <c r="C68" s="18" t="s">
        <v>5</v>
      </c>
      <c r="D68" s="1">
        <f t="shared" si="23"/>
        <v>18809.600000000002</v>
      </c>
      <c r="E68" s="1">
        <f t="shared" si="23"/>
        <v>18209.600000000002</v>
      </c>
      <c r="F68" s="1">
        <f>F26</f>
        <v>18809.600000000002</v>
      </c>
      <c r="G68" s="1">
        <f t="shared" si="26"/>
        <v>18209.600000000002</v>
      </c>
      <c r="H68" s="1">
        <f t="shared" si="26"/>
        <v>0</v>
      </c>
      <c r="I68" s="1">
        <f t="shared" si="26"/>
        <v>0</v>
      </c>
      <c r="J68" s="1">
        <f t="shared" si="26"/>
        <v>0</v>
      </c>
      <c r="K68" s="1">
        <f t="shared" si="26"/>
        <v>0</v>
      </c>
      <c r="L68" s="1">
        <f t="shared" si="26"/>
        <v>0</v>
      </c>
      <c r="M68" s="17">
        <f t="shared" si="26"/>
        <v>0</v>
      </c>
      <c r="N68" s="24"/>
      <c r="O68" s="24"/>
      <c r="P68" s="19"/>
    </row>
    <row r="69" spans="1:16" ht="15">
      <c r="A69" s="22"/>
      <c r="B69" s="24"/>
      <c r="C69" s="18" t="s">
        <v>48</v>
      </c>
      <c r="D69" s="1">
        <f aca="true" t="shared" si="27" ref="D69:E71">F69+H69+J69+L69</f>
        <v>18209.600000000002</v>
      </c>
      <c r="E69" s="1">
        <f t="shared" si="27"/>
        <v>18209.600000000002</v>
      </c>
      <c r="F69" s="1">
        <f>F27</f>
        <v>18209.600000000002</v>
      </c>
      <c r="G69" s="1">
        <f aca="true" t="shared" si="28" ref="G69:M69">G27</f>
        <v>18209.600000000002</v>
      </c>
      <c r="H69" s="1">
        <f t="shared" si="28"/>
        <v>0</v>
      </c>
      <c r="I69" s="1">
        <f t="shared" si="28"/>
        <v>0</v>
      </c>
      <c r="J69" s="1">
        <f t="shared" si="28"/>
        <v>0</v>
      </c>
      <c r="K69" s="1">
        <f t="shared" si="28"/>
        <v>0</v>
      </c>
      <c r="L69" s="1">
        <f t="shared" si="28"/>
        <v>0</v>
      </c>
      <c r="M69" s="17">
        <f t="shared" si="28"/>
        <v>0</v>
      </c>
      <c r="N69" s="24"/>
      <c r="O69" s="24"/>
      <c r="P69" s="19"/>
    </row>
    <row r="70" spans="1:16" ht="15">
      <c r="A70" s="22"/>
      <c r="B70" s="24"/>
      <c r="C70" s="18" t="s">
        <v>49</v>
      </c>
      <c r="D70" s="1">
        <f t="shared" si="27"/>
        <v>18209.600000000002</v>
      </c>
      <c r="E70" s="1">
        <f t="shared" si="27"/>
        <v>0</v>
      </c>
      <c r="F70" s="1">
        <f aca="true" t="shared" si="29" ref="F70:M70">F28</f>
        <v>18209.600000000002</v>
      </c>
      <c r="G70" s="1">
        <f t="shared" si="29"/>
        <v>0</v>
      </c>
      <c r="H70" s="1">
        <f t="shared" si="29"/>
        <v>0</v>
      </c>
      <c r="I70" s="1">
        <f t="shared" si="29"/>
        <v>0</v>
      </c>
      <c r="J70" s="1">
        <f t="shared" si="29"/>
        <v>0</v>
      </c>
      <c r="K70" s="1">
        <f t="shared" si="29"/>
        <v>0</v>
      </c>
      <c r="L70" s="1">
        <f t="shared" si="29"/>
        <v>0</v>
      </c>
      <c r="M70" s="17">
        <f t="shared" si="29"/>
        <v>0</v>
      </c>
      <c r="N70" s="24"/>
      <c r="O70" s="24"/>
      <c r="P70" s="19"/>
    </row>
    <row r="71" spans="1:16" ht="15">
      <c r="A71" s="22"/>
      <c r="B71" s="24"/>
      <c r="C71" s="18" t="s">
        <v>50</v>
      </c>
      <c r="D71" s="1">
        <f t="shared" si="27"/>
        <v>18209.600000000002</v>
      </c>
      <c r="E71" s="1">
        <f t="shared" si="27"/>
        <v>0</v>
      </c>
      <c r="F71" s="1">
        <f aca="true" t="shared" si="30" ref="F71:M71">F29</f>
        <v>18209.600000000002</v>
      </c>
      <c r="G71" s="1">
        <f t="shared" si="30"/>
        <v>0</v>
      </c>
      <c r="H71" s="1">
        <f t="shared" si="30"/>
        <v>0</v>
      </c>
      <c r="I71" s="1">
        <f t="shared" si="30"/>
        <v>0</v>
      </c>
      <c r="J71" s="1">
        <f t="shared" si="30"/>
        <v>0</v>
      </c>
      <c r="K71" s="1">
        <f t="shared" si="30"/>
        <v>0</v>
      </c>
      <c r="L71" s="1">
        <f t="shared" si="30"/>
        <v>0</v>
      </c>
      <c r="M71" s="17">
        <f t="shared" si="30"/>
        <v>0</v>
      </c>
      <c r="N71" s="24"/>
      <c r="O71" s="24"/>
      <c r="P71" s="19"/>
    </row>
    <row r="72" spans="1:16" ht="24" customHeight="1">
      <c r="A72" s="22"/>
      <c r="B72" s="23" t="s">
        <v>57</v>
      </c>
      <c r="C72" s="18" t="s">
        <v>18</v>
      </c>
      <c r="D72" s="1">
        <f>F72+H72+J72+L72</f>
        <v>1070587.4</v>
      </c>
      <c r="E72" s="1">
        <f>G72+I72+K72+M72</f>
        <v>704632.4836</v>
      </c>
      <c r="F72" s="1">
        <f aca="true" t="shared" si="31" ref="F72:M72">SUM(F73:F78)</f>
        <v>1038205</v>
      </c>
      <c r="G72" s="1">
        <f t="shared" si="31"/>
        <v>672250.0836</v>
      </c>
      <c r="H72" s="1">
        <f t="shared" si="31"/>
        <v>0</v>
      </c>
      <c r="I72" s="1">
        <f t="shared" si="31"/>
        <v>0</v>
      </c>
      <c r="J72" s="1">
        <f t="shared" si="31"/>
        <v>0</v>
      </c>
      <c r="K72" s="1">
        <f t="shared" si="31"/>
        <v>0</v>
      </c>
      <c r="L72" s="1">
        <f t="shared" si="31"/>
        <v>32382.4</v>
      </c>
      <c r="M72" s="1">
        <f t="shared" si="31"/>
        <v>32382.4</v>
      </c>
      <c r="N72" s="24" t="s">
        <v>19</v>
      </c>
      <c r="O72" s="24"/>
      <c r="P72" s="19"/>
    </row>
    <row r="73" spans="1:16" ht="24" customHeight="1">
      <c r="A73" s="22"/>
      <c r="B73" s="23"/>
      <c r="C73" s="18" t="s">
        <v>0</v>
      </c>
      <c r="D73" s="1">
        <f>D95+D110</f>
        <v>175111.79999999996</v>
      </c>
      <c r="E73" s="1">
        <f aca="true" t="shared" si="32" ref="E73:M73">E95+E110</f>
        <v>175111.7836</v>
      </c>
      <c r="F73" s="1">
        <f t="shared" si="32"/>
        <v>167014.39999999997</v>
      </c>
      <c r="G73" s="1">
        <f t="shared" si="32"/>
        <v>167014.3836</v>
      </c>
      <c r="H73" s="1">
        <f t="shared" si="32"/>
        <v>0</v>
      </c>
      <c r="I73" s="1">
        <f t="shared" si="32"/>
        <v>0</v>
      </c>
      <c r="J73" s="1">
        <f t="shared" si="32"/>
        <v>0</v>
      </c>
      <c r="K73" s="1">
        <f t="shared" si="32"/>
        <v>0</v>
      </c>
      <c r="L73" s="1">
        <f t="shared" si="32"/>
        <v>8097.4</v>
      </c>
      <c r="M73" s="1">
        <f t="shared" si="32"/>
        <v>8097.4</v>
      </c>
      <c r="N73" s="24"/>
      <c r="O73" s="24"/>
      <c r="P73" s="19"/>
    </row>
    <row r="74" spans="1:16" ht="24" customHeight="1">
      <c r="A74" s="22"/>
      <c r="B74" s="23"/>
      <c r="C74" s="18" t="s">
        <v>1</v>
      </c>
      <c r="D74" s="1">
        <f aca="true" t="shared" si="33" ref="D74:M74">D96+D111</f>
        <v>184507.40000000002</v>
      </c>
      <c r="E74" s="1">
        <f t="shared" si="33"/>
        <v>176521.9</v>
      </c>
      <c r="F74" s="1">
        <f t="shared" si="33"/>
        <v>176397.40000000002</v>
      </c>
      <c r="G74" s="1">
        <f t="shared" si="33"/>
        <v>168411.9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8110</v>
      </c>
      <c r="M74" s="1">
        <f t="shared" si="33"/>
        <v>8110</v>
      </c>
      <c r="N74" s="24"/>
      <c r="O74" s="24"/>
      <c r="P74" s="19"/>
    </row>
    <row r="75" spans="1:16" ht="24" customHeight="1">
      <c r="A75" s="22"/>
      <c r="B75" s="23"/>
      <c r="C75" s="18" t="s">
        <v>5</v>
      </c>
      <c r="D75" s="1">
        <f aca="true" t="shared" si="34" ref="D75:M75">D97+D112</f>
        <v>182549.90000000002</v>
      </c>
      <c r="E75" s="1">
        <f t="shared" si="34"/>
        <v>176521.9</v>
      </c>
      <c r="F75" s="1">
        <f t="shared" si="34"/>
        <v>174439.90000000002</v>
      </c>
      <c r="G75" s="1">
        <f t="shared" si="34"/>
        <v>168411.9</v>
      </c>
      <c r="H75" s="1">
        <f t="shared" si="34"/>
        <v>0</v>
      </c>
      <c r="I75" s="1">
        <f t="shared" si="34"/>
        <v>0</v>
      </c>
      <c r="J75" s="1">
        <f t="shared" si="34"/>
        <v>0</v>
      </c>
      <c r="K75" s="1">
        <f t="shared" si="34"/>
        <v>0</v>
      </c>
      <c r="L75" s="1">
        <f t="shared" si="34"/>
        <v>8110</v>
      </c>
      <c r="M75" s="1">
        <f t="shared" si="34"/>
        <v>8110</v>
      </c>
      <c r="N75" s="24"/>
      <c r="O75" s="24"/>
      <c r="P75" s="19"/>
    </row>
    <row r="76" spans="1:16" ht="24" customHeight="1">
      <c r="A76" s="22"/>
      <c r="B76" s="23"/>
      <c r="C76" s="18" t="s">
        <v>48</v>
      </c>
      <c r="D76" s="1">
        <f aca="true" t="shared" si="35" ref="D76:M76">D98+D113</f>
        <v>182504.90000000002</v>
      </c>
      <c r="E76" s="1">
        <f t="shared" si="35"/>
        <v>176476.9</v>
      </c>
      <c r="F76" s="1">
        <f t="shared" si="35"/>
        <v>174439.90000000002</v>
      </c>
      <c r="G76" s="1">
        <f t="shared" si="35"/>
        <v>168411.9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8065</v>
      </c>
      <c r="M76" s="1">
        <f t="shared" si="35"/>
        <v>8065</v>
      </c>
      <c r="N76" s="24"/>
      <c r="O76" s="24"/>
      <c r="P76" s="19"/>
    </row>
    <row r="77" spans="1:16" ht="24" customHeight="1">
      <c r="A77" s="22"/>
      <c r="B77" s="23"/>
      <c r="C77" s="18" t="s">
        <v>49</v>
      </c>
      <c r="D77" s="1">
        <f aca="true" t="shared" si="36" ref="D77:M77">D99+D114</f>
        <v>172956.7</v>
      </c>
      <c r="E77" s="1">
        <f t="shared" si="36"/>
        <v>0</v>
      </c>
      <c r="F77" s="1">
        <f t="shared" si="36"/>
        <v>172956.7</v>
      </c>
      <c r="G77" s="1">
        <f t="shared" si="36"/>
        <v>0</v>
      </c>
      <c r="H77" s="1">
        <f t="shared" si="36"/>
        <v>0</v>
      </c>
      <c r="I77" s="1">
        <f t="shared" si="36"/>
        <v>0</v>
      </c>
      <c r="J77" s="1">
        <f t="shared" si="36"/>
        <v>0</v>
      </c>
      <c r="K77" s="1">
        <f t="shared" si="36"/>
        <v>0</v>
      </c>
      <c r="L77" s="1">
        <f t="shared" si="36"/>
        <v>0</v>
      </c>
      <c r="M77" s="1">
        <f t="shared" si="36"/>
        <v>0</v>
      </c>
      <c r="N77" s="24"/>
      <c r="O77" s="24"/>
      <c r="P77" s="19"/>
    </row>
    <row r="78" spans="1:16" ht="24" customHeight="1">
      <c r="A78" s="22"/>
      <c r="B78" s="23"/>
      <c r="C78" s="18" t="s">
        <v>50</v>
      </c>
      <c r="D78" s="1">
        <f aca="true" t="shared" si="37" ref="D78:M78">D100+D115</f>
        <v>172956.7</v>
      </c>
      <c r="E78" s="1">
        <f t="shared" si="37"/>
        <v>0</v>
      </c>
      <c r="F78" s="1">
        <f t="shared" si="37"/>
        <v>172956.7</v>
      </c>
      <c r="G78" s="1">
        <f t="shared" si="37"/>
        <v>0</v>
      </c>
      <c r="H78" s="1">
        <f t="shared" si="37"/>
        <v>0</v>
      </c>
      <c r="I78" s="1">
        <f t="shared" si="37"/>
        <v>0</v>
      </c>
      <c r="J78" s="1">
        <f t="shared" si="37"/>
        <v>0</v>
      </c>
      <c r="K78" s="1">
        <f t="shared" si="37"/>
        <v>0</v>
      </c>
      <c r="L78" s="1">
        <f t="shared" si="37"/>
        <v>0</v>
      </c>
      <c r="M78" s="1">
        <f t="shared" si="37"/>
        <v>0</v>
      </c>
      <c r="N78" s="24"/>
      <c r="O78" s="24"/>
      <c r="P78" s="19"/>
    </row>
    <row r="79" spans="1:16" ht="104.25" customHeight="1">
      <c r="A79" s="12" t="s">
        <v>39</v>
      </c>
      <c r="B79" s="47" t="s">
        <v>55</v>
      </c>
      <c r="C79" s="40"/>
      <c r="D79" s="6"/>
      <c r="E79" s="6"/>
      <c r="F79" s="6"/>
      <c r="G79" s="6"/>
      <c r="H79" s="6"/>
      <c r="I79" s="6"/>
      <c r="J79" s="6"/>
      <c r="K79" s="6"/>
      <c r="L79" s="6"/>
      <c r="M79" s="6"/>
      <c r="N79" s="48"/>
      <c r="O79" s="48"/>
      <c r="P79" s="19"/>
    </row>
    <row r="80" spans="1:16" ht="24" customHeight="1">
      <c r="A80" s="22" t="s">
        <v>40</v>
      </c>
      <c r="B80" s="23" t="s">
        <v>28</v>
      </c>
      <c r="C80" s="18" t="s">
        <v>18</v>
      </c>
      <c r="D80" s="1">
        <f>F80+H80+J80+L80</f>
        <v>128647.70000000001</v>
      </c>
      <c r="E80" s="1">
        <f>G80+I80+K80+M80</f>
        <v>73757.3836</v>
      </c>
      <c r="F80" s="1">
        <f aca="true" t="shared" si="38" ref="F80:M80">SUM(F81:F86)</f>
        <v>121000.70000000001</v>
      </c>
      <c r="G80" s="1">
        <f t="shared" si="38"/>
        <v>66110.3836</v>
      </c>
      <c r="H80" s="1">
        <f t="shared" si="38"/>
        <v>0</v>
      </c>
      <c r="I80" s="1">
        <f t="shared" si="38"/>
        <v>0</v>
      </c>
      <c r="J80" s="1">
        <f t="shared" si="38"/>
        <v>0</v>
      </c>
      <c r="K80" s="1">
        <f t="shared" si="38"/>
        <v>0</v>
      </c>
      <c r="L80" s="1">
        <f t="shared" si="38"/>
        <v>7647</v>
      </c>
      <c r="M80" s="1">
        <f t="shared" si="38"/>
        <v>7647</v>
      </c>
      <c r="N80" s="24" t="s">
        <v>19</v>
      </c>
      <c r="O80" s="24"/>
      <c r="P80" s="19"/>
    </row>
    <row r="81" spans="1:16" ht="24" customHeight="1">
      <c r="A81" s="22"/>
      <c r="B81" s="23"/>
      <c r="C81" s="18" t="s">
        <v>0</v>
      </c>
      <c r="D81" s="1">
        <f aca="true" t="shared" si="39" ref="D81:D86">F81+H81+J81+L81</f>
        <v>18538.2</v>
      </c>
      <c r="E81" s="1">
        <f aca="true" t="shared" si="40" ref="E81:E90">G81+I81+K81+M81</f>
        <v>18538.1836</v>
      </c>
      <c r="F81" s="8">
        <f>16183.7+225.6+61.9</f>
        <v>16471.2</v>
      </c>
      <c r="G81" s="1">
        <f>16373.4836+97.7</f>
        <v>16471.1836</v>
      </c>
      <c r="H81" s="1"/>
      <c r="I81" s="1"/>
      <c r="J81" s="1"/>
      <c r="K81" s="1"/>
      <c r="L81" s="1">
        <v>2067</v>
      </c>
      <c r="M81" s="1">
        <v>2067</v>
      </c>
      <c r="N81" s="24"/>
      <c r="O81" s="24"/>
      <c r="P81" s="19"/>
    </row>
    <row r="82" spans="1:16" ht="24" customHeight="1">
      <c r="A82" s="22"/>
      <c r="B82" s="23"/>
      <c r="C82" s="18" t="s">
        <v>1</v>
      </c>
      <c r="D82" s="1">
        <f>F82+H82+J82+L82</f>
        <v>23725.9</v>
      </c>
      <c r="E82" s="1">
        <f t="shared" si="40"/>
        <v>18406.4</v>
      </c>
      <c r="F82" s="8">
        <v>21865.9</v>
      </c>
      <c r="G82" s="21">
        <v>16546.4</v>
      </c>
      <c r="H82" s="1"/>
      <c r="I82" s="1"/>
      <c r="J82" s="1"/>
      <c r="K82" s="1"/>
      <c r="L82" s="1">
        <f>M82</f>
        <v>1860</v>
      </c>
      <c r="M82" s="1">
        <v>1860</v>
      </c>
      <c r="N82" s="24"/>
      <c r="O82" s="24"/>
      <c r="P82" s="19"/>
    </row>
    <row r="83" spans="1:16" ht="24" customHeight="1">
      <c r="A83" s="22"/>
      <c r="B83" s="23"/>
      <c r="C83" s="18" t="s">
        <v>5</v>
      </c>
      <c r="D83" s="1">
        <f t="shared" si="39"/>
        <v>22525.9</v>
      </c>
      <c r="E83" s="1">
        <f t="shared" si="40"/>
        <v>18406.4</v>
      </c>
      <c r="F83" s="8">
        <v>20665.9</v>
      </c>
      <c r="G83" s="21">
        <v>16546.4</v>
      </c>
      <c r="H83" s="1"/>
      <c r="I83" s="1"/>
      <c r="J83" s="1"/>
      <c r="K83" s="1"/>
      <c r="L83" s="1">
        <v>1860</v>
      </c>
      <c r="M83" s="1">
        <v>1860</v>
      </c>
      <c r="N83" s="24"/>
      <c r="O83" s="24"/>
      <c r="P83" s="19"/>
    </row>
    <row r="84" spans="1:16" ht="24" customHeight="1">
      <c r="A84" s="22"/>
      <c r="B84" s="23"/>
      <c r="C84" s="18" t="s">
        <v>48</v>
      </c>
      <c r="D84" s="1">
        <f t="shared" si="39"/>
        <v>22525.9</v>
      </c>
      <c r="E84" s="1">
        <f t="shared" si="40"/>
        <v>18406.4</v>
      </c>
      <c r="F84" s="8">
        <v>20665.9</v>
      </c>
      <c r="G84" s="21">
        <v>16546.4</v>
      </c>
      <c r="H84" s="1"/>
      <c r="I84" s="1"/>
      <c r="J84" s="1"/>
      <c r="K84" s="1"/>
      <c r="L84" s="1">
        <f>M84</f>
        <v>1860</v>
      </c>
      <c r="M84" s="17">
        <v>1860</v>
      </c>
      <c r="N84" s="24"/>
      <c r="O84" s="24"/>
      <c r="P84" s="19"/>
    </row>
    <row r="85" spans="1:16" ht="24" customHeight="1">
      <c r="A85" s="22"/>
      <c r="B85" s="23"/>
      <c r="C85" s="18" t="s">
        <v>49</v>
      </c>
      <c r="D85" s="1">
        <f t="shared" si="39"/>
        <v>20665.9</v>
      </c>
      <c r="E85" s="1">
        <f t="shared" si="40"/>
        <v>0</v>
      </c>
      <c r="F85" s="8">
        <v>20665.9</v>
      </c>
      <c r="G85" s="1"/>
      <c r="H85" s="1"/>
      <c r="I85" s="1"/>
      <c r="J85" s="1"/>
      <c r="K85" s="1"/>
      <c r="L85" s="1"/>
      <c r="M85" s="17"/>
      <c r="N85" s="24"/>
      <c r="O85" s="24"/>
      <c r="P85" s="19"/>
    </row>
    <row r="86" spans="1:16" ht="24" customHeight="1">
      <c r="A86" s="22"/>
      <c r="B86" s="23"/>
      <c r="C86" s="18" t="s">
        <v>50</v>
      </c>
      <c r="D86" s="1">
        <f t="shared" si="39"/>
        <v>20665.9</v>
      </c>
      <c r="E86" s="1">
        <f t="shared" si="40"/>
        <v>0</v>
      </c>
      <c r="F86" s="8">
        <v>20665.9</v>
      </c>
      <c r="G86" s="1"/>
      <c r="H86" s="1"/>
      <c r="I86" s="1"/>
      <c r="J86" s="1"/>
      <c r="K86" s="1"/>
      <c r="L86" s="1"/>
      <c r="M86" s="17"/>
      <c r="N86" s="24"/>
      <c r="O86" s="24"/>
      <c r="P86" s="19"/>
    </row>
    <row r="87" spans="1:16" ht="15" customHeight="1">
      <c r="A87" s="22" t="s">
        <v>41</v>
      </c>
      <c r="B87" s="24" t="s">
        <v>29</v>
      </c>
      <c r="C87" s="18" t="s">
        <v>18</v>
      </c>
      <c r="D87" s="1">
        <f>F87+H87+J87+L87</f>
        <v>53510.200000000004</v>
      </c>
      <c r="E87" s="1">
        <f>G87+I87+K87+M87</f>
        <v>33088.3</v>
      </c>
      <c r="F87" s="1">
        <f aca="true" t="shared" si="41" ref="F87:M87">SUM(F88:F93)</f>
        <v>53438.700000000004</v>
      </c>
      <c r="G87" s="1">
        <f t="shared" si="41"/>
        <v>33016.8</v>
      </c>
      <c r="H87" s="1">
        <f t="shared" si="41"/>
        <v>0</v>
      </c>
      <c r="I87" s="1">
        <f t="shared" si="41"/>
        <v>0</v>
      </c>
      <c r="J87" s="1">
        <f t="shared" si="41"/>
        <v>0</v>
      </c>
      <c r="K87" s="1">
        <f t="shared" si="41"/>
        <v>0</v>
      </c>
      <c r="L87" s="1">
        <f t="shared" si="41"/>
        <v>71.5</v>
      </c>
      <c r="M87" s="1">
        <f t="shared" si="41"/>
        <v>71.5</v>
      </c>
      <c r="N87" s="24" t="s">
        <v>19</v>
      </c>
      <c r="O87" s="24"/>
      <c r="P87" s="19"/>
    </row>
    <row r="88" spans="1:16" ht="15">
      <c r="A88" s="22"/>
      <c r="B88" s="24"/>
      <c r="C88" s="18" t="s">
        <v>0</v>
      </c>
      <c r="D88" s="1">
        <f>F88+H88+J88+L88</f>
        <v>7575.700000000001</v>
      </c>
      <c r="E88" s="1">
        <f>G88+I88+K88+M88</f>
        <v>7575.700000000001</v>
      </c>
      <c r="F88" s="2">
        <f>8536.7-32.5-1000</f>
        <v>7504.200000000001</v>
      </c>
      <c r="G88" s="1">
        <f>8504.2-1000</f>
        <v>7504.200000000001</v>
      </c>
      <c r="H88" s="1"/>
      <c r="I88" s="1"/>
      <c r="J88" s="1"/>
      <c r="K88" s="1"/>
      <c r="L88" s="1">
        <v>71.5</v>
      </c>
      <c r="M88" s="1">
        <v>71.5</v>
      </c>
      <c r="N88" s="24"/>
      <c r="O88" s="24"/>
      <c r="P88" s="19"/>
    </row>
    <row r="89" spans="1:16" ht="15">
      <c r="A89" s="22"/>
      <c r="B89" s="24"/>
      <c r="C89" s="18" t="s">
        <v>1</v>
      </c>
      <c r="D89" s="1">
        <f>F89+H89+J89+L89</f>
        <v>9212.9</v>
      </c>
      <c r="E89" s="1">
        <f t="shared" si="40"/>
        <v>8504.2</v>
      </c>
      <c r="F89" s="2">
        <f>9180.4+32.5</f>
        <v>9212.9</v>
      </c>
      <c r="G89" s="21">
        <v>8504.2</v>
      </c>
      <c r="H89" s="1"/>
      <c r="I89" s="1"/>
      <c r="J89" s="1"/>
      <c r="K89" s="1"/>
      <c r="L89" s="1">
        <v>0</v>
      </c>
      <c r="M89" s="1">
        <v>0</v>
      </c>
      <c r="N89" s="24"/>
      <c r="O89" s="24"/>
      <c r="P89" s="19"/>
    </row>
    <row r="90" spans="1:16" ht="36.75" customHeight="1">
      <c r="A90" s="22"/>
      <c r="B90" s="24"/>
      <c r="C90" s="18" t="s">
        <v>5</v>
      </c>
      <c r="D90" s="1">
        <f>F90+H90+J90+L90</f>
        <v>9180.4</v>
      </c>
      <c r="E90" s="1">
        <f t="shared" si="40"/>
        <v>8504.2</v>
      </c>
      <c r="F90" s="2">
        <v>9180.4</v>
      </c>
      <c r="G90" s="21">
        <v>8504.2</v>
      </c>
      <c r="H90" s="1"/>
      <c r="I90" s="1"/>
      <c r="J90" s="1"/>
      <c r="K90" s="1"/>
      <c r="L90" s="1">
        <v>0</v>
      </c>
      <c r="M90" s="1">
        <v>0</v>
      </c>
      <c r="N90" s="24"/>
      <c r="O90" s="24"/>
      <c r="P90" s="19"/>
    </row>
    <row r="91" spans="1:16" ht="15">
      <c r="A91" s="22"/>
      <c r="B91" s="24"/>
      <c r="C91" s="18" t="s">
        <v>48</v>
      </c>
      <c r="D91" s="1">
        <f aca="true" t="shared" si="42" ref="D91:E93">F91+H91+J91+L91</f>
        <v>9180.4</v>
      </c>
      <c r="E91" s="1">
        <f t="shared" si="42"/>
        <v>8504.2</v>
      </c>
      <c r="F91" s="2">
        <v>9180.4</v>
      </c>
      <c r="G91" s="21">
        <v>8504.2</v>
      </c>
      <c r="H91" s="1"/>
      <c r="I91" s="1"/>
      <c r="J91" s="1"/>
      <c r="K91" s="1"/>
      <c r="L91" s="1"/>
      <c r="M91" s="17"/>
      <c r="N91" s="24"/>
      <c r="O91" s="24"/>
      <c r="P91" s="19"/>
    </row>
    <row r="92" spans="1:16" ht="15">
      <c r="A92" s="22"/>
      <c r="B92" s="24"/>
      <c r="C92" s="18" t="s">
        <v>49</v>
      </c>
      <c r="D92" s="1">
        <f t="shared" si="42"/>
        <v>9180.4</v>
      </c>
      <c r="E92" s="1">
        <f t="shared" si="42"/>
        <v>0</v>
      </c>
      <c r="F92" s="2">
        <v>9180.4</v>
      </c>
      <c r="G92" s="1"/>
      <c r="H92" s="1"/>
      <c r="I92" s="1"/>
      <c r="J92" s="1"/>
      <c r="K92" s="1"/>
      <c r="L92" s="1"/>
      <c r="M92" s="17"/>
      <c r="N92" s="24"/>
      <c r="O92" s="24"/>
      <c r="P92" s="19"/>
    </row>
    <row r="93" spans="1:16" ht="36.75" customHeight="1">
      <c r="A93" s="22"/>
      <c r="B93" s="24"/>
      <c r="C93" s="18" t="s">
        <v>50</v>
      </c>
      <c r="D93" s="1">
        <f t="shared" si="42"/>
        <v>9180.4</v>
      </c>
      <c r="E93" s="1">
        <f t="shared" si="42"/>
        <v>0</v>
      </c>
      <c r="F93" s="2">
        <v>9180.4</v>
      </c>
      <c r="G93" s="1"/>
      <c r="H93" s="1"/>
      <c r="I93" s="1"/>
      <c r="J93" s="1"/>
      <c r="K93" s="1"/>
      <c r="L93" s="1"/>
      <c r="M93" s="17"/>
      <c r="N93" s="24"/>
      <c r="O93" s="24"/>
      <c r="P93" s="19"/>
    </row>
    <row r="94" spans="1:16" ht="15">
      <c r="A94" s="22"/>
      <c r="B94" s="24" t="s">
        <v>3</v>
      </c>
      <c r="C94" s="18" t="s">
        <v>18</v>
      </c>
      <c r="D94" s="1">
        <f aca="true" t="shared" si="43" ref="D94:E97">F94+H94+J94+L94</f>
        <v>182157.90000000002</v>
      </c>
      <c r="E94" s="1">
        <f t="shared" si="43"/>
        <v>106845.68360000002</v>
      </c>
      <c r="F94" s="1">
        <f>SUM(F95:F100)</f>
        <v>174439.40000000002</v>
      </c>
      <c r="G94" s="1">
        <f>SUM(G95:G100)</f>
        <v>99127.18360000002</v>
      </c>
      <c r="H94" s="1">
        <f aca="true" t="shared" si="44" ref="H94:M94">SUM(H95:H100)</f>
        <v>0</v>
      </c>
      <c r="I94" s="1">
        <f t="shared" si="44"/>
        <v>0</v>
      </c>
      <c r="J94" s="1">
        <f t="shared" si="44"/>
        <v>0</v>
      </c>
      <c r="K94" s="1">
        <f t="shared" si="44"/>
        <v>0</v>
      </c>
      <c r="L94" s="1">
        <f t="shared" si="44"/>
        <v>7718.5</v>
      </c>
      <c r="M94" s="1">
        <f t="shared" si="44"/>
        <v>7718.5</v>
      </c>
      <c r="N94" s="24"/>
      <c r="O94" s="24"/>
      <c r="P94" s="19"/>
    </row>
    <row r="95" spans="1:16" ht="15">
      <c r="A95" s="22"/>
      <c r="B95" s="24"/>
      <c r="C95" s="18" t="s">
        <v>0</v>
      </c>
      <c r="D95" s="1">
        <f t="shared" si="43"/>
        <v>26113.9</v>
      </c>
      <c r="E95" s="1">
        <f t="shared" si="43"/>
        <v>26113.8836</v>
      </c>
      <c r="F95" s="1">
        <f>F81+F88</f>
        <v>23975.4</v>
      </c>
      <c r="G95" s="1">
        <f>G81+G88</f>
        <v>23975.3836</v>
      </c>
      <c r="H95" s="1">
        <f aca="true" t="shared" si="45" ref="H95:M95">H81+H88</f>
        <v>0</v>
      </c>
      <c r="I95" s="1">
        <f t="shared" si="45"/>
        <v>0</v>
      </c>
      <c r="J95" s="1">
        <f t="shared" si="45"/>
        <v>0</v>
      </c>
      <c r="K95" s="1">
        <f t="shared" si="45"/>
        <v>0</v>
      </c>
      <c r="L95" s="1">
        <f t="shared" si="45"/>
        <v>2138.5</v>
      </c>
      <c r="M95" s="17">
        <f t="shared" si="45"/>
        <v>2138.5</v>
      </c>
      <c r="N95" s="24"/>
      <c r="O95" s="24"/>
      <c r="P95" s="19"/>
    </row>
    <row r="96" spans="1:16" ht="15">
      <c r="A96" s="22"/>
      <c r="B96" s="24"/>
      <c r="C96" s="18" t="s">
        <v>1</v>
      </c>
      <c r="D96" s="1">
        <f t="shared" si="43"/>
        <v>32938.8</v>
      </c>
      <c r="E96" s="1">
        <f t="shared" si="43"/>
        <v>26910.600000000002</v>
      </c>
      <c r="F96" s="1">
        <f>F82+F89</f>
        <v>31078.800000000003</v>
      </c>
      <c r="G96" s="1">
        <f aca="true" t="shared" si="46" ref="G96:M97">G82+G89</f>
        <v>25050.600000000002</v>
      </c>
      <c r="H96" s="1">
        <f t="shared" si="46"/>
        <v>0</v>
      </c>
      <c r="I96" s="1">
        <f t="shared" si="46"/>
        <v>0</v>
      </c>
      <c r="J96" s="1">
        <f t="shared" si="46"/>
        <v>0</v>
      </c>
      <c r="K96" s="1">
        <f t="shared" si="46"/>
        <v>0</v>
      </c>
      <c r="L96" s="1">
        <f t="shared" si="46"/>
        <v>1860</v>
      </c>
      <c r="M96" s="17">
        <f t="shared" si="46"/>
        <v>1860</v>
      </c>
      <c r="N96" s="24"/>
      <c r="O96" s="24"/>
      <c r="P96" s="19"/>
    </row>
    <row r="97" spans="1:16" ht="15">
      <c r="A97" s="22"/>
      <c r="B97" s="24"/>
      <c r="C97" s="18" t="s">
        <v>5</v>
      </c>
      <c r="D97" s="1">
        <f t="shared" si="43"/>
        <v>31706.300000000003</v>
      </c>
      <c r="E97" s="1">
        <f t="shared" si="43"/>
        <v>26910.600000000002</v>
      </c>
      <c r="F97" s="1">
        <f>F83+F90</f>
        <v>29846.300000000003</v>
      </c>
      <c r="G97" s="1">
        <f t="shared" si="46"/>
        <v>25050.600000000002</v>
      </c>
      <c r="H97" s="1">
        <f t="shared" si="46"/>
        <v>0</v>
      </c>
      <c r="I97" s="1">
        <f t="shared" si="46"/>
        <v>0</v>
      </c>
      <c r="J97" s="1">
        <f t="shared" si="46"/>
        <v>0</v>
      </c>
      <c r="K97" s="1">
        <f t="shared" si="46"/>
        <v>0</v>
      </c>
      <c r="L97" s="1">
        <f t="shared" si="46"/>
        <v>1860</v>
      </c>
      <c r="M97" s="17">
        <f t="shared" si="46"/>
        <v>1860</v>
      </c>
      <c r="N97" s="24"/>
      <c r="O97" s="24"/>
      <c r="P97" s="19"/>
    </row>
    <row r="98" spans="1:16" ht="15">
      <c r="A98" s="22"/>
      <c r="B98" s="24"/>
      <c r="C98" s="18" t="s">
        <v>48</v>
      </c>
      <c r="D98" s="1">
        <f aca="true" t="shared" si="47" ref="D98:E100">F98+H98+J98+L98</f>
        <v>31706.300000000003</v>
      </c>
      <c r="E98" s="1">
        <f t="shared" si="47"/>
        <v>26910.600000000002</v>
      </c>
      <c r="F98" s="1">
        <f>F84+F91</f>
        <v>29846.300000000003</v>
      </c>
      <c r="G98" s="1">
        <f aca="true" t="shared" si="48" ref="G98:M98">G84+G91</f>
        <v>25050.600000000002</v>
      </c>
      <c r="H98" s="1">
        <f t="shared" si="48"/>
        <v>0</v>
      </c>
      <c r="I98" s="1">
        <f t="shared" si="48"/>
        <v>0</v>
      </c>
      <c r="J98" s="1">
        <f t="shared" si="48"/>
        <v>0</v>
      </c>
      <c r="K98" s="1">
        <f t="shared" si="48"/>
        <v>0</v>
      </c>
      <c r="L98" s="1">
        <f t="shared" si="48"/>
        <v>1860</v>
      </c>
      <c r="M98" s="17">
        <f t="shared" si="48"/>
        <v>1860</v>
      </c>
      <c r="N98" s="24"/>
      <c r="O98" s="24"/>
      <c r="P98" s="19"/>
    </row>
    <row r="99" spans="1:16" ht="15">
      <c r="A99" s="22"/>
      <c r="B99" s="24"/>
      <c r="C99" s="18" t="s">
        <v>49</v>
      </c>
      <c r="D99" s="1">
        <f t="shared" si="47"/>
        <v>29846.300000000003</v>
      </c>
      <c r="E99" s="1">
        <f t="shared" si="47"/>
        <v>0</v>
      </c>
      <c r="F99" s="1">
        <f>F85+F92</f>
        <v>29846.300000000003</v>
      </c>
      <c r="G99" s="1">
        <f aca="true" t="shared" si="49" ref="G99:M99">G85+G92</f>
        <v>0</v>
      </c>
      <c r="H99" s="1">
        <f t="shared" si="49"/>
        <v>0</v>
      </c>
      <c r="I99" s="1">
        <f t="shared" si="49"/>
        <v>0</v>
      </c>
      <c r="J99" s="1">
        <f t="shared" si="49"/>
        <v>0</v>
      </c>
      <c r="K99" s="1">
        <f t="shared" si="49"/>
        <v>0</v>
      </c>
      <c r="L99" s="1">
        <f t="shared" si="49"/>
        <v>0</v>
      </c>
      <c r="M99" s="17">
        <f t="shared" si="49"/>
        <v>0</v>
      </c>
      <c r="N99" s="24"/>
      <c r="O99" s="24"/>
      <c r="P99" s="19"/>
    </row>
    <row r="100" spans="1:16" ht="15">
      <c r="A100" s="22"/>
      <c r="B100" s="24"/>
      <c r="C100" s="18" t="s">
        <v>50</v>
      </c>
      <c r="D100" s="1">
        <f t="shared" si="47"/>
        <v>29846.300000000003</v>
      </c>
      <c r="E100" s="1">
        <f t="shared" si="47"/>
        <v>0</v>
      </c>
      <c r="F100" s="1">
        <f>F86+F93</f>
        <v>29846.300000000003</v>
      </c>
      <c r="G100" s="1">
        <f aca="true" t="shared" si="50" ref="G100:M100">G86+G93</f>
        <v>0</v>
      </c>
      <c r="H100" s="1">
        <f t="shared" si="50"/>
        <v>0</v>
      </c>
      <c r="I100" s="1">
        <f t="shared" si="50"/>
        <v>0</v>
      </c>
      <c r="J100" s="1">
        <f t="shared" si="50"/>
        <v>0</v>
      </c>
      <c r="K100" s="1">
        <f t="shared" si="50"/>
        <v>0</v>
      </c>
      <c r="L100" s="1">
        <f t="shared" si="50"/>
        <v>0</v>
      </c>
      <c r="M100" s="17">
        <f t="shared" si="50"/>
        <v>0</v>
      </c>
      <c r="N100" s="24"/>
      <c r="O100" s="24"/>
      <c r="P100" s="19"/>
    </row>
    <row r="101" spans="1:16" ht="68.25" customHeight="1">
      <c r="A101" s="12" t="s">
        <v>42</v>
      </c>
      <c r="B101" s="47" t="s">
        <v>30</v>
      </c>
      <c r="C101" s="4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48"/>
      <c r="O101" s="48"/>
      <c r="P101" s="19"/>
    </row>
    <row r="102" spans="1:16" ht="30.75" customHeight="1">
      <c r="A102" s="22" t="s">
        <v>43</v>
      </c>
      <c r="B102" s="23" t="s">
        <v>31</v>
      </c>
      <c r="C102" s="18" t="s">
        <v>18</v>
      </c>
      <c r="D102" s="1">
        <f>F102+H102+J102+L102</f>
        <v>888429.5</v>
      </c>
      <c r="E102" s="1">
        <f aca="true" t="shared" si="51" ref="D102:E105">G102+I102+K102+M102</f>
        <v>597786.7999999999</v>
      </c>
      <c r="F102" s="1">
        <f aca="true" t="shared" si="52" ref="F102:M102">SUM(F103:F108)</f>
        <v>863765.6</v>
      </c>
      <c r="G102" s="1">
        <f t="shared" si="52"/>
        <v>573122.8999999999</v>
      </c>
      <c r="H102" s="1">
        <f t="shared" si="52"/>
        <v>0</v>
      </c>
      <c r="I102" s="1">
        <f t="shared" si="52"/>
        <v>0</v>
      </c>
      <c r="J102" s="1">
        <f t="shared" si="52"/>
        <v>0</v>
      </c>
      <c r="K102" s="1">
        <f t="shared" si="52"/>
        <v>0</v>
      </c>
      <c r="L102" s="1">
        <f t="shared" si="52"/>
        <v>24663.9</v>
      </c>
      <c r="M102" s="1">
        <f t="shared" si="52"/>
        <v>24663.9</v>
      </c>
      <c r="N102" s="24" t="s">
        <v>19</v>
      </c>
      <c r="O102" s="24"/>
      <c r="P102" s="19"/>
    </row>
    <row r="103" spans="1:16" ht="30.75" customHeight="1">
      <c r="A103" s="22"/>
      <c r="B103" s="23"/>
      <c r="C103" s="18" t="s">
        <v>0</v>
      </c>
      <c r="D103" s="1">
        <f>F103+H103+J103+L103</f>
        <v>148997.89999999997</v>
      </c>
      <c r="E103" s="1">
        <f>G103+I103+K103+M103</f>
        <v>148997.9</v>
      </c>
      <c r="F103" s="2">
        <f>79865.3+350+42298.1+200+29128.8+582-9385.2</f>
        <v>143038.99999999997</v>
      </c>
      <c r="G103" s="1">
        <f>143211.7-172.7</f>
        <v>143039</v>
      </c>
      <c r="H103" s="1"/>
      <c r="I103" s="1"/>
      <c r="J103" s="1"/>
      <c r="K103" s="1"/>
      <c r="L103" s="1">
        <f>M103</f>
        <v>5958.9</v>
      </c>
      <c r="M103" s="1">
        <v>5958.9</v>
      </c>
      <c r="N103" s="24"/>
      <c r="O103" s="24"/>
      <c r="P103" s="19"/>
    </row>
    <row r="104" spans="1:16" ht="30.75" customHeight="1">
      <c r="A104" s="22"/>
      <c r="B104" s="23"/>
      <c r="C104" s="18" t="s">
        <v>1</v>
      </c>
      <c r="D104" s="1">
        <f t="shared" si="51"/>
        <v>151568.6</v>
      </c>
      <c r="E104" s="1">
        <f t="shared" si="51"/>
        <v>149611.3</v>
      </c>
      <c r="F104" s="2">
        <v>145318.6</v>
      </c>
      <c r="G104" s="21">
        <v>143361.3</v>
      </c>
      <c r="H104" s="1"/>
      <c r="I104" s="1"/>
      <c r="J104" s="1"/>
      <c r="K104" s="1"/>
      <c r="L104" s="1">
        <f>M104</f>
        <v>6250</v>
      </c>
      <c r="M104" s="1">
        <v>6250</v>
      </c>
      <c r="N104" s="24"/>
      <c r="O104" s="24"/>
      <c r="P104" s="19"/>
    </row>
    <row r="105" spans="1:16" ht="30.75" customHeight="1">
      <c r="A105" s="22"/>
      <c r="B105" s="23"/>
      <c r="C105" s="18" t="s">
        <v>5</v>
      </c>
      <c r="D105" s="1">
        <f t="shared" si="51"/>
        <v>150843.6</v>
      </c>
      <c r="E105" s="1">
        <f t="shared" si="51"/>
        <v>149611.3</v>
      </c>
      <c r="F105" s="2">
        <v>144593.6</v>
      </c>
      <c r="G105" s="21">
        <v>143361.3</v>
      </c>
      <c r="H105" s="1"/>
      <c r="I105" s="1"/>
      <c r="J105" s="1"/>
      <c r="K105" s="1"/>
      <c r="L105" s="1">
        <f>M105</f>
        <v>6250</v>
      </c>
      <c r="M105" s="1">
        <v>6250</v>
      </c>
      <c r="N105" s="24"/>
      <c r="O105" s="24"/>
      <c r="P105" s="19"/>
    </row>
    <row r="106" spans="1:16" ht="30.75" customHeight="1">
      <c r="A106" s="22"/>
      <c r="B106" s="23"/>
      <c r="C106" s="18" t="s">
        <v>48</v>
      </c>
      <c r="D106" s="1">
        <f>F106+H106+J106+L106</f>
        <v>150798.6</v>
      </c>
      <c r="E106" s="1">
        <f aca="true" t="shared" si="53" ref="D106:E108">G106+I106+K106+M106</f>
        <v>149566.3</v>
      </c>
      <c r="F106" s="2">
        <v>144593.6</v>
      </c>
      <c r="G106" s="21">
        <v>143361.3</v>
      </c>
      <c r="H106" s="1"/>
      <c r="I106" s="1"/>
      <c r="J106" s="1"/>
      <c r="K106" s="1"/>
      <c r="L106" s="1">
        <f>M106</f>
        <v>6205</v>
      </c>
      <c r="M106" s="17">
        <v>6205</v>
      </c>
      <c r="N106" s="24"/>
      <c r="O106" s="24"/>
      <c r="P106" s="19"/>
    </row>
    <row r="107" spans="1:16" ht="30.75" customHeight="1">
      <c r="A107" s="22"/>
      <c r="B107" s="23"/>
      <c r="C107" s="18" t="s">
        <v>49</v>
      </c>
      <c r="D107" s="1">
        <f t="shared" si="53"/>
        <v>143110.4</v>
      </c>
      <c r="E107" s="1">
        <f t="shared" si="53"/>
        <v>0</v>
      </c>
      <c r="F107" s="2">
        <v>143110.4</v>
      </c>
      <c r="G107" s="1"/>
      <c r="H107" s="1"/>
      <c r="I107" s="1"/>
      <c r="J107" s="1"/>
      <c r="K107" s="1"/>
      <c r="L107" s="1"/>
      <c r="M107" s="17"/>
      <c r="N107" s="24"/>
      <c r="O107" s="24"/>
      <c r="P107" s="19"/>
    </row>
    <row r="108" spans="1:16" ht="30.75" customHeight="1">
      <c r="A108" s="22"/>
      <c r="B108" s="23"/>
      <c r="C108" s="18" t="s">
        <v>50</v>
      </c>
      <c r="D108" s="1">
        <f t="shared" si="53"/>
        <v>143110.4</v>
      </c>
      <c r="E108" s="1">
        <f t="shared" si="53"/>
        <v>0</v>
      </c>
      <c r="F108" s="2">
        <v>143110.4</v>
      </c>
      <c r="G108" s="1"/>
      <c r="H108" s="1"/>
      <c r="I108" s="1"/>
      <c r="J108" s="1"/>
      <c r="K108" s="1"/>
      <c r="L108" s="1"/>
      <c r="M108" s="17"/>
      <c r="N108" s="24"/>
      <c r="O108" s="24"/>
      <c r="P108" s="19"/>
    </row>
    <row r="109" spans="1:16" ht="15">
      <c r="A109" s="22"/>
      <c r="B109" s="24" t="s">
        <v>4</v>
      </c>
      <c r="C109" s="18" t="s">
        <v>18</v>
      </c>
      <c r="D109" s="1">
        <f>F109+H109+J109+L109</f>
        <v>888429.5</v>
      </c>
      <c r="E109" s="1">
        <f aca="true" t="shared" si="54" ref="D109:E112">G109+I109+K109+M109</f>
        <v>597786.7999999999</v>
      </c>
      <c r="F109" s="1">
        <f>SUM(F110:F115)</f>
        <v>863765.6</v>
      </c>
      <c r="G109" s="1">
        <f aca="true" t="shared" si="55" ref="G109:M109">SUM(G110:G115)</f>
        <v>573122.8999999999</v>
      </c>
      <c r="H109" s="1">
        <f t="shared" si="55"/>
        <v>0</v>
      </c>
      <c r="I109" s="1">
        <f t="shared" si="55"/>
        <v>0</v>
      </c>
      <c r="J109" s="1">
        <f t="shared" si="55"/>
        <v>0</v>
      </c>
      <c r="K109" s="1">
        <f t="shared" si="55"/>
        <v>0</v>
      </c>
      <c r="L109" s="1">
        <f t="shared" si="55"/>
        <v>24663.9</v>
      </c>
      <c r="M109" s="1">
        <f t="shared" si="55"/>
        <v>24663.9</v>
      </c>
      <c r="N109" s="24"/>
      <c r="O109" s="24"/>
      <c r="P109" s="19"/>
    </row>
    <row r="110" spans="1:16" ht="15">
      <c r="A110" s="22"/>
      <c r="B110" s="24"/>
      <c r="C110" s="18" t="s">
        <v>0</v>
      </c>
      <c r="D110" s="1">
        <f t="shared" si="54"/>
        <v>148997.89999999997</v>
      </c>
      <c r="E110" s="1">
        <f t="shared" si="54"/>
        <v>148997.9</v>
      </c>
      <c r="F110" s="1">
        <f aca="true" t="shared" si="56" ref="F110:F115">F103</f>
        <v>143038.99999999997</v>
      </c>
      <c r="G110" s="1">
        <f aca="true" t="shared" si="57" ref="G110:M110">G103</f>
        <v>143039</v>
      </c>
      <c r="H110" s="1">
        <f t="shared" si="57"/>
        <v>0</v>
      </c>
      <c r="I110" s="1">
        <f t="shared" si="57"/>
        <v>0</v>
      </c>
      <c r="J110" s="1">
        <f t="shared" si="57"/>
        <v>0</v>
      </c>
      <c r="K110" s="1">
        <f t="shared" si="57"/>
        <v>0</v>
      </c>
      <c r="L110" s="1">
        <f t="shared" si="57"/>
        <v>5958.9</v>
      </c>
      <c r="M110" s="17">
        <f t="shared" si="57"/>
        <v>5958.9</v>
      </c>
      <c r="N110" s="24"/>
      <c r="O110" s="24"/>
      <c r="P110" s="19"/>
    </row>
    <row r="111" spans="1:16" ht="15">
      <c r="A111" s="22"/>
      <c r="B111" s="24"/>
      <c r="C111" s="18" t="s">
        <v>1</v>
      </c>
      <c r="D111" s="1">
        <f t="shared" si="54"/>
        <v>151568.6</v>
      </c>
      <c r="E111" s="1">
        <f t="shared" si="54"/>
        <v>149611.3</v>
      </c>
      <c r="F111" s="1">
        <f t="shared" si="56"/>
        <v>145318.6</v>
      </c>
      <c r="G111" s="1">
        <f aca="true" t="shared" si="58" ref="G111:M112">G104</f>
        <v>143361.3</v>
      </c>
      <c r="H111" s="1">
        <f t="shared" si="58"/>
        <v>0</v>
      </c>
      <c r="I111" s="1">
        <f t="shared" si="58"/>
        <v>0</v>
      </c>
      <c r="J111" s="1">
        <f t="shared" si="58"/>
        <v>0</v>
      </c>
      <c r="K111" s="1">
        <f t="shared" si="58"/>
        <v>0</v>
      </c>
      <c r="L111" s="1">
        <f t="shared" si="58"/>
        <v>6250</v>
      </c>
      <c r="M111" s="17">
        <f t="shared" si="58"/>
        <v>6250</v>
      </c>
      <c r="N111" s="24"/>
      <c r="O111" s="24"/>
      <c r="P111" s="19"/>
    </row>
    <row r="112" spans="1:16" ht="15">
      <c r="A112" s="22"/>
      <c r="B112" s="24"/>
      <c r="C112" s="18" t="s">
        <v>5</v>
      </c>
      <c r="D112" s="1">
        <f t="shared" si="54"/>
        <v>150843.6</v>
      </c>
      <c r="E112" s="1">
        <f t="shared" si="54"/>
        <v>149611.3</v>
      </c>
      <c r="F112" s="1">
        <f t="shared" si="56"/>
        <v>144593.6</v>
      </c>
      <c r="G112" s="1">
        <f t="shared" si="58"/>
        <v>143361.3</v>
      </c>
      <c r="H112" s="1">
        <f t="shared" si="58"/>
        <v>0</v>
      </c>
      <c r="I112" s="1">
        <f t="shared" si="58"/>
        <v>0</v>
      </c>
      <c r="J112" s="1">
        <f t="shared" si="58"/>
        <v>0</v>
      </c>
      <c r="K112" s="1">
        <f t="shared" si="58"/>
        <v>0</v>
      </c>
      <c r="L112" s="1">
        <f t="shared" si="58"/>
        <v>6250</v>
      </c>
      <c r="M112" s="17">
        <f t="shared" si="58"/>
        <v>6250</v>
      </c>
      <c r="N112" s="24"/>
      <c r="O112" s="24"/>
      <c r="P112" s="19"/>
    </row>
    <row r="113" spans="1:16" ht="15">
      <c r="A113" s="22"/>
      <c r="B113" s="24"/>
      <c r="C113" s="18" t="s">
        <v>48</v>
      </c>
      <c r="D113" s="1">
        <f aca="true" t="shared" si="59" ref="D113:E115">F113+H113+J113+L113</f>
        <v>150798.6</v>
      </c>
      <c r="E113" s="1">
        <f t="shared" si="59"/>
        <v>149566.3</v>
      </c>
      <c r="F113" s="1">
        <f t="shared" si="56"/>
        <v>144593.6</v>
      </c>
      <c r="G113" s="1">
        <f aca="true" t="shared" si="60" ref="G113:M113">G106</f>
        <v>143361.3</v>
      </c>
      <c r="H113" s="1">
        <f t="shared" si="60"/>
        <v>0</v>
      </c>
      <c r="I113" s="1">
        <f t="shared" si="60"/>
        <v>0</v>
      </c>
      <c r="J113" s="1">
        <f t="shared" si="60"/>
        <v>0</v>
      </c>
      <c r="K113" s="1">
        <f t="shared" si="60"/>
        <v>0</v>
      </c>
      <c r="L113" s="1">
        <f t="shared" si="60"/>
        <v>6205</v>
      </c>
      <c r="M113" s="17">
        <f t="shared" si="60"/>
        <v>6205</v>
      </c>
      <c r="N113" s="24"/>
      <c r="O113" s="24"/>
      <c r="P113" s="19"/>
    </row>
    <row r="114" spans="1:16" ht="15">
      <c r="A114" s="22"/>
      <c r="B114" s="24"/>
      <c r="C114" s="18" t="s">
        <v>49</v>
      </c>
      <c r="D114" s="1">
        <f t="shared" si="59"/>
        <v>143110.4</v>
      </c>
      <c r="E114" s="1">
        <f t="shared" si="59"/>
        <v>0</v>
      </c>
      <c r="F114" s="1">
        <f t="shared" si="56"/>
        <v>143110.4</v>
      </c>
      <c r="G114" s="1">
        <f aca="true" t="shared" si="61" ref="G114:M115">G107</f>
        <v>0</v>
      </c>
      <c r="H114" s="1">
        <f t="shared" si="61"/>
        <v>0</v>
      </c>
      <c r="I114" s="1">
        <f t="shared" si="61"/>
        <v>0</v>
      </c>
      <c r="J114" s="1">
        <f t="shared" si="61"/>
        <v>0</v>
      </c>
      <c r="K114" s="1">
        <f t="shared" si="61"/>
        <v>0</v>
      </c>
      <c r="L114" s="1">
        <f t="shared" si="61"/>
        <v>0</v>
      </c>
      <c r="M114" s="17">
        <f t="shared" si="61"/>
        <v>0</v>
      </c>
      <c r="N114" s="24"/>
      <c r="O114" s="24"/>
      <c r="P114" s="19"/>
    </row>
    <row r="115" spans="1:16" ht="15">
      <c r="A115" s="22"/>
      <c r="B115" s="24"/>
      <c r="C115" s="18" t="s">
        <v>50</v>
      </c>
      <c r="D115" s="1">
        <f aca="true" t="shared" si="62" ref="D115:D122">F115+H115+J115+L115</f>
        <v>143110.4</v>
      </c>
      <c r="E115" s="1">
        <f t="shared" si="59"/>
        <v>0</v>
      </c>
      <c r="F115" s="1">
        <f t="shared" si="56"/>
        <v>143110.4</v>
      </c>
      <c r="G115" s="1">
        <f t="shared" si="61"/>
        <v>0</v>
      </c>
      <c r="H115" s="1">
        <f t="shared" si="61"/>
        <v>0</v>
      </c>
      <c r="I115" s="1">
        <f t="shared" si="61"/>
        <v>0</v>
      </c>
      <c r="J115" s="1">
        <f t="shared" si="61"/>
        <v>0</v>
      </c>
      <c r="K115" s="1">
        <f t="shared" si="61"/>
        <v>0</v>
      </c>
      <c r="L115" s="1">
        <f t="shared" si="61"/>
        <v>0</v>
      </c>
      <c r="M115" s="17">
        <f t="shared" si="61"/>
        <v>0</v>
      </c>
      <c r="N115" s="24"/>
      <c r="O115" s="24"/>
      <c r="P115" s="19"/>
    </row>
    <row r="116" spans="1:16" ht="15">
      <c r="A116" s="24"/>
      <c r="B116" s="24" t="s">
        <v>32</v>
      </c>
      <c r="C116" s="18" t="s">
        <v>18</v>
      </c>
      <c r="D116" s="1">
        <f t="shared" si="62"/>
        <v>1172470.5</v>
      </c>
      <c r="E116" s="1">
        <f aca="true" t="shared" si="63" ref="E116:E122">G116+I116+K116+M116</f>
        <v>768331.3836000001</v>
      </c>
      <c r="F116" s="1">
        <f>SUM(F117:F122)</f>
        <v>1140088.1</v>
      </c>
      <c r="G116" s="1">
        <f aca="true" t="shared" si="64" ref="G116:M116">SUM(G117:G122)</f>
        <v>735948.9836</v>
      </c>
      <c r="H116" s="1">
        <f t="shared" si="64"/>
        <v>0</v>
      </c>
      <c r="I116" s="1">
        <f t="shared" si="64"/>
        <v>0</v>
      </c>
      <c r="J116" s="1">
        <f t="shared" si="64"/>
        <v>0</v>
      </c>
      <c r="K116" s="1">
        <f t="shared" si="64"/>
        <v>0</v>
      </c>
      <c r="L116" s="1">
        <f t="shared" si="64"/>
        <v>32382.4</v>
      </c>
      <c r="M116" s="1">
        <f t="shared" si="64"/>
        <v>32382.4</v>
      </c>
      <c r="N116" s="24"/>
      <c r="O116" s="24"/>
      <c r="P116" s="19"/>
    </row>
    <row r="117" spans="1:17" ht="15">
      <c r="A117" s="24"/>
      <c r="B117" s="24"/>
      <c r="C117" s="18" t="s">
        <v>0</v>
      </c>
      <c r="D117" s="1">
        <f>F117+H117+J117+L117</f>
        <v>184181.89999999997</v>
      </c>
      <c r="E117" s="1">
        <f t="shared" si="63"/>
        <v>184181.8836</v>
      </c>
      <c r="F117" s="1">
        <f aca="true" t="shared" si="65" ref="F117:F122">F66+F95+F110</f>
        <v>176084.49999999997</v>
      </c>
      <c r="G117" s="1">
        <f aca="true" t="shared" si="66" ref="G117:M117">G66+G95+G110</f>
        <v>176084.4836</v>
      </c>
      <c r="H117" s="1">
        <f t="shared" si="66"/>
        <v>0</v>
      </c>
      <c r="I117" s="1">
        <f t="shared" si="66"/>
        <v>0</v>
      </c>
      <c r="J117" s="1">
        <f t="shared" si="66"/>
        <v>0</v>
      </c>
      <c r="K117" s="1">
        <f t="shared" si="66"/>
        <v>0</v>
      </c>
      <c r="L117" s="1">
        <f t="shared" si="66"/>
        <v>8097.4</v>
      </c>
      <c r="M117" s="17">
        <f t="shared" si="66"/>
        <v>8097.4</v>
      </c>
      <c r="N117" s="24"/>
      <c r="O117" s="24"/>
      <c r="P117" s="19"/>
      <c r="Q117" s="20"/>
    </row>
    <row r="118" spans="1:16" ht="15">
      <c r="A118" s="24"/>
      <c r="B118" s="24"/>
      <c r="C118" s="18" t="s">
        <v>1</v>
      </c>
      <c r="D118" s="1">
        <f t="shared" si="62"/>
        <v>203882</v>
      </c>
      <c r="E118" s="1">
        <f t="shared" si="63"/>
        <v>194731.5</v>
      </c>
      <c r="F118" s="1">
        <f t="shared" si="65"/>
        <v>195772</v>
      </c>
      <c r="G118" s="1">
        <f aca="true" t="shared" si="67" ref="G118:M119">G67+G96+G111</f>
        <v>186621.5</v>
      </c>
      <c r="H118" s="1">
        <f t="shared" si="67"/>
        <v>0</v>
      </c>
      <c r="I118" s="1">
        <f t="shared" si="67"/>
        <v>0</v>
      </c>
      <c r="J118" s="1">
        <f t="shared" si="67"/>
        <v>0</v>
      </c>
      <c r="K118" s="1">
        <f t="shared" si="67"/>
        <v>0</v>
      </c>
      <c r="L118" s="1">
        <f t="shared" si="67"/>
        <v>8110</v>
      </c>
      <c r="M118" s="17">
        <f t="shared" si="67"/>
        <v>8110</v>
      </c>
      <c r="N118" s="24"/>
      <c r="O118" s="24"/>
      <c r="P118" s="19"/>
    </row>
    <row r="119" spans="1:16" ht="15">
      <c r="A119" s="24"/>
      <c r="B119" s="24"/>
      <c r="C119" s="18" t="s">
        <v>5</v>
      </c>
      <c r="D119" s="1">
        <f t="shared" si="62"/>
        <v>201359.5</v>
      </c>
      <c r="E119" s="1">
        <f t="shared" si="63"/>
        <v>194731.5</v>
      </c>
      <c r="F119" s="1">
        <f t="shared" si="65"/>
        <v>193249.5</v>
      </c>
      <c r="G119" s="1">
        <f t="shared" si="67"/>
        <v>186621.5</v>
      </c>
      <c r="H119" s="1">
        <f t="shared" si="67"/>
        <v>0</v>
      </c>
      <c r="I119" s="1">
        <f t="shared" si="67"/>
        <v>0</v>
      </c>
      <c r="J119" s="1">
        <f t="shared" si="67"/>
        <v>0</v>
      </c>
      <c r="K119" s="1">
        <f t="shared" si="67"/>
        <v>0</v>
      </c>
      <c r="L119" s="1">
        <f t="shared" si="67"/>
        <v>8110</v>
      </c>
      <c r="M119" s="17">
        <f t="shared" si="67"/>
        <v>8110</v>
      </c>
      <c r="N119" s="24"/>
      <c r="O119" s="24"/>
      <c r="P119" s="19"/>
    </row>
    <row r="120" spans="1:16" ht="15">
      <c r="A120" s="24"/>
      <c r="B120" s="24"/>
      <c r="C120" s="18" t="s">
        <v>48</v>
      </c>
      <c r="D120" s="1">
        <f t="shared" si="62"/>
        <v>200714.5</v>
      </c>
      <c r="E120" s="1">
        <f t="shared" si="63"/>
        <v>194686.5</v>
      </c>
      <c r="F120" s="1">
        <f t="shared" si="65"/>
        <v>192649.5</v>
      </c>
      <c r="G120" s="1">
        <f aca="true" t="shared" si="68" ref="G120:M120">G69+G98+G113</f>
        <v>186621.5</v>
      </c>
      <c r="H120" s="1">
        <f t="shared" si="68"/>
        <v>0</v>
      </c>
      <c r="I120" s="1">
        <f t="shared" si="68"/>
        <v>0</v>
      </c>
      <c r="J120" s="1">
        <f t="shared" si="68"/>
        <v>0</v>
      </c>
      <c r="K120" s="1">
        <f t="shared" si="68"/>
        <v>0</v>
      </c>
      <c r="L120" s="1">
        <f t="shared" si="68"/>
        <v>8065</v>
      </c>
      <c r="M120" s="17">
        <f t="shared" si="68"/>
        <v>8065</v>
      </c>
      <c r="N120" s="24"/>
      <c r="O120" s="24"/>
      <c r="P120" s="19"/>
    </row>
    <row r="121" spans="1:16" ht="15">
      <c r="A121" s="24"/>
      <c r="B121" s="24"/>
      <c r="C121" s="18" t="s">
        <v>49</v>
      </c>
      <c r="D121" s="1">
        <f t="shared" si="62"/>
        <v>191166.3</v>
      </c>
      <c r="E121" s="1">
        <f t="shared" si="63"/>
        <v>0</v>
      </c>
      <c r="F121" s="1">
        <f t="shared" si="65"/>
        <v>191166.3</v>
      </c>
      <c r="G121" s="1">
        <f aca="true" t="shared" si="69" ref="G121:M121">G70+G99+G114</f>
        <v>0</v>
      </c>
      <c r="H121" s="1">
        <f t="shared" si="69"/>
        <v>0</v>
      </c>
      <c r="I121" s="1">
        <f t="shared" si="69"/>
        <v>0</v>
      </c>
      <c r="J121" s="1">
        <f t="shared" si="69"/>
        <v>0</v>
      </c>
      <c r="K121" s="1">
        <f t="shared" si="69"/>
        <v>0</v>
      </c>
      <c r="L121" s="1">
        <f t="shared" si="69"/>
        <v>0</v>
      </c>
      <c r="M121" s="17">
        <f t="shared" si="69"/>
        <v>0</v>
      </c>
      <c r="N121" s="24"/>
      <c r="O121" s="24"/>
      <c r="P121" s="19"/>
    </row>
    <row r="122" spans="1:16" ht="15">
      <c r="A122" s="24"/>
      <c r="B122" s="24"/>
      <c r="C122" s="18" t="s">
        <v>50</v>
      </c>
      <c r="D122" s="1">
        <f t="shared" si="62"/>
        <v>191166.3</v>
      </c>
      <c r="E122" s="1">
        <f t="shared" si="63"/>
        <v>0</v>
      </c>
      <c r="F122" s="1">
        <f t="shared" si="65"/>
        <v>191166.3</v>
      </c>
      <c r="G122" s="1">
        <f aca="true" t="shared" si="70" ref="G122:M122">G71+G100+G115</f>
        <v>0</v>
      </c>
      <c r="H122" s="1">
        <f t="shared" si="70"/>
        <v>0</v>
      </c>
      <c r="I122" s="1">
        <f t="shared" si="70"/>
        <v>0</v>
      </c>
      <c r="J122" s="1">
        <f t="shared" si="70"/>
        <v>0</v>
      </c>
      <c r="K122" s="1">
        <f t="shared" si="70"/>
        <v>0</v>
      </c>
      <c r="L122" s="1">
        <f t="shared" si="70"/>
        <v>0</v>
      </c>
      <c r="M122" s="17">
        <f t="shared" si="70"/>
        <v>0</v>
      </c>
      <c r="N122" s="24"/>
      <c r="O122" s="24"/>
      <c r="P122" s="19"/>
    </row>
    <row r="129" spans="5:8" ht="15.75" hidden="1" thickBot="1">
      <c r="E129" s="10">
        <f>F129+G129+H129</f>
        <v>19008512</v>
      </c>
      <c r="F129" s="10">
        <f>F130+F131</f>
        <v>8062808.399999999</v>
      </c>
      <c r="G129" s="10">
        <f>G130+G131</f>
        <v>6844206.4</v>
      </c>
      <c r="H129" s="10">
        <f>H130+H131</f>
        <v>4101497.2</v>
      </c>
    </row>
    <row r="130" spans="5:8" ht="15.75" hidden="1" thickBot="1">
      <c r="E130" s="10">
        <f>F130+G130+H130</f>
        <v>8445766.7</v>
      </c>
      <c r="F130" s="10">
        <v>3068224.8</v>
      </c>
      <c r="G130" s="10">
        <v>2649065.2</v>
      </c>
      <c r="H130" s="10">
        <v>2728476.7</v>
      </c>
    </row>
    <row r="131" spans="5:8" ht="15.75" hidden="1" thickBot="1">
      <c r="E131" s="10">
        <f>F131+G131+H131</f>
        <v>10562745.3</v>
      </c>
      <c r="F131" s="10">
        <v>4994583.6</v>
      </c>
      <c r="G131" s="10">
        <v>4195141.2</v>
      </c>
      <c r="H131" s="10">
        <v>1373020.5</v>
      </c>
    </row>
    <row r="132" spans="5:8" ht="15.75" hidden="1" thickBot="1">
      <c r="E132" s="49" t="s">
        <v>44</v>
      </c>
      <c r="F132" s="50"/>
      <c r="G132" s="50"/>
      <c r="H132" s="50"/>
    </row>
    <row r="133" spans="5:8" ht="15.75" hidden="1" thickBot="1">
      <c r="E133" s="10">
        <f>F133+G133+H133</f>
        <v>9379674.3</v>
      </c>
      <c r="F133" s="10">
        <f>F134+F135</f>
        <v>4761524</v>
      </c>
      <c r="G133" s="10">
        <f>G134+G135</f>
        <v>4618150.3</v>
      </c>
      <c r="H133" s="10">
        <f>H134+H135</f>
        <v>0</v>
      </c>
    </row>
    <row r="134" spans="5:8" ht="15.75" hidden="1" thickBot="1">
      <c r="E134" s="10">
        <f>F134+G134+H134</f>
        <v>3286645.2</v>
      </c>
      <c r="F134" s="10">
        <v>1752331.9</v>
      </c>
      <c r="G134" s="10">
        <v>1534313.3</v>
      </c>
      <c r="H134" s="11">
        <v>0</v>
      </c>
    </row>
    <row r="135" spans="5:8" ht="15.75" hidden="1" thickBot="1">
      <c r="E135" s="10">
        <f>F135+G135+H135</f>
        <v>6093029.1</v>
      </c>
      <c r="F135" s="10">
        <v>3009192.1</v>
      </c>
      <c r="G135" s="10">
        <v>3083837</v>
      </c>
      <c r="H135" s="11">
        <v>0</v>
      </c>
    </row>
    <row r="136" spans="5:8" ht="30" customHeight="1" hidden="1" thickBot="1">
      <c r="E136" s="49" t="s">
        <v>45</v>
      </c>
      <c r="F136" s="50"/>
      <c r="G136" s="50"/>
      <c r="H136" s="50"/>
    </row>
    <row r="137" spans="5:8" ht="15.75" hidden="1" thickBot="1">
      <c r="E137" s="10">
        <f>F137+G137+H137</f>
        <v>9628837.7</v>
      </c>
      <c r="F137" s="10">
        <f>F138+F139</f>
        <v>3301284.4</v>
      </c>
      <c r="G137" s="10">
        <f>G138+G139</f>
        <v>2226056.0999999996</v>
      </c>
      <c r="H137" s="10">
        <f>H138+H139</f>
        <v>4101497.2</v>
      </c>
    </row>
    <row r="138" spans="5:8" ht="15.75" hidden="1" thickBot="1">
      <c r="E138" s="10">
        <f>F138+G138+H138</f>
        <v>5159121.5</v>
      </c>
      <c r="F138" s="10">
        <v>1315892.9</v>
      </c>
      <c r="G138" s="10">
        <v>1114751.9</v>
      </c>
      <c r="H138" s="10">
        <v>2728476.7</v>
      </c>
    </row>
    <row r="139" spans="5:8" ht="15.75" hidden="1" thickBot="1">
      <c r="E139" s="10">
        <f>F139+G139+H139</f>
        <v>4469716.2</v>
      </c>
      <c r="F139" s="10">
        <v>1985391.5</v>
      </c>
      <c r="G139" s="10">
        <v>1111304.2</v>
      </c>
      <c r="H139" s="10">
        <v>1373020.5</v>
      </c>
    </row>
  </sheetData>
  <sheetProtection/>
  <mergeCells count="69">
    <mergeCell ref="B94:B100"/>
    <mergeCell ref="A116:A122"/>
    <mergeCell ref="N109:O115"/>
    <mergeCell ref="B109:B115"/>
    <mergeCell ref="E136:H136"/>
    <mergeCell ref="B101:C101"/>
    <mergeCell ref="N101:O101"/>
    <mergeCell ref="B102:B108"/>
    <mergeCell ref="N116:O122"/>
    <mergeCell ref="B116:B122"/>
    <mergeCell ref="E132:H132"/>
    <mergeCell ref="A102:A108"/>
    <mergeCell ref="A109:A115"/>
    <mergeCell ref="N102:O108"/>
    <mergeCell ref="B80:B86"/>
    <mergeCell ref="A80:A86"/>
    <mergeCell ref="A94:A100"/>
    <mergeCell ref="N87:O93"/>
    <mergeCell ref="B87:B93"/>
    <mergeCell ref="A87:A93"/>
    <mergeCell ref="N94:O100"/>
    <mergeCell ref="N80:O86"/>
    <mergeCell ref="N44:O50"/>
    <mergeCell ref="B44:B50"/>
    <mergeCell ref="A51:A57"/>
    <mergeCell ref="A44:A50"/>
    <mergeCell ref="B79:C79"/>
    <mergeCell ref="N79:O79"/>
    <mergeCell ref="N51:O57"/>
    <mergeCell ref="B51:B57"/>
    <mergeCell ref="N65:O71"/>
    <mergeCell ref="H11:I11"/>
    <mergeCell ref="J11:K11"/>
    <mergeCell ref="L11:M11"/>
    <mergeCell ref="N13:O13"/>
    <mergeCell ref="B14:C14"/>
    <mergeCell ref="N37:O43"/>
    <mergeCell ref="B37:B43"/>
    <mergeCell ref="A15:A21"/>
    <mergeCell ref="B15:B21"/>
    <mergeCell ref="N15:O21"/>
    <mergeCell ref="A37:A43"/>
    <mergeCell ref="N30:O36"/>
    <mergeCell ref="N23:O29"/>
    <mergeCell ref="B23:B29"/>
    <mergeCell ref="A23:A29"/>
    <mergeCell ref="B30:B36"/>
    <mergeCell ref="A30:A36"/>
    <mergeCell ref="N14:O14"/>
    <mergeCell ref="N10:O12"/>
    <mergeCell ref="F11:G11"/>
    <mergeCell ref="B22:C22"/>
    <mergeCell ref="N22:O22"/>
    <mergeCell ref="K5:O5"/>
    <mergeCell ref="A7:O7"/>
    <mergeCell ref="A10:A12"/>
    <mergeCell ref="B10:B12"/>
    <mergeCell ref="C10:C12"/>
    <mergeCell ref="D10:E11"/>
    <mergeCell ref="F10:M10"/>
    <mergeCell ref="A8:O8"/>
    <mergeCell ref="A72:A78"/>
    <mergeCell ref="B72:B78"/>
    <mergeCell ref="N72:O78"/>
    <mergeCell ref="A58:A64"/>
    <mergeCell ref="B58:B64"/>
    <mergeCell ref="N58:O64"/>
    <mergeCell ref="B65:B71"/>
    <mergeCell ref="A65:A7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2015-10-20T11:37:59Z</cp:lastPrinted>
  <dcterms:created xsi:type="dcterms:W3CDTF">2013-09-25T10:58:55Z</dcterms:created>
  <dcterms:modified xsi:type="dcterms:W3CDTF">2016-04-01T05:33:22Z</dcterms:modified>
  <cp:category/>
  <cp:version/>
  <cp:contentType/>
  <cp:contentStatus/>
</cp:coreProperties>
</file>