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'прил.'!$A$1:$P$341</definedName>
  </definedNames>
  <calcPr fullCalcOnLoad="1"/>
</workbook>
</file>

<file path=xl/sharedStrings.xml><?xml version="1.0" encoding="utf-8"?>
<sst xmlns="http://schemas.openxmlformats.org/spreadsheetml/2006/main" count="720" uniqueCount="381">
  <si>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</si>
  <si>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</si>
  <si>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</si>
  <si>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</si>
  <si>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</si>
  <si>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</si>
  <si>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Реконструкция ул.Мокрушина (от ж/д переезда до ул.Минина) и ул.Минина с примыканием к ул.Б.Хмельницкого</t>
  </si>
  <si>
    <t>Строительство транспортной развязки на свертке в п. Ярское (74 км ж/д Тайга-Томск)</t>
  </si>
  <si>
    <t>Строительство транспортной развязки по ул. Смирнова (5 км главных путей Томск-2 - Томск-грузовой)</t>
  </si>
  <si>
    <t>Реконструкция укреплений откосов Береговой линии р. Ушайки в районе проспекта Комсомольского</t>
  </si>
  <si>
    <t>Строительство автомобильной дороги общего пользования №1 мкр. № 7 жилого района "Восточный" в г. Томске</t>
  </si>
  <si>
    <t>Капитальный ремонт ул. Эуштинской на участке от пер. Буяноского до стадиона ТГУ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</si>
  <si>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</si>
  <si>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</si>
  <si>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Коммунального моста через р.Томь. 2 очередь</t>
  </si>
  <si>
    <t>Капитальный ремонт ул. Р. Люксембург от ул. Д. Ключевской до Каменного моста</t>
  </si>
  <si>
    <t>Капитальный ремонт ул. Смирнова</t>
  </si>
  <si>
    <t>Капитальный ремонт ул.Старо – Деповская.</t>
  </si>
  <si>
    <t>Капитальный ремонт ул.Иркутский тракт от ул.Мичурина до границ города.</t>
  </si>
  <si>
    <t>Капитальный ремонт ул. Мичурина от ул. Новосибирская до ул.Беринга.</t>
  </si>
  <si>
    <t>Капитальный ремонт ул. Сергея Лазо.</t>
  </si>
  <si>
    <t>Капитальный ремонт ул.Ивановского.</t>
  </si>
  <si>
    <t>Капитальный ремонт ул. Герцена</t>
  </si>
  <si>
    <t>Капитальный ремонт ул.Усова.</t>
  </si>
  <si>
    <t>Капитальный ремонт ул. Учебной</t>
  </si>
  <si>
    <t>Капитальный ремонт ул. Большая Подгорная</t>
  </si>
  <si>
    <t>Капитальный ремонт ул.Б.Хмельницкого.</t>
  </si>
  <si>
    <t>Капитальный ремонт ул.Ломоносова.</t>
  </si>
  <si>
    <t>Капитальный ремонт ул. Д. Бедного.</t>
  </si>
  <si>
    <t>Капитальный ремонт пересечений (перекрестков) пр. Комсомольского, пр.  Фрунзе, пер.Плеханова. 1 этап.</t>
  </si>
  <si>
    <t>Капитальный ремонт подъездной дороги к кладбищу «Бактин».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</si>
  <si>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</si>
  <si>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</si>
  <si>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</si>
  <si>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Реконструкция ул. Московский тракт</t>
  </si>
  <si>
    <t>Реконструкция Степановского железнодорожного переезда по ул. Шевченко-ул. Ломоносова</t>
  </si>
  <si>
    <t>Реконструкция ул. Елизаровых от ул. Шевченко до пл. Транспортной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</si>
  <si>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</si>
  <si>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Положительное заключение о достоверности определения сметной стоимости от 27.09.2012 № 6-2-1-0950-12. Стоимость СМР определена в ценах II квартала 2012 года.</t>
  </si>
  <si>
    <t>Положительное заключение о достоверности определения сметной стоимости от 12.09.2012 № 6-2-1-0838-12. Стоимость СМР определена в ценах I квартала 2012 года.</t>
  </si>
  <si>
    <t>Положительное заключение о достоверности определения сметной стоимости от 12.09.2012 № 6-2-1-0839-12. Стоимость СМР определена в ценах II квартала 2012 года.</t>
  </si>
  <si>
    <t>Капитальный ремонт тротуаров по ул. Алеутской в г. Томске</t>
  </si>
  <si>
    <t>Положительное заключение о достоверности определения сметной стоимости от 29.12.2011 № 6-2-1-0934-11. Стоимость СМР определена в ценах IV квартала 2011 года</t>
  </si>
  <si>
    <t>Капитальный ремонт ул.5-ой Армии и ул. Ижевской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</si>
  <si>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</si>
  <si>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</si>
  <si>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Протяженность, км</t>
  </si>
  <si>
    <t>Строительство подъездной а/д к посёлку индивидуальной жилой застройки в районе п.Киргизка.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</si>
  <si>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</si>
  <si>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</si>
  <si>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Реконструкция ул.Мичурина от ул. Парковая до промышленной зоны.</t>
  </si>
  <si>
    <t>Строительство тротуаров по улицам Кутузова, Асиновская, Алеутская</t>
  </si>
  <si>
    <t>Строительство жилой улицы А.Крячкова микрорайона № 9 жилого района "Восточный" в г. Томске</t>
  </si>
  <si>
    <t>Строительство ул. Елизаровых от ул. Шевченко до ул. Клюева</t>
  </si>
  <si>
    <t>Сметная стоимость определена ориентировочно на основании проектов-аналогов и будет уточнена после получения положительного заключения государственной экспертизы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</si>
  <si>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</si>
  <si>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</si>
  <si>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Ф. Мюнниха</t>
  </si>
  <si>
    <t>Капитальный ремонт пер. Светлый от пр. Мира до пер. Шегарский</t>
  </si>
  <si>
    <t>Капитальный ремонт ул. Севастопольской, ул. Коховской, ул. Ферганской, ул. Ангарской, ул. Учительской, ул. Обской, ул. Б. Каштачной</t>
  </si>
  <si>
    <t>Капитальный ремонт ул. Амурской, пер. Камский</t>
  </si>
  <si>
    <t>Капитальный ремонт пер. Спортивный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</si>
  <si>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</si>
  <si>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</si>
  <si>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</si>
  <si>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</si>
  <si>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Строительство ул. Ю. Ковалева от ул. Обручева до ул. Герасименко</t>
  </si>
  <si>
    <t>Реконструкция пер. Нечевский</t>
  </si>
  <si>
    <t>Капитальный ремонт ул. 1-й Вилюйский проезд (по решению суда)</t>
  </si>
  <si>
    <t>Капитальный ремонт путепровода на автомобильной дороге от ул. Мичурина до Кузовлевского тракта в направлении ТНХК</t>
  </si>
  <si>
    <t>Стоимость строительно-монтажных работ в ценах 2 кв. 2013 г. в соответствии с положительным заключением государственной экспертизы № 70-1-5-0114-13 от 25.06.2013</t>
  </si>
  <si>
    <t>Капитальный ремонт объектов улично-дорожной сети в пос. Степановка</t>
  </si>
  <si>
    <t>Капитальный ремонт объектов улично-дорожной сети пос. Заречный и СТ "Левобережье"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</si>
  <si>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</si>
  <si>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</si>
  <si>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</si>
  <si>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</si>
  <si>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</si>
  <si>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</si>
  <si>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</si>
  <si>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</si>
  <si>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</si>
  <si>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</si>
  <si>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Родионово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</si>
  <si>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</si>
  <si>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</si>
  <si>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</si>
  <si>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д. Киргизка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</si>
  <si>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</si>
  <si>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</si>
  <si>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Реконструкция объектов улично-дорожной сети в пос. 2-ой ЛПК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</si>
  <si>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</si>
  <si>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</si>
  <si>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</si>
  <si>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</si>
  <si>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</si>
  <si>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</si>
  <si>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</si>
  <si>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</si>
  <si>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</si>
  <si>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</si>
  <si>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Реконструкция ул. Дзержинского</t>
  </si>
  <si>
    <t>Капитальный ремонт ул. Дружбы, ул. Депутатской</t>
  </si>
  <si>
    <t>Капитальный ремонт ул. Героев Чубаровцев</t>
  </si>
  <si>
    <t>Капитальный ремонт ул. Пролетарской</t>
  </si>
  <si>
    <t>Сметная стоимость определена в соответствии с положительным заключением государственной экспертизы в ценах 2 кв. 2013 г.  Данный объект планируется построить в рамках ФЦП "Повышение безопасности дорожного движения в 2013-2020 годах"</t>
  </si>
  <si>
    <t xml:space="preserve">Строительство подземного пешеходного перехода:
- на пересечении ул.Пушкина - ул.Яковлева (4 входа)
</t>
  </si>
  <si>
    <t>Строительство подземного пешеходного перехода:
- по ул.Клюева в районе дома №4</t>
  </si>
  <si>
    <t>Строительство улиц в пос. Апрель</t>
  </si>
  <si>
    <t>Капитальный ремонт ул. Писемского 1 очередь</t>
  </si>
  <si>
    <t>Положительное заключение о достоверности определения сметной стоимости от 02.10.2012 № 6-2-1-0983-12. Стоимость СМР определена в ценах II квартала 2012 года.</t>
  </si>
  <si>
    <t>Строительство ул.Говорова на участке от ул. 79 Гв.Дивизии до ул.Старо-Деповская</t>
  </si>
  <si>
    <t>Строительство левобережной объездной автодороги г.Томска в Томской области (вторая очередь строительства)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</si>
  <si>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</si>
  <si>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</si>
  <si>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</si>
  <si>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</si>
  <si>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</si>
  <si>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</si>
  <si>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</si>
  <si>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</si>
  <si>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</si>
  <si>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</si>
  <si>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Строительство объектов улично-дорожной сети, в том числе: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</si>
  <si>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</si>
  <si>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</si>
  <si>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</si>
  <si>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</si>
  <si>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</si>
  <si>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</si>
  <si>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</si>
  <si>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</si>
  <si>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</si>
  <si>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</si>
  <si>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</si>
  <si>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</si>
  <si>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1.1.1</t>
  </si>
  <si>
    <t>1.1.2</t>
  </si>
  <si>
    <t>1.1.4</t>
  </si>
  <si>
    <t>1.1.5</t>
  </si>
  <si>
    <t>1.1.6</t>
  </si>
  <si>
    <t>1.1.7</t>
  </si>
  <si>
    <t>1.1.8</t>
  </si>
  <si>
    <t>1.1.9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</si>
  <si>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</si>
  <si>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</si>
  <si>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</si>
  <si>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Капитальный ремонт ул. Бердской от пр. Ленина до ул. Мельничная</t>
  </si>
  <si>
    <t>Капитальный ремонт подземного пешеходного перехода по ул. Иркутский тракт, 112</t>
  </si>
  <si>
    <t>Капитальный ремонт ул. Войкова</t>
  </si>
  <si>
    <t>Капитальный ремонт ул. Водяная</t>
  </si>
  <si>
    <t>Капитальный ремонт ул. Парковая</t>
  </si>
  <si>
    <t>Капитальный ремонт пер. Беленца</t>
  </si>
  <si>
    <t>Капитальный ремонт ул. 1-я Заречная, 2-я Заречная, 3-я Заречная, 4-я Заречная, 5-я Заречная</t>
  </si>
  <si>
    <t>Капитальный ремонт пер. Южный</t>
  </si>
  <si>
    <t>Капитальный ремонт ул. Новгородской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</si>
  <si>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</si>
  <si>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</si>
  <si>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</si>
  <si>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</si>
  <si>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</si>
  <si>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</si>
  <si>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</si>
  <si>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</si>
  <si>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2.1.13</t>
  </si>
  <si>
    <t>2.1.14</t>
  </si>
  <si>
    <t>2.1.17</t>
  </si>
  <si>
    <t>Строительство жилой улицы П.Федоровского микрорайона № 9 жилого района "Восточный" в г. Томске</t>
  </si>
  <si>
    <t>Строительство автомобильной дороги общего пользования № 2, 3, 4а МКР. № 7 жилого района "Восточный" в г. Томске</t>
  </si>
  <si>
    <t>Надземный пешеходный переход по пр. Мира в районе поликлиники № 10 в г. Томске</t>
  </si>
  <si>
    <t>Строительство жилых улиц Хабарова, Архитекторов, К.Лыгина, переулок Архитекторов микрорайона № 9 жилого района "Восточный" в г. Томске</t>
  </si>
  <si>
    <t>Строительство ул. Обручева от ул. Беринга до ул. Клюева в г. Томске.</t>
  </si>
  <si>
    <t>Строительство жилой улицы № 1 в МКР №9 жилого района "Восточный" г. Томска</t>
  </si>
  <si>
    <t>Строительно-монтажные работы</t>
  </si>
  <si>
    <t>Строительство надземного пешеходного перехода по ул. Красноармейской (на участке между пл. Транспортной и пл. Южной)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</si>
  <si>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</si>
  <si>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Строительство тротуаров по ул. Вершинина на участке от ул. Герцена до пер. Нечевский</t>
  </si>
  <si>
    <t>Строительство двух уровней транспортной развязки на пересечении пр. Комсомольский и ул. Сибирской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</si>
  <si>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</si>
  <si>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В том числе, за счет средств</t>
  </si>
  <si>
    <t>Наименование целей, задач, мероприятий  подпрограммы</t>
  </si>
  <si>
    <t>1.625 кам. - работы по объекту выполнены. Дорога открыта для движения</t>
  </si>
  <si>
    <t>Строительство транспортной развязки в 2-х уровнях на пересечении пр. Комсомольского и ул. Пушкина - 2 этап.</t>
  </si>
  <si>
    <t>1.4 км. - работы по объекту выполнены. Дорога открыта для движения.</t>
  </si>
  <si>
    <t>1.1.3</t>
  </si>
  <si>
    <t>Капитальный ремонт ул. Советской от пл. Батенькова до пр. Кирова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</si>
  <si>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</si>
  <si>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</si>
  <si>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</si>
  <si>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</si>
  <si>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</si>
  <si>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</si>
  <si>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</si>
  <si>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</si>
  <si>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</si>
  <si>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по пер. Урожайному от ул. Б. Подгорная до дома № 27Б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</si>
  <si>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</si>
  <si>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Реконструкция железнодорожного переезда в пос. Степановка в районе ул. Шевченко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</si>
  <si>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</si>
  <si>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</si>
  <si>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</si>
  <si>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</si>
  <si>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</si>
  <si>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</si>
  <si>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</si>
  <si>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</si>
  <si>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</si>
  <si>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</si>
  <si>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ПЕРЕЧЕНЬ МЕРОПРИЯТИЙ И РЕСУРСНОЕ ОБЕСПЕЧЕНИЕ ПОДПРОГРАММЫ 
"Развитие улично-дорожной сети"</t>
  </si>
  <si>
    <t>Приложение 1
к подпрограмме
"Развитие улично-дорожной сети"</t>
  </si>
  <si>
    <t>ИТОГО по задаче 2, в том числе:</t>
  </si>
  <si>
    <t>ИТОГО по задачам 1, 2, в том числе:</t>
  </si>
  <si>
    <t>2.1.</t>
  </si>
  <si>
    <t>2.1.1.</t>
  </si>
  <si>
    <t>2.1.2.</t>
  </si>
  <si>
    <t>2.2</t>
  </si>
  <si>
    <t>2.2.1</t>
  </si>
  <si>
    <t>2.2.2</t>
  </si>
  <si>
    <t>2.2.4</t>
  </si>
  <si>
    <t>2.2.3</t>
  </si>
  <si>
    <t>2.2.5</t>
  </si>
  <si>
    <t>2.2.6</t>
  </si>
  <si>
    <t>2.2.7</t>
  </si>
  <si>
    <t>2.2.8</t>
  </si>
  <si>
    <t>2.2.9</t>
  </si>
  <si>
    <t>2.2.10</t>
  </si>
  <si>
    <t>2.2.12</t>
  </si>
  <si>
    <t>2.2.13</t>
  </si>
  <si>
    <t>2.2.14</t>
  </si>
  <si>
    <t>2.2.15</t>
  </si>
  <si>
    <t>2.2.16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</si>
  <si>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</si>
  <si>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</si>
  <si>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</si>
  <si>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</si>
  <si>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</si>
  <si>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</si>
  <si>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</si>
  <si>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</si>
  <si>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</si>
  <si>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</si>
  <si>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</si>
  <si>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</si>
  <si>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2.2.31</t>
  </si>
  <si>
    <t>2.2.32</t>
  </si>
  <si>
    <t>2.2.33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</si>
  <si>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</si>
  <si>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</si>
  <si>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</si>
  <si>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</si>
  <si>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</si>
  <si>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</si>
  <si>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</si>
  <si>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</si>
  <si>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</si>
  <si>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</si>
  <si>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</si>
  <si>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</si>
  <si>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</si>
  <si>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</si>
  <si>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</si>
  <si>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</si>
  <si>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</si>
  <si>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</si>
  <si>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</si>
  <si>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</si>
  <si>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</si>
  <si>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</si>
  <si>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</si>
  <si>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</si>
  <si>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</si>
  <si>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</si>
  <si>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</si>
  <si>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</si>
  <si>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</si>
  <si>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</si>
  <si>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</si>
  <si>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</si>
  <si>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</si>
  <si>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</si>
  <si>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</si>
  <si>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</si>
  <si>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</si>
  <si>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</si>
  <si>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</si>
  <si>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</si>
  <si>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</si>
  <si>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</si>
  <si>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</si>
  <si>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</si>
  <si>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</si>
  <si>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</si>
  <si>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</si>
  <si>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</si>
  <si>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</si>
  <si>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</si>
  <si>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</si>
  <si>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</si>
  <si>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</si>
  <si>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</si>
  <si>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</si>
  <si>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2</t>
  </si>
  <si>
    <t>Капитальный ремонт ул. Тимакова в г. Томске (от ул. Карпова до дома № 31а по ул. Тимакова)</t>
  </si>
  <si>
    <t xml:space="preserve">Строительство ул. Сибирской от ул. Л. Толстого до ж.д. переезда, в том числе строительство транспортной развязки и моста через р. Ушайку </t>
  </si>
  <si>
    <t>Средства в сумме 4 000.00 тыс. руб., необходимая сумма вводные мероприятия. (Выполнение топографической съемки работ на всем объекте с нанесением на дежурный план г. Томска, выполнение технической инвентаризации объекта (технический план и кадастровый паспорт объекта).</t>
  </si>
  <si>
    <t>Средства предусмотрены в целях приварки заградительных решеток на вводах на автомагистрали по ул. Елизаровых от ул. Шевченко до ул. Клюева в г. Томске в районе г. Томск, ул. Кулагина, ½, строение 2; по уста-новлению на автомагистрали по ул. Елизаровых от ул. Шевченко до ул. Клюева в г. Томске, ул. Кулагина, ½,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автомагистрали; удалению загиба на выводе водоотводящей трубы, проходящей через автомагистраль ул. Елизаровых в г. Томске от ул. Шевченко до ул. Клюева в районе г. Томске, ул. Кулагина, ½, строение 2, разработке и выполнению его съемного крепления и укладке поверх лотка и канавы съемной решетки</t>
  </si>
  <si>
    <t>Реконструкция ул. Пушкина от ул. Яковлева до путепровода в районе ГПЗ-5</t>
  </si>
  <si>
    <t>Реконструкция путепровода в районе ГПЗ-5</t>
  </si>
  <si>
    <t>Реконструкция Ирктского тракта от ул. Мичурина, ул 1-я Рабочая, ул. Рабочая, ул. Мичурина</t>
  </si>
  <si>
    <t>2016 (10 шт)</t>
  </si>
  <si>
    <t>Потребность на даигностику завершенных строительством автомобильных дорог с оформлением отчетов и изготовлением паспортов (устранение замечаний ФКУ "Росдортехнология)</t>
  </si>
  <si>
    <t>Потребность на диагностику завершенных строительством автомобильной дороги и мостового сооружения с оформлением отчетов и изготовлением паспортов (устранение замечаний ФКУ "Росдортехнология).</t>
  </si>
  <si>
    <t>Потребность на диагностику мостового сооружения с оформлением отчетов и изготовлением паспортов (устранение замечаний ФКУ "Росдортехнология).</t>
  </si>
  <si>
    <t>2.2.30</t>
  </si>
  <si>
    <t>Строительство проезда по ул. Ковалева в микрорайоне № 13 жилого района "Восточный" в г. Томске</t>
  </si>
  <si>
    <t>Потребность на вводные мероприятия и корректировку проектной документации</t>
  </si>
  <si>
    <t>на вводные мероприятия</t>
  </si>
  <si>
    <t>Сметная стоимость в ценах 4 кв. 2013 г. - 85 781,3 тыс руб., в ценах 2016 г. - 98 305,3 тыс. руб.</t>
  </si>
  <si>
    <t>1.1.32</t>
  </si>
  <si>
    <t>Капитальный ремонт моста черех р. Басандайка в п. Аникино</t>
  </si>
  <si>
    <t>Стоимость строительно-монтажных работ будет уточнена после получения положительного заключения о достоверности определения сметной стоимости</t>
  </si>
  <si>
    <t>Капитальный ремонт моста через р. Ушайку по ул. Красноармейской</t>
  </si>
  <si>
    <t>Строительство транспортной развязки с ж.д. Тайга  - Томск на 76 км</t>
  </si>
  <si>
    <t>Реконструкция ул. Гоголя от ул. Никитина до ул. Алтайская</t>
  </si>
  <si>
    <t>Стоимость строительно-монтажных работ в ценах 2 кв. 2014 г. составляет 1 427 354,04 тыс. руб.  (положительное заключение о проверке достоверности определения сметной стоимости № 70-1-6-0101-14 от 10.11.2014 г.). Нормативный срок строительства - 22 мес.</t>
  </si>
  <si>
    <t>Стоимость строительно-монтажных работ в  ценах 2 кв. 2014 г. составляет 134 595,39 тыс. руб. (положительное заключение государственной экспертизы № 70-1-5-0236-14 от 24.10.2014 г.). В ценах 2016 г. стоимость строительно-монтажных работ составит 150 746,8 тыс. руб. Нормативный срок реконструкции - 5 мес.</t>
  </si>
  <si>
    <t>Капитальный ремонт ул. Бакунина</t>
  </si>
  <si>
    <t>Капитальный ремонт объектов улично-дорожной сети в мкр. Каменка</t>
  </si>
  <si>
    <t xml:space="preserve">Капитальный ремонт пер. Маринского </t>
  </si>
  <si>
    <t>Капитальный ремонт ул. Ново-Киевской</t>
  </si>
  <si>
    <t>Строительство нового автодорожного моста через р. Ушайку в районе пер. Б. Хмельницкого</t>
  </si>
  <si>
    <t>Капитальный ремонт моста-трубы на р. Ушайка по пр. Ленина у магазина "1000 мелочей"</t>
  </si>
  <si>
    <t>Капитальный ремонт моста-трубы на р. Ушайка в районе БКЗ</t>
  </si>
  <si>
    <t>Капитальный ремонт моста-трубы на р. Ушайка по пр. Комсомольскому</t>
  </si>
  <si>
    <t>Капитальный ремонт моста-трубы на ручье в пос. свечном по ул. Смирнова</t>
  </si>
  <si>
    <t>Капитальный ремонт моста через р. Ушайку по ул. Мостовой в пос. Заварзино</t>
  </si>
  <si>
    <t>Капитальный ремонт трубы на оз. Керепеть на ул. Трудовая</t>
  </si>
  <si>
    <t>Реконструкция моста через р. Ушайку по ул. Мостовая в пос. Заварзино</t>
  </si>
  <si>
    <t>Строительство моста через р. Ушайка по ул. Облепиховая в пос. Заварзино</t>
  </si>
  <si>
    <t>1.1.33</t>
  </si>
  <si>
    <t>1.1.34</t>
  </si>
  <si>
    <t>1.1.35</t>
  </si>
  <si>
    <t>2.1.3</t>
  </si>
  <si>
    <t>2.1.12</t>
  </si>
  <si>
    <t>2.1.15</t>
  </si>
  <si>
    <t>2.1.16</t>
  </si>
  <si>
    <t>2.2.11</t>
  </si>
  <si>
    <t>2.2.17</t>
  </si>
  <si>
    <t>2.2.34</t>
  </si>
  <si>
    <t>2.2.91</t>
  </si>
  <si>
    <t>2.2.92</t>
  </si>
  <si>
    <t>2.2.93</t>
  </si>
  <si>
    <t>2.2.94</t>
  </si>
  <si>
    <t>2.2.95</t>
  </si>
  <si>
    <t>2.2.96</t>
  </si>
  <si>
    <t>2.2.97</t>
  </si>
  <si>
    <t>2.2.98</t>
  </si>
  <si>
    <t>2.2.99</t>
  </si>
  <si>
    <t>Техническое обследование существующего автодорожного моста через реку Ушайка в районе пер. Б. Хмельницкого в г. Томске</t>
  </si>
  <si>
    <t>Разработка эскизного проекта</t>
  </si>
  <si>
    <t>1.1.36</t>
  </si>
  <si>
    <t>Строительство тротуаров по ул. Балтийская - ул. Осенняя, ул. Заречная 1-я-5-я</t>
  </si>
  <si>
    <t>Приобретение</t>
  </si>
  <si>
    <t>областной бюджет - на консервацию объекта</t>
  </si>
  <si>
    <t>Дорога открыта для движения.</t>
  </si>
  <si>
    <t>на вводные мероприятия (комплекс кадастровых работ по уточнению границ двух земельных участков)</t>
  </si>
  <si>
    <t>Строительство ул. Травяная, ул. Тенистая, ул. Приветливая (п. Степановка)</t>
  </si>
  <si>
    <t>1.1.37</t>
  </si>
  <si>
    <t>Строительство транспортной развязки Транспортного кольца на пл. Южной</t>
  </si>
  <si>
    <t>2.1.18</t>
  </si>
  <si>
    <t>Реконструкция пер. Пойменного</t>
  </si>
  <si>
    <t>На проведение государственной экспертизы преоктной документации</t>
  </si>
  <si>
    <t>Строительство дорог на территории, предназначенной для индивидуального жилищного строительства в районе Кузовлевского тракта. I очередь освоения</t>
  </si>
  <si>
    <t>Строительство ул. Залоговая (на участке: от дома № 58 (ориентировочно) с «выходом» в мкр. Спичфабрика)</t>
  </si>
  <si>
    <t>1.1.38</t>
  </si>
  <si>
    <t>1.1.39</t>
  </si>
  <si>
    <t>2.2.35</t>
  </si>
  <si>
    <t>2.2.100</t>
  </si>
  <si>
    <t>Разработка проектной и изыскательской документации</t>
  </si>
  <si>
    <t>Основное мероприятие "Повышение доступности и безопасности улично-дорожной сети" решается в рамках реализации следующих задач:</t>
  </si>
  <si>
    <t>ИТОГО по задачам 1, 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</si>
</sst>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#,##0.00_ ;\-#,##0.00\ "/>
    <numFmt numFmtId="175" formatCode="#,##0.0_ ;\-#,##0.0\ "/>
    <numFmt numFmtId="176" formatCode="_-* #,##0.0_р_._-;\-* #,##0.0_р_._-;_-* &quot;-&quot;??_р_._-;_-@_-"/>
    <numFmt numFmtId="177" formatCode="0.0"/>
    <numFmt numFmtId="178" formatCode="[$-FC19]d\ mmmm\ yyyy\ &quot;г.&quot;"/>
    <numFmt numFmtId="179" formatCode="#,##0_ ;\-#,##0\ "/>
    <numFmt numFmtId="180" formatCode="0.000"/>
    <numFmt numFmtId="181" formatCode="#.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0000"/>
    <numFmt numFmtId="190" formatCode="#,##0.00000"/>
    <numFmt numFmtId="191" formatCode="#,##0.000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1" fillId="24" borderId="0" xfId="0" applyFont="1" applyFill="1" applyAlignment="1">
      <alignment/>
    </xf>
    <xf numFmtId="190" fontId="21" fillId="24" borderId="0" xfId="0" applyNumberFormat="1" applyFont="1" applyFill="1" applyAlignment="1">
      <alignment/>
    </xf>
    <xf numFmtId="175" fontId="21" fillId="24" borderId="0" xfId="0" applyNumberFormat="1" applyFont="1" applyFill="1" applyAlignment="1">
      <alignment/>
    </xf>
    <xf numFmtId="0" fontId="21" fillId="24" borderId="0" xfId="0" applyFont="1" applyFill="1" applyAlignment="1">
      <alignment horizontal="centerContinuous"/>
    </xf>
    <xf numFmtId="1" fontId="22" fillId="24" borderId="10" xfId="0" applyNumberFormat="1" applyFont="1" applyFill="1" applyBorder="1" applyAlignment="1">
      <alignment horizontal="center" vertical="center" wrapText="1"/>
    </xf>
    <xf numFmtId="174" fontId="23" fillId="24" borderId="10" xfId="6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175" fontId="22" fillId="24" borderId="10" xfId="60" applyNumberFormat="1" applyFont="1" applyFill="1" applyBorder="1" applyAlignment="1">
      <alignment horizontal="center" vertical="center" wrapText="1"/>
    </xf>
    <xf numFmtId="175" fontId="25" fillId="24" borderId="10" xfId="60" applyNumberFormat="1" applyFont="1" applyFill="1" applyBorder="1" applyAlignment="1">
      <alignment horizontal="center" vertical="center" wrapText="1"/>
    </xf>
    <xf numFmtId="174" fontId="25" fillId="24" borderId="10" xfId="60" applyNumberFormat="1" applyFont="1" applyFill="1" applyBorder="1" applyAlignment="1">
      <alignment horizontal="center" vertical="center" wrapText="1"/>
    </xf>
    <xf numFmtId="174" fontId="22" fillId="24" borderId="10" xfId="60" applyNumberFormat="1" applyFont="1" applyFill="1" applyBorder="1" applyAlignment="1">
      <alignment horizontal="center" vertical="center" wrapText="1"/>
    </xf>
    <xf numFmtId="177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/>
    </xf>
    <xf numFmtId="1" fontId="25" fillId="24" borderId="0" xfId="0" applyNumberFormat="1" applyFont="1" applyFill="1" applyBorder="1" applyAlignment="1">
      <alignment horizontal="center" vertical="center" wrapText="1"/>
    </xf>
    <xf numFmtId="174" fontId="25" fillId="24" borderId="0" xfId="6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1" fontId="22" fillId="24" borderId="0" xfId="0" applyNumberFormat="1" applyFont="1" applyFill="1" applyBorder="1" applyAlignment="1">
      <alignment horizontal="center" vertical="center" wrapText="1"/>
    </xf>
    <xf numFmtId="174" fontId="22" fillId="24" borderId="0" xfId="60" applyNumberFormat="1" applyFont="1" applyFill="1" applyBorder="1" applyAlignment="1">
      <alignment horizontal="center" vertical="center" wrapText="1"/>
    </xf>
    <xf numFmtId="175" fontId="22" fillId="24" borderId="0" xfId="60" applyNumberFormat="1" applyFont="1" applyFill="1" applyBorder="1" applyAlignment="1">
      <alignment horizontal="center" vertical="center" wrapText="1"/>
    </xf>
    <xf numFmtId="175" fontId="25" fillId="24" borderId="0" xfId="60" applyNumberFormat="1" applyFont="1" applyFill="1" applyBorder="1" applyAlignment="1">
      <alignment horizontal="center" vertical="center" wrapText="1"/>
    </xf>
    <xf numFmtId="177" fontId="22" fillId="24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175" fontId="22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172" fontId="21" fillId="24" borderId="0" xfId="0" applyNumberFormat="1" applyFont="1" applyFill="1" applyAlignment="1">
      <alignment horizontal="center" vertical="center" wrapText="1"/>
    </xf>
    <xf numFmtId="172" fontId="21" fillId="24" borderId="0" xfId="0" applyNumberFormat="1" applyFont="1" applyFill="1" applyAlignment="1">
      <alignment/>
    </xf>
    <xf numFmtId="2" fontId="21" fillId="24" borderId="0" xfId="0" applyNumberFormat="1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center" wrapText="1"/>
    </xf>
    <xf numFmtId="175" fontId="22" fillId="25" borderId="10" xfId="6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173" fontId="22" fillId="25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Continuous" wrapText="1"/>
    </xf>
    <xf numFmtId="4" fontId="22" fillId="24" borderId="10" xfId="0" applyNumberFormat="1" applyFont="1" applyFill="1" applyBorder="1" applyAlignment="1">
      <alignment vertical="center" wrapText="1"/>
    </xf>
    <xf numFmtId="49" fontId="21" fillId="24" borderId="0" xfId="0" applyNumberFormat="1" applyFont="1" applyFill="1" applyAlignment="1">
      <alignment horizontal="center" vertical="center" wrapText="1"/>
    </xf>
    <xf numFmtId="49" fontId="21" fillId="24" borderId="0" xfId="0" applyNumberFormat="1" applyFont="1" applyFill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4" fontId="28" fillId="24" borderId="0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left" vertical="center" wrapText="1"/>
    </xf>
    <xf numFmtId="1" fontId="25" fillId="24" borderId="10" xfId="0" applyNumberFormat="1" applyFont="1" applyFill="1" applyBorder="1" applyAlignment="1">
      <alignment horizontal="left" vertical="center" wrapText="1"/>
    </xf>
    <xf numFmtId="4" fontId="25" fillId="24" borderId="10" xfId="6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2" fillId="24" borderId="10" xfId="60" applyNumberFormat="1" applyFont="1" applyFill="1" applyBorder="1" applyAlignment="1">
      <alignment horizontal="center" vertical="center" wrapText="1"/>
    </xf>
    <xf numFmtId="1" fontId="29" fillId="24" borderId="14" xfId="0" applyNumberFormat="1" applyFont="1" applyFill="1" applyBorder="1" applyAlignment="1">
      <alignment horizontal="center" vertical="top" wrapText="1"/>
    </xf>
    <xf numFmtId="1" fontId="29" fillId="24" borderId="15" xfId="0" applyNumberFormat="1" applyFont="1" applyFill="1" applyBorder="1" applyAlignment="1">
      <alignment horizontal="center" vertical="top" wrapText="1"/>
    </xf>
    <xf numFmtId="1" fontId="29" fillId="24" borderId="16" xfId="0" applyNumberFormat="1" applyFont="1" applyFill="1" applyBorder="1" applyAlignment="1">
      <alignment horizontal="center" vertical="top" wrapText="1"/>
    </xf>
    <xf numFmtId="1" fontId="29" fillId="24" borderId="17" xfId="0" applyNumberFormat="1" applyFont="1" applyFill="1" applyBorder="1" applyAlignment="1">
      <alignment horizontal="center" vertical="top" wrapText="1"/>
    </xf>
    <xf numFmtId="1" fontId="29" fillId="24" borderId="0" xfId="0" applyNumberFormat="1" applyFont="1" applyFill="1" applyBorder="1" applyAlignment="1">
      <alignment horizontal="center" vertical="top" wrapText="1"/>
    </xf>
    <xf numFmtId="1" fontId="29" fillId="24" borderId="18" xfId="0" applyNumberFormat="1" applyFont="1" applyFill="1" applyBorder="1" applyAlignment="1">
      <alignment horizontal="center" vertical="top" wrapText="1"/>
    </xf>
    <xf numFmtId="1" fontId="29" fillId="24" borderId="19" xfId="0" applyNumberFormat="1" applyFont="1" applyFill="1" applyBorder="1" applyAlignment="1">
      <alignment horizontal="center" vertical="top" wrapText="1"/>
    </xf>
    <xf numFmtId="1" fontId="29" fillId="24" borderId="20" xfId="0" applyNumberFormat="1" applyFont="1" applyFill="1" applyBorder="1" applyAlignment="1">
      <alignment horizontal="center" vertical="top" wrapText="1"/>
    </xf>
    <xf numFmtId="1" fontId="29" fillId="24" borderId="21" xfId="0" applyNumberFormat="1" applyFont="1" applyFill="1" applyBorder="1" applyAlignment="1">
      <alignment horizontal="center" vertical="top" wrapText="1"/>
    </xf>
    <xf numFmtId="0" fontId="22" fillId="24" borderId="13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1" fontId="23" fillId="24" borderId="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right" wrapText="1"/>
    </xf>
    <xf numFmtId="0" fontId="21" fillId="24" borderId="0" xfId="0" applyFont="1" applyFill="1" applyAlignment="1">
      <alignment horizontal="right"/>
    </xf>
    <xf numFmtId="4" fontId="22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left" vertical="center" wrapText="1"/>
    </xf>
    <xf numFmtId="1" fontId="23" fillId="24" borderId="22" xfId="0" applyNumberFormat="1" applyFont="1" applyFill="1" applyBorder="1" applyAlignment="1">
      <alignment horizontal="left" vertical="center" wrapText="1"/>
    </xf>
    <xf numFmtId="1" fontId="23" fillId="24" borderId="23" xfId="0" applyNumberFormat="1" applyFont="1" applyFill="1" applyBorder="1" applyAlignment="1">
      <alignment horizontal="left" vertical="center" wrapText="1"/>
    </xf>
    <xf numFmtId="1" fontId="23" fillId="24" borderId="24" xfId="0" applyNumberFormat="1" applyFont="1" applyFill="1" applyBorder="1" applyAlignment="1">
      <alignment horizontal="left" vertical="center" wrapText="1"/>
    </xf>
    <xf numFmtId="1" fontId="22" fillId="24" borderId="13" xfId="0" applyNumberFormat="1" applyFont="1" applyFill="1" applyBorder="1" applyAlignment="1">
      <alignment horizontal="center" vertical="center" wrapText="1"/>
    </xf>
    <xf numFmtId="1" fontId="22" fillId="24" borderId="11" xfId="0" applyNumberFormat="1" applyFont="1" applyFill="1" applyBorder="1" applyAlignment="1">
      <alignment horizontal="center" vertical="center" wrapText="1"/>
    </xf>
    <xf numFmtId="1" fontId="22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9"/>
  <sheetViews>
    <sheetView tabSelected="1" zoomScale="60" zoomScaleNormal="60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19" sqref="B19:D25"/>
    </sheetView>
  </sheetViews>
  <sheetFormatPr defaultColWidth="9.00390625" defaultRowHeight="12.75"/>
  <cols>
    <col min="1" max="1" width="12.625" style="1" bestFit="1" customWidth="1"/>
    <col min="2" max="2" width="54.375" style="1" customWidth="1"/>
    <col min="3" max="3" width="11.00390625" style="1" customWidth="1"/>
    <col min="4" max="4" width="14.125" style="1" bestFit="1" customWidth="1"/>
    <col min="5" max="5" width="13.625" style="1" customWidth="1"/>
    <col min="6" max="6" width="16.375" style="1" customWidth="1"/>
    <col min="7" max="7" width="15.125" style="1" customWidth="1"/>
    <col min="8" max="9" width="23.125" style="1" customWidth="1"/>
    <col min="10" max="10" width="21.875" style="1" customWidth="1"/>
    <col min="11" max="11" width="21.25390625" style="1" customWidth="1"/>
    <col min="12" max="12" width="21.875" style="1" customWidth="1"/>
    <col min="13" max="13" width="21.25390625" style="1" customWidth="1"/>
    <col min="14" max="14" width="21.875" style="1" customWidth="1"/>
    <col min="15" max="15" width="21.25390625" style="1" customWidth="1"/>
    <col min="16" max="16" width="47.75390625" style="1" customWidth="1"/>
    <col min="17" max="17" width="19.00390625" style="1" customWidth="1"/>
    <col min="18" max="16384" width="9.125" style="1" customWidth="1"/>
  </cols>
  <sheetData>
    <row r="2" spans="4:16" ht="50.25" customHeight="1">
      <c r="D2" s="47"/>
      <c r="E2" s="2"/>
      <c r="F2" s="3"/>
      <c r="L2" s="3"/>
      <c r="M2" s="3"/>
      <c r="O2" s="77" t="s">
        <v>209</v>
      </c>
      <c r="P2" s="78"/>
    </row>
    <row r="7" spans="1:16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30">
      <c r="A8" s="36" t="s">
        <v>208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11" spans="1:16" ht="15.75" customHeight="1">
      <c r="A11" s="79" t="s">
        <v>0</v>
      </c>
      <c r="B11" s="79" t="s">
        <v>180</v>
      </c>
      <c r="C11" s="79" t="s">
        <v>46</v>
      </c>
      <c r="D11" s="79" t="s">
        <v>1</v>
      </c>
      <c r="E11" s="79" t="s">
        <v>113</v>
      </c>
      <c r="F11" s="79" t="s">
        <v>116</v>
      </c>
      <c r="G11" s="79"/>
      <c r="H11" s="68" t="s">
        <v>179</v>
      </c>
      <c r="I11" s="68"/>
      <c r="J11" s="68"/>
      <c r="K11" s="68"/>
      <c r="L11" s="68"/>
      <c r="M11" s="68"/>
      <c r="N11" s="68"/>
      <c r="O11" s="68"/>
      <c r="P11" s="68" t="s">
        <v>31</v>
      </c>
    </row>
    <row r="12" spans="1:16" ht="14.25" customHeight="1">
      <c r="A12" s="79"/>
      <c r="B12" s="79"/>
      <c r="C12" s="79"/>
      <c r="D12" s="79"/>
      <c r="E12" s="79"/>
      <c r="F12" s="79"/>
      <c r="G12" s="79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29.25" customHeight="1">
      <c r="A13" s="79"/>
      <c r="B13" s="79"/>
      <c r="C13" s="79"/>
      <c r="D13" s="79"/>
      <c r="E13" s="79"/>
      <c r="F13" s="79"/>
      <c r="G13" s="79"/>
      <c r="H13" s="68" t="s">
        <v>117</v>
      </c>
      <c r="I13" s="68"/>
      <c r="J13" s="68" t="s">
        <v>119</v>
      </c>
      <c r="K13" s="68"/>
      <c r="L13" s="68" t="s">
        <v>118</v>
      </c>
      <c r="M13" s="68"/>
      <c r="N13" s="68" t="s">
        <v>120</v>
      </c>
      <c r="O13" s="68"/>
      <c r="P13" s="68"/>
    </row>
    <row r="14" spans="1:16" ht="3" customHeight="1">
      <c r="A14" s="79"/>
      <c r="B14" s="79"/>
      <c r="C14" s="79"/>
      <c r="D14" s="79"/>
      <c r="E14" s="79"/>
      <c r="F14" s="79"/>
      <c r="G14" s="79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51.75" customHeight="1">
      <c r="A15" s="79"/>
      <c r="B15" s="79"/>
      <c r="C15" s="79"/>
      <c r="D15" s="79"/>
      <c r="E15" s="79"/>
      <c r="F15" s="44" t="s">
        <v>114</v>
      </c>
      <c r="G15" s="44" t="s">
        <v>115</v>
      </c>
      <c r="H15" s="44" t="s">
        <v>114</v>
      </c>
      <c r="I15" s="44" t="s">
        <v>115</v>
      </c>
      <c r="J15" s="44" t="s">
        <v>114</v>
      </c>
      <c r="K15" s="44" t="s">
        <v>115</v>
      </c>
      <c r="L15" s="44" t="s">
        <v>114</v>
      </c>
      <c r="M15" s="44" t="s">
        <v>115</v>
      </c>
      <c r="N15" s="44" t="s">
        <v>114</v>
      </c>
      <c r="O15" s="44" t="s">
        <v>115</v>
      </c>
      <c r="P15" s="41"/>
    </row>
    <row r="16" spans="1:16" ht="15.75" customHeigh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41">
        <v>16</v>
      </c>
    </row>
    <row r="17" spans="1:16" s="7" customFormat="1" ht="29.25" customHeight="1">
      <c r="A17" s="82" t="s">
        <v>187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</row>
    <row r="18" spans="1:16" s="7" customFormat="1" ht="36.75" customHeight="1">
      <c r="A18" s="82" t="s">
        <v>379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</row>
    <row r="19" spans="1:16" s="7" customFormat="1" ht="29.25" customHeight="1">
      <c r="A19" s="85"/>
      <c r="B19" s="57" t="s">
        <v>380</v>
      </c>
      <c r="C19" s="58"/>
      <c r="D19" s="59"/>
      <c r="E19" s="53" t="s">
        <v>122</v>
      </c>
      <c r="F19" s="54">
        <v>6285232.1</v>
      </c>
      <c r="G19" s="54">
        <v>253796.9</v>
      </c>
      <c r="H19" s="55">
        <v>2623637.4</v>
      </c>
      <c r="I19" s="55">
        <v>247329.8</v>
      </c>
      <c r="J19" s="55">
        <v>1070515.5</v>
      </c>
      <c r="K19" s="55">
        <v>0</v>
      </c>
      <c r="L19" s="55">
        <v>2591079.2</v>
      </c>
      <c r="M19" s="55">
        <v>6467.1</v>
      </c>
      <c r="N19" s="55">
        <v>0</v>
      </c>
      <c r="O19" s="55">
        <v>0</v>
      </c>
      <c r="P19" s="41"/>
    </row>
    <row r="20" spans="1:16" s="7" customFormat="1" ht="25.5" customHeight="1">
      <c r="A20" s="86"/>
      <c r="B20" s="60"/>
      <c r="C20" s="61"/>
      <c r="D20" s="62"/>
      <c r="E20" s="52">
        <v>2015</v>
      </c>
      <c r="F20" s="56">
        <v>123108.9</v>
      </c>
      <c r="G20" s="56">
        <v>123108.9</v>
      </c>
      <c r="H20" s="44">
        <v>116641.8</v>
      </c>
      <c r="I20" s="44">
        <v>116641.8</v>
      </c>
      <c r="J20" s="44">
        <v>0</v>
      </c>
      <c r="K20" s="44">
        <v>0</v>
      </c>
      <c r="L20" s="44">
        <v>6467.1</v>
      </c>
      <c r="M20" s="44">
        <v>6467.1</v>
      </c>
      <c r="N20" s="44">
        <v>0</v>
      </c>
      <c r="O20" s="44">
        <v>0</v>
      </c>
      <c r="P20" s="41"/>
    </row>
    <row r="21" spans="1:16" s="7" customFormat="1" ht="22.5" customHeight="1">
      <c r="A21" s="86"/>
      <c r="B21" s="60"/>
      <c r="C21" s="61"/>
      <c r="D21" s="62"/>
      <c r="E21" s="52">
        <v>2016</v>
      </c>
      <c r="F21" s="56">
        <v>1643691.8</v>
      </c>
      <c r="G21" s="56">
        <v>130688</v>
      </c>
      <c r="H21" s="44">
        <v>1136684</v>
      </c>
      <c r="I21" s="44">
        <v>130688</v>
      </c>
      <c r="J21" s="44">
        <v>0</v>
      </c>
      <c r="K21" s="44">
        <v>0</v>
      </c>
      <c r="L21" s="44">
        <v>507007.8</v>
      </c>
      <c r="M21" s="44">
        <v>0</v>
      </c>
      <c r="N21" s="44">
        <v>0</v>
      </c>
      <c r="O21" s="44">
        <v>0</v>
      </c>
      <c r="P21" s="41"/>
    </row>
    <row r="22" spans="1:16" s="7" customFormat="1" ht="21" customHeight="1">
      <c r="A22" s="86"/>
      <c r="B22" s="60"/>
      <c r="C22" s="61"/>
      <c r="D22" s="62"/>
      <c r="E22" s="52">
        <v>2017</v>
      </c>
      <c r="F22" s="56">
        <v>1246854</v>
      </c>
      <c r="G22" s="56">
        <v>0</v>
      </c>
      <c r="H22" s="44">
        <v>514729.2</v>
      </c>
      <c r="I22" s="44">
        <v>0</v>
      </c>
      <c r="J22" s="44">
        <v>0</v>
      </c>
      <c r="K22" s="44">
        <v>0</v>
      </c>
      <c r="L22" s="44">
        <v>732124.8</v>
      </c>
      <c r="M22" s="44">
        <v>0</v>
      </c>
      <c r="N22" s="44">
        <v>0</v>
      </c>
      <c r="O22" s="44">
        <v>0</v>
      </c>
      <c r="P22" s="41"/>
    </row>
    <row r="23" spans="1:16" s="7" customFormat="1" ht="21" customHeight="1">
      <c r="A23" s="86"/>
      <c r="B23" s="60"/>
      <c r="C23" s="61"/>
      <c r="D23" s="62"/>
      <c r="E23" s="52">
        <v>2018</v>
      </c>
      <c r="F23" s="56">
        <v>1279744.5</v>
      </c>
      <c r="G23" s="56">
        <v>0</v>
      </c>
      <c r="H23" s="44">
        <v>297148.7</v>
      </c>
      <c r="I23" s="44">
        <v>0</v>
      </c>
      <c r="J23" s="44">
        <v>320515.5</v>
      </c>
      <c r="K23" s="44">
        <v>0</v>
      </c>
      <c r="L23" s="44">
        <v>662080.3</v>
      </c>
      <c r="M23" s="44">
        <v>0</v>
      </c>
      <c r="N23" s="44">
        <v>0</v>
      </c>
      <c r="O23" s="44">
        <v>0</v>
      </c>
      <c r="P23" s="41"/>
    </row>
    <row r="24" spans="1:16" s="7" customFormat="1" ht="18" customHeight="1">
      <c r="A24" s="86"/>
      <c r="B24" s="60"/>
      <c r="C24" s="61"/>
      <c r="D24" s="62"/>
      <c r="E24" s="52">
        <v>2019</v>
      </c>
      <c r="F24" s="56">
        <v>1311012.9</v>
      </c>
      <c r="G24" s="56">
        <v>0</v>
      </c>
      <c r="H24" s="44">
        <v>346363.7</v>
      </c>
      <c r="I24" s="44">
        <v>0</v>
      </c>
      <c r="J24" s="44">
        <v>375000</v>
      </c>
      <c r="K24" s="44">
        <v>0</v>
      </c>
      <c r="L24" s="44">
        <v>589649.2</v>
      </c>
      <c r="M24" s="44">
        <v>0</v>
      </c>
      <c r="N24" s="44">
        <v>0</v>
      </c>
      <c r="O24" s="44">
        <v>0</v>
      </c>
      <c r="P24" s="41"/>
    </row>
    <row r="25" spans="1:16" s="7" customFormat="1" ht="18" customHeight="1">
      <c r="A25" s="87"/>
      <c r="B25" s="63"/>
      <c r="C25" s="64"/>
      <c r="D25" s="65"/>
      <c r="E25" s="52">
        <v>2020</v>
      </c>
      <c r="F25" s="56">
        <v>680820</v>
      </c>
      <c r="G25" s="56">
        <v>0</v>
      </c>
      <c r="H25" s="44">
        <v>212070</v>
      </c>
      <c r="I25" s="44">
        <v>0</v>
      </c>
      <c r="J25" s="44">
        <v>375000</v>
      </c>
      <c r="K25" s="44">
        <v>0</v>
      </c>
      <c r="L25" s="44">
        <v>93750</v>
      </c>
      <c r="M25" s="44">
        <v>0</v>
      </c>
      <c r="N25" s="44">
        <v>0</v>
      </c>
      <c r="O25" s="44">
        <v>0</v>
      </c>
      <c r="P25" s="41"/>
    </row>
    <row r="26" spans="1:16" s="7" customFormat="1" ht="57" customHeight="1">
      <c r="A26" s="81" t="s">
        <v>188</v>
      </c>
      <c r="B26" s="81"/>
      <c r="C26" s="81"/>
      <c r="D26" s="81"/>
      <c r="E26" s="81"/>
      <c r="F26" s="6"/>
      <c r="G26" s="6"/>
      <c r="H26" s="40"/>
      <c r="I26" s="40"/>
      <c r="J26" s="40"/>
      <c r="K26" s="40"/>
      <c r="L26" s="40"/>
      <c r="M26" s="40"/>
      <c r="N26" s="40"/>
      <c r="O26" s="40"/>
      <c r="P26" s="29"/>
    </row>
    <row r="27" spans="1:16" ht="27.75" customHeight="1">
      <c r="A27" s="69" t="s">
        <v>121</v>
      </c>
      <c r="B27" s="69" t="s">
        <v>123</v>
      </c>
      <c r="C27" s="69"/>
      <c r="D27" s="69"/>
      <c r="E27" s="30" t="s">
        <v>122</v>
      </c>
      <c r="F27" s="9">
        <f aca="true" t="shared" si="0" ref="F27:O27">F34+F41</f>
        <v>4169808.9000000004</v>
      </c>
      <c r="G27" s="9">
        <f t="shared" si="0"/>
        <v>176882.8</v>
      </c>
      <c r="H27" s="9">
        <f t="shared" si="0"/>
        <v>1066174.1</v>
      </c>
      <c r="I27" s="9">
        <f>I34+I41</f>
        <v>176882.8</v>
      </c>
      <c r="J27" s="9">
        <f t="shared" si="0"/>
        <v>1070515.5</v>
      </c>
      <c r="K27" s="9">
        <f t="shared" si="0"/>
        <v>0</v>
      </c>
      <c r="L27" s="9">
        <f t="shared" si="0"/>
        <v>2033119.3</v>
      </c>
      <c r="M27" s="9">
        <f t="shared" si="0"/>
        <v>0</v>
      </c>
      <c r="N27" s="9">
        <f t="shared" si="0"/>
        <v>0</v>
      </c>
      <c r="O27" s="9">
        <f t="shared" si="0"/>
        <v>0</v>
      </c>
      <c r="P27" s="41"/>
    </row>
    <row r="28" spans="1:16" ht="24" customHeight="1">
      <c r="A28" s="69"/>
      <c r="B28" s="69"/>
      <c r="C28" s="69"/>
      <c r="D28" s="69"/>
      <c r="E28" s="5">
        <v>2015</v>
      </c>
      <c r="F28" s="8">
        <f aca="true" t="shared" si="1" ref="F28:O28">F35+F42</f>
        <v>59690</v>
      </c>
      <c r="G28" s="8">
        <f t="shared" si="1"/>
        <v>59690</v>
      </c>
      <c r="H28" s="8">
        <f>H35+H42</f>
        <v>59690</v>
      </c>
      <c r="I28" s="8">
        <f t="shared" si="1"/>
        <v>59690</v>
      </c>
      <c r="J28" s="8">
        <f t="shared" si="1"/>
        <v>0</v>
      </c>
      <c r="K28" s="8">
        <f t="shared" si="1"/>
        <v>0</v>
      </c>
      <c r="L28" s="8">
        <f t="shared" si="1"/>
        <v>0</v>
      </c>
      <c r="M28" s="8">
        <f t="shared" si="1"/>
        <v>0</v>
      </c>
      <c r="N28" s="8">
        <f t="shared" si="1"/>
        <v>0</v>
      </c>
      <c r="O28" s="8">
        <f t="shared" si="1"/>
        <v>0</v>
      </c>
      <c r="P28" s="41"/>
    </row>
    <row r="29" spans="1:16" ht="24" customHeight="1">
      <c r="A29" s="69"/>
      <c r="B29" s="69"/>
      <c r="C29" s="69"/>
      <c r="D29" s="69"/>
      <c r="E29" s="5">
        <v>2016</v>
      </c>
      <c r="F29" s="8">
        <f aca="true" t="shared" si="2" ref="F29:O29">F36+F43</f>
        <v>545159.2000000001</v>
      </c>
      <c r="G29" s="8">
        <f t="shared" si="2"/>
        <v>117192.8</v>
      </c>
      <c r="H29" s="8">
        <f t="shared" si="2"/>
        <v>317739</v>
      </c>
      <c r="I29" s="8">
        <f t="shared" si="2"/>
        <v>117192.8</v>
      </c>
      <c r="J29" s="8">
        <f t="shared" si="2"/>
        <v>0</v>
      </c>
      <c r="K29" s="8">
        <f t="shared" si="2"/>
        <v>0</v>
      </c>
      <c r="L29" s="8">
        <f t="shared" si="2"/>
        <v>227420.20000000004</v>
      </c>
      <c r="M29" s="8">
        <f t="shared" si="2"/>
        <v>0</v>
      </c>
      <c r="N29" s="8">
        <f t="shared" si="2"/>
        <v>0</v>
      </c>
      <c r="O29" s="8">
        <f t="shared" si="2"/>
        <v>0</v>
      </c>
      <c r="P29" s="41"/>
    </row>
    <row r="30" spans="1:16" ht="18.75" customHeight="1">
      <c r="A30" s="69"/>
      <c r="B30" s="69"/>
      <c r="C30" s="69"/>
      <c r="D30" s="69"/>
      <c r="E30" s="5">
        <v>2017</v>
      </c>
      <c r="F30" s="8">
        <f aca="true" t="shared" si="3" ref="F30:O30">F37+F44</f>
        <v>729414.3</v>
      </c>
      <c r="G30" s="8">
        <f t="shared" si="3"/>
        <v>0</v>
      </c>
      <c r="H30" s="8">
        <f>H37+H44</f>
        <v>269194.7</v>
      </c>
      <c r="I30" s="8">
        <f t="shared" si="3"/>
        <v>0</v>
      </c>
      <c r="J30" s="8">
        <f>J37+J44</f>
        <v>0</v>
      </c>
      <c r="K30" s="8">
        <f t="shared" si="3"/>
        <v>0</v>
      </c>
      <c r="L30" s="8">
        <f>L37+L44</f>
        <v>460219.6</v>
      </c>
      <c r="M30" s="8">
        <f t="shared" si="3"/>
        <v>0</v>
      </c>
      <c r="N30" s="8">
        <f>N37+N44</f>
        <v>0</v>
      </c>
      <c r="O30" s="8">
        <f t="shared" si="3"/>
        <v>0</v>
      </c>
      <c r="P30" s="41"/>
    </row>
    <row r="31" spans="1:16" ht="24" customHeight="1">
      <c r="A31" s="69"/>
      <c r="B31" s="69"/>
      <c r="C31" s="69"/>
      <c r="D31" s="69"/>
      <c r="E31" s="5">
        <v>2018</v>
      </c>
      <c r="F31" s="8">
        <f aca="true" t="shared" si="4" ref="F31:O31">F38+F45</f>
        <v>1222824.5</v>
      </c>
      <c r="G31" s="8">
        <f t="shared" si="4"/>
        <v>0</v>
      </c>
      <c r="H31" s="8">
        <f t="shared" si="4"/>
        <v>240228.7</v>
      </c>
      <c r="I31" s="8">
        <f t="shared" si="4"/>
        <v>0</v>
      </c>
      <c r="J31" s="8">
        <f t="shared" si="4"/>
        <v>320515.5</v>
      </c>
      <c r="K31" s="8">
        <f t="shared" si="4"/>
        <v>0</v>
      </c>
      <c r="L31" s="8">
        <f t="shared" si="4"/>
        <v>662080.3</v>
      </c>
      <c r="M31" s="8">
        <f t="shared" si="4"/>
        <v>0</v>
      </c>
      <c r="N31" s="8">
        <f t="shared" si="4"/>
        <v>0</v>
      </c>
      <c r="O31" s="8">
        <f t="shared" si="4"/>
        <v>0</v>
      </c>
      <c r="P31" s="41"/>
    </row>
    <row r="32" spans="1:16" ht="24" customHeight="1">
      <c r="A32" s="69"/>
      <c r="B32" s="69"/>
      <c r="C32" s="69"/>
      <c r="D32" s="69"/>
      <c r="E32" s="5">
        <v>2019</v>
      </c>
      <c r="F32" s="8">
        <f aca="true" t="shared" si="5" ref="F32:O32">F39+F46</f>
        <v>1112720.9</v>
      </c>
      <c r="G32" s="8">
        <f t="shared" si="5"/>
        <v>0</v>
      </c>
      <c r="H32" s="8">
        <f t="shared" si="5"/>
        <v>148071.7</v>
      </c>
      <c r="I32" s="8">
        <f t="shared" si="5"/>
        <v>0</v>
      </c>
      <c r="J32" s="8">
        <f t="shared" si="5"/>
        <v>375000</v>
      </c>
      <c r="K32" s="8">
        <f t="shared" si="5"/>
        <v>0</v>
      </c>
      <c r="L32" s="8">
        <f t="shared" si="5"/>
        <v>589649.2</v>
      </c>
      <c r="M32" s="8">
        <f t="shared" si="5"/>
        <v>0</v>
      </c>
      <c r="N32" s="8">
        <f t="shared" si="5"/>
        <v>0</v>
      </c>
      <c r="O32" s="8">
        <f t="shared" si="5"/>
        <v>0</v>
      </c>
      <c r="P32" s="41"/>
    </row>
    <row r="33" spans="1:16" ht="21.75" customHeight="1">
      <c r="A33" s="69"/>
      <c r="B33" s="69"/>
      <c r="C33" s="69"/>
      <c r="D33" s="69"/>
      <c r="E33" s="5">
        <v>2020</v>
      </c>
      <c r="F33" s="8">
        <f aca="true" t="shared" si="6" ref="F33:O33">F40+F47</f>
        <v>500000</v>
      </c>
      <c r="G33" s="8">
        <f t="shared" si="6"/>
        <v>0</v>
      </c>
      <c r="H33" s="8">
        <f t="shared" si="6"/>
        <v>31250</v>
      </c>
      <c r="I33" s="8">
        <f t="shared" si="6"/>
        <v>0</v>
      </c>
      <c r="J33" s="8">
        <f t="shared" si="6"/>
        <v>375000</v>
      </c>
      <c r="K33" s="8">
        <f t="shared" si="6"/>
        <v>0</v>
      </c>
      <c r="L33" s="8">
        <f t="shared" si="6"/>
        <v>93750</v>
      </c>
      <c r="M33" s="8">
        <f t="shared" si="6"/>
        <v>0</v>
      </c>
      <c r="N33" s="8">
        <f t="shared" si="6"/>
        <v>0</v>
      </c>
      <c r="O33" s="8">
        <f t="shared" si="6"/>
        <v>0</v>
      </c>
      <c r="P33" s="41"/>
    </row>
    <row r="34" spans="1:16" ht="19.5" customHeight="1">
      <c r="A34" s="69"/>
      <c r="B34" s="69" t="s">
        <v>378</v>
      </c>
      <c r="C34" s="69"/>
      <c r="D34" s="69"/>
      <c r="E34" s="30" t="s">
        <v>122</v>
      </c>
      <c r="F34" s="9">
        <f>H34+J34+L34+N34</f>
        <v>558403.2</v>
      </c>
      <c r="G34" s="9">
        <f>I34+K34+M34+O34</f>
        <v>8175.8</v>
      </c>
      <c r="H34" s="9">
        <f>SUM(H35:H40)</f>
        <v>556986.6</v>
      </c>
      <c r="I34" s="9">
        <f aca="true" t="shared" si="7" ref="I34:O34">SUM(I35:I40)</f>
        <v>8175.8</v>
      </c>
      <c r="J34" s="10">
        <f t="shared" si="7"/>
        <v>0</v>
      </c>
      <c r="K34" s="10">
        <f t="shared" si="7"/>
        <v>0</v>
      </c>
      <c r="L34" s="10">
        <f t="shared" si="7"/>
        <v>1416.6</v>
      </c>
      <c r="M34" s="10">
        <f t="shared" si="7"/>
        <v>0</v>
      </c>
      <c r="N34" s="10">
        <f t="shared" si="7"/>
        <v>0</v>
      </c>
      <c r="O34" s="10">
        <f t="shared" si="7"/>
        <v>0</v>
      </c>
      <c r="P34" s="41"/>
    </row>
    <row r="35" spans="1:16" ht="20.25" customHeight="1">
      <c r="A35" s="69"/>
      <c r="B35" s="69"/>
      <c r="C35" s="69"/>
      <c r="D35" s="69"/>
      <c r="E35" s="5">
        <v>2015</v>
      </c>
      <c r="F35" s="8">
        <f aca="true" t="shared" si="8" ref="F35:F40">H35+J35+L35+N35</f>
        <v>181.7</v>
      </c>
      <c r="G35" s="11">
        <f aca="true" t="shared" si="9" ref="G35:G41">I35+K35+M35+O35</f>
        <v>181.7</v>
      </c>
      <c r="H35" s="8">
        <f>H53</f>
        <v>181.7</v>
      </c>
      <c r="I35" s="8">
        <f aca="true" t="shared" si="10" ref="I35:O35">I53</f>
        <v>181.7</v>
      </c>
      <c r="J35" s="8">
        <f t="shared" si="10"/>
        <v>0</v>
      </c>
      <c r="K35" s="8">
        <f t="shared" si="10"/>
        <v>0</v>
      </c>
      <c r="L35" s="8">
        <f t="shared" si="10"/>
        <v>0</v>
      </c>
      <c r="M35" s="8">
        <f t="shared" si="10"/>
        <v>0</v>
      </c>
      <c r="N35" s="8">
        <f t="shared" si="10"/>
        <v>0</v>
      </c>
      <c r="O35" s="8">
        <f t="shared" si="10"/>
        <v>0</v>
      </c>
      <c r="P35" s="41"/>
    </row>
    <row r="36" spans="1:16" ht="19.5" customHeight="1">
      <c r="A36" s="69"/>
      <c r="B36" s="69"/>
      <c r="C36" s="69"/>
      <c r="D36" s="69"/>
      <c r="E36" s="5">
        <v>2016</v>
      </c>
      <c r="F36" s="8">
        <f t="shared" si="8"/>
        <v>39409.6</v>
      </c>
      <c r="G36" s="8">
        <f t="shared" si="9"/>
        <v>7994.1</v>
      </c>
      <c r="H36" s="8">
        <f aca="true" t="shared" si="11" ref="H36:O36">H49+H56+H57+H63+H69+H64</f>
        <v>37993</v>
      </c>
      <c r="I36" s="8">
        <f t="shared" si="11"/>
        <v>7994.1</v>
      </c>
      <c r="J36" s="8">
        <f t="shared" si="11"/>
        <v>0</v>
      </c>
      <c r="K36" s="8">
        <f t="shared" si="11"/>
        <v>0</v>
      </c>
      <c r="L36" s="8">
        <f t="shared" si="11"/>
        <v>1416.6</v>
      </c>
      <c r="M36" s="8">
        <f t="shared" si="11"/>
        <v>0</v>
      </c>
      <c r="N36" s="8">
        <f t="shared" si="11"/>
        <v>0</v>
      </c>
      <c r="O36" s="8">
        <f t="shared" si="11"/>
        <v>0</v>
      </c>
      <c r="P36" s="41"/>
    </row>
    <row r="37" spans="1:16" ht="21.75" customHeight="1">
      <c r="A37" s="69"/>
      <c r="B37" s="69"/>
      <c r="C37" s="69"/>
      <c r="D37" s="69"/>
      <c r="E37" s="5">
        <v>2017</v>
      </c>
      <c r="F37" s="8">
        <f t="shared" si="8"/>
        <v>249121.5</v>
      </c>
      <c r="G37" s="11">
        <f t="shared" si="9"/>
        <v>0</v>
      </c>
      <c r="H37" s="8">
        <f>H72+H73+H74+H75+H76+H77+H78+H79+H80+H82+H84+H81+H71</f>
        <v>249121.5</v>
      </c>
      <c r="I37" s="8">
        <f>I72+I73+I74+I75+I76+I77+I78+I79+I80+I82+I84+I81+I71</f>
        <v>0</v>
      </c>
      <c r="J37" s="8">
        <f aca="true" t="shared" si="12" ref="J37:O37">J72+J73+J74+J75+J76+J77+J78+J79+J80+J82+J84+J81+J71</f>
        <v>0</v>
      </c>
      <c r="K37" s="8">
        <f t="shared" si="12"/>
        <v>0</v>
      </c>
      <c r="L37" s="8">
        <f t="shared" si="12"/>
        <v>0</v>
      </c>
      <c r="M37" s="8">
        <f t="shared" si="12"/>
        <v>0</v>
      </c>
      <c r="N37" s="8">
        <f t="shared" si="12"/>
        <v>0</v>
      </c>
      <c r="O37" s="8">
        <f t="shared" si="12"/>
        <v>0</v>
      </c>
      <c r="P37" s="41"/>
    </row>
    <row r="38" spans="1:16" ht="21.75" customHeight="1">
      <c r="A38" s="69"/>
      <c r="B38" s="69"/>
      <c r="C38" s="69"/>
      <c r="D38" s="69"/>
      <c r="E38" s="5">
        <v>2018</v>
      </c>
      <c r="F38" s="8">
        <f t="shared" si="8"/>
        <v>152868.7</v>
      </c>
      <c r="G38" s="11">
        <f t="shared" si="9"/>
        <v>0</v>
      </c>
      <c r="H38" s="8">
        <f>H85+H87+H88+H90+H91+H92+H93+H94</f>
        <v>152868.7</v>
      </c>
      <c r="I38" s="8">
        <f aca="true" t="shared" si="13" ref="I38:O38">I85+I87+I88+I90+I91+I92+I93+I94</f>
        <v>0</v>
      </c>
      <c r="J38" s="8">
        <f t="shared" si="13"/>
        <v>0</v>
      </c>
      <c r="K38" s="8">
        <f t="shared" si="13"/>
        <v>0</v>
      </c>
      <c r="L38" s="8">
        <f t="shared" si="13"/>
        <v>0</v>
      </c>
      <c r="M38" s="8">
        <f t="shared" si="13"/>
        <v>0</v>
      </c>
      <c r="N38" s="8">
        <f t="shared" si="13"/>
        <v>0</v>
      </c>
      <c r="O38" s="8">
        <f t="shared" si="13"/>
        <v>0</v>
      </c>
      <c r="P38" s="41"/>
    </row>
    <row r="39" spans="1:16" ht="18.75" customHeight="1">
      <c r="A39" s="69"/>
      <c r="B39" s="69"/>
      <c r="C39" s="69"/>
      <c r="D39" s="69"/>
      <c r="E39" s="5">
        <v>2019</v>
      </c>
      <c r="F39" s="8">
        <f t="shared" si="8"/>
        <v>116821.7</v>
      </c>
      <c r="G39" s="11">
        <f t="shared" si="9"/>
        <v>0</v>
      </c>
      <c r="H39" s="8">
        <f aca="true" t="shared" si="14" ref="H39:O39">H86+H95+H96+H97+H98</f>
        <v>116821.7</v>
      </c>
      <c r="I39" s="8">
        <f t="shared" si="14"/>
        <v>0</v>
      </c>
      <c r="J39" s="8">
        <f t="shared" si="14"/>
        <v>0</v>
      </c>
      <c r="K39" s="8">
        <f t="shared" si="14"/>
        <v>0</v>
      </c>
      <c r="L39" s="8">
        <f t="shared" si="14"/>
        <v>0</v>
      </c>
      <c r="M39" s="8">
        <f t="shared" si="14"/>
        <v>0</v>
      </c>
      <c r="N39" s="8">
        <f t="shared" si="14"/>
        <v>0</v>
      </c>
      <c r="O39" s="8">
        <f t="shared" si="14"/>
        <v>0</v>
      </c>
      <c r="P39" s="41"/>
    </row>
    <row r="40" spans="1:16" ht="20.25" customHeight="1">
      <c r="A40" s="69"/>
      <c r="B40" s="69"/>
      <c r="C40" s="69"/>
      <c r="D40" s="69"/>
      <c r="E40" s="5">
        <v>2020</v>
      </c>
      <c r="F40" s="8">
        <f t="shared" si="8"/>
        <v>0</v>
      </c>
      <c r="G40" s="11">
        <f t="shared" si="9"/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41"/>
    </row>
    <row r="41" spans="1:16" ht="18" customHeight="1">
      <c r="A41" s="69"/>
      <c r="B41" s="69" t="s">
        <v>173</v>
      </c>
      <c r="C41" s="69"/>
      <c r="D41" s="69"/>
      <c r="E41" s="30" t="s">
        <v>122</v>
      </c>
      <c r="F41" s="9">
        <f>H41+J41+L41+N41</f>
        <v>3611405.7</v>
      </c>
      <c r="G41" s="9">
        <f t="shared" si="9"/>
        <v>168707</v>
      </c>
      <c r="H41" s="9">
        <f>SUM(H42:H47)</f>
        <v>509187.5</v>
      </c>
      <c r="I41" s="9">
        <f aca="true" t="shared" si="15" ref="I41:O41">SUM(I42:I47)</f>
        <v>168707</v>
      </c>
      <c r="J41" s="9">
        <f t="shared" si="15"/>
        <v>1070515.5</v>
      </c>
      <c r="K41" s="9">
        <f t="shared" si="15"/>
        <v>0</v>
      </c>
      <c r="L41" s="9">
        <f t="shared" si="15"/>
        <v>2031702.7</v>
      </c>
      <c r="M41" s="9">
        <f t="shared" si="15"/>
        <v>0</v>
      </c>
      <c r="N41" s="9">
        <f t="shared" si="15"/>
        <v>0</v>
      </c>
      <c r="O41" s="9">
        <f t="shared" si="15"/>
        <v>0</v>
      </c>
      <c r="P41" s="41"/>
    </row>
    <row r="42" spans="1:16" ht="21.75" customHeight="1">
      <c r="A42" s="69"/>
      <c r="B42" s="69"/>
      <c r="C42" s="69"/>
      <c r="D42" s="69"/>
      <c r="E42" s="5">
        <v>2015</v>
      </c>
      <c r="F42" s="8">
        <f aca="true" t="shared" si="16" ref="F42:F47">H42+J42+L42+N42</f>
        <v>59508.3</v>
      </c>
      <c r="G42" s="8">
        <f aca="true" t="shared" si="17" ref="G42:G47">I42+K42+M42+O42</f>
        <v>59508.3</v>
      </c>
      <c r="H42" s="8">
        <f>H48+H51+H55</f>
        <v>59508.3</v>
      </c>
      <c r="I42" s="8">
        <f aca="true" t="shared" si="18" ref="I42:O42">I48+I51+I55</f>
        <v>59508.3</v>
      </c>
      <c r="J42" s="8">
        <f t="shared" si="18"/>
        <v>0</v>
      </c>
      <c r="K42" s="8">
        <f t="shared" si="18"/>
        <v>0</v>
      </c>
      <c r="L42" s="8">
        <f t="shared" si="18"/>
        <v>0</v>
      </c>
      <c r="M42" s="8">
        <f t="shared" si="18"/>
        <v>0</v>
      </c>
      <c r="N42" s="8">
        <f t="shared" si="18"/>
        <v>0</v>
      </c>
      <c r="O42" s="8">
        <f t="shared" si="18"/>
        <v>0</v>
      </c>
      <c r="P42" s="41"/>
    </row>
    <row r="43" spans="1:16" ht="19.5" customHeight="1">
      <c r="A43" s="69"/>
      <c r="B43" s="69"/>
      <c r="C43" s="69"/>
      <c r="D43" s="69"/>
      <c r="E43" s="5">
        <v>2016</v>
      </c>
      <c r="F43" s="8">
        <f t="shared" si="16"/>
        <v>505749.60000000003</v>
      </c>
      <c r="G43" s="8">
        <f>I43+K43+M43+O43</f>
        <v>109198.7</v>
      </c>
      <c r="H43" s="8">
        <f aca="true" t="shared" si="19" ref="H43:O43">H52+H54+H58+H59+H60+H61+H62+H65+H50</f>
        <v>279746</v>
      </c>
      <c r="I43" s="8">
        <f t="shared" si="19"/>
        <v>109198.7</v>
      </c>
      <c r="J43" s="8">
        <f t="shared" si="19"/>
        <v>0</v>
      </c>
      <c r="K43" s="8">
        <f t="shared" si="19"/>
        <v>0</v>
      </c>
      <c r="L43" s="8">
        <f t="shared" si="19"/>
        <v>226003.60000000003</v>
      </c>
      <c r="M43" s="8">
        <f t="shared" si="19"/>
        <v>0</v>
      </c>
      <c r="N43" s="8">
        <f t="shared" si="19"/>
        <v>0</v>
      </c>
      <c r="O43" s="8">
        <f t="shared" si="19"/>
        <v>0</v>
      </c>
      <c r="P43" s="41"/>
    </row>
    <row r="44" spans="1:16" ht="18.75" customHeight="1">
      <c r="A44" s="69"/>
      <c r="B44" s="69"/>
      <c r="C44" s="69"/>
      <c r="D44" s="69"/>
      <c r="E44" s="5">
        <v>2017</v>
      </c>
      <c r="F44" s="8">
        <f t="shared" si="16"/>
        <v>480292.8</v>
      </c>
      <c r="G44" s="8">
        <f t="shared" si="17"/>
        <v>0</v>
      </c>
      <c r="H44" s="8">
        <f>H66+H70</f>
        <v>20073.2</v>
      </c>
      <c r="I44" s="8">
        <f aca="true" t="shared" si="20" ref="I44:O44">I66+I70</f>
        <v>0</v>
      </c>
      <c r="J44" s="8">
        <f t="shared" si="20"/>
        <v>0</v>
      </c>
      <c r="K44" s="8">
        <f t="shared" si="20"/>
        <v>0</v>
      </c>
      <c r="L44" s="8">
        <f t="shared" si="20"/>
        <v>460219.6</v>
      </c>
      <c r="M44" s="8">
        <f t="shared" si="20"/>
        <v>0</v>
      </c>
      <c r="N44" s="8">
        <f t="shared" si="20"/>
        <v>0</v>
      </c>
      <c r="O44" s="8">
        <f t="shared" si="20"/>
        <v>0</v>
      </c>
      <c r="P44" s="41"/>
    </row>
    <row r="45" spans="1:16" ht="17.25" customHeight="1">
      <c r="A45" s="69"/>
      <c r="B45" s="69"/>
      <c r="C45" s="69"/>
      <c r="D45" s="69"/>
      <c r="E45" s="5">
        <v>2018</v>
      </c>
      <c r="F45" s="8">
        <f t="shared" si="16"/>
        <v>1069955.8</v>
      </c>
      <c r="G45" s="8">
        <f t="shared" si="17"/>
        <v>0</v>
      </c>
      <c r="H45" s="8">
        <f>H67+H83+H89+H99</f>
        <v>87360</v>
      </c>
      <c r="I45" s="8">
        <f aca="true" t="shared" si="21" ref="I45:O45">I67+I83+I89+I99</f>
        <v>0</v>
      </c>
      <c r="J45" s="8">
        <f t="shared" si="21"/>
        <v>320515.5</v>
      </c>
      <c r="K45" s="8">
        <f t="shared" si="21"/>
        <v>0</v>
      </c>
      <c r="L45" s="8">
        <f t="shared" si="21"/>
        <v>662080.3</v>
      </c>
      <c r="M45" s="8">
        <f t="shared" si="21"/>
        <v>0</v>
      </c>
      <c r="N45" s="8">
        <f t="shared" si="21"/>
        <v>0</v>
      </c>
      <c r="O45" s="8">
        <f t="shared" si="21"/>
        <v>0</v>
      </c>
      <c r="P45" s="41"/>
    </row>
    <row r="46" spans="1:16" ht="19.5" customHeight="1">
      <c r="A46" s="69"/>
      <c r="B46" s="69"/>
      <c r="C46" s="69"/>
      <c r="D46" s="69"/>
      <c r="E46" s="5">
        <v>2019</v>
      </c>
      <c r="F46" s="8">
        <f t="shared" si="16"/>
        <v>995899.2</v>
      </c>
      <c r="G46" s="8">
        <f t="shared" si="17"/>
        <v>0</v>
      </c>
      <c r="H46" s="12">
        <f aca="true" t="shared" si="22" ref="H46:O46">H100+H68</f>
        <v>31250</v>
      </c>
      <c r="I46" s="12">
        <f t="shared" si="22"/>
        <v>0</v>
      </c>
      <c r="J46" s="12">
        <f t="shared" si="22"/>
        <v>375000</v>
      </c>
      <c r="K46" s="12">
        <f t="shared" si="22"/>
        <v>0</v>
      </c>
      <c r="L46" s="12">
        <f t="shared" si="22"/>
        <v>589649.2</v>
      </c>
      <c r="M46" s="12">
        <f t="shared" si="22"/>
        <v>0</v>
      </c>
      <c r="N46" s="12">
        <f t="shared" si="22"/>
        <v>0</v>
      </c>
      <c r="O46" s="12">
        <f t="shared" si="22"/>
        <v>0</v>
      </c>
      <c r="P46" s="41"/>
    </row>
    <row r="47" spans="1:16" ht="18" customHeight="1">
      <c r="A47" s="69"/>
      <c r="B47" s="69"/>
      <c r="C47" s="69"/>
      <c r="D47" s="69"/>
      <c r="E47" s="5">
        <v>2020</v>
      </c>
      <c r="F47" s="8">
        <f t="shared" si="16"/>
        <v>500000</v>
      </c>
      <c r="G47" s="8">
        <f t="shared" si="17"/>
        <v>0</v>
      </c>
      <c r="H47" s="11">
        <f>H101</f>
        <v>31250</v>
      </c>
      <c r="I47" s="11">
        <f aca="true" t="shared" si="23" ref="I47:O47">I101</f>
        <v>0</v>
      </c>
      <c r="J47" s="11">
        <f t="shared" si="23"/>
        <v>375000</v>
      </c>
      <c r="K47" s="11">
        <f t="shared" si="23"/>
        <v>0</v>
      </c>
      <c r="L47" s="11">
        <f t="shared" si="23"/>
        <v>93750</v>
      </c>
      <c r="M47" s="11">
        <f t="shared" si="23"/>
        <v>0</v>
      </c>
      <c r="N47" s="11">
        <f t="shared" si="23"/>
        <v>0</v>
      </c>
      <c r="O47" s="11">
        <f t="shared" si="23"/>
        <v>0</v>
      </c>
      <c r="P47" s="41"/>
    </row>
    <row r="48" spans="1:16" ht="63" customHeight="1">
      <c r="A48" s="50" t="s">
        <v>136</v>
      </c>
      <c r="B48" s="66" t="s">
        <v>4</v>
      </c>
      <c r="C48" s="66">
        <v>1.707</v>
      </c>
      <c r="D48" s="41" t="s">
        <v>3</v>
      </c>
      <c r="E48" s="41">
        <v>2015</v>
      </c>
      <c r="F48" s="8">
        <f aca="true" t="shared" si="24" ref="F48:F56">H48+J48+L48+N48</f>
        <v>9229.800000000001</v>
      </c>
      <c r="G48" s="8">
        <f aca="true" t="shared" si="25" ref="G48:G56">I48+K48+M48+O48</f>
        <v>9229.800000000001</v>
      </c>
      <c r="H48" s="13">
        <f>28109.2-18879.3-0.1</f>
        <v>9229.800000000001</v>
      </c>
      <c r="I48" s="13">
        <f>28109.2-18879.3-0.1</f>
        <v>9229.800000000001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42" t="s">
        <v>364</v>
      </c>
    </row>
    <row r="49" spans="1:16" ht="77.25" customHeight="1">
      <c r="A49" s="71"/>
      <c r="B49" s="48"/>
      <c r="C49" s="48"/>
      <c r="D49" s="41" t="s">
        <v>2</v>
      </c>
      <c r="E49" s="41">
        <v>2016</v>
      </c>
      <c r="F49" s="8">
        <f t="shared" si="24"/>
        <v>700</v>
      </c>
      <c r="G49" s="8">
        <f t="shared" si="25"/>
        <v>0</v>
      </c>
      <c r="H49" s="13">
        <v>700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42" t="s">
        <v>316</v>
      </c>
    </row>
    <row r="50" spans="1:16" ht="63" customHeight="1">
      <c r="A50" s="51"/>
      <c r="B50" s="49"/>
      <c r="C50" s="49"/>
      <c r="D50" s="41" t="s">
        <v>3</v>
      </c>
      <c r="E50" s="41">
        <v>2016</v>
      </c>
      <c r="F50" s="8">
        <f>H50+J50+L50+N50</f>
        <v>18879.3</v>
      </c>
      <c r="G50" s="8">
        <f>I50+K50+M50+O50</f>
        <v>0</v>
      </c>
      <c r="H50" s="13">
        <v>18879.3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42" t="s">
        <v>364</v>
      </c>
    </row>
    <row r="51" spans="1:16" ht="54.75" customHeight="1">
      <c r="A51" s="67" t="s">
        <v>137</v>
      </c>
      <c r="B51" s="68" t="s">
        <v>171</v>
      </c>
      <c r="C51" s="68">
        <v>1.625</v>
      </c>
      <c r="D51" s="41" t="s">
        <v>3</v>
      </c>
      <c r="E51" s="41">
        <v>2015</v>
      </c>
      <c r="F51" s="8">
        <f t="shared" si="24"/>
        <v>49518.8</v>
      </c>
      <c r="G51" s="8">
        <f t="shared" si="25"/>
        <v>49518.8</v>
      </c>
      <c r="H51" s="13">
        <v>49518.8</v>
      </c>
      <c r="I51" s="13">
        <v>49518.8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73" t="s">
        <v>181</v>
      </c>
    </row>
    <row r="52" spans="1:16" ht="49.5" customHeight="1">
      <c r="A52" s="67"/>
      <c r="B52" s="68"/>
      <c r="C52" s="68"/>
      <c r="D52" s="41" t="s">
        <v>3</v>
      </c>
      <c r="E52" s="41">
        <v>2016</v>
      </c>
      <c r="F52" s="8">
        <f t="shared" si="24"/>
        <v>109198.7</v>
      </c>
      <c r="G52" s="8">
        <f t="shared" si="25"/>
        <v>109198.7</v>
      </c>
      <c r="H52" s="13">
        <v>109198.7</v>
      </c>
      <c r="I52" s="35">
        <v>109198.7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73"/>
    </row>
    <row r="53" spans="1:16" ht="57.75" customHeight="1">
      <c r="A53" s="67" t="s">
        <v>184</v>
      </c>
      <c r="B53" s="68" t="s">
        <v>182</v>
      </c>
      <c r="C53" s="68">
        <v>4.713</v>
      </c>
      <c r="D53" s="41" t="s">
        <v>2</v>
      </c>
      <c r="E53" s="41">
        <v>2015</v>
      </c>
      <c r="F53" s="8">
        <f t="shared" si="24"/>
        <v>181.7</v>
      </c>
      <c r="G53" s="8">
        <f t="shared" si="25"/>
        <v>181.7</v>
      </c>
      <c r="H53" s="13">
        <f>84.4+97.3</f>
        <v>181.7</v>
      </c>
      <c r="I53" s="13">
        <f>84.4+97.3</f>
        <v>181.7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42" t="s">
        <v>365</v>
      </c>
    </row>
    <row r="54" spans="1:16" ht="57.75" customHeight="1">
      <c r="A54" s="67"/>
      <c r="B54" s="68"/>
      <c r="C54" s="68"/>
      <c r="D54" s="41" t="s">
        <v>3</v>
      </c>
      <c r="E54" s="41">
        <v>2016</v>
      </c>
      <c r="F54" s="8">
        <f t="shared" si="24"/>
        <v>125021.29999999999</v>
      </c>
      <c r="G54" s="8">
        <f t="shared" si="25"/>
        <v>0</v>
      </c>
      <c r="H54" s="13">
        <f>62510.6+62510.7</f>
        <v>125021.29999999999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42"/>
    </row>
    <row r="55" spans="1:16" ht="202.5" customHeight="1">
      <c r="A55" s="67" t="s">
        <v>138</v>
      </c>
      <c r="B55" s="79" t="s">
        <v>53</v>
      </c>
      <c r="C55" s="79">
        <v>2.78</v>
      </c>
      <c r="D55" s="44" t="s">
        <v>3</v>
      </c>
      <c r="E55" s="5">
        <v>2015</v>
      </c>
      <c r="F55" s="8">
        <f t="shared" si="24"/>
        <v>759.6999999999999</v>
      </c>
      <c r="G55" s="8">
        <f t="shared" si="25"/>
        <v>759.6999999999999</v>
      </c>
      <c r="H55" s="13">
        <f>341.1+448.7-30.1</f>
        <v>759.6999999999999</v>
      </c>
      <c r="I55" s="13">
        <f>341.1+448.7-30.1</f>
        <v>759.6999999999999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42" t="s">
        <v>305</v>
      </c>
    </row>
    <row r="56" spans="1:16" ht="51.75" customHeight="1">
      <c r="A56" s="67"/>
      <c r="B56" s="79"/>
      <c r="C56" s="79"/>
      <c r="D56" s="44" t="s">
        <v>2</v>
      </c>
      <c r="E56" s="5">
        <v>2016</v>
      </c>
      <c r="F56" s="8">
        <f t="shared" si="24"/>
        <v>9314.1</v>
      </c>
      <c r="G56" s="8">
        <f t="shared" si="25"/>
        <v>7994.1</v>
      </c>
      <c r="H56" s="13">
        <f>12000+1320-4005.9</f>
        <v>9314.1</v>
      </c>
      <c r="I56" s="35">
        <f>12000-4005.9</f>
        <v>7994.1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42"/>
    </row>
    <row r="57" spans="1:16" ht="63" customHeight="1">
      <c r="A57" s="67" t="s">
        <v>139</v>
      </c>
      <c r="B57" s="68" t="s">
        <v>314</v>
      </c>
      <c r="C57" s="70">
        <v>0.65681</v>
      </c>
      <c r="D57" s="5" t="s">
        <v>2</v>
      </c>
      <c r="E57" s="5">
        <v>2016</v>
      </c>
      <c r="F57" s="8">
        <f>H57+J57+L57+N57</f>
        <v>1888.8</v>
      </c>
      <c r="G57" s="8">
        <f>I57+K57+M57+O57</f>
        <v>0</v>
      </c>
      <c r="H57" s="13">
        <v>472.2</v>
      </c>
      <c r="I57" s="13">
        <v>0</v>
      </c>
      <c r="J57" s="13">
        <v>0</v>
      </c>
      <c r="K57" s="13">
        <v>0</v>
      </c>
      <c r="L57" s="13">
        <v>1416.6</v>
      </c>
      <c r="M57" s="13">
        <v>0</v>
      </c>
      <c r="N57" s="13">
        <v>0</v>
      </c>
      <c r="O57" s="13">
        <v>0</v>
      </c>
      <c r="P57" s="31"/>
    </row>
    <row r="58" spans="1:16" ht="77.25" customHeight="1">
      <c r="A58" s="67"/>
      <c r="B58" s="68"/>
      <c r="C58" s="70"/>
      <c r="D58" s="41" t="s">
        <v>3</v>
      </c>
      <c r="E58" s="41">
        <v>2016</v>
      </c>
      <c r="F58" s="8">
        <f>H58+J58+L58+N58</f>
        <v>98305.40000000001</v>
      </c>
      <c r="G58" s="8">
        <f>I58+K58+M58+O58</f>
        <v>0</v>
      </c>
      <c r="H58" s="13">
        <v>24576.3</v>
      </c>
      <c r="I58" s="13">
        <v>0</v>
      </c>
      <c r="J58" s="13">
        <v>0</v>
      </c>
      <c r="K58" s="13">
        <v>0</v>
      </c>
      <c r="L58" s="13">
        <v>73729.1</v>
      </c>
      <c r="M58" s="13">
        <v>0</v>
      </c>
      <c r="N58" s="13">
        <v>0</v>
      </c>
      <c r="O58" s="13">
        <v>0</v>
      </c>
      <c r="P58" s="42" t="s">
        <v>317</v>
      </c>
    </row>
    <row r="59" spans="1:16" ht="49.5" customHeight="1">
      <c r="A59" s="43" t="s">
        <v>140</v>
      </c>
      <c r="B59" s="41" t="s">
        <v>172</v>
      </c>
      <c r="C59" s="41">
        <v>0.531</v>
      </c>
      <c r="D59" s="41" t="s">
        <v>3</v>
      </c>
      <c r="E59" s="41">
        <v>2016</v>
      </c>
      <c r="F59" s="8">
        <f aca="true" t="shared" si="26" ref="F59:F74">H59+J59+L59+N59</f>
        <v>8281.4</v>
      </c>
      <c r="G59" s="8">
        <f aca="true" t="shared" si="27" ref="G59:G101">I59+K59+M59+O59</f>
        <v>0</v>
      </c>
      <c r="H59" s="13">
        <v>2070.4</v>
      </c>
      <c r="I59" s="13">
        <v>0</v>
      </c>
      <c r="J59" s="13">
        <v>0</v>
      </c>
      <c r="K59" s="13">
        <v>0</v>
      </c>
      <c r="L59" s="13">
        <v>6211</v>
      </c>
      <c r="M59" s="13">
        <v>0</v>
      </c>
      <c r="N59" s="13">
        <v>0</v>
      </c>
      <c r="O59" s="13">
        <v>0</v>
      </c>
      <c r="P59" s="42"/>
    </row>
    <row r="60" spans="1:16" ht="66" customHeight="1">
      <c r="A60" s="43" t="s">
        <v>141</v>
      </c>
      <c r="B60" s="41" t="s">
        <v>10</v>
      </c>
      <c r="C60" s="41">
        <v>0.3</v>
      </c>
      <c r="D60" s="41" t="s">
        <v>362</v>
      </c>
      <c r="E60" s="41">
        <v>2016</v>
      </c>
      <c r="F60" s="8">
        <f t="shared" si="26"/>
        <v>26617.2</v>
      </c>
      <c r="G60" s="8">
        <f t="shared" si="27"/>
        <v>0</v>
      </c>
      <c r="H60" s="13">
        <v>0</v>
      </c>
      <c r="I60" s="13">
        <v>0</v>
      </c>
      <c r="J60" s="13">
        <v>0</v>
      </c>
      <c r="K60" s="13">
        <v>0</v>
      </c>
      <c r="L60" s="13">
        <v>26617.2</v>
      </c>
      <c r="M60" s="13">
        <v>0</v>
      </c>
      <c r="N60" s="13">
        <v>0</v>
      </c>
      <c r="O60" s="13">
        <v>0</v>
      </c>
      <c r="P60" s="42"/>
    </row>
    <row r="61" spans="1:16" ht="66" customHeight="1">
      <c r="A61" s="43" t="s">
        <v>142</v>
      </c>
      <c r="B61" s="41" t="s">
        <v>170</v>
      </c>
      <c r="C61" s="41">
        <v>0.69412</v>
      </c>
      <c r="D61" s="41" t="s">
        <v>362</v>
      </c>
      <c r="E61" s="41">
        <v>2016</v>
      </c>
      <c r="F61" s="8">
        <f t="shared" si="26"/>
        <v>58208.4</v>
      </c>
      <c r="G61" s="8">
        <f t="shared" si="27"/>
        <v>0</v>
      </c>
      <c r="H61" s="13">
        <v>0</v>
      </c>
      <c r="I61" s="13">
        <v>0</v>
      </c>
      <c r="J61" s="13">
        <v>0</v>
      </c>
      <c r="K61" s="13">
        <v>0</v>
      </c>
      <c r="L61" s="13">
        <v>58208.4</v>
      </c>
      <c r="M61" s="13">
        <v>0</v>
      </c>
      <c r="N61" s="13">
        <v>0</v>
      </c>
      <c r="O61" s="13">
        <v>0</v>
      </c>
      <c r="P61" s="42"/>
    </row>
    <row r="62" spans="1:16" ht="56.25" customHeight="1">
      <c r="A62" s="43" t="s">
        <v>143</v>
      </c>
      <c r="B62" s="41" t="s">
        <v>168</v>
      </c>
      <c r="C62" s="41">
        <v>2</v>
      </c>
      <c r="D62" s="41" t="s">
        <v>362</v>
      </c>
      <c r="E62" s="41">
        <v>2016</v>
      </c>
      <c r="F62" s="8">
        <f t="shared" si="26"/>
        <v>50533.7</v>
      </c>
      <c r="G62" s="8">
        <f>I62+K62+M62+O62</f>
        <v>0</v>
      </c>
      <c r="H62" s="13">
        <v>0</v>
      </c>
      <c r="I62" s="13">
        <v>0</v>
      </c>
      <c r="J62" s="13">
        <v>0</v>
      </c>
      <c r="K62" s="13">
        <v>0</v>
      </c>
      <c r="L62" s="13">
        <v>50533.7</v>
      </c>
      <c r="M62" s="13">
        <v>0</v>
      </c>
      <c r="N62" s="13">
        <v>0</v>
      </c>
      <c r="O62" s="13">
        <v>0</v>
      </c>
      <c r="P62" s="42"/>
    </row>
    <row r="63" spans="1:16" ht="56.25" customHeight="1">
      <c r="A63" s="43" t="s">
        <v>198</v>
      </c>
      <c r="B63" s="41" t="s">
        <v>338</v>
      </c>
      <c r="C63" s="41">
        <v>0.02</v>
      </c>
      <c r="D63" s="41" t="s">
        <v>2</v>
      </c>
      <c r="E63" s="41">
        <v>2016</v>
      </c>
      <c r="F63" s="8">
        <f t="shared" si="26"/>
        <v>10000</v>
      </c>
      <c r="G63" s="8">
        <f>I63+K63+M63+O63</f>
        <v>0</v>
      </c>
      <c r="H63" s="13">
        <v>10000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42"/>
    </row>
    <row r="64" spans="1:16" ht="77.25" customHeight="1">
      <c r="A64" s="43" t="s">
        <v>199</v>
      </c>
      <c r="B64" s="41" t="s">
        <v>372</v>
      </c>
      <c r="C64" s="41">
        <v>12</v>
      </c>
      <c r="D64" s="41" t="s">
        <v>2</v>
      </c>
      <c r="E64" s="41">
        <v>2016</v>
      </c>
      <c r="F64" s="8">
        <f>H64+J64+L64+N64</f>
        <v>13506.7</v>
      </c>
      <c r="G64" s="8">
        <f>I64+K64+M64+O64</f>
        <v>0</v>
      </c>
      <c r="H64" s="13">
        <v>13506.7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42"/>
    </row>
    <row r="65" spans="1:16" ht="37.5" customHeight="1">
      <c r="A65" s="50" t="s">
        <v>200</v>
      </c>
      <c r="B65" s="66" t="s">
        <v>112</v>
      </c>
      <c r="C65" s="66">
        <v>11.3</v>
      </c>
      <c r="D65" s="41" t="s">
        <v>3</v>
      </c>
      <c r="E65" s="41">
        <v>2016</v>
      </c>
      <c r="F65" s="8">
        <f t="shared" si="26"/>
        <v>10704.2</v>
      </c>
      <c r="G65" s="8">
        <f t="shared" si="27"/>
        <v>0</v>
      </c>
      <c r="H65" s="13">
        <v>0</v>
      </c>
      <c r="I65" s="13">
        <v>0</v>
      </c>
      <c r="J65" s="13">
        <v>0</v>
      </c>
      <c r="K65" s="13">
        <v>0</v>
      </c>
      <c r="L65" s="13">
        <v>10704.2</v>
      </c>
      <c r="M65" s="13">
        <v>0</v>
      </c>
      <c r="N65" s="13">
        <v>0</v>
      </c>
      <c r="O65" s="13">
        <v>0</v>
      </c>
      <c r="P65" s="42" t="s">
        <v>363</v>
      </c>
    </row>
    <row r="66" spans="1:16" ht="43.5" customHeight="1">
      <c r="A66" s="71"/>
      <c r="B66" s="48"/>
      <c r="C66" s="48"/>
      <c r="D66" s="41" t="s">
        <v>3</v>
      </c>
      <c r="E66" s="41">
        <v>2017</v>
      </c>
      <c r="F66" s="8">
        <f t="shared" si="26"/>
        <v>400000</v>
      </c>
      <c r="G66" s="8">
        <f t="shared" si="27"/>
        <v>0</v>
      </c>
      <c r="H66" s="13">
        <v>0</v>
      </c>
      <c r="I66" s="13">
        <v>0</v>
      </c>
      <c r="J66" s="13">
        <v>0</v>
      </c>
      <c r="K66" s="13">
        <v>0</v>
      </c>
      <c r="L66" s="13">
        <v>400000</v>
      </c>
      <c r="M66" s="13">
        <v>0</v>
      </c>
      <c r="N66" s="13">
        <v>0</v>
      </c>
      <c r="O66" s="13">
        <v>0</v>
      </c>
      <c r="P66" s="73"/>
    </row>
    <row r="67" spans="1:16" ht="43.5" customHeight="1">
      <c r="A67" s="71"/>
      <c r="B67" s="48"/>
      <c r="C67" s="48"/>
      <c r="D67" s="41" t="s">
        <v>3</v>
      </c>
      <c r="E67" s="41">
        <v>2018</v>
      </c>
      <c r="F67" s="8">
        <f t="shared" si="26"/>
        <v>400000</v>
      </c>
      <c r="G67" s="8">
        <f t="shared" si="27"/>
        <v>0</v>
      </c>
      <c r="H67" s="13">
        <v>0</v>
      </c>
      <c r="I67" s="13">
        <v>0</v>
      </c>
      <c r="J67" s="13">
        <v>0</v>
      </c>
      <c r="K67" s="13">
        <v>0</v>
      </c>
      <c r="L67" s="13">
        <v>400000</v>
      </c>
      <c r="M67" s="13">
        <v>0</v>
      </c>
      <c r="N67" s="13">
        <v>0</v>
      </c>
      <c r="O67" s="13">
        <v>0</v>
      </c>
      <c r="P67" s="73"/>
    </row>
    <row r="68" spans="1:16" ht="43.5" customHeight="1">
      <c r="A68" s="51"/>
      <c r="B68" s="49"/>
      <c r="C68" s="49"/>
      <c r="D68" s="41" t="s">
        <v>3</v>
      </c>
      <c r="E68" s="41">
        <v>2019</v>
      </c>
      <c r="F68" s="8">
        <f>H68+J68+L68+N68</f>
        <v>495899.2</v>
      </c>
      <c r="G68" s="8">
        <f>I68+K68+M68+O68</f>
        <v>0</v>
      </c>
      <c r="H68" s="13">
        <v>0</v>
      </c>
      <c r="I68" s="13">
        <v>0</v>
      </c>
      <c r="J68" s="13">
        <v>0</v>
      </c>
      <c r="K68" s="13">
        <v>0</v>
      </c>
      <c r="L68" s="13">
        <v>495899.2</v>
      </c>
      <c r="M68" s="13">
        <v>0</v>
      </c>
      <c r="N68" s="13">
        <v>0</v>
      </c>
      <c r="O68" s="13">
        <v>0</v>
      </c>
      <c r="P68" s="42"/>
    </row>
    <row r="69" spans="1:16" ht="33" customHeight="1">
      <c r="A69" s="67" t="s">
        <v>201</v>
      </c>
      <c r="B69" s="68" t="s">
        <v>52</v>
      </c>
      <c r="C69" s="68">
        <v>0.63</v>
      </c>
      <c r="D69" s="41" t="s">
        <v>2</v>
      </c>
      <c r="E69" s="41">
        <v>2016</v>
      </c>
      <c r="F69" s="8">
        <f t="shared" si="26"/>
        <v>4000</v>
      </c>
      <c r="G69" s="8">
        <f>I69+K69+M69+O69</f>
        <v>0</v>
      </c>
      <c r="H69" s="13">
        <v>4000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42"/>
    </row>
    <row r="70" spans="1:16" ht="39" customHeight="1">
      <c r="A70" s="67"/>
      <c r="B70" s="68"/>
      <c r="C70" s="68"/>
      <c r="D70" s="41" t="s">
        <v>3</v>
      </c>
      <c r="E70" s="41">
        <v>2017</v>
      </c>
      <c r="F70" s="8">
        <f t="shared" si="26"/>
        <v>80292.8</v>
      </c>
      <c r="G70" s="8">
        <f>I70+K70+M70+O70</f>
        <v>0</v>
      </c>
      <c r="H70" s="13">
        <v>20073.2</v>
      </c>
      <c r="I70" s="13">
        <v>0</v>
      </c>
      <c r="J70" s="13">
        <v>0</v>
      </c>
      <c r="K70" s="13">
        <v>0</v>
      </c>
      <c r="L70" s="13">
        <v>60219.6</v>
      </c>
      <c r="M70" s="13">
        <v>0</v>
      </c>
      <c r="N70" s="13">
        <v>0</v>
      </c>
      <c r="O70" s="13">
        <v>0</v>
      </c>
      <c r="P70" s="42" t="s">
        <v>54</v>
      </c>
    </row>
    <row r="71" spans="1:16" ht="58.5" customHeight="1">
      <c r="A71" s="43" t="s">
        <v>202</v>
      </c>
      <c r="B71" s="41" t="s">
        <v>368</v>
      </c>
      <c r="C71" s="41">
        <v>15.9</v>
      </c>
      <c r="D71" s="41" t="s">
        <v>2</v>
      </c>
      <c r="E71" s="41">
        <v>2017</v>
      </c>
      <c r="F71" s="8">
        <f>H71+J71+L71+N71</f>
        <v>105000</v>
      </c>
      <c r="G71" s="8">
        <f>I71+K71+M71+O71</f>
        <v>0</v>
      </c>
      <c r="H71" s="13">
        <v>105000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42"/>
    </row>
    <row r="72" spans="1:16" ht="58.5" customHeight="1">
      <c r="A72" s="43" t="s">
        <v>203</v>
      </c>
      <c r="B72" s="41" t="s">
        <v>174</v>
      </c>
      <c r="C72" s="41">
        <v>0.4</v>
      </c>
      <c r="D72" s="41" t="s">
        <v>2</v>
      </c>
      <c r="E72" s="41">
        <v>2017</v>
      </c>
      <c r="F72" s="8">
        <f t="shared" si="26"/>
        <v>4000</v>
      </c>
      <c r="G72" s="8">
        <f t="shared" si="27"/>
        <v>0</v>
      </c>
      <c r="H72" s="13">
        <v>4000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42"/>
    </row>
    <row r="73" spans="1:16" ht="70.5" customHeight="1">
      <c r="A73" s="43" t="s">
        <v>204</v>
      </c>
      <c r="B73" s="41" t="s">
        <v>175</v>
      </c>
      <c r="C73" s="41">
        <v>1.5</v>
      </c>
      <c r="D73" s="41" t="s">
        <v>2</v>
      </c>
      <c r="E73" s="41">
        <v>2017</v>
      </c>
      <c r="F73" s="8">
        <f t="shared" si="26"/>
        <v>1000</v>
      </c>
      <c r="G73" s="8">
        <f t="shared" si="27"/>
        <v>0</v>
      </c>
      <c r="H73" s="13">
        <v>1000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42"/>
    </row>
    <row r="74" spans="1:16" ht="70.5" customHeight="1">
      <c r="A74" s="43" t="s">
        <v>205</v>
      </c>
      <c r="B74" s="41" t="s">
        <v>176</v>
      </c>
      <c r="C74" s="41">
        <v>0.25</v>
      </c>
      <c r="D74" s="41" t="s">
        <v>2</v>
      </c>
      <c r="E74" s="41">
        <v>2017</v>
      </c>
      <c r="F74" s="8">
        <f t="shared" si="26"/>
        <v>368.7</v>
      </c>
      <c r="G74" s="8">
        <f t="shared" si="27"/>
        <v>0</v>
      </c>
      <c r="H74" s="13">
        <v>368.7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42"/>
    </row>
    <row r="75" spans="1:16" ht="84" customHeight="1">
      <c r="A75" s="43" t="s">
        <v>206</v>
      </c>
      <c r="B75" s="44" t="s">
        <v>303</v>
      </c>
      <c r="C75" s="44">
        <v>2.16</v>
      </c>
      <c r="D75" s="44" t="s">
        <v>2</v>
      </c>
      <c r="E75" s="5">
        <v>2017</v>
      </c>
      <c r="F75" s="8">
        <f aca="true" t="shared" si="28" ref="F75:F86">H75+J75+L75+N75</f>
        <v>4000</v>
      </c>
      <c r="G75" s="8">
        <f t="shared" si="27"/>
        <v>0</v>
      </c>
      <c r="H75" s="13">
        <v>4000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42" t="s">
        <v>304</v>
      </c>
    </row>
    <row r="76" spans="1:16" ht="60.75" customHeight="1">
      <c r="A76" s="43" t="s">
        <v>207</v>
      </c>
      <c r="B76" s="44" t="s">
        <v>111</v>
      </c>
      <c r="C76" s="44">
        <v>2.2</v>
      </c>
      <c r="D76" s="44" t="s">
        <v>2</v>
      </c>
      <c r="E76" s="5">
        <v>2017</v>
      </c>
      <c r="F76" s="8">
        <f t="shared" si="28"/>
        <v>12000</v>
      </c>
      <c r="G76" s="8">
        <f t="shared" si="27"/>
        <v>0</v>
      </c>
      <c r="H76" s="13">
        <v>12000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42" t="s">
        <v>32</v>
      </c>
    </row>
    <row r="77" spans="1:16" ht="60" customHeight="1">
      <c r="A77" s="43" t="s">
        <v>124</v>
      </c>
      <c r="B77" s="44" t="s">
        <v>66</v>
      </c>
      <c r="C77" s="44">
        <v>0.322</v>
      </c>
      <c r="D77" s="44" t="s">
        <v>2</v>
      </c>
      <c r="E77" s="5">
        <v>2017</v>
      </c>
      <c r="F77" s="8">
        <f t="shared" si="28"/>
        <v>2200</v>
      </c>
      <c r="G77" s="8">
        <f t="shared" si="27"/>
        <v>0</v>
      </c>
      <c r="H77" s="13">
        <v>2200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42" t="s">
        <v>32</v>
      </c>
    </row>
    <row r="78" spans="1:16" ht="58.5" customHeight="1">
      <c r="A78" s="43" t="s">
        <v>125</v>
      </c>
      <c r="B78" s="41" t="s">
        <v>47</v>
      </c>
      <c r="C78" s="41">
        <v>3</v>
      </c>
      <c r="D78" s="41" t="s">
        <v>2</v>
      </c>
      <c r="E78" s="41">
        <v>2017</v>
      </c>
      <c r="F78" s="8">
        <f t="shared" si="28"/>
        <v>7000</v>
      </c>
      <c r="G78" s="8">
        <f t="shared" si="27"/>
        <v>0</v>
      </c>
      <c r="H78" s="13">
        <v>7000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42" t="s">
        <v>32</v>
      </c>
    </row>
    <row r="79" spans="1:16" ht="60" customHeight="1">
      <c r="A79" s="43" t="s">
        <v>126</v>
      </c>
      <c r="B79" s="41" t="s">
        <v>37</v>
      </c>
      <c r="C79" s="41">
        <v>2</v>
      </c>
      <c r="D79" s="41" t="s">
        <v>2</v>
      </c>
      <c r="E79" s="41">
        <v>2017</v>
      </c>
      <c r="F79" s="8">
        <f t="shared" si="28"/>
        <v>60000</v>
      </c>
      <c r="G79" s="8">
        <f t="shared" si="27"/>
        <v>0</v>
      </c>
      <c r="H79" s="13">
        <v>60000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42" t="s">
        <v>32</v>
      </c>
    </row>
    <row r="80" spans="1:16" ht="60" customHeight="1">
      <c r="A80" s="43" t="s">
        <v>127</v>
      </c>
      <c r="B80" s="41" t="s">
        <v>330</v>
      </c>
      <c r="C80" s="41">
        <v>0.047</v>
      </c>
      <c r="D80" s="41" t="s">
        <v>2</v>
      </c>
      <c r="E80" s="41">
        <v>2017</v>
      </c>
      <c r="F80" s="8">
        <f t="shared" si="28"/>
        <v>10000</v>
      </c>
      <c r="G80" s="8">
        <f t="shared" si="27"/>
        <v>0</v>
      </c>
      <c r="H80" s="13">
        <v>10000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42" t="s">
        <v>32</v>
      </c>
    </row>
    <row r="81" spans="1:16" ht="60" customHeight="1">
      <c r="A81" s="43" t="s">
        <v>128</v>
      </c>
      <c r="B81" s="41" t="s">
        <v>361</v>
      </c>
      <c r="C81" s="41">
        <v>6</v>
      </c>
      <c r="D81" s="41" t="s">
        <v>2</v>
      </c>
      <c r="E81" s="41">
        <v>2017</v>
      </c>
      <c r="F81" s="8">
        <f>H81+J81+L81+N81</f>
        <v>5552.8</v>
      </c>
      <c r="G81" s="8">
        <f>I81+K81+M81+O81</f>
        <v>0</v>
      </c>
      <c r="H81" s="13">
        <v>5552.8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42" t="s">
        <v>32</v>
      </c>
    </row>
    <row r="82" spans="1:16" ht="26.25" customHeight="1">
      <c r="A82" s="67" t="s">
        <v>129</v>
      </c>
      <c r="B82" s="68" t="s">
        <v>167</v>
      </c>
      <c r="C82" s="68">
        <v>1.4</v>
      </c>
      <c r="D82" s="41" t="s">
        <v>2</v>
      </c>
      <c r="E82" s="41">
        <v>2017</v>
      </c>
      <c r="F82" s="8">
        <f t="shared" si="28"/>
        <v>8000</v>
      </c>
      <c r="G82" s="8">
        <f t="shared" si="27"/>
        <v>0</v>
      </c>
      <c r="H82" s="13">
        <v>8000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42"/>
    </row>
    <row r="83" spans="1:16" ht="56.25" customHeight="1">
      <c r="A83" s="67"/>
      <c r="B83" s="68"/>
      <c r="C83" s="68"/>
      <c r="D83" s="41" t="s">
        <v>3</v>
      </c>
      <c r="E83" s="41">
        <v>2018</v>
      </c>
      <c r="F83" s="8">
        <f t="shared" si="28"/>
        <v>172056</v>
      </c>
      <c r="G83" s="8">
        <f t="shared" si="27"/>
        <v>0</v>
      </c>
      <c r="H83" s="13">
        <v>43014</v>
      </c>
      <c r="I83" s="13">
        <v>0</v>
      </c>
      <c r="J83" s="13">
        <v>0</v>
      </c>
      <c r="K83" s="13">
        <v>0</v>
      </c>
      <c r="L83" s="13">
        <v>129042</v>
      </c>
      <c r="M83" s="13">
        <v>0</v>
      </c>
      <c r="N83" s="13">
        <v>0</v>
      </c>
      <c r="O83" s="13">
        <v>0</v>
      </c>
      <c r="P83" s="42" t="s">
        <v>54</v>
      </c>
    </row>
    <row r="84" spans="1:16" ht="46.5" customHeight="1">
      <c r="A84" s="67" t="s">
        <v>130</v>
      </c>
      <c r="B84" s="68" t="s">
        <v>33</v>
      </c>
      <c r="C84" s="68">
        <v>3</v>
      </c>
      <c r="D84" s="41" t="s">
        <v>2</v>
      </c>
      <c r="E84" s="41">
        <v>2017</v>
      </c>
      <c r="F84" s="8">
        <f t="shared" si="28"/>
        <v>30000</v>
      </c>
      <c r="G84" s="8">
        <f t="shared" si="27"/>
        <v>0</v>
      </c>
      <c r="H84" s="13">
        <v>30000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74" t="s">
        <v>32</v>
      </c>
    </row>
    <row r="85" spans="1:16" ht="27.75" customHeight="1">
      <c r="A85" s="67"/>
      <c r="B85" s="68"/>
      <c r="C85" s="68"/>
      <c r="D85" s="41" t="s">
        <v>2</v>
      </c>
      <c r="E85" s="41">
        <v>2018</v>
      </c>
      <c r="F85" s="8">
        <f t="shared" si="28"/>
        <v>30000</v>
      </c>
      <c r="G85" s="8">
        <f t="shared" si="27"/>
        <v>0</v>
      </c>
      <c r="H85" s="13">
        <v>30000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75"/>
    </row>
    <row r="86" spans="1:16" ht="34.5" customHeight="1">
      <c r="A86" s="67"/>
      <c r="B86" s="68"/>
      <c r="C86" s="68"/>
      <c r="D86" s="41" t="s">
        <v>2</v>
      </c>
      <c r="E86" s="41">
        <v>2019</v>
      </c>
      <c r="F86" s="8">
        <f t="shared" si="28"/>
        <v>30000</v>
      </c>
      <c r="G86" s="8">
        <f t="shared" si="27"/>
        <v>0</v>
      </c>
      <c r="H86" s="13">
        <v>30000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76"/>
    </row>
    <row r="87" spans="1:16" ht="57.75" customHeight="1">
      <c r="A87" s="43" t="s">
        <v>131</v>
      </c>
      <c r="B87" s="41" t="s">
        <v>7</v>
      </c>
      <c r="C87" s="41">
        <v>2</v>
      </c>
      <c r="D87" s="41" t="s">
        <v>2</v>
      </c>
      <c r="E87" s="41">
        <v>2018</v>
      </c>
      <c r="F87" s="8">
        <f>H87+J87+L87+N87</f>
        <v>81000</v>
      </c>
      <c r="G87" s="8">
        <f t="shared" si="27"/>
        <v>0</v>
      </c>
      <c r="H87" s="13">
        <f>79000+2000</f>
        <v>81000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42" t="s">
        <v>32</v>
      </c>
    </row>
    <row r="88" spans="1:16" ht="57.75" customHeight="1">
      <c r="A88" s="43" t="s">
        <v>132</v>
      </c>
      <c r="B88" s="41" t="s">
        <v>177</v>
      </c>
      <c r="C88" s="41">
        <v>0.7</v>
      </c>
      <c r="D88" s="41" t="s">
        <v>2</v>
      </c>
      <c r="E88" s="41">
        <v>2018</v>
      </c>
      <c r="F88" s="8">
        <f>H88+J88+L88+N88</f>
        <v>12368.7</v>
      </c>
      <c r="G88" s="8">
        <f t="shared" si="27"/>
        <v>0</v>
      </c>
      <c r="H88" s="13">
        <v>12368.7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42" t="s">
        <v>32</v>
      </c>
    </row>
    <row r="89" spans="1:16" ht="71.25" customHeight="1">
      <c r="A89" s="43" t="s">
        <v>133</v>
      </c>
      <c r="B89" s="41" t="s">
        <v>169</v>
      </c>
      <c r="C89" s="41">
        <v>0.04</v>
      </c>
      <c r="D89" s="41" t="s">
        <v>3</v>
      </c>
      <c r="E89" s="41">
        <v>2018</v>
      </c>
      <c r="F89" s="8">
        <f>H89+J89+L89+N89</f>
        <v>70545.8</v>
      </c>
      <c r="G89" s="8">
        <f t="shared" si="27"/>
        <v>0</v>
      </c>
      <c r="H89" s="13">
        <v>17636.4</v>
      </c>
      <c r="I89" s="13">
        <v>0</v>
      </c>
      <c r="J89" s="13">
        <v>0</v>
      </c>
      <c r="K89" s="13">
        <v>0</v>
      </c>
      <c r="L89" s="13">
        <v>52909.4</v>
      </c>
      <c r="M89" s="13">
        <v>0</v>
      </c>
      <c r="N89" s="13">
        <v>0</v>
      </c>
      <c r="O89" s="13">
        <v>0</v>
      </c>
      <c r="P89" s="42" t="s">
        <v>105</v>
      </c>
    </row>
    <row r="90" spans="1:16" ht="65.25" customHeight="1">
      <c r="A90" s="43" t="s">
        <v>134</v>
      </c>
      <c r="B90" s="41" t="s">
        <v>48</v>
      </c>
      <c r="C90" s="41">
        <v>1.5</v>
      </c>
      <c r="D90" s="41" t="s">
        <v>2</v>
      </c>
      <c r="E90" s="41">
        <v>2018</v>
      </c>
      <c r="F90" s="8">
        <f aca="true" t="shared" si="29" ref="F90:F101">H90+J90+L90+N90</f>
        <v>7000</v>
      </c>
      <c r="G90" s="8">
        <f t="shared" si="27"/>
        <v>0</v>
      </c>
      <c r="H90" s="13">
        <v>7000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42" t="s">
        <v>32</v>
      </c>
    </row>
    <row r="91" spans="1:16" ht="38.25" customHeight="1">
      <c r="A91" s="43" t="s">
        <v>135</v>
      </c>
      <c r="B91" s="41" t="s">
        <v>49</v>
      </c>
      <c r="C91" s="41">
        <v>2.8</v>
      </c>
      <c r="D91" s="41" t="s">
        <v>2</v>
      </c>
      <c r="E91" s="41">
        <v>2018</v>
      </c>
      <c r="F91" s="8">
        <f t="shared" si="29"/>
        <v>10000</v>
      </c>
      <c r="G91" s="8">
        <f t="shared" si="27"/>
        <v>0</v>
      </c>
      <c r="H91" s="13">
        <v>10000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42" t="s">
        <v>32</v>
      </c>
    </row>
    <row r="92" spans="1:16" ht="46.5" customHeight="1">
      <c r="A92" s="43" t="s">
        <v>318</v>
      </c>
      <c r="B92" s="41" t="s">
        <v>366</v>
      </c>
      <c r="C92" s="41">
        <v>4</v>
      </c>
      <c r="D92" s="41" t="s">
        <v>2</v>
      </c>
      <c r="E92" s="41">
        <v>2018</v>
      </c>
      <c r="F92" s="8">
        <f t="shared" si="29"/>
        <v>3500</v>
      </c>
      <c r="G92" s="8">
        <f t="shared" si="27"/>
        <v>0</v>
      </c>
      <c r="H92" s="13">
        <v>3500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42" t="s">
        <v>32</v>
      </c>
    </row>
    <row r="93" spans="1:16" ht="84" customHeight="1">
      <c r="A93" s="43" t="s">
        <v>339</v>
      </c>
      <c r="B93" s="41" t="s">
        <v>106</v>
      </c>
      <c r="C93" s="41">
        <v>0.05</v>
      </c>
      <c r="D93" s="41" t="s">
        <v>2</v>
      </c>
      <c r="E93" s="41">
        <v>2018</v>
      </c>
      <c r="F93" s="8">
        <f t="shared" si="29"/>
        <v>5850</v>
      </c>
      <c r="G93" s="8">
        <f t="shared" si="27"/>
        <v>0</v>
      </c>
      <c r="H93" s="13">
        <v>5850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42" t="s">
        <v>32</v>
      </c>
    </row>
    <row r="94" spans="1:16" ht="84" customHeight="1">
      <c r="A94" s="43" t="s">
        <v>340</v>
      </c>
      <c r="B94" s="41" t="s">
        <v>107</v>
      </c>
      <c r="C94" s="41">
        <v>0.02</v>
      </c>
      <c r="D94" s="41" t="s">
        <v>2</v>
      </c>
      <c r="E94" s="41">
        <v>2018</v>
      </c>
      <c r="F94" s="8">
        <f t="shared" si="29"/>
        <v>3150</v>
      </c>
      <c r="G94" s="8">
        <f t="shared" si="27"/>
        <v>0</v>
      </c>
      <c r="H94" s="13">
        <v>3150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42" t="s">
        <v>32</v>
      </c>
    </row>
    <row r="95" spans="1:16" ht="45.75" customHeight="1">
      <c r="A95" s="43" t="s">
        <v>341</v>
      </c>
      <c r="B95" s="41" t="s">
        <v>51</v>
      </c>
      <c r="C95" s="41">
        <v>3.6</v>
      </c>
      <c r="D95" s="41" t="s">
        <v>2</v>
      </c>
      <c r="E95" s="41">
        <v>2019</v>
      </c>
      <c r="F95" s="8">
        <f t="shared" si="29"/>
        <v>3331.7</v>
      </c>
      <c r="G95" s="8">
        <f t="shared" si="27"/>
        <v>0</v>
      </c>
      <c r="H95" s="13">
        <v>3331.7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42" t="s">
        <v>32</v>
      </c>
    </row>
    <row r="96" spans="1:16" ht="45.75" customHeight="1">
      <c r="A96" s="43" t="s">
        <v>360</v>
      </c>
      <c r="B96" s="41" t="s">
        <v>108</v>
      </c>
      <c r="C96" s="41">
        <v>5</v>
      </c>
      <c r="D96" s="41" t="s">
        <v>2</v>
      </c>
      <c r="E96" s="41">
        <v>2019</v>
      </c>
      <c r="F96" s="8">
        <f t="shared" si="29"/>
        <v>8000</v>
      </c>
      <c r="G96" s="8">
        <f t="shared" si="27"/>
        <v>0</v>
      </c>
      <c r="H96" s="13">
        <v>8000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42" t="s">
        <v>32</v>
      </c>
    </row>
    <row r="97" spans="1:16" ht="52.5" customHeight="1">
      <c r="A97" s="43" t="s">
        <v>367</v>
      </c>
      <c r="B97" s="41" t="s">
        <v>8</v>
      </c>
      <c r="C97" s="41">
        <v>2</v>
      </c>
      <c r="D97" s="41" t="s">
        <v>2</v>
      </c>
      <c r="E97" s="41">
        <v>2019</v>
      </c>
      <c r="F97" s="8">
        <f t="shared" si="29"/>
        <v>75000</v>
      </c>
      <c r="G97" s="8">
        <f t="shared" si="27"/>
        <v>0</v>
      </c>
      <c r="H97" s="13">
        <v>75000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42" t="s">
        <v>32</v>
      </c>
    </row>
    <row r="98" spans="1:16" ht="52.5" customHeight="1">
      <c r="A98" s="43" t="s">
        <v>374</v>
      </c>
      <c r="B98" s="41" t="s">
        <v>373</v>
      </c>
      <c r="C98" s="41">
        <v>0.35</v>
      </c>
      <c r="D98" s="41" t="s">
        <v>2</v>
      </c>
      <c r="E98" s="41">
        <v>2019</v>
      </c>
      <c r="F98" s="8">
        <f>H98+J98+L98+N98</f>
        <v>490</v>
      </c>
      <c r="G98" s="8">
        <f>I98+K98+M98+O98</f>
        <v>0</v>
      </c>
      <c r="H98" s="13">
        <v>490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42" t="s">
        <v>32</v>
      </c>
    </row>
    <row r="99" spans="1:16" ht="27" customHeight="1">
      <c r="A99" s="67" t="s">
        <v>375</v>
      </c>
      <c r="B99" s="66" t="s">
        <v>322</v>
      </c>
      <c r="C99" s="68">
        <v>2.052</v>
      </c>
      <c r="D99" s="41" t="s">
        <v>3</v>
      </c>
      <c r="E99" s="41">
        <v>2018</v>
      </c>
      <c r="F99" s="8">
        <f t="shared" si="29"/>
        <v>427354</v>
      </c>
      <c r="G99" s="8">
        <f t="shared" si="27"/>
        <v>0</v>
      </c>
      <c r="H99" s="13">
        <v>26709.6</v>
      </c>
      <c r="I99" s="13">
        <v>0</v>
      </c>
      <c r="J99" s="13">
        <v>320515.5</v>
      </c>
      <c r="K99" s="13">
        <v>0</v>
      </c>
      <c r="L99" s="13">
        <v>80128.9</v>
      </c>
      <c r="M99" s="13">
        <v>0</v>
      </c>
      <c r="N99" s="13">
        <v>0</v>
      </c>
      <c r="O99" s="13">
        <v>0</v>
      </c>
      <c r="P99" s="73" t="s">
        <v>324</v>
      </c>
    </row>
    <row r="100" spans="1:16" ht="24.75" customHeight="1">
      <c r="A100" s="67"/>
      <c r="B100" s="48"/>
      <c r="C100" s="68"/>
      <c r="D100" s="41" t="s">
        <v>3</v>
      </c>
      <c r="E100" s="41">
        <v>2019</v>
      </c>
      <c r="F100" s="8">
        <f t="shared" si="29"/>
        <v>500000</v>
      </c>
      <c r="G100" s="8">
        <f t="shared" si="27"/>
        <v>0</v>
      </c>
      <c r="H100" s="13">
        <v>31250</v>
      </c>
      <c r="I100" s="13">
        <v>0</v>
      </c>
      <c r="J100" s="13">
        <v>375000</v>
      </c>
      <c r="K100" s="13">
        <v>0</v>
      </c>
      <c r="L100" s="13">
        <v>93750</v>
      </c>
      <c r="M100" s="13">
        <v>0</v>
      </c>
      <c r="N100" s="13">
        <v>0</v>
      </c>
      <c r="O100" s="13">
        <v>0</v>
      </c>
      <c r="P100" s="73"/>
    </row>
    <row r="101" spans="1:16" ht="30.75" customHeight="1">
      <c r="A101" s="67"/>
      <c r="B101" s="49"/>
      <c r="C101" s="68"/>
      <c r="D101" s="41" t="s">
        <v>3</v>
      </c>
      <c r="E101" s="41">
        <v>2020</v>
      </c>
      <c r="F101" s="8">
        <f t="shared" si="29"/>
        <v>500000</v>
      </c>
      <c r="G101" s="8">
        <f t="shared" si="27"/>
        <v>0</v>
      </c>
      <c r="H101" s="13">
        <v>31250</v>
      </c>
      <c r="I101" s="13">
        <v>0</v>
      </c>
      <c r="J101" s="13">
        <v>375000</v>
      </c>
      <c r="K101" s="13">
        <v>0</v>
      </c>
      <c r="L101" s="13">
        <v>93750</v>
      </c>
      <c r="M101" s="13">
        <v>0</v>
      </c>
      <c r="N101" s="13">
        <v>0</v>
      </c>
      <c r="O101" s="13">
        <v>0</v>
      </c>
      <c r="P101" s="73"/>
    </row>
    <row r="102" spans="1:256" s="14" customFormat="1" ht="18.75" customHeight="1">
      <c r="A102" s="69"/>
      <c r="B102" s="69" t="s">
        <v>146</v>
      </c>
      <c r="C102" s="69"/>
      <c r="D102" s="69"/>
      <c r="E102" s="30" t="s">
        <v>122</v>
      </c>
      <c r="F102" s="9">
        <f>F109+F116</f>
        <v>4169808.9000000004</v>
      </c>
      <c r="G102" s="9">
        <f aca="true" t="shared" si="30" ref="G102:O102">G109+G116</f>
        <v>176882.8</v>
      </c>
      <c r="H102" s="9">
        <f t="shared" si="30"/>
        <v>1066174.1</v>
      </c>
      <c r="I102" s="9">
        <f t="shared" si="30"/>
        <v>176882.8</v>
      </c>
      <c r="J102" s="9">
        <f t="shared" si="30"/>
        <v>1070515.5</v>
      </c>
      <c r="K102" s="9">
        <f t="shared" si="30"/>
        <v>0</v>
      </c>
      <c r="L102" s="9">
        <f t="shared" si="30"/>
        <v>2033119.3</v>
      </c>
      <c r="M102" s="9">
        <f t="shared" si="30"/>
        <v>0</v>
      </c>
      <c r="N102" s="9">
        <f t="shared" si="30"/>
        <v>0</v>
      </c>
      <c r="O102" s="9">
        <f t="shared" si="30"/>
        <v>0</v>
      </c>
      <c r="P102" s="41"/>
      <c r="Q102" s="72"/>
      <c r="R102" s="72"/>
      <c r="S102" s="72"/>
      <c r="T102" s="72"/>
      <c r="U102" s="15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72"/>
      <c r="AH102" s="72"/>
      <c r="AI102" s="72"/>
      <c r="AJ102" s="72"/>
      <c r="AK102" s="15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7"/>
      <c r="AW102" s="72"/>
      <c r="AX102" s="72"/>
      <c r="AY102" s="72"/>
      <c r="AZ102" s="72"/>
      <c r="BA102" s="15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7"/>
      <c r="BM102" s="72"/>
      <c r="BN102" s="72"/>
      <c r="BO102" s="72"/>
      <c r="BP102" s="72"/>
      <c r="BQ102" s="15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7"/>
      <c r="CC102" s="72"/>
      <c r="CD102" s="72"/>
      <c r="CE102" s="72"/>
      <c r="CF102" s="72"/>
      <c r="CG102" s="15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7"/>
      <c r="CS102" s="72"/>
      <c r="CT102" s="72"/>
      <c r="CU102" s="72"/>
      <c r="CV102" s="72"/>
      <c r="CW102" s="15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7"/>
      <c r="DI102" s="72"/>
      <c r="DJ102" s="72"/>
      <c r="DK102" s="72"/>
      <c r="DL102" s="72"/>
      <c r="DM102" s="15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7"/>
      <c r="DY102" s="72"/>
      <c r="DZ102" s="72"/>
      <c r="EA102" s="72"/>
      <c r="EB102" s="72"/>
      <c r="EC102" s="15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7"/>
      <c r="EO102" s="72"/>
      <c r="EP102" s="72"/>
      <c r="EQ102" s="72"/>
      <c r="ER102" s="72"/>
      <c r="ES102" s="15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7"/>
      <c r="FE102" s="72"/>
      <c r="FF102" s="72"/>
      <c r="FG102" s="72"/>
      <c r="FH102" s="72"/>
      <c r="FI102" s="15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7"/>
      <c r="FU102" s="72"/>
      <c r="FV102" s="72"/>
      <c r="FW102" s="72"/>
      <c r="FX102" s="72"/>
      <c r="FY102" s="15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7"/>
      <c r="GK102" s="72"/>
      <c r="GL102" s="72"/>
      <c r="GM102" s="72"/>
      <c r="GN102" s="72"/>
      <c r="GO102" s="15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7"/>
      <c r="HA102" s="72"/>
      <c r="HB102" s="72"/>
      <c r="HC102" s="72"/>
      <c r="HD102" s="72"/>
      <c r="HE102" s="15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7"/>
      <c r="HQ102" s="72"/>
      <c r="HR102" s="72"/>
      <c r="HS102" s="72"/>
      <c r="HT102" s="72"/>
      <c r="HU102" s="15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7"/>
      <c r="IG102" s="72"/>
      <c r="IH102" s="72"/>
      <c r="II102" s="72"/>
      <c r="IJ102" s="72"/>
      <c r="IK102" s="15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7"/>
    </row>
    <row r="103" spans="1:256" s="14" customFormat="1" ht="18.75" customHeight="1">
      <c r="A103" s="69"/>
      <c r="B103" s="69"/>
      <c r="C103" s="69"/>
      <c r="D103" s="69"/>
      <c r="E103" s="5">
        <v>2015</v>
      </c>
      <c r="F103" s="8">
        <f aca="true" t="shared" si="31" ref="F103:O103">F110+F117</f>
        <v>59690</v>
      </c>
      <c r="G103" s="8">
        <f t="shared" si="31"/>
        <v>59690</v>
      </c>
      <c r="H103" s="8">
        <f t="shared" si="31"/>
        <v>59690</v>
      </c>
      <c r="I103" s="8">
        <f t="shared" si="31"/>
        <v>59690</v>
      </c>
      <c r="J103" s="8">
        <f t="shared" si="31"/>
        <v>0</v>
      </c>
      <c r="K103" s="8">
        <f t="shared" si="31"/>
        <v>0</v>
      </c>
      <c r="L103" s="8">
        <f t="shared" si="31"/>
        <v>0</v>
      </c>
      <c r="M103" s="8">
        <f t="shared" si="31"/>
        <v>0</v>
      </c>
      <c r="N103" s="8">
        <f t="shared" si="31"/>
        <v>0</v>
      </c>
      <c r="O103" s="8">
        <f t="shared" si="31"/>
        <v>0</v>
      </c>
      <c r="P103" s="41"/>
      <c r="Q103" s="72"/>
      <c r="R103" s="72"/>
      <c r="S103" s="72"/>
      <c r="T103" s="72"/>
      <c r="U103" s="18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7"/>
      <c r="AG103" s="72"/>
      <c r="AH103" s="72"/>
      <c r="AI103" s="72"/>
      <c r="AJ103" s="72"/>
      <c r="AK103" s="18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7"/>
      <c r="AW103" s="72"/>
      <c r="AX103" s="72"/>
      <c r="AY103" s="72"/>
      <c r="AZ103" s="72"/>
      <c r="BA103" s="18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7"/>
      <c r="BM103" s="72"/>
      <c r="BN103" s="72"/>
      <c r="BO103" s="72"/>
      <c r="BP103" s="72"/>
      <c r="BQ103" s="18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7"/>
      <c r="CC103" s="72"/>
      <c r="CD103" s="72"/>
      <c r="CE103" s="72"/>
      <c r="CF103" s="72"/>
      <c r="CG103" s="18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7"/>
      <c r="CS103" s="72"/>
      <c r="CT103" s="72"/>
      <c r="CU103" s="72"/>
      <c r="CV103" s="72"/>
      <c r="CW103" s="18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7"/>
      <c r="DI103" s="72"/>
      <c r="DJ103" s="72"/>
      <c r="DK103" s="72"/>
      <c r="DL103" s="72"/>
      <c r="DM103" s="18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7"/>
      <c r="DY103" s="72"/>
      <c r="DZ103" s="72"/>
      <c r="EA103" s="72"/>
      <c r="EB103" s="72"/>
      <c r="EC103" s="18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7"/>
      <c r="EO103" s="72"/>
      <c r="EP103" s="72"/>
      <c r="EQ103" s="72"/>
      <c r="ER103" s="72"/>
      <c r="ES103" s="18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7"/>
      <c r="FE103" s="72"/>
      <c r="FF103" s="72"/>
      <c r="FG103" s="72"/>
      <c r="FH103" s="72"/>
      <c r="FI103" s="18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7"/>
      <c r="FU103" s="72"/>
      <c r="FV103" s="72"/>
      <c r="FW103" s="72"/>
      <c r="FX103" s="72"/>
      <c r="FY103" s="18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7"/>
      <c r="GK103" s="72"/>
      <c r="GL103" s="72"/>
      <c r="GM103" s="72"/>
      <c r="GN103" s="72"/>
      <c r="GO103" s="18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7"/>
      <c r="HA103" s="72"/>
      <c r="HB103" s="72"/>
      <c r="HC103" s="72"/>
      <c r="HD103" s="72"/>
      <c r="HE103" s="18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7"/>
      <c r="HQ103" s="72"/>
      <c r="HR103" s="72"/>
      <c r="HS103" s="72"/>
      <c r="HT103" s="72"/>
      <c r="HU103" s="18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7"/>
      <c r="IG103" s="72"/>
      <c r="IH103" s="72"/>
      <c r="II103" s="72"/>
      <c r="IJ103" s="72"/>
      <c r="IK103" s="18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7"/>
    </row>
    <row r="104" spans="1:256" s="14" customFormat="1" ht="18.75" customHeight="1">
      <c r="A104" s="69"/>
      <c r="B104" s="69"/>
      <c r="C104" s="69"/>
      <c r="D104" s="69"/>
      <c r="E104" s="5">
        <v>2016</v>
      </c>
      <c r="F104" s="8">
        <f aca="true" t="shared" si="32" ref="F104:O104">F111+F118</f>
        <v>545159.2000000001</v>
      </c>
      <c r="G104" s="8">
        <f>G111+G118</f>
        <v>117192.8</v>
      </c>
      <c r="H104" s="8">
        <f>H111+H118</f>
        <v>317739</v>
      </c>
      <c r="I104" s="8">
        <f t="shared" si="32"/>
        <v>117192.8</v>
      </c>
      <c r="J104" s="8">
        <f t="shared" si="32"/>
        <v>0</v>
      </c>
      <c r="K104" s="8">
        <f t="shared" si="32"/>
        <v>0</v>
      </c>
      <c r="L104" s="8">
        <f t="shared" si="32"/>
        <v>227420.20000000004</v>
      </c>
      <c r="M104" s="8">
        <f t="shared" si="32"/>
        <v>0</v>
      </c>
      <c r="N104" s="8">
        <f t="shared" si="32"/>
        <v>0</v>
      </c>
      <c r="O104" s="8">
        <f t="shared" si="32"/>
        <v>0</v>
      </c>
      <c r="P104" s="41"/>
      <c r="Q104" s="72"/>
      <c r="R104" s="72"/>
      <c r="S104" s="72"/>
      <c r="T104" s="72"/>
      <c r="U104" s="18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7"/>
      <c r="AG104" s="72"/>
      <c r="AH104" s="72"/>
      <c r="AI104" s="72"/>
      <c r="AJ104" s="72"/>
      <c r="AK104" s="18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7"/>
      <c r="AW104" s="72"/>
      <c r="AX104" s="72"/>
      <c r="AY104" s="72"/>
      <c r="AZ104" s="72"/>
      <c r="BA104" s="18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7"/>
      <c r="BM104" s="72"/>
      <c r="BN104" s="72"/>
      <c r="BO104" s="72"/>
      <c r="BP104" s="72"/>
      <c r="BQ104" s="18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7"/>
      <c r="CC104" s="72"/>
      <c r="CD104" s="72"/>
      <c r="CE104" s="72"/>
      <c r="CF104" s="72"/>
      <c r="CG104" s="18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7"/>
      <c r="CS104" s="72"/>
      <c r="CT104" s="72"/>
      <c r="CU104" s="72"/>
      <c r="CV104" s="72"/>
      <c r="CW104" s="18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7"/>
      <c r="DI104" s="72"/>
      <c r="DJ104" s="72"/>
      <c r="DK104" s="72"/>
      <c r="DL104" s="72"/>
      <c r="DM104" s="18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7"/>
      <c r="DY104" s="72"/>
      <c r="DZ104" s="72"/>
      <c r="EA104" s="72"/>
      <c r="EB104" s="72"/>
      <c r="EC104" s="18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7"/>
      <c r="EO104" s="72"/>
      <c r="EP104" s="72"/>
      <c r="EQ104" s="72"/>
      <c r="ER104" s="72"/>
      <c r="ES104" s="18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7"/>
      <c r="FE104" s="72"/>
      <c r="FF104" s="72"/>
      <c r="FG104" s="72"/>
      <c r="FH104" s="72"/>
      <c r="FI104" s="18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7"/>
      <c r="FU104" s="72"/>
      <c r="FV104" s="72"/>
      <c r="FW104" s="72"/>
      <c r="FX104" s="72"/>
      <c r="FY104" s="18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7"/>
      <c r="GK104" s="72"/>
      <c r="GL104" s="72"/>
      <c r="GM104" s="72"/>
      <c r="GN104" s="72"/>
      <c r="GO104" s="18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7"/>
      <c r="HA104" s="72"/>
      <c r="HB104" s="72"/>
      <c r="HC104" s="72"/>
      <c r="HD104" s="72"/>
      <c r="HE104" s="18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7"/>
      <c r="HQ104" s="72"/>
      <c r="HR104" s="72"/>
      <c r="HS104" s="72"/>
      <c r="HT104" s="72"/>
      <c r="HU104" s="18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7"/>
      <c r="IG104" s="72"/>
      <c r="IH104" s="72"/>
      <c r="II104" s="72"/>
      <c r="IJ104" s="72"/>
      <c r="IK104" s="18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7"/>
    </row>
    <row r="105" spans="1:256" s="14" customFormat="1" ht="18.75" customHeight="1">
      <c r="A105" s="69"/>
      <c r="B105" s="69"/>
      <c r="C105" s="69"/>
      <c r="D105" s="69"/>
      <c r="E105" s="5">
        <v>2017</v>
      </c>
      <c r="F105" s="8">
        <f aca="true" t="shared" si="33" ref="F105:O105">F112+F119</f>
        <v>729414.3</v>
      </c>
      <c r="G105" s="8">
        <f t="shared" si="33"/>
        <v>0</v>
      </c>
      <c r="H105" s="8">
        <f t="shared" si="33"/>
        <v>269194.7</v>
      </c>
      <c r="I105" s="8">
        <f t="shared" si="33"/>
        <v>0</v>
      </c>
      <c r="J105" s="8">
        <f t="shared" si="33"/>
        <v>0</v>
      </c>
      <c r="K105" s="8">
        <f t="shared" si="33"/>
        <v>0</v>
      </c>
      <c r="L105" s="8">
        <f t="shared" si="33"/>
        <v>460219.6</v>
      </c>
      <c r="M105" s="8">
        <f t="shared" si="33"/>
        <v>0</v>
      </c>
      <c r="N105" s="8">
        <f t="shared" si="33"/>
        <v>0</v>
      </c>
      <c r="O105" s="8">
        <f t="shared" si="33"/>
        <v>0</v>
      </c>
      <c r="P105" s="41"/>
      <c r="Q105" s="72"/>
      <c r="R105" s="72"/>
      <c r="S105" s="72"/>
      <c r="T105" s="72"/>
      <c r="U105" s="18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7"/>
      <c r="AG105" s="72"/>
      <c r="AH105" s="72"/>
      <c r="AI105" s="72"/>
      <c r="AJ105" s="72"/>
      <c r="AK105" s="18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7"/>
      <c r="AW105" s="72"/>
      <c r="AX105" s="72"/>
      <c r="AY105" s="72"/>
      <c r="AZ105" s="72"/>
      <c r="BA105" s="18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7"/>
      <c r="BM105" s="72"/>
      <c r="BN105" s="72"/>
      <c r="BO105" s="72"/>
      <c r="BP105" s="72"/>
      <c r="BQ105" s="18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7"/>
      <c r="CC105" s="72"/>
      <c r="CD105" s="72"/>
      <c r="CE105" s="72"/>
      <c r="CF105" s="72"/>
      <c r="CG105" s="18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7"/>
      <c r="CS105" s="72"/>
      <c r="CT105" s="72"/>
      <c r="CU105" s="72"/>
      <c r="CV105" s="72"/>
      <c r="CW105" s="18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7"/>
      <c r="DI105" s="72"/>
      <c r="DJ105" s="72"/>
      <c r="DK105" s="72"/>
      <c r="DL105" s="72"/>
      <c r="DM105" s="18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7"/>
      <c r="DY105" s="72"/>
      <c r="DZ105" s="72"/>
      <c r="EA105" s="72"/>
      <c r="EB105" s="72"/>
      <c r="EC105" s="18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7"/>
      <c r="EO105" s="72"/>
      <c r="EP105" s="72"/>
      <c r="EQ105" s="72"/>
      <c r="ER105" s="72"/>
      <c r="ES105" s="18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7"/>
      <c r="FE105" s="72"/>
      <c r="FF105" s="72"/>
      <c r="FG105" s="72"/>
      <c r="FH105" s="72"/>
      <c r="FI105" s="18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7"/>
      <c r="FU105" s="72"/>
      <c r="FV105" s="72"/>
      <c r="FW105" s="72"/>
      <c r="FX105" s="72"/>
      <c r="FY105" s="18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7"/>
      <c r="GK105" s="72"/>
      <c r="GL105" s="72"/>
      <c r="GM105" s="72"/>
      <c r="GN105" s="72"/>
      <c r="GO105" s="18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7"/>
      <c r="HA105" s="72"/>
      <c r="HB105" s="72"/>
      <c r="HC105" s="72"/>
      <c r="HD105" s="72"/>
      <c r="HE105" s="18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7"/>
      <c r="HQ105" s="72"/>
      <c r="HR105" s="72"/>
      <c r="HS105" s="72"/>
      <c r="HT105" s="72"/>
      <c r="HU105" s="18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7"/>
      <c r="IG105" s="72"/>
      <c r="IH105" s="72"/>
      <c r="II105" s="72"/>
      <c r="IJ105" s="72"/>
      <c r="IK105" s="18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7"/>
    </row>
    <row r="106" spans="1:256" s="14" customFormat="1" ht="18.75" customHeight="1">
      <c r="A106" s="69"/>
      <c r="B106" s="69"/>
      <c r="C106" s="69"/>
      <c r="D106" s="69"/>
      <c r="E106" s="5">
        <v>2018</v>
      </c>
      <c r="F106" s="8">
        <f aca="true" t="shared" si="34" ref="F106:O106">F113+F120</f>
        <v>1222824.5</v>
      </c>
      <c r="G106" s="8">
        <f t="shared" si="34"/>
        <v>0</v>
      </c>
      <c r="H106" s="8">
        <f t="shared" si="34"/>
        <v>240228.7</v>
      </c>
      <c r="I106" s="8">
        <f t="shared" si="34"/>
        <v>0</v>
      </c>
      <c r="J106" s="8">
        <f t="shared" si="34"/>
        <v>320515.5</v>
      </c>
      <c r="K106" s="8">
        <f t="shared" si="34"/>
        <v>0</v>
      </c>
      <c r="L106" s="8">
        <f t="shared" si="34"/>
        <v>662080.3</v>
      </c>
      <c r="M106" s="8">
        <f t="shared" si="34"/>
        <v>0</v>
      </c>
      <c r="N106" s="8">
        <f t="shared" si="34"/>
        <v>0</v>
      </c>
      <c r="O106" s="8">
        <f t="shared" si="34"/>
        <v>0</v>
      </c>
      <c r="P106" s="41"/>
      <c r="Q106" s="72"/>
      <c r="R106" s="72"/>
      <c r="S106" s="72"/>
      <c r="T106" s="72"/>
      <c r="U106" s="18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7"/>
      <c r="AG106" s="72"/>
      <c r="AH106" s="72"/>
      <c r="AI106" s="72"/>
      <c r="AJ106" s="72"/>
      <c r="AK106" s="18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7"/>
      <c r="AW106" s="72"/>
      <c r="AX106" s="72"/>
      <c r="AY106" s="72"/>
      <c r="AZ106" s="72"/>
      <c r="BA106" s="18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7"/>
      <c r="BM106" s="72"/>
      <c r="BN106" s="72"/>
      <c r="BO106" s="72"/>
      <c r="BP106" s="72"/>
      <c r="BQ106" s="18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7"/>
      <c r="CC106" s="72"/>
      <c r="CD106" s="72"/>
      <c r="CE106" s="72"/>
      <c r="CF106" s="72"/>
      <c r="CG106" s="18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7"/>
      <c r="CS106" s="72"/>
      <c r="CT106" s="72"/>
      <c r="CU106" s="72"/>
      <c r="CV106" s="72"/>
      <c r="CW106" s="18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7"/>
      <c r="DI106" s="72"/>
      <c r="DJ106" s="72"/>
      <c r="DK106" s="72"/>
      <c r="DL106" s="72"/>
      <c r="DM106" s="18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7"/>
      <c r="DY106" s="72"/>
      <c r="DZ106" s="72"/>
      <c r="EA106" s="72"/>
      <c r="EB106" s="72"/>
      <c r="EC106" s="18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7"/>
      <c r="EO106" s="72"/>
      <c r="EP106" s="72"/>
      <c r="EQ106" s="72"/>
      <c r="ER106" s="72"/>
      <c r="ES106" s="18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7"/>
      <c r="FE106" s="72"/>
      <c r="FF106" s="72"/>
      <c r="FG106" s="72"/>
      <c r="FH106" s="72"/>
      <c r="FI106" s="18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7"/>
      <c r="FU106" s="72"/>
      <c r="FV106" s="72"/>
      <c r="FW106" s="72"/>
      <c r="FX106" s="72"/>
      <c r="FY106" s="18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7"/>
      <c r="GK106" s="72"/>
      <c r="GL106" s="72"/>
      <c r="GM106" s="72"/>
      <c r="GN106" s="72"/>
      <c r="GO106" s="18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7"/>
      <c r="HA106" s="72"/>
      <c r="HB106" s="72"/>
      <c r="HC106" s="72"/>
      <c r="HD106" s="72"/>
      <c r="HE106" s="18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7"/>
      <c r="HQ106" s="72"/>
      <c r="HR106" s="72"/>
      <c r="HS106" s="72"/>
      <c r="HT106" s="72"/>
      <c r="HU106" s="18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7"/>
      <c r="IG106" s="72"/>
      <c r="IH106" s="72"/>
      <c r="II106" s="72"/>
      <c r="IJ106" s="72"/>
      <c r="IK106" s="18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7"/>
    </row>
    <row r="107" spans="1:256" s="14" customFormat="1" ht="18.75" customHeight="1">
      <c r="A107" s="69"/>
      <c r="B107" s="69"/>
      <c r="C107" s="69"/>
      <c r="D107" s="69"/>
      <c r="E107" s="5">
        <v>2019</v>
      </c>
      <c r="F107" s="8">
        <f aca="true" t="shared" si="35" ref="F107:O107">F114+F121</f>
        <v>1112720.9</v>
      </c>
      <c r="G107" s="8">
        <f t="shared" si="35"/>
        <v>0</v>
      </c>
      <c r="H107" s="8">
        <f t="shared" si="35"/>
        <v>148071.7</v>
      </c>
      <c r="I107" s="8">
        <f t="shared" si="35"/>
        <v>0</v>
      </c>
      <c r="J107" s="8">
        <f t="shared" si="35"/>
        <v>375000</v>
      </c>
      <c r="K107" s="8">
        <f t="shared" si="35"/>
        <v>0</v>
      </c>
      <c r="L107" s="8">
        <f t="shared" si="35"/>
        <v>589649.2</v>
      </c>
      <c r="M107" s="8">
        <f t="shared" si="35"/>
        <v>0</v>
      </c>
      <c r="N107" s="8">
        <f t="shared" si="35"/>
        <v>0</v>
      </c>
      <c r="O107" s="8">
        <f t="shared" si="35"/>
        <v>0</v>
      </c>
      <c r="P107" s="41"/>
      <c r="Q107" s="72"/>
      <c r="R107" s="72"/>
      <c r="S107" s="72"/>
      <c r="T107" s="72"/>
      <c r="U107" s="18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7"/>
      <c r="AG107" s="72"/>
      <c r="AH107" s="72"/>
      <c r="AI107" s="72"/>
      <c r="AJ107" s="72"/>
      <c r="AK107" s="18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7"/>
      <c r="AW107" s="72"/>
      <c r="AX107" s="72"/>
      <c r="AY107" s="72"/>
      <c r="AZ107" s="72"/>
      <c r="BA107" s="18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7"/>
      <c r="BM107" s="72"/>
      <c r="BN107" s="72"/>
      <c r="BO107" s="72"/>
      <c r="BP107" s="72"/>
      <c r="BQ107" s="18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7"/>
      <c r="CC107" s="72"/>
      <c r="CD107" s="72"/>
      <c r="CE107" s="72"/>
      <c r="CF107" s="72"/>
      <c r="CG107" s="18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7"/>
      <c r="CS107" s="72"/>
      <c r="CT107" s="72"/>
      <c r="CU107" s="72"/>
      <c r="CV107" s="72"/>
      <c r="CW107" s="18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7"/>
      <c r="DI107" s="72"/>
      <c r="DJ107" s="72"/>
      <c r="DK107" s="72"/>
      <c r="DL107" s="72"/>
      <c r="DM107" s="18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7"/>
      <c r="DY107" s="72"/>
      <c r="DZ107" s="72"/>
      <c r="EA107" s="72"/>
      <c r="EB107" s="72"/>
      <c r="EC107" s="18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7"/>
      <c r="EO107" s="72"/>
      <c r="EP107" s="72"/>
      <c r="EQ107" s="72"/>
      <c r="ER107" s="72"/>
      <c r="ES107" s="18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7"/>
      <c r="FE107" s="72"/>
      <c r="FF107" s="72"/>
      <c r="FG107" s="72"/>
      <c r="FH107" s="72"/>
      <c r="FI107" s="18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7"/>
      <c r="FU107" s="72"/>
      <c r="FV107" s="72"/>
      <c r="FW107" s="72"/>
      <c r="FX107" s="72"/>
      <c r="FY107" s="18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7"/>
      <c r="GK107" s="72"/>
      <c r="GL107" s="72"/>
      <c r="GM107" s="72"/>
      <c r="GN107" s="72"/>
      <c r="GO107" s="18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7"/>
      <c r="HA107" s="72"/>
      <c r="HB107" s="72"/>
      <c r="HC107" s="72"/>
      <c r="HD107" s="72"/>
      <c r="HE107" s="18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7"/>
      <c r="HQ107" s="72"/>
      <c r="HR107" s="72"/>
      <c r="HS107" s="72"/>
      <c r="HT107" s="72"/>
      <c r="HU107" s="18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7"/>
      <c r="IG107" s="72"/>
      <c r="IH107" s="72"/>
      <c r="II107" s="72"/>
      <c r="IJ107" s="72"/>
      <c r="IK107" s="18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7"/>
    </row>
    <row r="108" spans="1:256" s="14" customFormat="1" ht="18.75" customHeight="1">
      <c r="A108" s="69"/>
      <c r="B108" s="69"/>
      <c r="C108" s="69"/>
      <c r="D108" s="69"/>
      <c r="E108" s="5">
        <v>2020</v>
      </c>
      <c r="F108" s="8">
        <f aca="true" t="shared" si="36" ref="F108:O108">F115+F122</f>
        <v>500000</v>
      </c>
      <c r="G108" s="8">
        <f t="shared" si="36"/>
        <v>0</v>
      </c>
      <c r="H108" s="8">
        <f t="shared" si="36"/>
        <v>31250</v>
      </c>
      <c r="I108" s="8">
        <f t="shared" si="36"/>
        <v>0</v>
      </c>
      <c r="J108" s="8">
        <f t="shared" si="36"/>
        <v>375000</v>
      </c>
      <c r="K108" s="8">
        <f t="shared" si="36"/>
        <v>0</v>
      </c>
      <c r="L108" s="8">
        <f t="shared" si="36"/>
        <v>93750</v>
      </c>
      <c r="M108" s="8">
        <f t="shared" si="36"/>
        <v>0</v>
      </c>
      <c r="N108" s="8">
        <f t="shared" si="36"/>
        <v>0</v>
      </c>
      <c r="O108" s="8">
        <f t="shared" si="36"/>
        <v>0</v>
      </c>
      <c r="P108" s="41"/>
      <c r="Q108" s="72"/>
      <c r="R108" s="72"/>
      <c r="S108" s="72"/>
      <c r="T108" s="72"/>
      <c r="U108" s="18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7"/>
      <c r="AG108" s="72"/>
      <c r="AH108" s="72"/>
      <c r="AI108" s="72"/>
      <c r="AJ108" s="72"/>
      <c r="AK108" s="18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7"/>
      <c r="AW108" s="72"/>
      <c r="AX108" s="72"/>
      <c r="AY108" s="72"/>
      <c r="AZ108" s="72"/>
      <c r="BA108" s="18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7"/>
      <c r="BM108" s="72"/>
      <c r="BN108" s="72"/>
      <c r="BO108" s="72"/>
      <c r="BP108" s="72"/>
      <c r="BQ108" s="18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7"/>
      <c r="CC108" s="72"/>
      <c r="CD108" s="72"/>
      <c r="CE108" s="72"/>
      <c r="CF108" s="72"/>
      <c r="CG108" s="18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7"/>
      <c r="CS108" s="72"/>
      <c r="CT108" s="72"/>
      <c r="CU108" s="72"/>
      <c r="CV108" s="72"/>
      <c r="CW108" s="18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7"/>
      <c r="DI108" s="72"/>
      <c r="DJ108" s="72"/>
      <c r="DK108" s="72"/>
      <c r="DL108" s="72"/>
      <c r="DM108" s="18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7"/>
      <c r="DY108" s="72"/>
      <c r="DZ108" s="72"/>
      <c r="EA108" s="72"/>
      <c r="EB108" s="72"/>
      <c r="EC108" s="18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7"/>
      <c r="EO108" s="72"/>
      <c r="EP108" s="72"/>
      <c r="EQ108" s="72"/>
      <c r="ER108" s="72"/>
      <c r="ES108" s="18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7"/>
      <c r="FE108" s="72"/>
      <c r="FF108" s="72"/>
      <c r="FG108" s="72"/>
      <c r="FH108" s="72"/>
      <c r="FI108" s="18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7"/>
      <c r="FU108" s="72"/>
      <c r="FV108" s="72"/>
      <c r="FW108" s="72"/>
      <c r="FX108" s="72"/>
      <c r="FY108" s="18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7"/>
      <c r="GK108" s="72"/>
      <c r="GL108" s="72"/>
      <c r="GM108" s="72"/>
      <c r="GN108" s="72"/>
      <c r="GO108" s="18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7"/>
      <c r="HA108" s="72"/>
      <c r="HB108" s="72"/>
      <c r="HC108" s="72"/>
      <c r="HD108" s="72"/>
      <c r="HE108" s="18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7"/>
      <c r="HQ108" s="72"/>
      <c r="HR108" s="72"/>
      <c r="HS108" s="72"/>
      <c r="HT108" s="72"/>
      <c r="HU108" s="18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7"/>
      <c r="IG108" s="72"/>
      <c r="IH108" s="72"/>
      <c r="II108" s="72"/>
      <c r="IJ108" s="72"/>
      <c r="IK108" s="18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7"/>
    </row>
    <row r="109" spans="1:256" s="14" customFormat="1" ht="18.75" customHeight="1">
      <c r="A109" s="69"/>
      <c r="B109" s="69" t="s">
        <v>378</v>
      </c>
      <c r="C109" s="69"/>
      <c r="D109" s="69"/>
      <c r="E109" s="30" t="s">
        <v>122</v>
      </c>
      <c r="F109" s="9">
        <f aca="true" t="shared" si="37" ref="F109:F122">H109+J109+L109+N109</f>
        <v>558403.2</v>
      </c>
      <c r="G109" s="9">
        <f aca="true" t="shared" si="38" ref="G109:G122">I109+K109+M109+O109</f>
        <v>8175.8</v>
      </c>
      <c r="H109" s="9">
        <f aca="true" t="shared" si="39" ref="H109:O109">SUM(H110:H115)</f>
        <v>556986.6</v>
      </c>
      <c r="I109" s="9">
        <f t="shared" si="39"/>
        <v>8175.8</v>
      </c>
      <c r="J109" s="9">
        <f t="shared" si="39"/>
        <v>0</v>
      </c>
      <c r="K109" s="9">
        <f t="shared" si="39"/>
        <v>0</v>
      </c>
      <c r="L109" s="9">
        <f t="shared" si="39"/>
        <v>1416.6</v>
      </c>
      <c r="M109" s="9">
        <f t="shared" si="39"/>
        <v>0</v>
      </c>
      <c r="N109" s="9">
        <f t="shared" si="39"/>
        <v>0</v>
      </c>
      <c r="O109" s="9">
        <f t="shared" si="39"/>
        <v>0</v>
      </c>
      <c r="P109" s="41"/>
      <c r="Q109" s="72"/>
      <c r="R109" s="72"/>
      <c r="S109" s="72"/>
      <c r="T109" s="72"/>
      <c r="U109" s="15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72"/>
      <c r="AH109" s="72"/>
      <c r="AI109" s="72"/>
      <c r="AJ109" s="72"/>
      <c r="AK109" s="15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7"/>
      <c r="AW109" s="72"/>
      <c r="AX109" s="72"/>
      <c r="AY109" s="72"/>
      <c r="AZ109" s="72"/>
      <c r="BA109" s="15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7"/>
      <c r="BM109" s="72"/>
      <c r="BN109" s="72"/>
      <c r="BO109" s="72"/>
      <c r="BP109" s="72"/>
      <c r="BQ109" s="15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7"/>
      <c r="CC109" s="72"/>
      <c r="CD109" s="72"/>
      <c r="CE109" s="72"/>
      <c r="CF109" s="72"/>
      <c r="CG109" s="15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7"/>
      <c r="CS109" s="72"/>
      <c r="CT109" s="72"/>
      <c r="CU109" s="72"/>
      <c r="CV109" s="72"/>
      <c r="CW109" s="15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7"/>
      <c r="DI109" s="72"/>
      <c r="DJ109" s="72"/>
      <c r="DK109" s="72"/>
      <c r="DL109" s="72"/>
      <c r="DM109" s="15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7"/>
      <c r="DY109" s="72"/>
      <c r="DZ109" s="72"/>
      <c r="EA109" s="72"/>
      <c r="EB109" s="72"/>
      <c r="EC109" s="15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7"/>
      <c r="EO109" s="72"/>
      <c r="EP109" s="72"/>
      <c r="EQ109" s="72"/>
      <c r="ER109" s="72"/>
      <c r="ES109" s="15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7"/>
      <c r="FE109" s="72"/>
      <c r="FF109" s="72"/>
      <c r="FG109" s="72"/>
      <c r="FH109" s="72"/>
      <c r="FI109" s="15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7"/>
      <c r="FU109" s="72"/>
      <c r="FV109" s="72"/>
      <c r="FW109" s="72"/>
      <c r="FX109" s="72"/>
      <c r="FY109" s="15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7"/>
      <c r="GK109" s="72"/>
      <c r="GL109" s="72"/>
      <c r="GM109" s="72"/>
      <c r="GN109" s="72"/>
      <c r="GO109" s="15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7"/>
      <c r="HA109" s="72"/>
      <c r="HB109" s="72"/>
      <c r="HC109" s="72"/>
      <c r="HD109" s="72"/>
      <c r="HE109" s="15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7"/>
      <c r="HQ109" s="72"/>
      <c r="HR109" s="72"/>
      <c r="HS109" s="72"/>
      <c r="HT109" s="72"/>
      <c r="HU109" s="15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7"/>
      <c r="IG109" s="72"/>
      <c r="IH109" s="72"/>
      <c r="II109" s="72"/>
      <c r="IJ109" s="72"/>
      <c r="IK109" s="15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7"/>
    </row>
    <row r="110" spans="1:256" s="14" customFormat="1" ht="18.75" customHeight="1">
      <c r="A110" s="69"/>
      <c r="B110" s="69"/>
      <c r="C110" s="69"/>
      <c r="D110" s="69"/>
      <c r="E110" s="5">
        <v>2015</v>
      </c>
      <c r="F110" s="8">
        <f t="shared" si="37"/>
        <v>181.7</v>
      </c>
      <c r="G110" s="8">
        <f t="shared" si="38"/>
        <v>181.7</v>
      </c>
      <c r="H110" s="8">
        <f aca="true" t="shared" si="40" ref="H110:O110">H35</f>
        <v>181.7</v>
      </c>
      <c r="I110" s="8">
        <f t="shared" si="40"/>
        <v>181.7</v>
      </c>
      <c r="J110" s="8">
        <f t="shared" si="40"/>
        <v>0</v>
      </c>
      <c r="K110" s="8">
        <f t="shared" si="40"/>
        <v>0</v>
      </c>
      <c r="L110" s="8">
        <f t="shared" si="40"/>
        <v>0</v>
      </c>
      <c r="M110" s="8">
        <f t="shared" si="40"/>
        <v>0</v>
      </c>
      <c r="N110" s="8">
        <f t="shared" si="40"/>
        <v>0</v>
      </c>
      <c r="O110" s="8">
        <f t="shared" si="40"/>
        <v>0</v>
      </c>
      <c r="P110" s="41"/>
      <c r="Q110" s="72"/>
      <c r="R110" s="72"/>
      <c r="S110" s="72"/>
      <c r="T110" s="72"/>
      <c r="U110" s="18"/>
      <c r="V110" s="19"/>
      <c r="W110" s="19"/>
      <c r="X110" s="20"/>
      <c r="Y110" s="20"/>
      <c r="Z110" s="20"/>
      <c r="AA110" s="20"/>
      <c r="AB110" s="20"/>
      <c r="AC110" s="20"/>
      <c r="AD110" s="20"/>
      <c r="AE110" s="20"/>
      <c r="AF110" s="17"/>
      <c r="AG110" s="72"/>
      <c r="AH110" s="72"/>
      <c r="AI110" s="72"/>
      <c r="AJ110" s="72"/>
      <c r="AK110" s="18"/>
      <c r="AL110" s="19"/>
      <c r="AM110" s="19"/>
      <c r="AN110" s="20"/>
      <c r="AO110" s="20"/>
      <c r="AP110" s="20"/>
      <c r="AQ110" s="20"/>
      <c r="AR110" s="20"/>
      <c r="AS110" s="20"/>
      <c r="AT110" s="20"/>
      <c r="AU110" s="20"/>
      <c r="AV110" s="17"/>
      <c r="AW110" s="72"/>
      <c r="AX110" s="72"/>
      <c r="AY110" s="72"/>
      <c r="AZ110" s="72"/>
      <c r="BA110" s="18"/>
      <c r="BB110" s="19"/>
      <c r="BC110" s="19"/>
      <c r="BD110" s="20"/>
      <c r="BE110" s="20"/>
      <c r="BF110" s="20"/>
      <c r="BG110" s="20"/>
      <c r="BH110" s="20"/>
      <c r="BI110" s="20"/>
      <c r="BJ110" s="20"/>
      <c r="BK110" s="20"/>
      <c r="BL110" s="17"/>
      <c r="BM110" s="72"/>
      <c r="BN110" s="72"/>
      <c r="BO110" s="72"/>
      <c r="BP110" s="72"/>
      <c r="BQ110" s="18"/>
      <c r="BR110" s="19"/>
      <c r="BS110" s="19"/>
      <c r="BT110" s="20"/>
      <c r="BU110" s="20"/>
      <c r="BV110" s="20"/>
      <c r="BW110" s="20"/>
      <c r="BX110" s="20"/>
      <c r="BY110" s="20"/>
      <c r="BZ110" s="20"/>
      <c r="CA110" s="20"/>
      <c r="CB110" s="17"/>
      <c r="CC110" s="72"/>
      <c r="CD110" s="72"/>
      <c r="CE110" s="72"/>
      <c r="CF110" s="72"/>
      <c r="CG110" s="18"/>
      <c r="CH110" s="19"/>
      <c r="CI110" s="19"/>
      <c r="CJ110" s="20"/>
      <c r="CK110" s="20"/>
      <c r="CL110" s="20"/>
      <c r="CM110" s="20"/>
      <c r="CN110" s="20"/>
      <c r="CO110" s="20"/>
      <c r="CP110" s="20"/>
      <c r="CQ110" s="20"/>
      <c r="CR110" s="17"/>
      <c r="CS110" s="72"/>
      <c r="CT110" s="72"/>
      <c r="CU110" s="72"/>
      <c r="CV110" s="72"/>
      <c r="CW110" s="18"/>
      <c r="CX110" s="19"/>
      <c r="CY110" s="19"/>
      <c r="CZ110" s="20"/>
      <c r="DA110" s="20"/>
      <c r="DB110" s="20"/>
      <c r="DC110" s="20"/>
      <c r="DD110" s="20"/>
      <c r="DE110" s="20"/>
      <c r="DF110" s="20"/>
      <c r="DG110" s="20"/>
      <c r="DH110" s="17"/>
      <c r="DI110" s="72"/>
      <c r="DJ110" s="72"/>
      <c r="DK110" s="72"/>
      <c r="DL110" s="72"/>
      <c r="DM110" s="18"/>
      <c r="DN110" s="19"/>
      <c r="DO110" s="19"/>
      <c r="DP110" s="20"/>
      <c r="DQ110" s="20"/>
      <c r="DR110" s="20"/>
      <c r="DS110" s="20"/>
      <c r="DT110" s="20"/>
      <c r="DU110" s="20"/>
      <c r="DV110" s="20"/>
      <c r="DW110" s="20"/>
      <c r="DX110" s="17"/>
      <c r="DY110" s="72"/>
      <c r="DZ110" s="72"/>
      <c r="EA110" s="72"/>
      <c r="EB110" s="72"/>
      <c r="EC110" s="18"/>
      <c r="ED110" s="19"/>
      <c r="EE110" s="19"/>
      <c r="EF110" s="20"/>
      <c r="EG110" s="20"/>
      <c r="EH110" s="20"/>
      <c r="EI110" s="20"/>
      <c r="EJ110" s="20"/>
      <c r="EK110" s="20"/>
      <c r="EL110" s="20"/>
      <c r="EM110" s="20"/>
      <c r="EN110" s="17"/>
      <c r="EO110" s="72"/>
      <c r="EP110" s="72"/>
      <c r="EQ110" s="72"/>
      <c r="ER110" s="72"/>
      <c r="ES110" s="18"/>
      <c r="ET110" s="19"/>
      <c r="EU110" s="19"/>
      <c r="EV110" s="20"/>
      <c r="EW110" s="20"/>
      <c r="EX110" s="20"/>
      <c r="EY110" s="20"/>
      <c r="EZ110" s="20"/>
      <c r="FA110" s="20"/>
      <c r="FB110" s="20"/>
      <c r="FC110" s="20"/>
      <c r="FD110" s="17"/>
      <c r="FE110" s="72"/>
      <c r="FF110" s="72"/>
      <c r="FG110" s="72"/>
      <c r="FH110" s="72"/>
      <c r="FI110" s="18"/>
      <c r="FJ110" s="19"/>
      <c r="FK110" s="19"/>
      <c r="FL110" s="20"/>
      <c r="FM110" s="20"/>
      <c r="FN110" s="20"/>
      <c r="FO110" s="20"/>
      <c r="FP110" s="20"/>
      <c r="FQ110" s="20"/>
      <c r="FR110" s="20"/>
      <c r="FS110" s="20"/>
      <c r="FT110" s="17"/>
      <c r="FU110" s="72"/>
      <c r="FV110" s="72"/>
      <c r="FW110" s="72"/>
      <c r="FX110" s="72"/>
      <c r="FY110" s="18"/>
      <c r="FZ110" s="19"/>
      <c r="GA110" s="19"/>
      <c r="GB110" s="20"/>
      <c r="GC110" s="20"/>
      <c r="GD110" s="20"/>
      <c r="GE110" s="20"/>
      <c r="GF110" s="20"/>
      <c r="GG110" s="20"/>
      <c r="GH110" s="20"/>
      <c r="GI110" s="20"/>
      <c r="GJ110" s="17"/>
      <c r="GK110" s="72"/>
      <c r="GL110" s="72"/>
      <c r="GM110" s="72"/>
      <c r="GN110" s="72"/>
      <c r="GO110" s="18"/>
      <c r="GP110" s="19"/>
      <c r="GQ110" s="19"/>
      <c r="GR110" s="20"/>
      <c r="GS110" s="20"/>
      <c r="GT110" s="20"/>
      <c r="GU110" s="20"/>
      <c r="GV110" s="20"/>
      <c r="GW110" s="20"/>
      <c r="GX110" s="20"/>
      <c r="GY110" s="20"/>
      <c r="GZ110" s="17"/>
      <c r="HA110" s="72"/>
      <c r="HB110" s="72"/>
      <c r="HC110" s="72"/>
      <c r="HD110" s="72"/>
      <c r="HE110" s="18"/>
      <c r="HF110" s="19"/>
      <c r="HG110" s="19"/>
      <c r="HH110" s="20"/>
      <c r="HI110" s="20"/>
      <c r="HJ110" s="20"/>
      <c r="HK110" s="20"/>
      <c r="HL110" s="20"/>
      <c r="HM110" s="20"/>
      <c r="HN110" s="20"/>
      <c r="HO110" s="20"/>
      <c r="HP110" s="17"/>
      <c r="HQ110" s="72"/>
      <c r="HR110" s="72"/>
      <c r="HS110" s="72"/>
      <c r="HT110" s="72"/>
      <c r="HU110" s="18"/>
      <c r="HV110" s="19"/>
      <c r="HW110" s="19"/>
      <c r="HX110" s="20"/>
      <c r="HY110" s="20"/>
      <c r="HZ110" s="20"/>
      <c r="IA110" s="20"/>
      <c r="IB110" s="20"/>
      <c r="IC110" s="20"/>
      <c r="ID110" s="20"/>
      <c r="IE110" s="20"/>
      <c r="IF110" s="17"/>
      <c r="IG110" s="72"/>
      <c r="IH110" s="72"/>
      <c r="II110" s="72"/>
      <c r="IJ110" s="72"/>
      <c r="IK110" s="18"/>
      <c r="IL110" s="19"/>
      <c r="IM110" s="19"/>
      <c r="IN110" s="20"/>
      <c r="IO110" s="20"/>
      <c r="IP110" s="20"/>
      <c r="IQ110" s="20"/>
      <c r="IR110" s="20"/>
      <c r="IS110" s="20"/>
      <c r="IT110" s="20"/>
      <c r="IU110" s="20"/>
      <c r="IV110" s="17"/>
    </row>
    <row r="111" spans="1:256" s="14" customFormat="1" ht="18.75" customHeight="1">
      <c r="A111" s="69"/>
      <c r="B111" s="69"/>
      <c r="C111" s="69"/>
      <c r="D111" s="69"/>
      <c r="E111" s="5">
        <v>2016</v>
      </c>
      <c r="F111" s="8">
        <f t="shared" si="37"/>
        <v>39409.6</v>
      </c>
      <c r="G111" s="8">
        <f t="shared" si="38"/>
        <v>7994.1</v>
      </c>
      <c r="H111" s="8">
        <f>H36</f>
        <v>37993</v>
      </c>
      <c r="I111" s="8">
        <f aca="true" t="shared" si="41" ref="H111:I115">I36</f>
        <v>7994.1</v>
      </c>
      <c r="J111" s="8">
        <f aca="true" t="shared" si="42" ref="J111:O115">J36</f>
        <v>0</v>
      </c>
      <c r="K111" s="8">
        <f t="shared" si="42"/>
        <v>0</v>
      </c>
      <c r="L111" s="8">
        <f t="shared" si="42"/>
        <v>1416.6</v>
      </c>
      <c r="M111" s="8">
        <f t="shared" si="42"/>
        <v>0</v>
      </c>
      <c r="N111" s="8">
        <f t="shared" si="42"/>
        <v>0</v>
      </c>
      <c r="O111" s="8">
        <f t="shared" si="42"/>
        <v>0</v>
      </c>
      <c r="P111" s="41"/>
      <c r="Q111" s="72"/>
      <c r="R111" s="72"/>
      <c r="S111" s="72"/>
      <c r="T111" s="72"/>
      <c r="U111" s="18"/>
      <c r="V111" s="19"/>
      <c r="W111" s="19"/>
      <c r="X111" s="20"/>
      <c r="Y111" s="20"/>
      <c r="Z111" s="20"/>
      <c r="AA111" s="20"/>
      <c r="AB111" s="20"/>
      <c r="AC111" s="20"/>
      <c r="AD111" s="20"/>
      <c r="AE111" s="20"/>
      <c r="AF111" s="17"/>
      <c r="AG111" s="72"/>
      <c r="AH111" s="72"/>
      <c r="AI111" s="72"/>
      <c r="AJ111" s="72"/>
      <c r="AK111" s="18"/>
      <c r="AL111" s="19"/>
      <c r="AM111" s="19"/>
      <c r="AN111" s="20"/>
      <c r="AO111" s="20"/>
      <c r="AP111" s="20"/>
      <c r="AQ111" s="20"/>
      <c r="AR111" s="20"/>
      <c r="AS111" s="20"/>
      <c r="AT111" s="20"/>
      <c r="AU111" s="20"/>
      <c r="AV111" s="17"/>
      <c r="AW111" s="72"/>
      <c r="AX111" s="72"/>
      <c r="AY111" s="72"/>
      <c r="AZ111" s="72"/>
      <c r="BA111" s="18"/>
      <c r="BB111" s="19"/>
      <c r="BC111" s="19"/>
      <c r="BD111" s="20"/>
      <c r="BE111" s="20"/>
      <c r="BF111" s="20"/>
      <c r="BG111" s="20"/>
      <c r="BH111" s="20"/>
      <c r="BI111" s="20"/>
      <c r="BJ111" s="20"/>
      <c r="BK111" s="20"/>
      <c r="BL111" s="17"/>
      <c r="BM111" s="72"/>
      <c r="BN111" s="72"/>
      <c r="BO111" s="72"/>
      <c r="BP111" s="72"/>
      <c r="BQ111" s="18"/>
      <c r="BR111" s="19"/>
      <c r="BS111" s="19"/>
      <c r="BT111" s="20"/>
      <c r="BU111" s="20"/>
      <c r="BV111" s="20"/>
      <c r="BW111" s="20"/>
      <c r="BX111" s="20"/>
      <c r="BY111" s="20"/>
      <c r="BZ111" s="20"/>
      <c r="CA111" s="20"/>
      <c r="CB111" s="17"/>
      <c r="CC111" s="72"/>
      <c r="CD111" s="72"/>
      <c r="CE111" s="72"/>
      <c r="CF111" s="72"/>
      <c r="CG111" s="18"/>
      <c r="CH111" s="19"/>
      <c r="CI111" s="19"/>
      <c r="CJ111" s="20"/>
      <c r="CK111" s="20"/>
      <c r="CL111" s="20"/>
      <c r="CM111" s="20"/>
      <c r="CN111" s="20"/>
      <c r="CO111" s="20"/>
      <c r="CP111" s="20"/>
      <c r="CQ111" s="20"/>
      <c r="CR111" s="17"/>
      <c r="CS111" s="72"/>
      <c r="CT111" s="72"/>
      <c r="CU111" s="72"/>
      <c r="CV111" s="72"/>
      <c r="CW111" s="18"/>
      <c r="CX111" s="19"/>
      <c r="CY111" s="19"/>
      <c r="CZ111" s="20"/>
      <c r="DA111" s="20"/>
      <c r="DB111" s="20"/>
      <c r="DC111" s="20"/>
      <c r="DD111" s="20"/>
      <c r="DE111" s="20"/>
      <c r="DF111" s="20"/>
      <c r="DG111" s="20"/>
      <c r="DH111" s="17"/>
      <c r="DI111" s="72"/>
      <c r="DJ111" s="72"/>
      <c r="DK111" s="72"/>
      <c r="DL111" s="72"/>
      <c r="DM111" s="18"/>
      <c r="DN111" s="19"/>
      <c r="DO111" s="19"/>
      <c r="DP111" s="20"/>
      <c r="DQ111" s="20"/>
      <c r="DR111" s="20"/>
      <c r="DS111" s="20"/>
      <c r="DT111" s="20"/>
      <c r="DU111" s="20"/>
      <c r="DV111" s="20"/>
      <c r="DW111" s="20"/>
      <c r="DX111" s="17"/>
      <c r="DY111" s="72"/>
      <c r="DZ111" s="72"/>
      <c r="EA111" s="72"/>
      <c r="EB111" s="72"/>
      <c r="EC111" s="18"/>
      <c r="ED111" s="19"/>
      <c r="EE111" s="19"/>
      <c r="EF111" s="20"/>
      <c r="EG111" s="20"/>
      <c r="EH111" s="20"/>
      <c r="EI111" s="20"/>
      <c r="EJ111" s="20"/>
      <c r="EK111" s="20"/>
      <c r="EL111" s="20"/>
      <c r="EM111" s="20"/>
      <c r="EN111" s="17"/>
      <c r="EO111" s="72"/>
      <c r="EP111" s="72"/>
      <c r="EQ111" s="72"/>
      <c r="ER111" s="72"/>
      <c r="ES111" s="18"/>
      <c r="ET111" s="19"/>
      <c r="EU111" s="19"/>
      <c r="EV111" s="20"/>
      <c r="EW111" s="20"/>
      <c r="EX111" s="20"/>
      <c r="EY111" s="20"/>
      <c r="EZ111" s="20"/>
      <c r="FA111" s="20"/>
      <c r="FB111" s="20"/>
      <c r="FC111" s="20"/>
      <c r="FD111" s="17"/>
      <c r="FE111" s="72"/>
      <c r="FF111" s="72"/>
      <c r="FG111" s="72"/>
      <c r="FH111" s="72"/>
      <c r="FI111" s="18"/>
      <c r="FJ111" s="19"/>
      <c r="FK111" s="19"/>
      <c r="FL111" s="20"/>
      <c r="FM111" s="20"/>
      <c r="FN111" s="20"/>
      <c r="FO111" s="20"/>
      <c r="FP111" s="20"/>
      <c r="FQ111" s="20"/>
      <c r="FR111" s="20"/>
      <c r="FS111" s="20"/>
      <c r="FT111" s="17"/>
      <c r="FU111" s="72"/>
      <c r="FV111" s="72"/>
      <c r="FW111" s="72"/>
      <c r="FX111" s="72"/>
      <c r="FY111" s="18"/>
      <c r="FZ111" s="19"/>
      <c r="GA111" s="19"/>
      <c r="GB111" s="20"/>
      <c r="GC111" s="20"/>
      <c r="GD111" s="20"/>
      <c r="GE111" s="20"/>
      <c r="GF111" s="20"/>
      <c r="GG111" s="20"/>
      <c r="GH111" s="20"/>
      <c r="GI111" s="20"/>
      <c r="GJ111" s="17"/>
      <c r="GK111" s="72"/>
      <c r="GL111" s="72"/>
      <c r="GM111" s="72"/>
      <c r="GN111" s="72"/>
      <c r="GO111" s="18"/>
      <c r="GP111" s="19"/>
      <c r="GQ111" s="19"/>
      <c r="GR111" s="20"/>
      <c r="GS111" s="20"/>
      <c r="GT111" s="20"/>
      <c r="GU111" s="20"/>
      <c r="GV111" s="20"/>
      <c r="GW111" s="20"/>
      <c r="GX111" s="20"/>
      <c r="GY111" s="20"/>
      <c r="GZ111" s="17"/>
      <c r="HA111" s="72"/>
      <c r="HB111" s="72"/>
      <c r="HC111" s="72"/>
      <c r="HD111" s="72"/>
      <c r="HE111" s="18"/>
      <c r="HF111" s="19"/>
      <c r="HG111" s="19"/>
      <c r="HH111" s="20"/>
      <c r="HI111" s="20"/>
      <c r="HJ111" s="20"/>
      <c r="HK111" s="20"/>
      <c r="HL111" s="20"/>
      <c r="HM111" s="20"/>
      <c r="HN111" s="20"/>
      <c r="HO111" s="20"/>
      <c r="HP111" s="17"/>
      <c r="HQ111" s="72"/>
      <c r="HR111" s="72"/>
      <c r="HS111" s="72"/>
      <c r="HT111" s="72"/>
      <c r="HU111" s="18"/>
      <c r="HV111" s="19"/>
      <c r="HW111" s="19"/>
      <c r="HX111" s="20"/>
      <c r="HY111" s="20"/>
      <c r="HZ111" s="20"/>
      <c r="IA111" s="20"/>
      <c r="IB111" s="20"/>
      <c r="IC111" s="20"/>
      <c r="ID111" s="20"/>
      <c r="IE111" s="20"/>
      <c r="IF111" s="17"/>
      <c r="IG111" s="72"/>
      <c r="IH111" s="72"/>
      <c r="II111" s="72"/>
      <c r="IJ111" s="72"/>
      <c r="IK111" s="18"/>
      <c r="IL111" s="19"/>
      <c r="IM111" s="19"/>
      <c r="IN111" s="20"/>
      <c r="IO111" s="20"/>
      <c r="IP111" s="20"/>
      <c r="IQ111" s="20"/>
      <c r="IR111" s="20"/>
      <c r="IS111" s="20"/>
      <c r="IT111" s="20"/>
      <c r="IU111" s="20"/>
      <c r="IV111" s="17"/>
    </row>
    <row r="112" spans="1:256" s="14" customFormat="1" ht="18.75" customHeight="1">
      <c r="A112" s="69"/>
      <c r="B112" s="69"/>
      <c r="C112" s="69"/>
      <c r="D112" s="69"/>
      <c r="E112" s="5">
        <v>2017</v>
      </c>
      <c r="F112" s="8">
        <f t="shared" si="37"/>
        <v>249121.5</v>
      </c>
      <c r="G112" s="8">
        <f t="shared" si="38"/>
        <v>0</v>
      </c>
      <c r="H112" s="8">
        <f t="shared" si="41"/>
        <v>249121.5</v>
      </c>
      <c r="I112" s="8">
        <f t="shared" si="41"/>
        <v>0</v>
      </c>
      <c r="J112" s="8">
        <f t="shared" si="42"/>
        <v>0</v>
      </c>
      <c r="K112" s="8">
        <f t="shared" si="42"/>
        <v>0</v>
      </c>
      <c r="L112" s="8">
        <f t="shared" si="42"/>
        <v>0</v>
      </c>
      <c r="M112" s="8">
        <f t="shared" si="42"/>
        <v>0</v>
      </c>
      <c r="N112" s="8">
        <f t="shared" si="42"/>
        <v>0</v>
      </c>
      <c r="O112" s="8">
        <f t="shared" si="42"/>
        <v>0</v>
      </c>
      <c r="P112" s="41"/>
      <c r="Q112" s="72"/>
      <c r="R112" s="72"/>
      <c r="S112" s="72"/>
      <c r="T112" s="72"/>
      <c r="U112" s="18"/>
      <c r="V112" s="19"/>
      <c r="W112" s="19"/>
      <c r="X112" s="20"/>
      <c r="Y112" s="20"/>
      <c r="Z112" s="20"/>
      <c r="AA112" s="20"/>
      <c r="AB112" s="20"/>
      <c r="AC112" s="20"/>
      <c r="AD112" s="20"/>
      <c r="AE112" s="20"/>
      <c r="AF112" s="17"/>
      <c r="AG112" s="72"/>
      <c r="AH112" s="72"/>
      <c r="AI112" s="72"/>
      <c r="AJ112" s="72"/>
      <c r="AK112" s="18"/>
      <c r="AL112" s="19"/>
      <c r="AM112" s="19"/>
      <c r="AN112" s="20"/>
      <c r="AO112" s="20"/>
      <c r="AP112" s="20"/>
      <c r="AQ112" s="20"/>
      <c r="AR112" s="20"/>
      <c r="AS112" s="20"/>
      <c r="AT112" s="20"/>
      <c r="AU112" s="20"/>
      <c r="AV112" s="17"/>
      <c r="AW112" s="72"/>
      <c r="AX112" s="72"/>
      <c r="AY112" s="72"/>
      <c r="AZ112" s="72"/>
      <c r="BA112" s="18"/>
      <c r="BB112" s="19"/>
      <c r="BC112" s="19"/>
      <c r="BD112" s="20"/>
      <c r="BE112" s="20"/>
      <c r="BF112" s="20"/>
      <c r="BG112" s="20"/>
      <c r="BH112" s="20"/>
      <c r="BI112" s="20"/>
      <c r="BJ112" s="20"/>
      <c r="BK112" s="20"/>
      <c r="BL112" s="17"/>
      <c r="BM112" s="72"/>
      <c r="BN112" s="72"/>
      <c r="BO112" s="72"/>
      <c r="BP112" s="72"/>
      <c r="BQ112" s="18"/>
      <c r="BR112" s="19"/>
      <c r="BS112" s="19"/>
      <c r="BT112" s="20"/>
      <c r="BU112" s="20"/>
      <c r="BV112" s="20"/>
      <c r="BW112" s="20"/>
      <c r="BX112" s="20"/>
      <c r="BY112" s="20"/>
      <c r="BZ112" s="20"/>
      <c r="CA112" s="20"/>
      <c r="CB112" s="17"/>
      <c r="CC112" s="72"/>
      <c r="CD112" s="72"/>
      <c r="CE112" s="72"/>
      <c r="CF112" s="72"/>
      <c r="CG112" s="18"/>
      <c r="CH112" s="19"/>
      <c r="CI112" s="19"/>
      <c r="CJ112" s="20"/>
      <c r="CK112" s="20"/>
      <c r="CL112" s="20"/>
      <c r="CM112" s="20"/>
      <c r="CN112" s="20"/>
      <c r="CO112" s="20"/>
      <c r="CP112" s="20"/>
      <c r="CQ112" s="20"/>
      <c r="CR112" s="17"/>
      <c r="CS112" s="72"/>
      <c r="CT112" s="72"/>
      <c r="CU112" s="72"/>
      <c r="CV112" s="72"/>
      <c r="CW112" s="18"/>
      <c r="CX112" s="19"/>
      <c r="CY112" s="19"/>
      <c r="CZ112" s="20"/>
      <c r="DA112" s="20"/>
      <c r="DB112" s="20"/>
      <c r="DC112" s="20"/>
      <c r="DD112" s="20"/>
      <c r="DE112" s="20"/>
      <c r="DF112" s="20"/>
      <c r="DG112" s="20"/>
      <c r="DH112" s="17"/>
      <c r="DI112" s="72"/>
      <c r="DJ112" s="72"/>
      <c r="DK112" s="72"/>
      <c r="DL112" s="72"/>
      <c r="DM112" s="18"/>
      <c r="DN112" s="19"/>
      <c r="DO112" s="19"/>
      <c r="DP112" s="20"/>
      <c r="DQ112" s="20"/>
      <c r="DR112" s="20"/>
      <c r="DS112" s="20"/>
      <c r="DT112" s="20"/>
      <c r="DU112" s="20"/>
      <c r="DV112" s="20"/>
      <c r="DW112" s="20"/>
      <c r="DX112" s="17"/>
      <c r="DY112" s="72"/>
      <c r="DZ112" s="72"/>
      <c r="EA112" s="72"/>
      <c r="EB112" s="72"/>
      <c r="EC112" s="18"/>
      <c r="ED112" s="19"/>
      <c r="EE112" s="19"/>
      <c r="EF112" s="20"/>
      <c r="EG112" s="20"/>
      <c r="EH112" s="20"/>
      <c r="EI112" s="20"/>
      <c r="EJ112" s="20"/>
      <c r="EK112" s="20"/>
      <c r="EL112" s="20"/>
      <c r="EM112" s="20"/>
      <c r="EN112" s="17"/>
      <c r="EO112" s="72"/>
      <c r="EP112" s="72"/>
      <c r="EQ112" s="72"/>
      <c r="ER112" s="72"/>
      <c r="ES112" s="18"/>
      <c r="ET112" s="19"/>
      <c r="EU112" s="19"/>
      <c r="EV112" s="20"/>
      <c r="EW112" s="20"/>
      <c r="EX112" s="20"/>
      <c r="EY112" s="20"/>
      <c r="EZ112" s="20"/>
      <c r="FA112" s="20"/>
      <c r="FB112" s="20"/>
      <c r="FC112" s="20"/>
      <c r="FD112" s="17"/>
      <c r="FE112" s="72"/>
      <c r="FF112" s="72"/>
      <c r="FG112" s="72"/>
      <c r="FH112" s="72"/>
      <c r="FI112" s="18"/>
      <c r="FJ112" s="19"/>
      <c r="FK112" s="19"/>
      <c r="FL112" s="20"/>
      <c r="FM112" s="20"/>
      <c r="FN112" s="20"/>
      <c r="FO112" s="20"/>
      <c r="FP112" s="20"/>
      <c r="FQ112" s="20"/>
      <c r="FR112" s="20"/>
      <c r="FS112" s="20"/>
      <c r="FT112" s="17"/>
      <c r="FU112" s="72"/>
      <c r="FV112" s="72"/>
      <c r="FW112" s="72"/>
      <c r="FX112" s="72"/>
      <c r="FY112" s="18"/>
      <c r="FZ112" s="19"/>
      <c r="GA112" s="19"/>
      <c r="GB112" s="20"/>
      <c r="GC112" s="20"/>
      <c r="GD112" s="20"/>
      <c r="GE112" s="20"/>
      <c r="GF112" s="20"/>
      <c r="GG112" s="20"/>
      <c r="GH112" s="20"/>
      <c r="GI112" s="20"/>
      <c r="GJ112" s="17"/>
      <c r="GK112" s="72"/>
      <c r="GL112" s="72"/>
      <c r="GM112" s="72"/>
      <c r="GN112" s="72"/>
      <c r="GO112" s="18"/>
      <c r="GP112" s="19"/>
      <c r="GQ112" s="19"/>
      <c r="GR112" s="20"/>
      <c r="GS112" s="20"/>
      <c r="GT112" s="20"/>
      <c r="GU112" s="20"/>
      <c r="GV112" s="20"/>
      <c r="GW112" s="20"/>
      <c r="GX112" s="20"/>
      <c r="GY112" s="20"/>
      <c r="GZ112" s="17"/>
      <c r="HA112" s="72"/>
      <c r="HB112" s="72"/>
      <c r="HC112" s="72"/>
      <c r="HD112" s="72"/>
      <c r="HE112" s="18"/>
      <c r="HF112" s="19"/>
      <c r="HG112" s="19"/>
      <c r="HH112" s="20"/>
      <c r="HI112" s="20"/>
      <c r="HJ112" s="20"/>
      <c r="HK112" s="20"/>
      <c r="HL112" s="20"/>
      <c r="HM112" s="20"/>
      <c r="HN112" s="20"/>
      <c r="HO112" s="20"/>
      <c r="HP112" s="17"/>
      <c r="HQ112" s="72"/>
      <c r="HR112" s="72"/>
      <c r="HS112" s="72"/>
      <c r="HT112" s="72"/>
      <c r="HU112" s="18"/>
      <c r="HV112" s="19"/>
      <c r="HW112" s="19"/>
      <c r="HX112" s="20"/>
      <c r="HY112" s="20"/>
      <c r="HZ112" s="20"/>
      <c r="IA112" s="20"/>
      <c r="IB112" s="20"/>
      <c r="IC112" s="20"/>
      <c r="ID112" s="20"/>
      <c r="IE112" s="20"/>
      <c r="IF112" s="17"/>
      <c r="IG112" s="72"/>
      <c r="IH112" s="72"/>
      <c r="II112" s="72"/>
      <c r="IJ112" s="72"/>
      <c r="IK112" s="18"/>
      <c r="IL112" s="19"/>
      <c r="IM112" s="19"/>
      <c r="IN112" s="20"/>
      <c r="IO112" s="20"/>
      <c r="IP112" s="20"/>
      <c r="IQ112" s="20"/>
      <c r="IR112" s="20"/>
      <c r="IS112" s="20"/>
      <c r="IT112" s="20"/>
      <c r="IU112" s="20"/>
      <c r="IV112" s="17"/>
    </row>
    <row r="113" spans="1:256" s="14" customFormat="1" ht="18.75" customHeight="1">
      <c r="A113" s="69"/>
      <c r="B113" s="69"/>
      <c r="C113" s="69"/>
      <c r="D113" s="69"/>
      <c r="E113" s="5">
        <v>2018</v>
      </c>
      <c r="F113" s="8">
        <f t="shared" si="37"/>
        <v>152868.7</v>
      </c>
      <c r="G113" s="8">
        <f t="shared" si="38"/>
        <v>0</v>
      </c>
      <c r="H113" s="8">
        <f t="shared" si="41"/>
        <v>152868.7</v>
      </c>
      <c r="I113" s="8">
        <f t="shared" si="41"/>
        <v>0</v>
      </c>
      <c r="J113" s="8">
        <f t="shared" si="42"/>
        <v>0</v>
      </c>
      <c r="K113" s="8">
        <f t="shared" si="42"/>
        <v>0</v>
      </c>
      <c r="L113" s="8">
        <f t="shared" si="42"/>
        <v>0</v>
      </c>
      <c r="M113" s="8">
        <f t="shared" si="42"/>
        <v>0</v>
      </c>
      <c r="N113" s="8">
        <f t="shared" si="42"/>
        <v>0</v>
      </c>
      <c r="O113" s="8">
        <f t="shared" si="42"/>
        <v>0</v>
      </c>
      <c r="P113" s="41"/>
      <c r="Q113" s="72"/>
      <c r="R113" s="72"/>
      <c r="S113" s="72"/>
      <c r="T113" s="72"/>
      <c r="U113" s="18"/>
      <c r="V113" s="19"/>
      <c r="W113" s="19"/>
      <c r="X113" s="20"/>
      <c r="Y113" s="20"/>
      <c r="Z113" s="20"/>
      <c r="AA113" s="20"/>
      <c r="AB113" s="20"/>
      <c r="AC113" s="20"/>
      <c r="AD113" s="20"/>
      <c r="AE113" s="20"/>
      <c r="AF113" s="17"/>
      <c r="AG113" s="72"/>
      <c r="AH113" s="72"/>
      <c r="AI113" s="72"/>
      <c r="AJ113" s="72"/>
      <c r="AK113" s="18"/>
      <c r="AL113" s="19"/>
      <c r="AM113" s="19"/>
      <c r="AN113" s="20"/>
      <c r="AO113" s="20"/>
      <c r="AP113" s="20"/>
      <c r="AQ113" s="20"/>
      <c r="AR113" s="20"/>
      <c r="AS113" s="20"/>
      <c r="AT113" s="20"/>
      <c r="AU113" s="20"/>
      <c r="AV113" s="17"/>
      <c r="AW113" s="72"/>
      <c r="AX113" s="72"/>
      <c r="AY113" s="72"/>
      <c r="AZ113" s="72"/>
      <c r="BA113" s="18"/>
      <c r="BB113" s="19"/>
      <c r="BC113" s="19"/>
      <c r="BD113" s="20"/>
      <c r="BE113" s="20"/>
      <c r="BF113" s="20"/>
      <c r="BG113" s="20"/>
      <c r="BH113" s="20"/>
      <c r="BI113" s="20"/>
      <c r="BJ113" s="20"/>
      <c r="BK113" s="20"/>
      <c r="BL113" s="17"/>
      <c r="BM113" s="72"/>
      <c r="BN113" s="72"/>
      <c r="BO113" s="72"/>
      <c r="BP113" s="72"/>
      <c r="BQ113" s="18"/>
      <c r="BR113" s="19"/>
      <c r="BS113" s="19"/>
      <c r="BT113" s="20"/>
      <c r="BU113" s="20"/>
      <c r="BV113" s="20"/>
      <c r="BW113" s="20"/>
      <c r="BX113" s="20"/>
      <c r="BY113" s="20"/>
      <c r="BZ113" s="20"/>
      <c r="CA113" s="20"/>
      <c r="CB113" s="17"/>
      <c r="CC113" s="72"/>
      <c r="CD113" s="72"/>
      <c r="CE113" s="72"/>
      <c r="CF113" s="72"/>
      <c r="CG113" s="18"/>
      <c r="CH113" s="19"/>
      <c r="CI113" s="19"/>
      <c r="CJ113" s="20"/>
      <c r="CK113" s="20"/>
      <c r="CL113" s="20"/>
      <c r="CM113" s="20"/>
      <c r="CN113" s="20"/>
      <c r="CO113" s="20"/>
      <c r="CP113" s="20"/>
      <c r="CQ113" s="20"/>
      <c r="CR113" s="17"/>
      <c r="CS113" s="72"/>
      <c r="CT113" s="72"/>
      <c r="CU113" s="72"/>
      <c r="CV113" s="72"/>
      <c r="CW113" s="18"/>
      <c r="CX113" s="19"/>
      <c r="CY113" s="19"/>
      <c r="CZ113" s="20"/>
      <c r="DA113" s="20"/>
      <c r="DB113" s="20"/>
      <c r="DC113" s="20"/>
      <c r="DD113" s="20"/>
      <c r="DE113" s="20"/>
      <c r="DF113" s="20"/>
      <c r="DG113" s="20"/>
      <c r="DH113" s="17"/>
      <c r="DI113" s="72"/>
      <c r="DJ113" s="72"/>
      <c r="DK113" s="72"/>
      <c r="DL113" s="72"/>
      <c r="DM113" s="18"/>
      <c r="DN113" s="19"/>
      <c r="DO113" s="19"/>
      <c r="DP113" s="20"/>
      <c r="DQ113" s="20"/>
      <c r="DR113" s="20"/>
      <c r="DS113" s="20"/>
      <c r="DT113" s="20"/>
      <c r="DU113" s="20"/>
      <c r="DV113" s="20"/>
      <c r="DW113" s="20"/>
      <c r="DX113" s="17"/>
      <c r="DY113" s="72"/>
      <c r="DZ113" s="72"/>
      <c r="EA113" s="72"/>
      <c r="EB113" s="72"/>
      <c r="EC113" s="18"/>
      <c r="ED113" s="19"/>
      <c r="EE113" s="19"/>
      <c r="EF113" s="20"/>
      <c r="EG113" s="20"/>
      <c r="EH113" s="20"/>
      <c r="EI113" s="20"/>
      <c r="EJ113" s="20"/>
      <c r="EK113" s="20"/>
      <c r="EL113" s="20"/>
      <c r="EM113" s="20"/>
      <c r="EN113" s="17"/>
      <c r="EO113" s="72"/>
      <c r="EP113" s="72"/>
      <c r="EQ113" s="72"/>
      <c r="ER113" s="72"/>
      <c r="ES113" s="18"/>
      <c r="ET113" s="19"/>
      <c r="EU113" s="19"/>
      <c r="EV113" s="20"/>
      <c r="EW113" s="20"/>
      <c r="EX113" s="20"/>
      <c r="EY113" s="20"/>
      <c r="EZ113" s="20"/>
      <c r="FA113" s="20"/>
      <c r="FB113" s="20"/>
      <c r="FC113" s="20"/>
      <c r="FD113" s="17"/>
      <c r="FE113" s="72"/>
      <c r="FF113" s="72"/>
      <c r="FG113" s="72"/>
      <c r="FH113" s="72"/>
      <c r="FI113" s="18"/>
      <c r="FJ113" s="19"/>
      <c r="FK113" s="19"/>
      <c r="FL113" s="20"/>
      <c r="FM113" s="20"/>
      <c r="FN113" s="20"/>
      <c r="FO113" s="20"/>
      <c r="FP113" s="20"/>
      <c r="FQ113" s="20"/>
      <c r="FR113" s="20"/>
      <c r="FS113" s="20"/>
      <c r="FT113" s="17"/>
      <c r="FU113" s="72"/>
      <c r="FV113" s="72"/>
      <c r="FW113" s="72"/>
      <c r="FX113" s="72"/>
      <c r="FY113" s="18"/>
      <c r="FZ113" s="19"/>
      <c r="GA113" s="19"/>
      <c r="GB113" s="20"/>
      <c r="GC113" s="20"/>
      <c r="GD113" s="20"/>
      <c r="GE113" s="20"/>
      <c r="GF113" s="20"/>
      <c r="GG113" s="20"/>
      <c r="GH113" s="20"/>
      <c r="GI113" s="20"/>
      <c r="GJ113" s="17"/>
      <c r="GK113" s="72"/>
      <c r="GL113" s="72"/>
      <c r="GM113" s="72"/>
      <c r="GN113" s="72"/>
      <c r="GO113" s="18"/>
      <c r="GP113" s="19"/>
      <c r="GQ113" s="19"/>
      <c r="GR113" s="20"/>
      <c r="GS113" s="20"/>
      <c r="GT113" s="20"/>
      <c r="GU113" s="20"/>
      <c r="GV113" s="20"/>
      <c r="GW113" s="20"/>
      <c r="GX113" s="20"/>
      <c r="GY113" s="20"/>
      <c r="GZ113" s="17"/>
      <c r="HA113" s="72"/>
      <c r="HB113" s="72"/>
      <c r="HC113" s="72"/>
      <c r="HD113" s="72"/>
      <c r="HE113" s="18"/>
      <c r="HF113" s="19"/>
      <c r="HG113" s="19"/>
      <c r="HH113" s="20"/>
      <c r="HI113" s="20"/>
      <c r="HJ113" s="20"/>
      <c r="HK113" s="20"/>
      <c r="HL113" s="20"/>
      <c r="HM113" s="20"/>
      <c r="HN113" s="20"/>
      <c r="HO113" s="20"/>
      <c r="HP113" s="17"/>
      <c r="HQ113" s="72"/>
      <c r="HR113" s="72"/>
      <c r="HS113" s="72"/>
      <c r="HT113" s="72"/>
      <c r="HU113" s="18"/>
      <c r="HV113" s="19"/>
      <c r="HW113" s="19"/>
      <c r="HX113" s="20"/>
      <c r="HY113" s="20"/>
      <c r="HZ113" s="20"/>
      <c r="IA113" s="20"/>
      <c r="IB113" s="20"/>
      <c r="IC113" s="20"/>
      <c r="ID113" s="20"/>
      <c r="IE113" s="20"/>
      <c r="IF113" s="17"/>
      <c r="IG113" s="72"/>
      <c r="IH113" s="72"/>
      <c r="II113" s="72"/>
      <c r="IJ113" s="72"/>
      <c r="IK113" s="18"/>
      <c r="IL113" s="19"/>
      <c r="IM113" s="19"/>
      <c r="IN113" s="20"/>
      <c r="IO113" s="20"/>
      <c r="IP113" s="20"/>
      <c r="IQ113" s="20"/>
      <c r="IR113" s="20"/>
      <c r="IS113" s="20"/>
      <c r="IT113" s="20"/>
      <c r="IU113" s="20"/>
      <c r="IV113" s="17"/>
    </row>
    <row r="114" spans="1:256" s="14" customFormat="1" ht="18.75" customHeight="1">
      <c r="A114" s="69"/>
      <c r="B114" s="69"/>
      <c r="C114" s="69"/>
      <c r="D114" s="69"/>
      <c r="E114" s="5">
        <v>2019</v>
      </c>
      <c r="F114" s="8">
        <f t="shared" si="37"/>
        <v>116821.7</v>
      </c>
      <c r="G114" s="8">
        <f t="shared" si="38"/>
        <v>0</v>
      </c>
      <c r="H114" s="8">
        <f t="shared" si="41"/>
        <v>116821.7</v>
      </c>
      <c r="I114" s="8">
        <f t="shared" si="41"/>
        <v>0</v>
      </c>
      <c r="J114" s="8">
        <f t="shared" si="42"/>
        <v>0</v>
      </c>
      <c r="K114" s="8">
        <f t="shared" si="42"/>
        <v>0</v>
      </c>
      <c r="L114" s="8">
        <f t="shared" si="42"/>
        <v>0</v>
      </c>
      <c r="M114" s="8">
        <f t="shared" si="42"/>
        <v>0</v>
      </c>
      <c r="N114" s="8">
        <f t="shared" si="42"/>
        <v>0</v>
      </c>
      <c r="O114" s="8">
        <f t="shared" si="42"/>
        <v>0</v>
      </c>
      <c r="P114" s="41"/>
      <c r="Q114" s="72"/>
      <c r="R114" s="72"/>
      <c r="S114" s="72"/>
      <c r="T114" s="72"/>
      <c r="U114" s="18"/>
      <c r="V114" s="19"/>
      <c r="W114" s="19"/>
      <c r="X114" s="20"/>
      <c r="Y114" s="20"/>
      <c r="Z114" s="20"/>
      <c r="AA114" s="20"/>
      <c r="AB114" s="20"/>
      <c r="AC114" s="20"/>
      <c r="AD114" s="20"/>
      <c r="AE114" s="20"/>
      <c r="AF114" s="17"/>
      <c r="AG114" s="72"/>
      <c r="AH114" s="72"/>
      <c r="AI114" s="72"/>
      <c r="AJ114" s="72"/>
      <c r="AK114" s="18"/>
      <c r="AL114" s="19"/>
      <c r="AM114" s="19"/>
      <c r="AN114" s="20"/>
      <c r="AO114" s="20"/>
      <c r="AP114" s="20"/>
      <c r="AQ114" s="20"/>
      <c r="AR114" s="20"/>
      <c r="AS114" s="20"/>
      <c r="AT114" s="20"/>
      <c r="AU114" s="20"/>
      <c r="AV114" s="17"/>
      <c r="AW114" s="72"/>
      <c r="AX114" s="72"/>
      <c r="AY114" s="72"/>
      <c r="AZ114" s="72"/>
      <c r="BA114" s="18"/>
      <c r="BB114" s="19"/>
      <c r="BC114" s="19"/>
      <c r="BD114" s="20"/>
      <c r="BE114" s="20"/>
      <c r="BF114" s="20"/>
      <c r="BG114" s="20"/>
      <c r="BH114" s="20"/>
      <c r="BI114" s="20"/>
      <c r="BJ114" s="20"/>
      <c r="BK114" s="20"/>
      <c r="BL114" s="17"/>
      <c r="BM114" s="72"/>
      <c r="BN114" s="72"/>
      <c r="BO114" s="72"/>
      <c r="BP114" s="72"/>
      <c r="BQ114" s="18"/>
      <c r="BR114" s="19"/>
      <c r="BS114" s="19"/>
      <c r="BT114" s="20"/>
      <c r="BU114" s="20"/>
      <c r="BV114" s="20"/>
      <c r="BW114" s="20"/>
      <c r="BX114" s="20"/>
      <c r="BY114" s="20"/>
      <c r="BZ114" s="20"/>
      <c r="CA114" s="20"/>
      <c r="CB114" s="17"/>
      <c r="CC114" s="72"/>
      <c r="CD114" s="72"/>
      <c r="CE114" s="72"/>
      <c r="CF114" s="72"/>
      <c r="CG114" s="18"/>
      <c r="CH114" s="19"/>
      <c r="CI114" s="19"/>
      <c r="CJ114" s="20"/>
      <c r="CK114" s="20"/>
      <c r="CL114" s="20"/>
      <c r="CM114" s="20"/>
      <c r="CN114" s="20"/>
      <c r="CO114" s="20"/>
      <c r="CP114" s="20"/>
      <c r="CQ114" s="20"/>
      <c r="CR114" s="17"/>
      <c r="CS114" s="72"/>
      <c r="CT114" s="72"/>
      <c r="CU114" s="72"/>
      <c r="CV114" s="72"/>
      <c r="CW114" s="18"/>
      <c r="CX114" s="19"/>
      <c r="CY114" s="19"/>
      <c r="CZ114" s="20"/>
      <c r="DA114" s="20"/>
      <c r="DB114" s="20"/>
      <c r="DC114" s="20"/>
      <c r="DD114" s="20"/>
      <c r="DE114" s="20"/>
      <c r="DF114" s="20"/>
      <c r="DG114" s="20"/>
      <c r="DH114" s="17"/>
      <c r="DI114" s="72"/>
      <c r="DJ114" s="72"/>
      <c r="DK114" s="72"/>
      <c r="DL114" s="72"/>
      <c r="DM114" s="18"/>
      <c r="DN114" s="19"/>
      <c r="DO114" s="19"/>
      <c r="DP114" s="20"/>
      <c r="DQ114" s="20"/>
      <c r="DR114" s="20"/>
      <c r="DS114" s="20"/>
      <c r="DT114" s="20"/>
      <c r="DU114" s="20"/>
      <c r="DV114" s="20"/>
      <c r="DW114" s="20"/>
      <c r="DX114" s="17"/>
      <c r="DY114" s="72"/>
      <c r="DZ114" s="72"/>
      <c r="EA114" s="72"/>
      <c r="EB114" s="72"/>
      <c r="EC114" s="18"/>
      <c r="ED114" s="19"/>
      <c r="EE114" s="19"/>
      <c r="EF114" s="20"/>
      <c r="EG114" s="20"/>
      <c r="EH114" s="20"/>
      <c r="EI114" s="20"/>
      <c r="EJ114" s="20"/>
      <c r="EK114" s="20"/>
      <c r="EL114" s="20"/>
      <c r="EM114" s="20"/>
      <c r="EN114" s="17"/>
      <c r="EO114" s="72"/>
      <c r="EP114" s="72"/>
      <c r="EQ114" s="72"/>
      <c r="ER114" s="72"/>
      <c r="ES114" s="18"/>
      <c r="ET114" s="19"/>
      <c r="EU114" s="19"/>
      <c r="EV114" s="20"/>
      <c r="EW114" s="20"/>
      <c r="EX114" s="20"/>
      <c r="EY114" s="20"/>
      <c r="EZ114" s="20"/>
      <c r="FA114" s="20"/>
      <c r="FB114" s="20"/>
      <c r="FC114" s="20"/>
      <c r="FD114" s="17"/>
      <c r="FE114" s="72"/>
      <c r="FF114" s="72"/>
      <c r="FG114" s="72"/>
      <c r="FH114" s="72"/>
      <c r="FI114" s="18"/>
      <c r="FJ114" s="19"/>
      <c r="FK114" s="19"/>
      <c r="FL114" s="20"/>
      <c r="FM114" s="20"/>
      <c r="FN114" s="20"/>
      <c r="FO114" s="20"/>
      <c r="FP114" s="20"/>
      <c r="FQ114" s="20"/>
      <c r="FR114" s="20"/>
      <c r="FS114" s="20"/>
      <c r="FT114" s="17"/>
      <c r="FU114" s="72"/>
      <c r="FV114" s="72"/>
      <c r="FW114" s="72"/>
      <c r="FX114" s="72"/>
      <c r="FY114" s="18"/>
      <c r="FZ114" s="19"/>
      <c r="GA114" s="19"/>
      <c r="GB114" s="20"/>
      <c r="GC114" s="20"/>
      <c r="GD114" s="20"/>
      <c r="GE114" s="20"/>
      <c r="GF114" s="20"/>
      <c r="GG114" s="20"/>
      <c r="GH114" s="20"/>
      <c r="GI114" s="20"/>
      <c r="GJ114" s="17"/>
      <c r="GK114" s="72"/>
      <c r="GL114" s="72"/>
      <c r="GM114" s="72"/>
      <c r="GN114" s="72"/>
      <c r="GO114" s="18"/>
      <c r="GP114" s="19"/>
      <c r="GQ114" s="19"/>
      <c r="GR114" s="20"/>
      <c r="GS114" s="20"/>
      <c r="GT114" s="20"/>
      <c r="GU114" s="20"/>
      <c r="GV114" s="20"/>
      <c r="GW114" s="20"/>
      <c r="GX114" s="20"/>
      <c r="GY114" s="20"/>
      <c r="GZ114" s="17"/>
      <c r="HA114" s="72"/>
      <c r="HB114" s="72"/>
      <c r="HC114" s="72"/>
      <c r="HD114" s="72"/>
      <c r="HE114" s="18"/>
      <c r="HF114" s="19"/>
      <c r="HG114" s="19"/>
      <c r="HH114" s="20"/>
      <c r="HI114" s="20"/>
      <c r="HJ114" s="20"/>
      <c r="HK114" s="20"/>
      <c r="HL114" s="20"/>
      <c r="HM114" s="20"/>
      <c r="HN114" s="20"/>
      <c r="HO114" s="20"/>
      <c r="HP114" s="17"/>
      <c r="HQ114" s="72"/>
      <c r="HR114" s="72"/>
      <c r="HS114" s="72"/>
      <c r="HT114" s="72"/>
      <c r="HU114" s="18"/>
      <c r="HV114" s="19"/>
      <c r="HW114" s="19"/>
      <c r="HX114" s="20"/>
      <c r="HY114" s="20"/>
      <c r="HZ114" s="20"/>
      <c r="IA114" s="20"/>
      <c r="IB114" s="20"/>
      <c r="IC114" s="20"/>
      <c r="ID114" s="20"/>
      <c r="IE114" s="20"/>
      <c r="IF114" s="17"/>
      <c r="IG114" s="72"/>
      <c r="IH114" s="72"/>
      <c r="II114" s="72"/>
      <c r="IJ114" s="72"/>
      <c r="IK114" s="18"/>
      <c r="IL114" s="19"/>
      <c r="IM114" s="19"/>
      <c r="IN114" s="20"/>
      <c r="IO114" s="20"/>
      <c r="IP114" s="20"/>
      <c r="IQ114" s="20"/>
      <c r="IR114" s="20"/>
      <c r="IS114" s="20"/>
      <c r="IT114" s="20"/>
      <c r="IU114" s="20"/>
      <c r="IV114" s="17"/>
    </row>
    <row r="115" spans="1:256" s="14" customFormat="1" ht="18.75" customHeight="1">
      <c r="A115" s="69"/>
      <c r="B115" s="69"/>
      <c r="C115" s="69"/>
      <c r="D115" s="69"/>
      <c r="E115" s="5">
        <v>2020</v>
      </c>
      <c r="F115" s="8">
        <f t="shared" si="37"/>
        <v>0</v>
      </c>
      <c r="G115" s="8">
        <f t="shared" si="38"/>
        <v>0</v>
      </c>
      <c r="H115" s="8">
        <f t="shared" si="41"/>
        <v>0</v>
      </c>
      <c r="I115" s="8">
        <f t="shared" si="41"/>
        <v>0</v>
      </c>
      <c r="J115" s="8">
        <f t="shared" si="42"/>
        <v>0</v>
      </c>
      <c r="K115" s="8">
        <f t="shared" si="42"/>
        <v>0</v>
      </c>
      <c r="L115" s="8">
        <f t="shared" si="42"/>
        <v>0</v>
      </c>
      <c r="M115" s="8">
        <f t="shared" si="42"/>
        <v>0</v>
      </c>
      <c r="N115" s="8">
        <f t="shared" si="42"/>
        <v>0</v>
      </c>
      <c r="O115" s="8">
        <f t="shared" si="42"/>
        <v>0</v>
      </c>
      <c r="P115" s="41"/>
      <c r="Q115" s="72"/>
      <c r="R115" s="72"/>
      <c r="S115" s="72"/>
      <c r="T115" s="72"/>
      <c r="U115" s="18"/>
      <c r="V115" s="19"/>
      <c r="W115" s="19"/>
      <c r="X115" s="20"/>
      <c r="Y115" s="20"/>
      <c r="Z115" s="20"/>
      <c r="AA115" s="20"/>
      <c r="AB115" s="20"/>
      <c r="AC115" s="20"/>
      <c r="AD115" s="20"/>
      <c r="AE115" s="20"/>
      <c r="AF115" s="17"/>
      <c r="AG115" s="72"/>
      <c r="AH115" s="72"/>
      <c r="AI115" s="72"/>
      <c r="AJ115" s="72"/>
      <c r="AK115" s="18"/>
      <c r="AL115" s="19"/>
      <c r="AM115" s="19"/>
      <c r="AN115" s="20"/>
      <c r="AO115" s="20"/>
      <c r="AP115" s="20"/>
      <c r="AQ115" s="20"/>
      <c r="AR115" s="20"/>
      <c r="AS115" s="20"/>
      <c r="AT115" s="20"/>
      <c r="AU115" s="20"/>
      <c r="AV115" s="17"/>
      <c r="AW115" s="72"/>
      <c r="AX115" s="72"/>
      <c r="AY115" s="72"/>
      <c r="AZ115" s="72"/>
      <c r="BA115" s="18"/>
      <c r="BB115" s="19"/>
      <c r="BC115" s="19"/>
      <c r="BD115" s="20"/>
      <c r="BE115" s="20"/>
      <c r="BF115" s="20"/>
      <c r="BG115" s="20"/>
      <c r="BH115" s="20"/>
      <c r="BI115" s="20"/>
      <c r="BJ115" s="20"/>
      <c r="BK115" s="20"/>
      <c r="BL115" s="17"/>
      <c r="BM115" s="72"/>
      <c r="BN115" s="72"/>
      <c r="BO115" s="72"/>
      <c r="BP115" s="72"/>
      <c r="BQ115" s="18"/>
      <c r="BR115" s="19"/>
      <c r="BS115" s="19"/>
      <c r="BT115" s="20"/>
      <c r="BU115" s="20"/>
      <c r="BV115" s="20"/>
      <c r="BW115" s="20"/>
      <c r="BX115" s="20"/>
      <c r="BY115" s="20"/>
      <c r="BZ115" s="20"/>
      <c r="CA115" s="20"/>
      <c r="CB115" s="17"/>
      <c r="CC115" s="72"/>
      <c r="CD115" s="72"/>
      <c r="CE115" s="72"/>
      <c r="CF115" s="72"/>
      <c r="CG115" s="18"/>
      <c r="CH115" s="19"/>
      <c r="CI115" s="19"/>
      <c r="CJ115" s="20"/>
      <c r="CK115" s="20"/>
      <c r="CL115" s="20"/>
      <c r="CM115" s="20"/>
      <c r="CN115" s="20"/>
      <c r="CO115" s="20"/>
      <c r="CP115" s="20"/>
      <c r="CQ115" s="20"/>
      <c r="CR115" s="17"/>
      <c r="CS115" s="72"/>
      <c r="CT115" s="72"/>
      <c r="CU115" s="72"/>
      <c r="CV115" s="72"/>
      <c r="CW115" s="18"/>
      <c r="CX115" s="19"/>
      <c r="CY115" s="19"/>
      <c r="CZ115" s="20"/>
      <c r="DA115" s="20"/>
      <c r="DB115" s="20"/>
      <c r="DC115" s="20"/>
      <c r="DD115" s="20"/>
      <c r="DE115" s="20"/>
      <c r="DF115" s="20"/>
      <c r="DG115" s="20"/>
      <c r="DH115" s="17"/>
      <c r="DI115" s="72"/>
      <c r="DJ115" s="72"/>
      <c r="DK115" s="72"/>
      <c r="DL115" s="72"/>
      <c r="DM115" s="18"/>
      <c r="DN115" s="19"/>
      <c r="DO115" s="19"/>
      <c r="DP115" s="20"/>
      <c r="DQ115" s="20"/>
      <c r="DR115" s="20"/>
      <c r="DS115" s="20"/>
      <c r="DT115" s="20"/>
      <c r="DU115" s="20"/>
      <c r="DV115" s="20"/>
      <c r="DW115" s="20"/>
      <c r="DX115" s="17"/>
      <c r="DY115" s="72"/>
      <c r="DZ115" s="72"/>
      <c r="EA115" s="72"/>
      <c r="EB115" s="72"/>
      <c r="EC115" s="18"/>
      <c r="ED115" s="19"/>
      <c r="EE115" s="19"/>
      <c r="EF115" s="20"/>
      <c r="EG115" s="20"/>
      <c r="EH115" s="20"/>
      <c r="EI115" s="20"/>
      <c r="EJ115" s="20"/>
      <c r="EK115" s="20"/>
      <c r="EL115" s="20"/>
      <c r="EM115" s="20"/>
      <c r="EN115" s="17"/>
      <c r="EO115" s="72"/>
      <c r="EP115" s="72"/>
      <c r="EQ115" s="72"/>
      <c r="ER115" s="72"/>
      <c r="ES115" s="18"/>
      <c r="ET115" s="19"/>
      <c r="EU115" s="19"/>
      <c r="EV115" s="20"/>
      <c r="EW115" s="20"/>
      <c r="EX115" s="20"/>
      <c r="EY115" s="20"/>
      <c r="EZ115" s="20"/>
      <c r="FA115" s="20"/>
      <c r="FB115" s="20"/>
      <c r="FC115" s="20"/>
      <c r="FD115" s="17"/>
      <c r="FE115" s="72"/>
      <c r="FF115" s="72"/>
      <c r="FG115" s="72"/>
      <c r="FH115" s="72"/>
      <c r="FI115" s="18"/>
      <c r="FJ115" s="19"/>
      <c r="FK115" s="19"/>
      <c r="FL115" s="20"/>
      <c r="FM115" s="20"/>
      <c r="FN115" s="20"/>
      <c r="FO115" s="20"/>
      <c r="FP115" s="20"/>
      <c r="FQ115" s="20"/>
      <c r="FR115" s="20"/>
      <c r="FS115" s="20"/>
      <c r="FT115" s="17"/>
      <c r="FU115" s="72"/>
      <c r="FV115" s="72"/>
      <c r="FW115" s="72"/>
      <c r="FX115" s="72"/>
      <c r="FY115" s="18"/>
      <c r="FZ115" s="19"/>
      <c r="GA115" s="19"/>
      <c r="GB115" s="20"/>
      <c r="GC115" s="20"/>
      <c r="GD115" s="20"/>
      <c r="GE115" s="20"/>
      <c r="GF115" s="20"/>
      <c r="GG115" s="20"/>
      <c r="GH115" s="20"/>
      <c r="GI115" s="20"/>
      <c r="GJ115" s="17"/>
      <c r="GK115" s="72"/>
      <c r="GL115" s="72"/>
      <c r="GM115" s="72"/>
      <c r="GN115" s="72"/>
      <c r="GO115" s="18"/>
      <c r="GP115" s="19"/>
      <c r="GQ115" s="19"/>
      <c r="GR115" s="20"/>
      <c r="GS115" s="20"/>
      <c r="GT115" s="20"/>
      <c r="GU115" s="20"/>
      <c r="GV115" s="20"/>
      <c r="GW115" s="20"/>
      <c r="GX115" s="20"/>
      <c r="GY115" s="20"/>
      <c r="GZ115" s="17"/>
      <c r="HA115" s="72"/>
      <c r="HB115" s="72"/>
      <c r="HC115" s="72"/>
      <c r="HD115" s="72"/>
      <c r="HE115" s="18"/>
      <c r="HF115" s="19"/>
      <c r="HG115" s="19"/>
      <c r="HH115" s="20"/>
      <c r="HI115" s="20"/>
      <c r="HJ115" s="20"/>
      <c r="HK115" s="20"/>
      <c r="HL115" s="20"/>
      <c r="HM115" s="20"/>
      <c r="HN115" s="20"/>
      <c r="HO115" s="20"/>
      <c r="HP115" s="17"/>
      <c r="HQ115" s="72"/>
      <c r="HR115" s="72"/>
      <c r="HS115" s="72"/>
      <c r="HT115" s="72"/>
      <c r="HU115" s="18"/>
      <c r="HV115" s="19"/>
      <c r="HW115" s="19"/>
      <c r="HX115" s="20"/>
      <c r="HY115" s="20"/>
      <c r="HZ115" s="20"/>
      <c r="IA115" s="20"/>
      <c r="IB115" s="20"/>
      <c r="IC115" s="20"/>
      <c r="ID115" s="20"/>
      <c r="IE115" s="20"/>
      <c r="IF115" s="17"/>
      <c r="IG115" s="72"/>
      <c r="IH115" s="72"/>
      <c r="II115" s="72"/>
      <c r="IJ115" s="72"/>
      <c r="IK115" s="18"/>
      <c r="IL115" s="19"/>
      <c r="IM115" s="19"/>
      <c r="IN115" s="20"/>
      <c r="IO115" s="20"/>
      <c r="IP115" s="20"/>
      <c r="IQ115" s="20"/>
      <c r="IR115" s="20"/>
      <c r="IS115" s="20"/>
      <c r="IT115" s="20"/>
      <c r="IU115" s="20"/>
      <c r="IV115" s="17"/>
    </row>
    <row r="116" spans="1:256" s="14" customFormat="1" ht="18.75" customHeight="1">
      <c r="A116" s="69"/>
      <c r="B116" s="69" t="s">
        <v>173</v>
      </c>
      <c r="C116" s="69"/>
      <c r="D116" s="69"/>
      <c r="E116" s="30" t="s">
        <v>122</v>
      </c>
      <c r="F116" s="9">
        <f t="shared" si="37"/>
        <v>3611405.7</v>
      </c>
      <c r="G116" s="9">
        <f t="shared" si="38"/>
        <v>168707</v>
      </c>
      <c r="H116" s="9">
        <f aca="true" t="shared" si="43" ref="H116:O116">SUM(H117:H122)</f>
        <v>509187.5</v>
      </c>
      <c r="I116" s="9">
        <f t="shared" si="43"/>
        <v>168707</v>
      </c>
      <c r="J116" s="9">
        <f t="shared" si="43"/>
        <v>1070515.5</v>
      </c>
      <c r="K116" s="9">
        <f t="shared" si="43"/>
        <v>0</v>
      </c>
      <c r="L116" s="9">
        <f t="shared" si="43"/>
        <v>2031702.7</v>
      </c>
      <c r="M116" s="9">
        <f t="shared" si="43"/>
        <v>0</v>
      </c>
      <c r="N116" s="9">
        <f t="shared" si="43"/>
        <v>0</v>
      </c>
      <c r="O116" s="9">
        <f t="shared" si="43"/>
        <v>0</v>
      </c>
      <c r="P116" s="41"/>
      <c r="Q116" s="72"/>
      <c r="R116" s="72"/>
      <c r="S116" s="72"/>
      <c r="T116" s="72"/>
      <c r="U116" s="15"/>
      <c r="V116" s="16"/>
      <c r="W116" s="16"/>
      <c r="X116" s="21"/>
      <c r="Y116" s="21"/>
      <c r="Z116" s="21"/>
      <c r="AA116" s="21"/>
      <c r="AB116" s="21"/>
      <c r="AC116" s="21"/>
      <c r="AD116" s="21"/>
      <c r="AE116" s="21"/>
      <c r="AF116" s="17"/>
      <c r="AG116" s="72"/>
      <c r="AH116" s="72"/>
      <c r="AI116" s="72"/>
      <c r="AJ116" s="72"/>
      <c r="AK116" s="15"/>
      <c r="AL116" s="16"/>
      <c r="AM116" s="16"/>
      <c r="AN116" s="21"/>
      <c r="AO116" s="21"/>
      <c r="AP116" s="21"/>
      <c r="AQ116" s="21"/>
      <c r="AR116" s="21"/>
      <c r="AS116" s="21"/>
      <c r="AT116" s="21"/>
      <c r="AU116" s="21"/>
      <c r="AV116" s="17"/>
      <c r="AW116" s="72"/>
      <c r="AX116" s="72"/>
      <c r="AY116" s="72"/>
      <c r="AZ116" s="72"/>
      <c r="BA116" s="15"/>
      <c r="BB116" s="16"/>
      <c r="BC116" s="16"/>
      <c r="BD116" s="21"/>
      <c r="BE116" s="21"/>
      <c r="BF116" s="21"/>
      <c r="BG116" s="21"/>
      <c r="BH116" s="21"/>
      <c r="BI116" s="21"/>
      <c r="BJ116" s="21"/>
      <c r="BK116" s="21"/>
      <c r="BL116" s="17"/>
      <c r="BM116" s="72"/>
      <c r="BN116" s="72"/>
      <c r="BO116" s="72"/>
      <c r="BP116" s="72"/>
      <c r="BQ116" s="15"/>
      <c r="BR116" s="16"/>
      <c r="BS116" s="16"/>
      <c r="BT116" s="21"/>
      <c r="BU116" s="21"/>
      <c r="BV116" s="21"/>
      <c r="BW116" s="21"/>
      <c r="BX116" s="21"/>
      <c r="BY116" s="21"/>
      <c r="BZ116" s="21"/>
      <c r="CA116" s="21"/>
      <c r="CB116" s="17"/>
      <c r="CC116" s="72"/>
      <c r="CD116" s="72"/>
      <c r="CE116" s="72"/>
      <c r="CF116" s="72"/>
      <c r="CG116" s="15"/>
      <c r="CH116" s="16"/>
      <c r="CI116" s="16"/>
      <c r="CJ116" s="21"/>
      <c r="CK116" s="21"/>
      <c r="CL116" s="21"/>
      <c r="CM116" s="21"/>
      <c r="CN116" s="21"/>
      <c r="CO116" s="21"/>
      <c r="CP116" s="21"/>
      <c r="CQ116" s="21"/>
      <c r="CR116" s="17"/>
      <c r="CS116" s="72"/>
      <c r="CT116" s="72"/>
      <c r="CU116" s="72"/>
      <c r="CV116" s="72"/>
      <c r="CW116" s="15"/>
      <c r="CX116" s="16"/>
      <c r="CY116" s="16"/>
      <c r="CZ116" s="21"/>
      <c r="DA116" s="21"/>
      <c r="DB116" s="21"/>
      <c r="DC116" s="21"/>
      <c r="DD116" s="21"/>
      <c r="DE116" s="21"/>
      <c r="DF116" s="21"/>
      <c r="DG116" s="21"/>
      <c r="DH116" s="17"/>
      <c r="DI116" s="72"/>
      <c r="DJ116" s="72"/>
      <c r="DK116" s="72"/>
      <c r="DL116" s="72"/>
      <c r="DM116" s="15"/>
      <c r="DN116" s="16"/>
      <c r="DO116" s="16"/>
      <c r="DP116" s="21"/>
      <c r="DQ116" s="21"/>
      <c r="DR116" s="21"/>
      <c r="DS116" s="21"/>
      <c r="DT116" s="21"/>
      <c r="DU116" s="21"/>
      <c r="DV116" s="21"/>
      <c r="DW116" s="21"/>
      <c r="DX116" s="17"/>
      <c r="DY116" s="72"/>
      <c r="DZ116" s="72"/>
      <c r="EA116" s="72"/>
      <c r="EB116" s="72"/>
      <c r="EC116" s="15"/>
      <c r="ED116" s="16"/>
      <c r="EE116" s="16"/>
      <c r="EF116" s="21"/>
      <c r="EG116" s="21"/>
      <c r="EH116" s="21"/>
      <c r="EI116" s="21"/>
      <c r="EJ116" s="21"/>
      <c r="EK116" s="21"/>
      <c r="EL116" s="21"/>
      <c r="EM116" s="21"/>
      <c r="EN116" s="17"/>
      <c r="EO116" s="72"/>
      <c r="EP116" s="72"/>
      <c r="EQ116" s="72"/>
      <c r="ER116" s="72"/>
      <c r="ES116" s="15"/>
      <c r="ET116" s="16"/>
      <c r="EU116" s="16"/>
      <c r="EV116" s="21"/>
      <c r="EW116" s="21"/>
      <c r="EX116" s="21"/>
      <c r="EY116" s="21"/>
      <c r="EZ116" s="21"/>
      <c r="FA116" s="21"/>
      <c r="FB116" s="21"/>
      <c r="FC116" s="21"/>
      <c r="FD116" s="17"/>
      <c r="FE116" s="72"/>
      <c r="FF116" s="72"/>
      <c r="FG116" s="72"/>
      <c r="FH116" s="72"/>
      <c r="FI116" s="15"/>
      <c r="FJ116" s="16"/>
      <c r="FK116" s="16"/>
      <c r="FL116" s="21"/>
      <c r="FM116" s="21"/>
      <c r="FN116" s="21"/>
      <c r="FO116" s="21"/>
      <c r="FP116" s="21"/>
      <c r="FQ116" s="21"/>
      <c r="FR116" s="21"/>
      <c r="FS116" s="21"/>
      <c r="FT116" s="17"/>
      <c r="FU116" s="72"/>
      <c r="FV116" s="72"/>
      <c r="FW116" s="72"/>
      <c r="FX116" s="72"/>
      <c r="FY116" s="15"/>
      <c r="FZ116" s="16"/>
      <c r="GA116" s="16"/>
      <c r="GB116" s="21"/>
      <c r="GC116" s="21"/>
      <c r="GD116" s="21"/>
      <c r="GE116" s="21"/>
      <c r="GF116" s="21"/>
      <c r="GG116" s="21"/>
      <c r="GH116" s="21"/>
      <c r="GI116" s="21"/>
      <c r="GJ116" s="17"/>
      <c r="GK116" s="72"/>
      <c r="GL116" s="72"/>
      <c r="GM116" s="72"/>
      <c r="GN116" s="72"/>
      <c r="GO116" s="15"/>
      <c r="GP116" s="16"/>
      <c r="GQ116" s="16"/>
      <c r="GR116" s="21"/>
      <c r="GS116" s="21"/>
      <c r="GT116" s="21"/>
      <c r="GU116" s="21"/>
      <c r="GV116" s="21"/>
      <c r="GW116" s="21"/>
      <c r="GX116" s="21"/>
      <c r="GY116" s="21"/>
      <c r="GZ116" s="17"/>
      <c r="HA116" s="72"/>
      <c r="HB116" s="72"/>
      <c r="HC116" s="72"/>
      <c r="HD116" s="72"/>
      <c r="HE116" s="15"/>
      <c r="HF116" s="16"/>
      <c r="HG116" s="16"/>
      <c r="HH116" s="21"/>
      <c r="HI116" s="21"/>
      <c r="HJ116" s="21"/>
      <c r="HK116" s="21"/>
      <c r="HL116" s="21"/>
      <c r="HM116" s="21"/>
      <c r="HN116" s="21"/>
      <c r="HO116" s="21"/>
      <c r="HP116" s="17"/>
      <c r="HQ116" s="72"/>
      <c r="HR116" s="72"/>
      <c r="HS116" s="72"/>
      <c r="HT116" s="72"/>
      <c r="HU116" s="15"/>
      <c r="HV116" s="16"/>
      <c r="HW116" s="16"/>
      <c r="HX116" s="21"/>
      <c r="HY116" s="21"/>
      <c r="HZ116" s="21"/>
      <c r="IA116" s="21"/>
      <c r="IB116" s="21"/>
      <c r="IC116" s="21"/>
      <c r="ID116" s="21"/>
      <c r="IE116" s="21"/>
      <c r="IF116" s="17"/>
      <c r="IG116" s="72"/>
      <c r="IH116" s="72"/>
      <c r="II116" s="72"/>
      <c r="IJ116" s="72"/>
      <c r="IK116" s="15"/>
      <c r="IL116" s="16"/>
      <c r="IM116" s="16"/>
      <c r="IN116" s="21"/>
      <c r="IO116" s="21"/>
      <c r="IP116" s="21"/>
      <c r="IQ116" s="21"/>
      <c r="IR116" s="21"/>
      <c r="IS116" s="21"/>
      <c r="IT116" s="21"/>
      <c r="IU116" s="21"/>
      <c r="IV116" s="17"/>
    </row>
    <row r="117" spans="1:256" s="14" customFormat="1" ht="18.75" customHeight="1">
      <c r="A117" s="69"/>
      <c r="B117" s="69"/>
      <c r="C117" s="69"/>
      <c r="D117" s="69"/>
      <c r="E117" s="5">
        <v>2015</v>
      </c>
      <c r="F117" s="8">
        <f t="shared" si="37"/>
        <v>59508.3</v>
      </c>
      <c r="G117" s="8">
        <f t="shared" si="38"/>
        <v>59508.3</v>
      </c>
      <c r="H117" s="8">
        <f aca="true" t="shared" si="44" ref="H117:O122">H42</f>
        <v>59508.3</v>
      </c>
      <c r="I117" s="8">
        <f t="shared" si="44"/>
        <v>59508.3</v>
      </c>
      <c r="J117" s="8">
        <f t="shared" si="44"/>
        <v>0</v>
      </c>
      <c r="K117" s="8">
        <f t="shared" si="44"/>
        <v>0</v>
      </c>
      <c r="L117" s="8">
        <f t="shared" si="44"/>
        <v>0</v>
      </c>
      <c r="M117" s="8">
        <f t="shared" si="44"/>
        <v>0</v>
      </c>
      <c r="N117" s="8">
        <f t="shared" si="44"/>
        <v>0</v>
      </c>
      <c r="O117" s="8">
        <f t="shared" si="44"/>
        <v>0</v>
      </c>
      <c r="P117" s="41"/>
      <c r="Q117" s="72"/>
      <c r="R117" s="72"/>
      <c r="S117" s="72"/>
      <c r="T117" s="72"/>
      <c r="U117" s="18"/>
      <c r="V117" s="19"/>
      <c r="W117" s="19"/>
      <c r="X117" s="20"/>
      <c r="Y117" s="20"/>
      <c r="Z117" s="20"/>
      <c r="AA117" s="20"/>
      <c r="AB117" s="20"/>
      <c r="AC117" s="20"/>
      <c r="AD117" s="20"/>
      <c r="AE117" s="20"/>
      <c r="AF117" s="17"/>
      <c r="AG117" s="72"/>
      <c r="AH117" s="72"/>
      <c r="AI117" s="72"/>
      <c r="AJ117" s="72"/>
      <c r="AK117" s="18"/>
      <c r="AL117" s="19"/>
      <c r="AM117" s="19"/>
      <c r="AN117" s="20"/>
      <c r="AO117" s="20"/>
      <c r="AP117" s="20"/>
      <c r="AQ117" s="20"/>
      <c r="AR117" s="20"/>
      <c r="AS117" s="20"/>
      <c r="AT117" s="20"/>
      <c r="AU117" s="20"/>
      <c r="AV117" s="17"/>
      <c r="AW117" s="72"/>
      <c r="AX117" s="72"/>
      <c r="AY117" s="72"/>
      <c r="AZ117" s="72"/>
      <c r="BA117" s="18"/>
      <c r="BB117" s="19"/>
      <c r="BC117" s="19"/>
      <c r="BD117" s="20"/>
      <c r="BE117" s="20"/>
      <c r="BF117" s="20"/>
      <c r="BG117" s="20"/>
      <c r="BH117" s="20"/>
      <c r="BI117" s="20"/>
      <c r="BJ117" s="20"/>
      <c r="BK117" s="20"/>
      <c r="BL117" s="17"/>
      <c r="BM117" s="72"/>
      <c r="BN117" s="72"/>
      <c r="BO117" s="72"/>
      <c r="BP117" s="72"/>
      <c r="BQ117" s="18"/>
      <c r="BR117" s="19"/>
      <c r="BS117" s="19"/>
      <c r="BT117" s="20"/>
      <c r="BU117" s="20"/>
      <c r="BV117" s="20"/>
      <c r="BW117" s="20"/>
      <c r="BX117" s="20"/>
      <c r="BY117" s="20"/>
      <c r="BZ117" s="20"/>
      <c r="CA117" s="20"/>
      <c r="CB117" s="17"/>
      <c r="CC117" s="72"/>
      <c r="CD117" s="72"/>
      <c r="CE117" s="72"/>
      <c r="CF117" s="72"/>
      <c r="CG117" s="18"/>
      <c r="CH117" s="19"/>
      <c r="CI117" s="19"/>
      <c r="CJ117" s="20"/>
      <c r="CK117" s="20"/>
      <c r="CL117" s="20"/>
      <c r="CM117" s="20"/>
      <c r="CN117" s="20"/>
      <c r="CO117" s="20"/>
      <c r="CP117" s="20"/>
      <c r="CQ117" s="20"/>
      <c r="CR117" s="17"/>
      <c r="CS117" s="72"/>
      <c r="CT117" s="72"/>
      <c r="CU117" s="72"/>
      <c r="CV117" s="72"/>
      <c r="CW117" s="18"/>
      <c r="CX117" s="19"/>
      <c r="CY117" s="19"/>
      <c r="CZ117" s="20"/>
      <c r="DA117" s="20"/>
      <c r="DB117" s="20"/>
      <c r="DC117" s="20"/>
      <c r="DD117" s="20"/>
      <c r="DE117" s="20"/>
      <c r="DF117" s="20"/>
      <c r="DG117" s="20"/>
      <c r="DH117" s="17"/>
      <c r="DI117" s="72"/>
      <c r="DJ117" s="72"/>
      <c r="DK117" s="72"/>
      <c r="DL117" s="72"/>
      <c r="DM117" s="18"/>
      <c r="DN117" s="19"/>
      <c r="DO117" s="19"/>
      <c r="DP117" s="20"/>
      <c r="DQ117" s="20"/>
      <c r="DR117" s="20"/>
      <c r="DS117" s="20"/>
      <c r="DT117" s="20"/>
      <c r="DU117" s="20"/>
      <c r="DV117" s="20"/>
      <c r="DW117" s="20"/>
      <c r="DX117" s="17"/>
      <c r="DY117" s="72"/>
      <c r="DZ117" s="72"/>
      <c r="EA117" s="72"/>
      <c r="EB117" s="72"/>
      <c r="EC117" s="18"/>
      <c r="ED117" s="19"/>
      <c r="EE117" s="19"/>
      <c r="EF117" s="20"/>
      <c r="EG117" s="20"/>
      <c r="EH117" s="20"/>
      <c r="EI117" s="20"/>
      <c r="EJ117" s="20"/>
      <c r="EK117" s="20"/>
      <c r="EL117" s="20"/>
      <c r="EM117" s="20"/>
      <c r="EN117" s="17"/>
      <c r="EO117" s="72"/>
      <c r="EP117" s="72"/>
      <c r="EQ117" s="72"/>
      <c r="ER117" s="72"/>
      <c r="ES117" s="18"/>
      <c r="ET117" s="19"/>
      <c r="EU117" s="19"/>
      <c r="EV117" s="20"/>
      <c r="EW117" s="20"/>
      <c r="EX117" s="20"/>
      <c r="EY117" s="20"/>
      <c r="EZ117" s="20"/>
      <c r="FA117" s="20"/>
      <c r="FB117" s="20"/>
      <c r="FC117" s="20"/>
      <c r="FD117" s="17"/>
      <c r="FE117" s="72"/>
      <c r="FF117" s="72"/>
      <c r="FG117" s="72"/>
      <c r="FH117" s="72"/>
      <c r="FI117" s="18"/>
      <c r="FJ117" s="19"/>
      <c r="FK117" s="19"/>
      <c r="FL117" s="20"/>
      <c r="FM117" s="20"/>
      <c r="FN117" s="20"/>
      <c r="FO117" s="20"/>
      <c r="FP117" s="20"/>
      <c r="FQ117" s="20"/>
      <c r="FR117" s="20"/>
      <c r="FS117" s="20"/>
      <c r="FT117" s="17"/>
      <c r="FU117" s="72"/>
      <c r="FV117" s="72"/>
      <c r="FW117" s="72"/>
      <c r="FX117" s="72"/>
      <c r="FY117" s="18"/>
      <c r="FZ117" s="19"/>
      <c r="GA117" s="19"/>
      <c r="GB117" s="20"/>
      <c r="GC117" s="20"/>
      <c r="GD117" s="20"/>
      <c r="GE117" s="20"/>
      <c r="GF117" s="20"/>
      <c r="GG117" s="20"/>
      <c r="GH117" s="20"/>
      <c r="GI117" s="20"/>
      <c r="GJ117" s="17"/>
      <c r="GK117" s="72"/>
      <c r="GL117" s="72"/>
      <c r="GM117" s="72"/>
      <c r="GN117" s="72"/>
      <c r="GO117" s="18"/>
      <c r="GP117" s="19"/>
      <c r="GQ117" s="19"/>
      <c r="GR117" s="20"/>
      <c r="GS117" s="20"/>
      <c r="GT117" s="20"/>
      <c r="GU117" s="20"/>
      <c r="GV117" s="20"/>
      <c r="GW117" s="20"/>
      <c r="GX117" s="20"/>
      <c r="GY117" s="20"/>
      <c r="GZ117" s="17"/>
      <c r="HA117" s="72"/>
      <c r="HB117" s="72"/>
      <c r="HC117" s="72"/>
      <c r="HD117" s="72"/>
      <c r="HE117" s="18"/>
      <c r="HF117" s="19"/>
      <c r="HG117" s="19"/>
      <c r="HH117" s="20"/>
      <c r="HI117" s="20"/>
      <c r="HJ117" s="20"/>
      <c r="HK117" s="20"/>
      <c r="HL117" s="20"/>
      <c r="HM117" s="20"/>
      <c r="HN117" s="20"/>
      <c r="HO117" s="20"/>
      <c r="HP117" s="17"/>
      <c r="HQ117" s="72"/>
      <c r="HR117" s="72"/>
      <c r="HS117" s="72"/>
      <c r="HT117" s="72"/>
      <c r="HU117" s="18"/>
      <c r="HV117" s="19"/>
      <c r="HW117" s="19"/>
      <c r="HX117" s="20"/>
      <c r="HY117" s="20"/>
      <c r="HZ117" s="20"/>
      <c r="IA117" s="20"/>
      <c r="IB117" s="20"/>
      <c r="IC117" s="20"/>
      <c r="ID117" s="20"/>
      <c r="IE117" s="20"/>
      <c r="IF117" s="17"/>
      <c r="IG117" s="72"/>
      <c r="IH117" s="72"/>
      <c r="II117" s="72"/>
      <c r="IJ117" s="72"/>
      <c r="IK117" s="18"/>
      <c r="IL117" s="19"/>
      <c r="IM117" s="19"/>
      <c r="IN117" s="20"/>
      <c r="IO117" s="20"/>
      <c r="IP117" s="20"/>
      <c r="IQ117" s="20"/>
      <c r="IR117" s="20"/>
      <c r="IS117" s="20"/>
      <c r="IT117" s="20"/>
      <c r="IU117" s="20"/>
      <c r="IV117" s="17"/>
    </row>
    <row r="118" spans="1:256" s="14" customFormat="1" ht="18.75" customHeight="1">
      <c r="A118" s="69"/>
      <c r="B118" s="69"/>
      <c r="C118" s="69"/>
      <c r="D118" s="69"/>
      <c r="E118" s="5">
        <v>2016</v>
      </c>
      <c r="F118" s="8">
        <f t="shared" si="37"/>
        <v>505749.60000000003</v>
      </c>
      <c r="G118" s="8">
        <f t="shared" si="38"/>
        <v>109198.7</v>
      </c>
      <c r="H118" s="8">
        <f>H43</f>
        <v>279746</v>
      </c>
      <c r="I118" s="8">
        <f t="shared" si="44"/>
        <v>109198.7</v>
      </c>
      <c r="J118" s="8">
        <f t="shared" si="44"/>
        <v>0</v>
      </c>
      <c r="K118" s="8">
        <f t="shared" si="44"/>
        <v>0</v>
      </c>
      <c r="L118" s="8">
        <f t="shared" si="44"/>
        <v>226003.60000000003</v>
      </c>
      <c r="M118" s="8">
        <f t="shared" si="44"/>
        <v>0</v>
      </c>
      <c r="N118" s="8">
        <f t="shared" si="44"/>
        <v>0</v>
      </c>
      <c r="O118" s="8">
        <f t="shared" si="44"/>
        <v>0</v>
      </c>
      <c r="P118" s="41"/>
      <c r="Q118" s="72"/>
      <c r="R118" s="72"/>
      <c r="S118" s="72"/>
      <c r="T118" s="72"/>
      <c r="U118" s="18"/>
      <c r="V118" s="19"/>
      <c r="W118" s="19"/>
      <c r="X118" s="20"/>
      <c r="Y118" s="20"/>
      <c r="Z118" s="20"/>
      <c r="AA118" s="20"/>
      <c r="AB118" s="20"/>
      <c r="AC118" s="20"/>
      <c r="AD118" s="20"/>
      <c r="AE118" s="20"/>
      <c r="AF118" s="17"/>
      <c r="AG118" s="72"/>
      <c r="AH118" s="72"/>
      <c r="AI118" s="72"/>
      <c r="AJ118" s="72"/>
      <c r="AK118" s="18"/>
      <c r="AL118" s="19"/>
      <c r="AM118" s="19"/>
      <c r="AN118" s="20"/>
      <c r="AO118" s="20"/>
      <c r="AP118" s="20"/>
      <c r="AQ118" s="20"/>
      <c r="AR118" s="20"/>
      <c r="AS118" s="20"/>
      <c r="AT118" s="20"/>
      <c r="AU118" s="20"/>
      <c r="AV118" s="17"/>
      <c r="AW118" s="72"/>
      <c r="AX118" s="72"/>
      <c r="AY118" s="72"/>
      <c r="AZ118" s="72"/>
      <c r="BA118" s="18"/>
      <c r="BB118" s="19"/>
      <c r="BC118" s="19"/>
      <c r="BD118" s="20"/>
      <c r="BE118" s="20"/>
      <c r="BF118" s="20"/>
      <c r="BG118" s="20"/>
      <c r="BH118" s="20"/>
      <c r="BI118" s="20"/>
      <c r="BJ118" s="20"/>
      <c r="BK118" s="20"/>
      <c r="BL118" s="17"/>
      <c r="BM118" s="72"/>
      <c r="BN118" s="72"/>
      <c r="BO118" s="72"/>
      <c r="BP118" s="72"/>
      <c r="BQ118" s="18"/>
      <c r="BR118" s="19"/>
      <c r="BS118" s="19"/>
      <c r="BT118" s="20"/>
      <c r="BU118" s="20"/>
      <c r="BV118" s="20"/>
      <c r="BW118" s="20"/>
      <c r="BX118" s="20"/>
      <c r="BY118" s="20"/>
      <c r="BZ118" s="20"/>
      <c r="CA118" s="20"/>
      <c r="CB118" s="17"/>
      <c r="CC118" s="72"/>
      <c r="CD118" s="72"/>
      <c r="CE118" s="72"/>
      <c r="CF118" s="72"/>
      <c r="CG118" s="18"/>
      <c r="CH118" s="19"/>
      <c r="CI118" s="19"/>
      <c r="CJ118" s="20"/>
      <c r="CK118" s="20"/>
      <c r="CL118" s="20"/>
      <c r="CM118" s="20"/>
      <c r="CN118" s="20"/>
      <c r="CO118" s="20"/>
      <c r="CP118" s="20"/>
      <c r="CQ118" s="20"/>
      <c r="CR118" s="17"/>
      <c r="CS118" s="72"/>
      <c r="CT118" s="72"/>
      <c r="CU118" s="72"/>
      <c r="CV118" s="72"/>
      <c r="CW118" s="18"/>
      <c r="CX118" s="19"/>
      <c r="CY118" s="19"/>
      <c r="CZ118" s="20"/>
      <c r="DA118" s="20"/>
      <c r="DB118" s="20"/>
      <c r="DC118" s="20"/>
      <c r="DD118" s="20"/>
      <c r="DE118" s="20"/>
      <c r="DF118" s="20"/>
      <c r="DG118" s="20"/>
      <c r="DH118" s="17"/>
      <c r="DI118" s="72"/>
      <c r="DJ118" s="72"/>
      <c r="DK118" s="72"/>
      <c r="DL118" s="72"/>
      <c r="DM118" s="18"/>
      <c r="DN118" s="19"/>
      <c r="DO118" s="19"/>
      <c r="DP118" s="20"/>
      <c r="DQ118" s="20"/>
      <c r="DR118" s="20"/>
      <c r="DS118" s="20"/>
      <c r="DT118" s="20"/>
      <c r="DU118" s="20"/>
      <c r="DV118" s="20"/>
      <c r="DW118" s="20"/>
      <c r="DX118" s="17"/>
      <c r="DY118" s="72"/>
      <c r="DZ118" s="72"/>
      <c r="EA118" s="72"/>
      <c r="EB118" s="72"/>
      <c r="EC118" s="18"/>
      <c r="ED118" s="19"/>
      <c r="EE118" s="19"/>
      <c r="EF118" s="20"/>
      <c r="EG118" s="20"/>
      <c r="EH118" s="20"/>
      <c r="EI118" s="20"/>
      <c r="EJ118" s="20"/>
      <c r="EK118" s="20"/>
      <c r="EL118" s="20"/>
      <c r="EM118" s="20"/>
      <c r="EN118" s="17"/>
      <c r="EO118" s="72"/>
      <c r="EP118" s="72"/>
      <c r="EQ118" s="72"/>
      <c r="ER118" s="72"/>
      <c r="ES118" s="18"/>
      <c r="ET118" s="19"/>
      <c r="EU118" s="19"/>
      <c r="EV118" s="20"/>
      <c r="EW118" s="20"/>
      <c r="EX118" s="20"/>
      <c r="EY118" s="20"/>
      <c r="EZ118" s="20"/>
      <c r="FA118" s="20"/>
      <c r="FB118" s="20"/>
      <c r="FC118" s="20"/>
      <c r="FD118" s="17"/>
      <c r="FE118" s="72"/>
      <c r="FF118" s="72"/>
      <c r="FG118" s="72"/>
      <c r="FH118" s="72"/>
      <c r="FI118" s="18"/>
      <c r="FJ118" s="19"/>
      <c r="FK118" s="19"/>
      <c r="FL118" s="20"/>
      <c r="FM118" s="20"/>
      <c r="FN118" s="20"/>
      <c r="FO118" s="20"/>
      <c r="FP118" s="20"/>
      <c r="FQ118" s="20"/>
      <c r="FR118" s="20"/>
      <c r="FS118" s="20"/>
      <c r="FT118" s="17"/>
      <c r="FU118" s="72"/>
      <c r="FV118" s="72"/>
      <c r="FW118" s="72"/>
      <c r="FX118" s="72"/>
      <c r="FY118" s="18"/>
      <c r="FZ118" s="19"/>
      <c r="GA118" s="19"/>
      <c r="GB118" s="20"/>
      <c r="GC118" s="20"/>
      <c r="GD118" s="20"/>
      <c r="GE118" s="20"/>
      <c r="GF118" s="20"/>
      <c r="GG118" s="20"/>
      <c r="GH118" s="20"/>
      <c r="GI118" s="20"/>
      <c r="GJ118" s="17"/>
      <c r="GK118" s="72"/>
      <c r="GL118" s="72"/>
      <c r="GM118" s="72"/>
      <c r="GN118" s="72"/>
      <c r="GO118" s="18"/>
      <c r="GP118" s="19"/>
      <c r="GQ118" s="19"/>
      <c r="GR118" s="20"/>
      <c r="GS118" s="20"/>
      <c r="GT118" s="20"/>
      <c r="GU118" s="20"/>
      <c r="GV118" s="20"/>
      <c r="GW118" s="20"/>
      <c r="GX118" s="20"/>
      <c r="GY118" s="20"/>
      <c r="GZ118" s="17"/>
      <c r="HA118" s="72"/>
      <c r="HB118" s="72"/>
      <c r="HC118" s="72"/>
      <c r="HD118" s="72"/>
      <c r="HE118" s="18"/>
      <c r="HF118" s="19"/>
      <c r="HG118" s="19"/>
      <c r="HH118" s="20"/>
      <c r="HI118" s="20"/>
      <c r="HJ118" s="20"/>
      <c r="HK118" s="20"/>
      <c r="HL118" s="20"/>
      <c r="HM118" s="20"/>
      <c r="HN118" s="20"/>
      <c r="HO118" s="20"/>
      <c r="HP118" s="17"/>
      <c r="HQ118" s="72"/>
      <c r="HR118" s="72"/>
      <c r="HS118" s="72"/>
      <c r="HT118" s="72"/>
      <c r="HU118" s="18"/>
      <c r="HV118" s="19"/>
      <c r="HW118" s="19"/>
      <c r="HX118" s="20"/>
      <c r="HY118" s="20"/>
      <c r="HZ118" s="20"/>
      <c r="IA118" s="20"/>
      <c r="IB118" s="20"/>
      <c r="IC118" s="20"/>
      <c r="ID118" s="20"/>
      <c r="IE118" s="20"/>
      <c r="IF118" s="17"/>
      <c r="IG118" s="72"/>
      <c r="IH118" s="72"/>
      <c r="II118" s="72"/>
      <c r="IJ118" s="72"/>
      <c r="IK118" s="18"/>
      <c r="IL118" s="19"/>
      <c r="IM118" s="19"/>
      <c r="IN118" s="20"/>
      <c r="IO118" s="20"/>
      <c r="IP118" s="20"/>
      <c r="IQ118" s="20"/>
      <c r="IR118" s="20"/>
      <c r="IS118" s="20"/>
      <c r="IT118" s="20"/>
      <c r="IU118" s="20"/>
      <c r="IV118" s="17"/>
    </row>
    <row r="119" spans="1:256" s="14" customFormat="1" ht="18.75" customHeight="1">
      <c r="A119" s="69"/>
      <c r="B119" s="69"/>
      <c r="C119" s="69"/>
      <c r="D119" s="69"/>
      <c r="E119" s="5">
        <v>2017</v>
      </c>
      <c r="F119" s="8">
        <f t="shared" si="37"/>
        <v>480292.8</v>
      </c>
      <c r="G119" s="8">
        <f t="shared" si="38"/>
        <v>0</v>
      </c>
      <c r="H119" s="8">
        <f t="shared" si="44"/>
        <v>20073.2</v>
      </c>
      <c r="I119" s="8">
        <f t="shared" si="44"/>
        <v>0</v>
      </c>
      <c r="J119" s="8">
        <f t="shared" si="44"/>
        <v>0</v>
      </c>
      <c r="K119" s="8">
        <f t="shared" si="44"/>
        <v>0</v>
      </c>
      <c r="L119" s="8">
        <f t="shared" si="44"/>
        <v>460219.6</v>
      </c>
      <c r="M119" s="8">
        <f t="shared" si="44"/>
        <v>0</v>
      </c>
      <c r="N119" s="8">
        <f t="shared" si="44"/>
        <v>0</v>
      </c>
      <c r="O119" s="8">
        <f t="shared" si="44"/>
        <v>0</v>
      </c>
      <c r="P119" s="41"/>
      <c r="Q119" s="72"/>
      <c r="R119" s="72"/>
      <c r="S119" s="72"/>
      <c r="T119" s="72"/>
      <c r="U119" s="18"/>
      <c r="V119" s="19"/>
      <c r="W119" s="19"/>
      <c r="X119" s="20"/>
      <c r="Y119" s="20"/>
      <c r="Z119" s="20"/>
      <c r="AA119" s="20"/>
      <c r="AB119" s="20"/>
      <c r="AC119" s="20"/>
      <c r="AD119" s="20"/>
      <c r="AE119" s="20"/>
      <c r="AF119" s="17"/>
      <c r="AG119" s="72"/>
      <c r="AH119" s="72"/>
      <c r="AI119" s="72"/>
      <c r="AJ119" s="72"/>
      <c r="AK119" s="18"/>
      <c r="AL119" s="19"/>
      <c r="AM119" s="19"/>
      <c r="AN119" s="20"/>
      <c r="AO119" s="20"/>
      <c r="AP119" s="20"/>
      <c r="AQ119" s="20"/>
      <c r="AR119" s="20"/>
      <c r="AS119" s="20"/>
      <c r="AT119" s="20"/>
      <c r="AU119" s="20"/>
      <c r="AV119" s="17"/>
      <c r="AW119" s="72"/>
      <c r="AX119" s="72"/>
      <c r="AY119" s="72"/>
      <c r="AZ119" s="72"/>
      <c r="BA119" s="18"/>
      <c r="BB119" s="19"/>
      <c r="BC119" s="19"/>
      <c r="BD119" s="20"/>
      <c r="BE119" s="20"/>
      <c r="BF119" s="20"/>
      <c r="BG119" s="20"/>
      <c r="BH119" s="20"/>
      <c r="BI119" s="20"/>
      <c r="BJ119" s="20"/>
      <c r="BK119" s="20"/>
      <c r="BL119" s="17"/>
      <c r="BM119" s="72"/>
      <c r="BN119" s="72"/>
      <c r="BO119" s="72"/>
      <c r="BP119" s="72"/>
      <c r="BQ119" s="18"/>
      <c r="BR119" s="19"/>
      <c r="BS119" s="19"/>
      <c r="BT119" s="20"/>
      <c r="BU119" s="20"/>
      <c r="BV119" s="20"/>
      <c r="BW119" s="20"/>
      <c r="BX119" s="20"/>
      <c r="BY119" s="20"/>
      <c r="BZ119" s="20"/>
      <c r="CA119" s="20"/>
      <c r="CB119" s="17"/>
      <c r="CC119" s="72"/>
      <c r="CD119" s="72"/>
      <c r="CE119" s="72"/>
      <c r="CF119" s="72"/>
      <c r="CG119" s="18"/>
      <c r="CH119" s="19"/>
      <c r="CI119" s="19"/>
      <c r="CJ119" s="20"/>
      <c r="CK119" s="20"/>
      <c r="CL119" s="20"/>
      <c r="CM119" s="20"/>
      <c r="CN119" s="20"/>
      <c r="CO119" s="20"/>
      <c r="CP119" s="20"/>
      <c r="CQ119" s="20"/>
      <c r="CR119" s="17"/>
      <c r="CS119" s="72"/>
      <c r="CT119" s="72"/>
      <c r="CU119" s="72"/>
      <c r="CV119" s="72"/>
      <c r="CW119" s="18"/>
      <c r="CX119" s="19"/>
      <c r="CY119" s="19"/>
      <c r="CZ119" s="20"/>
      <c r="DA119" s="20"/>
      <c r="DB119" s="20"/>
      <c r="DC119" s="20"/>
      <c r="DD119" s="20"/>
      <c r="DE119" s="20"/>
      <c r="DF119" s="20"/>
      <c r="DG119" s="20"/>
      <c r="DH119" s="17"/>
      <c r="DI119" s="72"/>
      <c r="DJ119" s="72"/>
      <c r="DK119" s="72"/>
      <c r="DL119" s="72"/>
      <c r="DM119" s="18"/>
      <c r="DN119" s="19"/>
      <c r="DO119" s="19"/>
      <c r="DP119" s="20"/>
      <c r="DQ119" s="20"/>
      <c r="DR119" s="20"/>
      <c r="DS119" s="20"/>
      <c r="DT119" s="20"/>
      <c r="DU119" s="20"/>
      <c r="DV119" s="20"/>
      <c r="DW119" s="20"/>
      <c r="DX119" s="17"/>
      <c r="DY119" s="72"/>
      <c r="DZ119" s="72"/>
      <c r="EA119" s="72"/>
      <c r="EB119" s="72"/>
      <c r="EC119" s="18"/>
      <c r="ED119" s="19"/>
      <c r="EE119" s="19"/>
      <c r="EF119" s="20"/>
      <c r="EG119" s="20"/>
      <c r="EH119" s="20"/>
      <c r="EI119" s="20"/>
      <c r="EJ119" s="20"/>
      <c r="EK119" s="20"/>
      <c r="EL119" s="20"/>
      <c r="EM119" s="20"/>
      <c r="EN119" s="17"/>
      <c r="EO119" s="72"/>
      <c r="EP119" s="72"/>
      <c r="EQ119" s="72"/>
      <c r="ER119" s="72"/>
      <c r="ES119" s="18"/>
      <c r="ET119" s="19"/>
      <c r="EU119" s="19"/>
      <c r="EV119" s="20"/>
      <c r="EW119" s="20"/>
      <c r="EX119" s="20"/>
      <c r="EY119" s="20"/>
      <c r="EZ119" s="20"/>
      <c r="FA119" s="20"/>
      <c r="FB119" s="20"/>
      <c r="FC119" s="20"/>
      <c r="FD119" s="17"/>
      <c r="FE119" s="72"/>
      <c r="FF119" s="72"/>
      <c r="FG119" s="72"/>
      <c r="FH119" s="72"/>
      <c r="FI119" s="18"/>
      <c r="FJ119" s="19"/>
      <c r="FK119" s="19"/>
      <c r="FL119" s="20"/>
      <c r="FM119" s="20"/>
      <c r="FN119" s="20"/>
      <c r="FO119" s="20"/>
      <c r="FP119" s="20"/>
      <c r="FQ119" s="20"/>
      <c r="FR119" s="20"/>
      <c r="FS119" s="20"/>
      <c r="FT119" s="17"/>
      <c r="FU119" s="72"/>
      <c r="FV119" s="72"/>
      <c r="FW119" s="72"/>
      <c r="FX119" s="72"/>
      <c r="FY119" s="18"/>
      <c r="FZ119" s="19"/>
      <c r="GA119" s="19"/>
      <c r="GB119" s="20"/>
      <c r="GC119" s="20"/>
      <c r="GD119" s="20"/>
      <c r="GE119" s="20"/>
      <c r="GF119" s="20"/>
      <c r="GG119" s="20"/>
      <c r="GH119" s="20"/>
      <c r="GI119" s="20"/>
      <c r="GJ119" s="17"/>
      <c r="GK119" s="72"/>
      <c r="GL119" s="72"/>
      <c r="GM119" s="72"/>
      <c r="GN119" s="72"/>
      <c r="GO119" s="18"/>
      <c r="GP119" s="19"/>
      <c r="GQ119" s="19"/>
      <c r="GR119" s="20"/>
      <c r="GS119" s="20"/>
      <c r="GT119" s="20"/>
      <c r="GU119" s="20"/>
      <c r="GV119" s="20"/>
      <c r="GW119" s="20"/>
      <c r="GX119" s="20"/>
      <c r="GY119" s="20"/>
      <c r="GZ119" s="17"/>
      <c r="HA119" s="72"/>
      <c r="HB119" s="72"/>
      <c r="HC119" s="72"/>
      <c r="HD119" s="72"/>
      <c r="HE119" s="18"/>
      <c r="HF119" s="19"/>
      <c r="HG119" s="19"/>
      <c r="HH119" s="20"/>
      <c r="HI119" s="20"/>
      <c r="HJ119" s="20"/>
      <c r="HK119" s="20"/>
      <c r="HL119" s="20"/>
      <c r="HM119" s="20"/>
      <c r="HN119" s="20"/>
      <c r="HO119" s="20"/>
      <c r="HP119" s="17"/>
      <c r="HQ119" s="72"/>
      <c r="HR119" s="72"/>
      <c r="HS119" s="72"/>
      <c r="HT119" s="72"/>
      <c r="HU119" s="18"/>
      <c r="HV119" s="19"/>
      <c r="HW119" s="19"/>
      <c r="HX119" s="20"/>
      <c r="HY119" s="20"/>
      <c r="HZ119" s="20"/>
      <c r="IA119" s="20"/>
      <c r="IB119" s="20"/>
      <c r="IC119" s="20"/>
      <c r="ID119" s="20"/>
      <c r="IE119" s="20"/>
      <c r="IF119" s="17"/>
      <c r="IG119" s="72"/>
      <c r="IH119" s="72"/>
      <c r="II119" s="72"/>
      <c r="IJ119" s="72"/>
      <c r="IK119" s="18"/>
      <c r="IL119" s="19"/>
      <c r="IM119" s="19"/>
      <c r="IN119" s="20"/>
      <c r="IO119" s="20"/>
      <c r="IP119" s="20"/>
      <c r="IQ119" s="20"/>
      <c r="IR119" s="20"/>
      <c r="IS119" s="20"/>
      <c r="IT119" s="20"/>
      <c r="IU119" s="20"/>
      <c r="IV119" s="17"/>
    </row>
    <row r="120" spans="1:256" s="14" customFormat="1" ht="18.75" customHeight="1">
      <c r="A120" s="69"/>
      <c r="B120" s="69"/>
      <c r="C120" s="69"/>
      <c r="D120" s="69"/>
      <c r="E120" s="5">
        <v>2018</v>
      </c>
      <c r="F120" s="8">
        <f t="shared" si="37"/>
        <v>1069955.8</v>
      </c>
      <c r="G120" s="8">
        <f t="shared" si="38"/>
        <v>0</v>
      </c>
      <c r="H120" s="8">
        <f t="shared" si="44"/>
        <v>87360</v>
      </c>
      <c r="I120" s="8">
        <f t="shared" si="44"/>
        <v>0</v>
      </c>
      <c r="J120" s="8">
        <f t="shared" si="44"/>
        <v>320515.5</v>
      </c>
      <c r="K120" s="8">
        <f t="shared" si="44"/>
        <v>0</v>
      </c>
      <c r="L120" s="8">
        <f t="shared" si="44"/>
        <v>662080.3</v>
      </c>
      <c r="M120" s="8">
        <f t="shared" si="44"/>
        <v>0</v>
      </c>
      <c r="N120" s="8">
        <f t="shared" si="44"/>
        <v>0</v>
      </c>
      <c r="O120" s="8">
        <f t="shared" si="44"/>
        <v>0</v>
      </c>
      <c r="P120" s="41"/>
      <c r="Q120" s="72"/>
      <c r="R120" s="72"/>
      <c r="S120" s="72"/>
      <c r="T120" s="72"/>
      <c r="U120" s="18"/>
      <c r="V120" s="19"/>
      <c r="W120" s="19"/>
      <c r="X120" s="20"/>
      <c r="Y120" s="20"/>
      <c r="Z120" s="20"/>
      <c r="AA120" s="20"/>
      <c r="AB120" s="20"/>
      <c r="AC120" s="20"/>
      <c r="AD120" s="20"/>
      <c r="AE120" s="20"/>
      <c r="AF120" s="17"/>
      <c r="AG120" s="72"/>
      <c r="AH120" s="72"/>
      <c r="AI120" s="72"/>
      <c r="AJ120" s="72"/>
      <c r="AK120" s="18"/>
      <c r="AL120" s="19"/>
      <c r="AM120" s="19"/>
      <c r="AN120" s="20"/>
      <c r="AO120" s="20"/>
      <c r="AP120" s="20"/>
      <c r="AQ120" s="20"/>
      <c r="AR120" s="20"/>
      <c r="AS120" s="20"/>
      <c r="AT120" s="20"/>
      <c r="AU120" s="20"/>
      <c r="AV120" s="17"/>
      <c r="AW120" s="72"/>
      <c r="AX120" s="72"/>
      <c r="AY120" s="72"/>
      <c r="AZ120" s="72"/>
      <c r="BA120" s="18"/>
      <c r="BB120" s="19"/>
      <c r="BC120" s="19"/>
      <c r="BD120" s="20"/>
      <c r="BE120" s="20"/>
      <c r="BF120" s="20"/>
      <c r="BG120" s="20"/>
      <c r="BH120" s="20"/>
      <c r="BI120" s="20"/>
      <c r="BJ120" s="20"/>
      <c r="BK120" s="20"/>
      <c r="BL120" s="17"/>
      <c r="BM120" s="72"/>
      <c r="BN120" s="72"/>
      <c r="BO120" s="72"/>
      <c r="BP120" s="72"/>
      <c r="BQ120" s="18"/>
      <c r="BR120" s="19"/>
      <c r="BS120" s="19"/>
      <c r="BT120" s="20"/>
      <c r="BU120" s="20"/>
      <c r="BV120" s="20"/>
      <c r="BW120" s="20"/>
      <c r="BX120" s="20"/>
      <c r="BY120" s="20"/>
      <c r="BZ120" s="20"/>
      <c r="CA120" s="20"/>
      <c r="CB120" s="17"/>
      <c r="CC120" s="72"/>
      <c r="CD120" s="72"/>
      <c r="CE120" s="72"/>
      <c r="CF120" s="72"/>
      <c r="CG120" s="18"/>
      <c r="CH120" s="19"/>
      <c r="CI120" s="19"/>
      <c r="CJ120" s="20"/>
      <c r="CK120" s="20"/>
      <c r="CL120" s="20"/>
      <c r="CM120" s="20"/>
      <c r="CN120" s="20"/>
      <c r="CO120" s="20"/>
      <c r="CP120" s="20"/>
      <c r="CQ120" s="20"/>
      <c r="CR120" s="17"/>
      <c r="CS120" s="72"/>
      <c r="CT120" s="72"/>
      <c r="CU120" s="72"/>
      <c r="CV120" s="72"/>
      <c r="CW120" s="18"/>
      <c r="CX120" s="19"/>
      <c r="CY120" s="19"/>
      <c r="CZ120" s="20"/>
      <c r="DA120" s="20"/>
      <c r="DB120" s="20"/>
      <c r="DC120" s="20"/>
      <c r="DD120" s="20"/>
      <c r="DE120" s="20"/>
      <c r="DF120" s="20"/>
      <c r="DG120" s="20"/>
      <c r="DH120" s="17"/>
      <c r="DI120" s="72"/>
      <c r="DJ120" s="72"/>
      <c r="DK120" s="72"/>
      <c r="DL120" s="72"/>
      <c r="DM120" s="18"/>
      <c r="DN120" s="19"/>
      <c r="DO120" s="19"/>
      <c r="DP120" s="20"/>
      <c r="DQ120" s="20"/>
      <c r="DR120" s="20"/>
      <c r="DS120" s="20"/>
      <c r="DT120" s="20"/>
      <c r="DU120" s="20"/>
      <c r="DV120" s="20"/>
      <c r="DW120" s="20"/>
      <c r="DX120" s="17"/>
      <c r="DY120" s="72"/>
      <c r="DZ120" s="72"/>
      <c r="EA120" s="72"/>
      <c r="EB120" s="72"/>
      <c r="EC120" s="18"/>
      <c r="ED120" s="19"/>
      <c r="EE120" s="19"/>
      <c r="EF120" s="20"/>
      <c r="EG120" s="20"/>
      <c r="EH120" s="20"/>
      <c r="EI120" s="20"/>
      <c r="EJ120" s="20"/>
      <c r="EK120" s="20"/>
      <c r="EL120" s="20"/>
      <c r="EM120" s="20"/>
      <c r="EN120" s="17"/>
      <c r="EO120" s="72"/>
      <c r="EP120" s="72"/>
      <c r="EQ120" s="72"/>
      <c r="ER120" s="72"/>
      <c r="ES120" s="18"/>
      <c r="ET120" s="19"/>
      <c r="EU120" s="19"/>
      <c r="EV120" s="20"/>
      <c r="EW120" s="20"/>
      <c r="EX120" s="20"/>
      <c r="EY120" s="20"/>
      <c r="EZ120" s="20"/>
      <c r="FA120" s="20"/>
      <c r="FB120" s="20"/>
      <c r="FC120" s="20"/>
      <c r="FD120" s="17"/>
      <c r="FE120" s="72"/>
      <c r="FF120" s="72"/>
      <c r="FG120" s="72"/>
      <c r="FH120" s="72"/>
      <c r="FI120" s="18"/>
      <c r="FJ120" s="19"/>
      <c r="FK120" s="19"/>
      <c r="FL120" s="20"/>
      <c r="FM120" s="20"/>
      <c r="FN120" s="20"/>
      <c r="FO120" s="20"/>
      <c r="FP120" s="20"/>
      <c r="FQ120" s="20"/>
      <c r="FR120" s="20"/>
      <c r="FS120" s="20"/>
      <c r="FT120" s="17"/>
      <c r="FU120" s="72"/>
      <c r="FV120" s="72"/>
      <c r="FW120" s="72"/>
      <c r="FX120" s="72"/>
      <c r="FY120" s="18"/>
      <c r="FZ120" s="19"/>
      <c r="GA120" s="19"/>
      <c r="GB120" s="20"/>
      <c r="GC120" s="20"/>
      <c r="GD120" s="20"/>
      <c r="GE120" s="20"/>
      <c r="GF120" s="20"/>
      <c r="GG120" s="20"/>
      <c r="GH120" s="20"/>
      <c r="GI120" s="20"/>
      <c r="GJ120" s="17"/>
      <c r="GK120" s="72"/>
      <c r="GL120" s="72"/>
      <c r="GM120" s="72"/>
      <c r="GN120" s="72"/>
      <c r="GO120" s="18"/>
      <c r="GP120" s="19"/>
      <c r="GQ120" s="19"/>
      <c r="GR120" s="20"/>
      <c r="GS120" s="20"/>
      <c r="GT120" s="20"/>
      <c r="GU120" s="20"/>
      <c r="GV120" s="20"/>
      <c r="GW120" s="20"/>
      <c r="GX120" s="20"/>
      <c r="GY120" s="20"/>
      <c r="GZ120" s="17"/>
      <c r="HA120" s="72"/>
      <c r="HB120" s="72"/>
      <c r="HC120" s="72"/>
      <c r="HD120" s="72"/>
      <c r="HE120" s="18"/>
      <c r="HF120" s="19"/>
      <c r="HG120" s="19"/>
      <c r="HH120" s="20"/>
      <c r="HI120" s="20"/>
      <c r="HJ120" s="20"/>
      <c r="HK120" s="20"/>
      <c r="HL120" s="20"/>
      <c r="HM120" s="20"/>
      <c r="HN120" s="20"/>
      <c r="HO120" s="20"/>
      <c r="HP120" s="17"/>
      <c r="HQ120" s="72"/>
      <c r="HR120" s="72"/>
      <c r="HS120" s="72"/>
      <c r="HT120" s="72"/>
      <c r="HU120" s="18"/>
      <c r="HV120" s="19"/>
      <c r="HW120" s="19"/>
      <c r="HX120" s="20"/>
      <c r="HY120" s="20"/>
      <c r="HZ120" s="20"/>
      <c r="IA120" s="20"/>
      <c r="IB120" s="20"/>
      <c r="IC120" s="20"/>
      <c r="ID120" s="20"/>
      <c r="IE120" s="20"/>
      <c r="IF120" s="17"/>
      <c r="IG120" s="72"/>
      <c r="IH120" s="72"/>
      <c r="II120" s="72"/>
      <c r="IJ120" s="72"/>
      <c r="IK120" s="18"/>
      <c r="IL120" s="19"/>
      <c r="IM120" s="19"/>
      <c r="IN120" s="20"/>
      <c r="IO120" s="20"/>
      <c r="IP120" s="20"/>
      <c r="IQ120" s="20"/>
      <c r="IR120" s="20"/>
      <c r="IS120" s="20"/>
      <c r="IT120" s="20"/>
      <c r="IU120" s="20"/>
      <c r="IV120" s="17"/>
    </row>
    <row r="121" spans="1:256" s="14" customFormat="1" ht="18.75" customHeight="1">
      <c r="A121" s="69"/>
      <c r="B121" s="69"/>
      <c r="C121" s="69"/>
      <c r="D121" s="69"/>
      <c r="E121" s="5">
        <v>2019</v>
      </c>
      <c r="F121" s="8">
        <f t="shared" si="37"/>
        <v>995899.2</v>
      </c>
      <c r="G121" s="8">
        <f t="shared" si="38"/>
        <v>0</v>
      </c>
      <c r="H121" s="8">
        <f t="shared" si="44"/>
        <v>31250</v>
      </c>
      <c r="I121" s="8">
        <f t="shared" si="44"/>
        <v>0</v>
      </c>
      <c r="J121" s="8">
        <f t="shared" si="44"/>
        <v>375000</v>
      </c>
      <c r="K121" s="8">
        <f t="shared" si="44"/>
        <v>0</v>
      </c>
      <c r="L121" s="8">
        <f t="shared" si="44"/>
        <v>589649.2</v>
      </c>
      <c r="M121" s="8">
        <f t="shared" si="44"/>
        <v>0</v>
      </c>
      <c r="N121" s="8">
        <f t="shared" si="44"/>
        <v>0</v>
      </c>
      <c r="O121" s="8">
        <f t="shared" si="44"/>
        <v>0</v>
      </c>
      <c r="P121" s="41"/>
      <c r="Q121" s="72"/>
      <c r="R121" s="72"/>
      <c r="S121" s="72"/>
      <c r="T121" s="72"/>
      <c r="U121" s="18"/>
      <c r="V121" s="19"/>
      <c r="W121" s="19"/>
      <c r="X121" s="22"/>
      <c r="Y121" s="22"/>
      <c r="Z121" s="22"/>
      <c r="AA121" s="22"/>
      <c r="AB121" s="22"/>
      <c r="AC121" s="22"/>
      <c r="AD121" s="22"/>
      <c r="AE121" s="22"/>
      <c r="AF121" s="17"/>
      <c r="AG121" s="72"/>
      <c r="AH121" s="72"/>
      <c r="AI121" s="72"/>
      <c r="AJ121" s="72"/>
      <c r="AK121" s="18"/>
      <c r="AL121" s="19"/>
      <c r="AM121" s="19"/>
      <c r="AN121" s="22"/>
      <c r="AO121" s="22"/>
      <c r="AP121" s="22"/>
      <c r="AQ121" s="22"/>
      <c r="AR121" s="22"/>
      <c r="AS121" s="22"/>
      <c r="AT121" s="22"/>
      <c r="AU121" s="22"/>
      <c r="AV121" s="17"/>
      <c r="AW121" s="72"/>
      <c r="AX121" s="72"/>
      <c r="AY121" s="72"/>
      <c r="AZ121" s="72"/>
      <c r="BA121" s="18"/>
      <c r="BB121" s="19"/>
      <c r="BC121" s="19"/>
      <c r="BD121" s="22"/>
      <c r="BE121" s="22"/>
      <c r="BF121" s="22"/>
      <c r="BG121" s="22"/>
      <c r="BH121" s="22"/>
      <c r="BI121" s="22"/>
      <c r="BJ121" s="22"/>
      <c r="BK121" s="22"/>
      <c r="BL121" s="17"/>
      <c r="BM121" s="72"/>
      <c r="BN121" s="72"/>
      <c r="BO121" s="72"/>
      <c r="BP121" s="72"/>
      <c r="BQ121" s="18"/>
      <c r="BR121" s="19"/>
      <c r="BS121" s="19"/>
      <c r="BT121" s="22"/>
      <c r="BU121" s="22"/>
      <c r="BV121" s="22"/>
      <c r="BW121" s="22"/>
      <c r="BX121" s="22"/>
      <c r="BY121" s="22"/>
      <c r="BZ121" s="22"/>
      <c r="CA121" s="22"/>
      <c r="CB121" s="17"/>
      <c r="CC121" s="72"/>
      <c r="CD121" s="72"/>
      <c r="CE121" s="72"/>
      <c r="CF121" s="72"/>
      <c r="CG121" s="18"/>
      <c r="CH121" s="19"/>
      <c r="CI121" s="19"/>
      <c r="CJ121" s="22"/>
      <c r="CK121" s="22"/>
      <c r="CL121" s="22"/>
      <c r="CM121" s="22"/>
      <c r="CN121" s="22"/>
      <c r="CO121" s="22"/>
      <c r="CP121" s="22"/>
      <c r="CQ121" s="22"/>
      <c r="CR121" s="17"/>
      <c r="CS121" s="72"/>
      <c r="CT121" s="72"/>
      <c r="CU121" s="72"/>
      <c r="CV121" s="72"/>
      <c r="CW121" s="18"/>
      <c r="CX121" s="19"/>
      <c r="CY121" s="19"/>
      <c r="CZ121" s="22"/>
      <c r="DA121" s="22"/>
      <c r="DB121" s="22"/>
      <c r="DC121" s="22"/>
      <c r="DD121" s="22"/>
      <c r="DE121" s="22"/>
      <c r="DF121" s="22"/>
      <c r="DG121" s="22"/>
      <c r="DH121" s="17"/>
      <c r="DI121" s="72"/>
      <c r="DJ121" s="72"/>
      <c r="DK121" s="72"/>
      <c r="DL121" s="72"/>
      <c r="DM121" s="18"/>
      <c r="DN121" s="19"/>
      <c r="DO121" s="19"/>
      <c r="DP121" s="22"/>
      <c r="DQ121" s="22"/>
      <c r="DR121" s="22"/>
      <c r="DS121" s="22"/>
      <c r="DT121" s="22"/>
      <c r="DU121" s="22"/>
      <c r="DV121" s="22"/>
      <c r="DW121" s="22"/>
      <c r="DX121" s="17"/>
      <c r="DY121" s="72"/>
      <c r="DZ121" s="72"/>
      <c r="EA121" s="72"/>
      <c r="EB121" s="72"/>
      <c r="EC121" s="18"/>
      <c r="ED121" s="19"/>
      <c r="EE121" s="19"/>
      <c r="EF121" s="22"/>
      <c r="EG121" s="22"/>
      <c r="EH121" s="22"/>
      <c r="EI121" s="22"/>
      <c r="EJ121" s="22"/>
      <c r="EK121" s="22"/>
      <c r="EL121" s="22"/>
      <c r="EM121" s="22"/>
      <c r="EN121" s="17"/>
      <c r="EO121" s="72"/>
      <c r="EP121" s="72"/>
      <c r="EQ121" s="72"/>
      <c r="ER121" s="72"/>
      <c r="ES121" s="18"/>
      <c r="ET121" s="19"/>
      <c r="EU121" s="19"/>
      <c r="EV121" s="22"/>
      <c r="EW121" s="22"/>
      <c r="EX121" s="22"/>
      <c r="EY121" s="22"/>
      <c r="EZ121" s="22"/>
      <c r="FA121" s="22"/>
      <c r="FB121" s="22"/>
      <c r="FC121" s="22"/>
      <c r="FD121" s="17"/>
      <c r="FE121" s="72"/>
      <c r="FF121" s="72"/>
      <c r="FG121" s="72"/>
      <c r="FH121" s="72"/>
      <c r="FI121" s="18"/>
      <c r="FJ121" s="19"/>
      <c r="FK121" s="19"/>
      <c r="FL121" s="22"/>
      <c r="FM121" s="22"/>
      <c r="FN121" s="22"/>
      <c r="FO121" s="22"/>
      <c r="FP121" s="22"/>
      <c r="FQ121" s="22"/>
      <c r="FR121" s="22"/>
      <c r="FS121" s="22"/>
      <c r="FT121" s="17"/>
      <c r="FU121" s="72"/>
      <c r="FV121" s="72"/>
      <c r="FW121" s="72"/>
      <c r="FX121" s="72"/>
      <c r="FY121" s="18"/>
      <c r="FZ121" s="19"/>
      <c r="GA121" s="19"/>
      <c r="GB121" s="22"/>
      <c r="GC121" s="22"/>
      <c r="GD121" s="22"/>
      <c r="GE121" s="22"/>
      <c r="GF121" s="22"/>
      <c r="GG121" s="22"/>
      <c r="GH121" s="22"/>
      <c r="GI121" s="22"/>
      <c r="GJ121" s="17"/>
      <c r="GK121" s="72"/>
      <c r="GL121" s="72"/>
      <c r="GM121" s="72"/>
      <c r="GN121" s="72"/>
      <c r="GO121" s="18"/>
      <c r="GP121" s="19"/>
      <c r="GQ121" s="19"/>
      <c r="GR121" s="22"/>
      <c r="GS121" s="22"/>
      <c r="GT121" s="22"/>
      <c r="GU121" s="22"/>
      <c r="GV121" s="22"/>
      <c r="GW121" s="22"/>
      <c r="GX121" s="22"/>
      <c r="GY121" s="22"/>
      <c r="GZ121" s="17"/>
      <c r="HA121" s="72"/>
      <c r="HB121" s="72"/>
      <c r="HC121" s="72"/>
      <c r="HD121" s="72"/>
      <c r="HE121" s="18"/>
      <c r="HF121" s="19"/>
      <c r="HG121" s="19"/>
      <c r="HH121" s="22"/>
      <c r="HI121" s="22"/>
      <c r="HJ121" s="22"/>
      <c r="HK121" s="22"/>
      <c r="HL121" s="22"/>
      <c r="HM121" s="22"/>
      <c r="HN121" s="22"/>
      <c r="HO121" s="22"/>
      <c r="HP121" s="17"/>
      <c r="HQ121" s="72"/>
      <c r="HR121" s="72"/>
      <c r="HS121" s="72"/>
      <c r="HT121" s="72"/>
      <c r="HU121" s="18"/>
      <c r="HV121" s="19"/>
      <c r="HW121" s="19"/>
      <c r="HX121" s="22"/>
      <c r="HY121" s="22"/>
      <c r="HZ121" s="22"/>
      <c r="IA121" s="22"/>
      <c r="IB121" s="22"/>
      <c r="IC121" s="22"/>
      <c r="ID121" s="22"/>
      <c r="IE121" s="22"/>
      <c r="IF121" s="17"/>
      <c r="IG121" s="72"/>
      <c r="IH121" s="72"/>
      <c r="II121" s="72"/>
      <c r="IJ121" s="72"/>
      <c r="IK121" s="18"/>
      <c r="IL121" s="19"/>
      <c r="IM121" s="19"/>
      <c r="IN121" s="22"/>
      <c r="IO121" s="22"/>
      <c r="IP121" s="22"/>
      <c r="IQ121" s="22"/>
      <c r="IR121" s="22"/>
      <c r="IS121" s="22"/>
      <c r="IT121" s="22"/>
      <c r="IU121" s="22"/>
      <c r="IV121" s="17"/>
    </row>
    <row r="122" spans="1:256" s="14" customFormat="1" ht="18.75" customHeight="1">
      <c r="A122" s="69"/>
      <c r="B122" s="69"/>
      <c r="C122" s="69"/>
      <c r="D122" s="69"/>
      <c r="E122" s="5">
        <v>2020</v>
      </c>
      <c r="F122" s="8">
        <f t="shared" si="37"/>
        <v>500000</v>
      </c>
      <c r="G122" s="8">
        <f t="shared" si="38"/>
        <v>0</v>
      </c>
      <c r="H122" s="8">
        <f t="shared" si="44"/>
        <v>31250</v>
      </c>
      <c r="I122" s="8">
        <f t="shared" si="44"/>
        <v>0</v>
      </c>
      <c r="J122" s="8">
        <f t="shared" si="44"/>
        <v>375000</v>
      </c>
      <c r="K122" s="8">
        <f t="shared" si="44"/>
        <v>0</v>
      </c>
      <c r="L122" s="8">
        <f t="shared" si="44"/>
        <v>93750</v>
      </c>
      <c r="M122" s="8">
        <f t="shared" si="44"/>
        <v>0</v>
      </c>
      <c r="N122" s="8">
        <f t="shared" si="44"/>
        <v>0</v>
      </c>
      <c r="O122" s="8">
        <f t="shared" si="44"/>
        <v>0</v>
      </c>
      <c r="P122" s="41"/>
      <c r="Q122" s="72"/>
      <c r="R122" s="72"/>
      <c r="S122" s="72"/>
      <c r="T122" s="72"/>
      <c r="U122" s="18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7"/>
      <c r="AG122" s="72"/>
      <c r="AH122" s="72"/>
      <c r="AI122" s="72"/>
      <c r="AJ122" s="72"/>
      <c r="AK122" s="18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7"/>
      <c r="AW122" s="72"/>
      <c r="AX122" s="72"/>
      <c r="AY122" s="72"/>
      <c r="AZ122" s="72"/>
      <c r="BA122" s="18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7"/>
      <c r="BM122" s="72"/>
      <c r="BN122" s="72"/>
      <c r="BO122" s="72"/>
      <c r="BP122" s="72"/>
      <c r="BQ122" s="18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7"/>
      <c r="CC122" s="72"/>
      <c r="CD122" s="72"/>
      <c r="CE122" s="72"/>
      <c r="CF122" s="72"/>
      <c r="CG122" s="18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7"/>
      <c r="CS122" s="72"/>
      <c r="CT122" s="72"/>
      <c r="CU122" s="72"/>
      <c r="CV122" s="72"/>
      <c r="CW122" s="18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7"/>
      <c r="DI122" s="72"/>
      <c r="DJ122" s="72"/>
      <c r="DK122" s="72"/>
      <c r="DL122" s="72"/>
      <c r="DM122" s="18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7"/>
      <c r="DY122" s="72"/>
      <c r="DZ122" s="72"/>
      <c r="EA122" s="72"/>
      <c r="EB122" s="72"/>
      <c r="EC122" s="18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7"/>
      <c r="EO122" s="72"/>
      <c r="EP122" s="72"/>
      <c r="EQ122" s="72"/>
      <c r="ER122" s="72"/>
      <c r="ES122" s="18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7"/>
      <c r="FE122" s="72"/>
      <c r="FF122" s="72"/>
      <c r="FG122" s="72"/>
      <c r="FH122" s="72"/>
      <c r="FI122" s="18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7"/>
      <c r="FU122" s="72"/>
      <c r="FV122" s="72"/>
      <c r="FW122" s="72"/>
      <c r="FX122" s="72"/>
      <c r="FY122" s="18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7"/>
      <c r="GK122" s="72"/>
      <c r="GL122" s="72"/>
      <c r="GM122" s="72"/>
      <c r="GN122" s="72"/>
      <c r="GO122" s="18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7"/>
      <c r="HA122" s="72"/>
      <c r="HB122" s="72"/>
      <c r="HC122" s="72"/>
      <c r="HD122" s="72"/>
      <c r="HE122" s="18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7"/>
      <c r="HQ122" s="72"/>
      <c r="HR122" s="72"/>
      <c r="HS122" s="72"/>
      <c r="HT122" s="72"/>
      <c r="HU122" s="18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7"/>
      <c r="IG122" s="72"/>
      <c r="IH122" s="72"/>
      <c r="II122" s="72"/>
      <c r="IJ122" s="72"/>
      <c r="IK122" s="18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7"/>
    </row>
    <row r="123" spans="1:16" s="23" customFormat="1" ht="66" customHeight="1">
      <c r="A123" s="81" t="s">
        <v>186</v>
      </c>
      <c r="B123" s="81"/>
      <c r="C123" s="81"/>
      <c r="D123" s="81"/>
      <c r="E123" s="81"/>
      <c r="F123" s="6"/>
      <c r="G123" s="6"/>
      <c r="H123" s="40"/>
      <c r="I123" s="40"/>
      <c r="J123" s="40"/>
      <c r="K123" s="40"/>
      <c r="L123" s="40"/>
      <c r="M123" s="40"/>
      <c r="N123" s="40"/>
      <c r="O123" s="40"/>
      <c r="P123" s="29"/>
    </row>
    <row r="124" spans="1:16" s="14" customFormat="1" ht="29.25" customHeight="1">
      <c r="A124" s="69" t="s">
        <v>212</v>
      </c>
      <c r="B124" s="69" t="s">
        <v>144</v>
      </c>
      <c r="C124" s="69"/>
      <c r="D124" s="69"/>
      <c r="E124" s="30" t="s">
        <v>122</v>
      </c>
      <c r="F124" s="9">
        <f aca="true" t="shared" si="45" ref="F124:O124">F131+F138</f>
        <v>560209.2</v>
      </c>
      <c r="G124" s="9">
        <f t="shared" si="45"/>
        <v>63460.3</v>
      </c>
      <c r="H124" s="9">
        <f t="shared" si="45"/>
        <v>485209.19999999995</v>
      </c>
      <c r="I124" s="9">
        <f t="shared" si="45"/>
        <v>63460.3</v>
      </c>
      <c r="J124" s="9">
        <f t="shared" si="45"/>
        <v>0</v>
      </c>
      <c r="K124" s="9">
        <f t="shared" si="45"/>
        <v>0</v>
      </c>
      <c r="L124" s="9">
        <f t="shared" si="45"/>
        <v>75000</v>
      </c>
      <c r="M124" s="9">
        <f t="shared" si="45"/>
        <v>0</v>
      </c>
      <c r="N124" s="9">
        <f t="shared" si="45"/>
        <v>0</v>
      </c>
      <c r="O124" s="9">
        <f t="shared" si="45"/>
        <v>0</v>
      </c>
      <c r="P124" s="41"/>
    </row>
    <row r="125" spans="1:16" s="14" customFormat="1" ht="22.5" customHeight="1">
      <c r="A125" s="69"/>
      <c r="B125" s="69"/>
      <c r="C125" s="69"/>
      <c r="D125" s="69"/>
      <c r="E125" s="5">
        <v>2015</v>
      </c>
      <c r="F125" s="8">
        <f aca="true" t="shared" si="46" ref="F125:O125">F132+F139</f>
        <v>49965.1</v>
      </c>
      <c r="G125" s="8">
        <f t="shared" si="46"/>
        <v>49965.1</v>
      </c>
      <c r="H125" s="8">
        <f>H132+H139</f>
        <v>49965.1</v>
      </c>
      <c r="I125" s="8">
        <f t="shared" si="46"/>
        <v>49965.1</v>
      </c>
      <c r="J125" s="8">
        <f t="shared" si="46"/>
        <v>0</v>
      </c>
      <c r="K125" s="8">
        <f t="shared" si="46"/>
        <v>0</v>
      </c>
      <c r="L125" s="8">
        <f t="shared" si="46"/>
        <v>0</v>
      </c>
      <c r="M125" s="8">
        <f t="shared" si="46"/>
        <v>0</v>
      </c>
      <c r="N125" s="8">
        <f t="shared" si="46"/>
        <v>0</v>
      </c>
      <c r="O125" s="8">
        <f t="shared" si="46"/>
        <v>0</v>
      </c>
      <c r="P125" s="41"/>
    </row>
    <row r="126" spans="1:16" s="14" customFormat="1" ht="20.25" customHeight="1">
      <c r="A126" s="69"/>
      <c r="B126" s="69"/>
      <c r="C126" s="69"/>
      <c r="D126" s="69"/>
      <c r="E126" s="5">
        <v>2016</v>
      </c>
      <c r="F126" s="8">
        <f aca="true" t="shared" si="47" ref="F126:O126">F133+F140</f>
        <v>333577.6</v>
      </c>
      <c r="G126" s="8">
        <f t="shared" si="47"/>
        <v>13495.2</v>
      </c>
      <c r="H126" s="8">
        <f>H133+H140</f>
        <v>333577.6</v>
      </c>
      <c r="I126" s="8">
        <f>I133+I140</f>
        <v>13495.2</v>
      </c>
      <c r="J126" s="8">
        <f t="shared" si="47"/>
        <v>0</v>
      </c>
      <c r="K126" s="8">
        <f t="shared" si="47"/>
        <v>0</v>
      </c>
      <c r="L126" s="8">
        <f t="shared" si="47"/>
        <v>0</v>
      </c>
      <c r="M126" s="8">
        <f t="shared" si="47"/>
        <v>0</v>
      </c>
      <c r="N126" s="8">
        <f t="shared" si="47"/>
        <v>0</v>
      </c>
      <c r="O126" s="8">
        <f t="shared" si="47"/>
        <v>0</v>
      </c>
      <c r="P126" s="41"/>
    </row>
    <row r="127" spans="1:16" s="14" customFormat="1" ht="21.75" customHeight="1">
      <c r="A127" s="69"/>
      <c r="B127" s="69"/>
      <c r="C127" s="69"/>
      <c r="D127" s="69"/>
      <c r="E127" s="5">
        <v>2017</v>
      </c>
      <c r="F127" s="8">
        <f aca="true" t="shared" si="48" ref="F127:G130">F134+F141</f>
        <v>132766.5</v>
      </c>
      <c r="G127" s="8">
        <f t="shared" si="48"/>
        <v>0</v>
      </c>
      <c r="H127" s="8">
        <f aca="true" t="shared" si="49" ref="H127:O127">H134+H141</f>
        <v>57766.5</v>
      </c>
      <c r="I127" s="8">
        <f t="shared" si="49"/>
        <v>0</v>
      </c>
      <c r="J127" s="8">
        <f t="shared" si="49"/>
        <v>0</v>
      </c>
      <c r="K127" s="8">
        <f t="shared" si="49"/>
        <v>0</v>
      </c>
      <c r="L127" s="8">
        <f t="shared" si="49"/>
        <v>75000</v>
      </c>
      <c r="M127" s="8">
        <f t="shared" si="49"/>
        <v>0</v>
      </c>
      <c r="N127" s="8">
        <f t="shared" si="49"/>
        <v>0</v>
      </c>
      <c r="O127" s="8">
        <f t="shared" si="49"/>
        <v>0</v>
      </c>
      <c r="P127" s="41"/>
    </row>
    <row r="128" spans="1:16" ht="24" customHeight="1">
      <c r="A128" s="69"/>
      <c r="B128" s="69"/>
      <c r="C128" s="69"/>
      <c r="D128" s="69"/>
      <c r="E128" s="5">
        <v>2018</v>
      </c>
      <c r="F128" s="8">
        <f t="shared" si="48"/>
        <v>15000</v>
      </c>
      <c r="G128" s="8">
        <f t="shared" si="48"/>
        <v>0</v>
      </c>
      <c r="H128" s="8">
        <f aca="true" t="shared" si="50" ref="H128:O128">H135+H142</f>
        <v>15000</v>
      </c>
      <c r="I128" s="8">
        <f t="shared" si="50"/>
        <v>0</v>
      </c>
      <c r="J128" s="8">
        <f t="shared" si="50"/>
        <v>0</v>
      </c>
      <c r="K128" s="8">
        <f t="shared" si="50"/>
        <v>0</v>
      </c>
      <c r="L128" s="8">
        <f t="shared" si="50"/>
        <v>0</v>
      </c>
      <c r="M128" s="8">
        <f t="shared" si="50"/>
        <v>0</v>
      </c>
      <c r="N128" s="8">
        <f t="shared" si="50"/>
        <v>0</v>
      </c>
      <c r="O128" s="8">
        <f t="shared" si="50"/>
        <v>0</v>
      </c>
      <c r="P128" s="41"/>
    </row>
    <row r="129" spans="1:16" ht="18" customHeight="1">
      <c r="A129" s="69"/>
      <c r="B129" s="69"/>
      <c r="C129" s="69"/>
      <c r="D129" s="69"/>
      <c r="E129" s="5">
        <v>2019</v>
      </c>
      <c r="F129" s="8">
        <f t="shared" si="48"/>
        <v>24000</v>
      </c>
      <c r="G129" s="8">
        <f t="shared" si="48"/>
        <v>0</v>
      </c>
      <c r="H129" s="8">
        <f aca="true" t="shared" si="51" ref="H129:O129">H136+H143</f>
        <v>24000</v>
      </c>
      <c r="I129" s="8">
        <f t="shared" si="51"/>
        <v>0</v>
      </c>
      <c r="J129" s="8">
        <f t="shared" si="51"/>
        <v>0</v>
      </c>
      <c r="K129" s="8">
        <f t="shared" si="51"/>
        <v>0</v>
      </c>
      <c r="L129" s="8">
        <f t="shared" si="51"/>
        <v>0</v>
      </c>
      <c r="M129" s="8">
        <f t="shared" si="51"/>
        <v>0</v>
      </c>
      <c r="N129" s="8">
        <f t="shared" si="51"/>
        <v>0</v>
      </c>
      <c r="O129" s="8">
        <f t="shared" si="51"/>
        <v>0</v>
      </c>
      <c r="P129" s="41"/>
    </row>
    <row r="130" spans="1:16" ht="21.75" customHeight="1">
      <c r="A130" s="69"/>
      <c r="B130" s="69"/>
      <c r="C130" s="69"/>
      <c r="D130" s="69"/>
      <c r="E130" s="5">
        <v>2020</v>
      </c>
      <c r="F130" s="8">
        <f t="shared" si="48"/>
        <v>4900</v>
      </c>
      <c r="G130" s="8">
        <f t="shared" si="48"/>
        <v>0</v>
      </c>
      <c r="H130" s="8">
        <f aca="true" t="shared" si="52" ref="H130:O130">H137+H144</f>
        <v>4900</v>
      </c>
      <c r="I130" s="8">
        <f t="shared" si="52"/>
        <v>0</v>
      </c>
      <c r="J130" s="8">
        <f t="shared" si="52"/>
        <v>0</v>
      </c>
      <c r="K130" s="8">
        <f t="shared" si="52"/>
        <v>0</v>
      </c>
      <c r="L130" s="8">
        <f t="shared" si="52"/>
        <v>0</v>
      </c>
      <c r="M130" s="8">
        <f t="shared" si="52"/>
        <v>0</v>
      </c>
      <c r="N130" s="8">
        <f t="shared" si="52"/>
        <v>0</v>
      </c>
      <c r="O130" s="8">
        <f t="shared" si="52"/>
        <v>0</v>
      </c>
      <c r="P130" s="41"/>
    </row>
    <row r="131" spans="1:16" ht="19.5" customHeight="1">
      <c r="A131" s="69"/>
      <c r="B131" s="69" t="s">
        <v>378</v>
      </c>
      <c r="C131" s="69"/>
      <c r="D131" s="69"/>
      <c r="E131" s="30" t="s">
        <v>122</v>
      </c>
      <c r="F131" s="9">
        <f aca="true" t="shared" si="53" ref="F131:F146">H131+J131+L131+N131</f>
        <v>108552</v>
      </c>
      <c r="G131" s="9">
        <f aca="true" t="shared" si="54" ref="G131:G146">I131+K131+M131+O131</f>
        <v>11252.1</v>
      </c>
      <c r="H131" s="9">
        <f aca="true" t="shared" si="55" ref="H131:O131">SUM(H132:H137)</f>
        <v>108552</v>
      </c>
      <c r="I131" s="9">
        <f t="shared" si="55"/>
        <v>11252.1</v>
      </c>
      <c r="J131" s="9">
        <f t="shared" si="55"/>
        <v>0</v>
      </c>
      <c r="K131" s="9">
        <f t="shared" si="55"/>
        <v>0</v>
      </c>
      <c r="L131" s="9">
        <f t="shared" si="55"/>
        <v>0</v>
      </c>
      <c r="M131" s="9">
        <f t="shared" si="55"/>
        <v>0</v>
      </c>
      <c r="N131" s="9">
        <f t="shared" si="55"/>
        <v>0</v>
      </c>
      <c r="O131" s="9">
        <f t="shared" si="55"/>
        <v>0</v>
      </c>
      <c r="P131" s="41"/>
    </row>
    <row r="132" spans="1:16" ht="20.25" customHeight="1">
      <c r="A132" s="69"/>
      <c r="B132" s="69"/>
      <c r="C132" s="69"/>
      <c r="D132" s="69"/>
      <c r="E132" s="5">
        <v>2015</v>
      </c>
      <c r="F132" s="8">
        <f t="shared" si="53"/>
        <v>446.20000000000005</v>
      </c>
      <c r="G132" s="8">
        <f t="shared" si="54"/>
        <v>446.20000000000005</v>
      </c>
      <c r="H132" s="8">
        <f aca="true" t="shared" si="56" ref="H132:O132">H146+H150</f>
        <v>446.20000000000005</v>
      </c>
      <c r="I132" s="8">
        <f t="shared" si="56"/>
        <v>446.20000000000005</v>
      </c>
      <c r="J132" s="8">
        <f t="shared" si="56"/>
        <v>0</v>
      </c>
      <c r="K132" s="8">
        <f t="shared" si="56"/>
        <v>0</v>
      </c>
      <c r="L132" s="8">
        <f t="shared" si="56"/>
        <v>0</v>
      </c>
      <c r="M132" s="8">
        <f t="shared" si="56"/>
        <v>0</v>
      </c>
      <c r="N132" s="8">
        <f t="shared" si="56"/>
        <v>0</v>
      </c>
      <c r="O132" s="8">
        <f t="shared" si="56"/>
        <v>0</v>
      </c>
      <c r="P132" s="41"/>
    </row>
    <row r="133" spans="1:16" ht="19.5" customHeight="1">
      <c r="A133" s="69"/>
      <c r="B133" s="69"/>
      <c r="C133" s="69"/>
      <c r="D133" s="69"/>
      <c r="E133" s="5">
        <v>2016</v>
      </c>
      <c r="F133" s="8">
        <f t="shared" si="53"/>
        <v>39239.9</v>
      </c>
      <c r="G133" s="8">
        <f t="shared" si="54"/>
        <v>10805.9</v>
      </c>
      <c r="H133" s="8">
        <f aca="true" t="shared" si="57" ref="H133:O133">H147+H152+H153+H154+H156+H157+H159+H145</f>
        <v>39239.9</v>
      </c>
      <c r="I133" s="8">
        <f t="shared" si="57"/>
        <v>10805.9</v>
      </c>
      <c r="J133" s="8">
        <f t="shared" si="57"/>
        <v>0</v>
      </c>
      <c r="K133" s="8">
        <f t="shared" si="57"/>
        <v>0</v>
      </c>
      <c r="L133" s="8">
        <f t="shared" si="57"/>
        <v>0</v>
      </c>
      <c r="M133" s="8">
        <f t="shared" si="57"/>
        <v>0</v>
      </c>
      <c r="N133" s="8">
        <f t="shared" si="57"/>
        <v>0</v>
      </c>
      <c r="O133" s="8">
        <f t="shared" si="57"/>
        <v>0</v>
      </c>
      <c r="P133" s="41"/>
    </row>
    <row r="134" spans="1:16" ht="21.75" customHeight="1">
      <c r="A134" s="69"/>
      <c r="B134" s="69"/>
      <c r="C134" s="69"/>
      <c r="D134" s="69"/>
      <c r="E134" s="5">
        <v>2017</v>
      </c>
      <c r="F134" s="8">
        <f t="shared" si="53"/>
        <v>24965.9</v>
      </c>
      <c r="G134" s="8">
        <f t="shared" si="54"/>
        <v>0</v>
      </c>
      <c r="H134" s="8">
        <f aca="true" t="shared" si="58" ref="H134:O134">H151+H161+H163+H165+H164</f>
        <v>24965.9</v>
      </c>
      <c r="I134" s="8">
        <f t="shared" si="58"/>
        <v>0</v>
      </c>
      <c r="J134" s="8">
        <f t="shared" si="58"/>
        <v>0</v>
      </c>
      <c r="K134" s="8">
        <f t="shared" si="58"/>
        <v>0</v>
      </c>
      <c r="L134" s="8">
        <f t="shared" si="58"/>
        <v>0</v>
      </c>
      <c r="M134" s="8">
        <f t="shared" si="58"/>
        <v>0</v>
      </c>
      <c r="N134" s="8">
        <f t="shared" si="58"/>
        <v>0</v>
      </c>
      <c r="O134" s="8">
        <f t="shared" si="58"/>
        <v>0</v>
      </c>
      <c r="P134" s="41"/>
    </row>
    <row r="135" spans="1:16" ht="21.75" customHeight="1">
      <c r="A135" s="69"/>
      <c r="B135" s="69"/>
      <c r="C135" s="69"/>
      <c r="D135" s="69"/>
      <c r="E135" s="5">
        <v>2018</v>
      </c>
      <c r="F135" s="8">
        <f t="shared" si="53"/>
        <v>15000</v>
      </c>
      <c r="G135" s="8">
        <f t="shared" si="54"/>
        <v>0</v>
      </c>
      <c r="H135" s="8">
        <f>H166</f>
        <v>15000</v>
      </c>
      <c r="I135" s="8">
        <f aca="true" t="shared" si="59" ref="I135:O135">I166</f>
        <v>0</v>
      </c>
      <c r="J135" s="8">
        <f t="shared" si="59"/>
        <v>0</v>
      </c>
      <c r="K135" s="8">
        <f t="shared" si="59"/>
        <v>0</v>
      </c>
      <c r="L135" s="8">
        <f t="shared" si="59"/>
        <v>0</v>
      </c>
      <c r="M135" s="8">
        <f t="shared" si="59"/>
        <v>0</v>
      </c>
      <c r="N135" s="8">
        <f t="shared" si="59"/>
        <v>0</v>
      </c>
      <c r="O135" s="8">
        <f t="shared" si="59"/>
        <v>0</v>
      </c>
      <c r="P135" s="41"/>
    </row>
    <row r="136" spans="1:16" ht="18.75" customHeight="1">
      <c r="A136" s="69"/>
      <c r="B136" s="69"/>
      <c r="C136" s="69"/>
      <c r="D136" s="69"/>
      <c r="E136" s="5">
        <v>2019</v>
      </c>
      <c r="F136" s="8">
        <f t="shared" si="53"/>
        <v>24000</v>
      </c>
      <c r="G136" s="8">
        <f t="shared" si="54"/>
        <v>0</v>
      </c>
      <c r="H136" s="8">
        <f>H167+H168</f>
        <v>24000</v>
      </c>
      <c r="I136" s="8">
        <f aca="true" t="shared" si="60" ref="I136:O136">I167+I168</f>
        <v>0</v>
      </c>
      <c r="J136" s="8">
        <f t="shared" si="60"/>
        <v>0</v>
      </c>
      <c r="K136" s="8">
        <f t="shared" si="60"/>
        <v>0</v>
      </c>
      <c r="L136" s="8">
        <f t="shared" si="60"/>
        <v>0</v>
      </c>
      <c r="M136" s="8">
        <f t="shared" si="60"/>
        <v>0</v>
      </c>
      <c r="N136" s="8">
        <f t="shared" si="60"/>
        <v>0</v>
      </c>
      <c r="O136" s="8">
        <f t="shared" si="60"/>
        <v>0</v>
      </c>
      <c r="P136" s="41"/>
    </row>
    <row r="137" spans="1:16" ht="20.25" customHeight="1">
      <c r="A137" s="69"/>
      <c r="B137" s="69"/>
      <c r="C137" s="69"/>
      <c r="D137" s="69"/>
      <c r="E137" s="5">
        <v>2020</v>
      </c>
      <c r="F137" s="8">
        <f t="shared" si="53"/>
        <v>4900</v>
      </c>
      <c r="G137" s="8">
        <f t="shared" si="54"/>
        <v>0</v>
      </c>
      <c r="H137" s="8">
        <f>H169</f>
        <v>4900</v>
      </c>
      <c r="I137" s="8">
        <f aca="true" t="shared" si="61" ref="I137:O137">I169</f>
        <v>0</v>
      </c>
      <c r="J137" s="8">
        <f t="shared" si="61"/>
        <v>0</v>
      </c>
      <c r="K137" s="8">
        <f t="shared" si="61"/>
        <v>0</v>
      </c>
      <c r="L137" s="8">
        <f t="shared" si="61"/>
        <v>0</v>
      </c>
      <c r="M137" s="8">
        <f t="shared" si="61"/>
        <v>0</v>
      </c>
      <c r="N137" s="8">
        <f t="shared" si="61"/>
        <v>0</v>
      </c>
      <c r="O137" s="8">
        <f t="shared" si="61"/>
        <v>0</v>
      </c>
      <c r="P137" s="41"/>
    </row>
    <row r="138" spans="1:16" ht="18" customHeight="1">
      <c r="A138" s="69"/>
      <c r="B138" s="69" t="s">
        <v>173</v>
      </c>
      <c r="C138" s="69"/>
      <c r="D138" s="69"/>
      <c r="E138" s="30" t="s">
        <v>122</v>
      </c>
      <c r="F138" s="9">
        <f t="shared" si="53"/>
        <v>451657.19999999995</v>
      </c>
      <c r="G138" s="9">
        <f t="shared" si="54"/>
        <v>52208.200000000004</v>
      </c>
      <c r="H138" s="9">
        <f aca="true" t="shared" si="62" ref="H138:O138">SUM(H139:H144)</f>
        <v>376657.19999999995</v>
      </c>
      <c r="I138" s="9">
        <f t="shared" si="62"/>
        <v>52208.200000000004</v>
      </c>
      <c r="J138" s="9">
        <f t="shared" si="62"/>
        <v>0</v>
      </c>
      <c r="K138" s="9">
        <f t="shared" si="62"/>
        <v>0</v>
      </c>
      <c r="L138" s="9">
        <f t="shared" si="62"/>
        <v>75000</v>
      </c>
      <c r="M138" s="9">
        <f t="shared" si="62"/>
        <v>0</v>
      </c>
      <c r="N138" s="9">
        <f t="shared" si="62"/>
        <v>0</v>
      </c>
      <c r="O138" s="9">
        <f t="shared" si="62"/>
        <v>0</v>
      </c>
      <c r="P138" s="41"/>
    </row>
    <row r="139" spans="1:16" ht="21.75" customHeight="1">
      <c r="A139" s="69"/>
      <c r="B139" s="69"/>
      <c r="C139" s="69"/>
      <c r="D139" s="69"/>
      <c r="E139" s="5">
        <v>2015</v>
      </c>
      <c r="F139" s="8">
        <f t="shared" si="53"/>
        <v>49518.9</v>
      </c>
      <c r="G139" s="8">
        <f t="shared" si="54"/>
        <v>49518.9</v>
      </c>
      <c r="H139" s="8">
        <f>H148</f>
        <v>49518.9</v>
      </c>
      <c r="I139" s="8">
        <f aca="true" t="shared" si="63" ref="I139:O139">I148</f>
        <v>49518.9</v>
      </c>
      <c r="J139" s="8">
        <f t="shared" si="63"/>
        <v>0</v>
      </c>
      <c r="K139" s="8">
        <f t="shared" si="63"/>
        <v>0</v>
      </c>
      <c r="L139" s="8">
        <f t="shared" si="63"/>
        <v>0</v>
      </c>
      <c r="M139" s="8">
        <f t="shared" si="63"/>
        <v>0</v>
      </c>
      <c r="N139" s="8">
        <f t="shared" si="63"/>
        <v>0</v>
      </c>
      <c r="O139" s="8">
        <f t="shared" si="63"/>
        <v>0</v>
      </c>
      <c r="P139" s="41"/>
    </row>
    <row r="140" spans="1:16" ht="19.5" customHeight="1">
      <c r="A140" s="69"/>
      <c r="B140" s="69"/>
      <c r="C140" s="69"/>
      <c r="D140" s="69"/>
      <c r="E140" s="5">
        <v>2016</v>
      </c>
      <c r="F140" s="8">
        <f t="shared" si="53"/>
        <v>294337.69999999995</v>
      </c>
      <c r="G140" s="8">
        <f t="shared" si="54"/>
        <v>2689.3</v>
      </c>
      <c r="H140" s="8">
        <f>H149+H155+H158</f>
        <v>294337.69999999995</v>
      </c>
      <c r="I140" s="8">
        <f aca="true" t="shared" si="64" ref="I140:O140">I149+I155+I158</f>
        <v>2689.3</v>
      </c>
      <c r="J140" s="8">
        <f t="shared" si="64"/>
        <v>0</v>
      </c>
      <c r="K140" s="8">
        <f t="shared" si="64"/>
        <v>0</v>
      </c>
      <c r="L140" s="8">
        <f t="shared" si="64"/>
        <v>0</v>
      </c>
      <c r="M140" s="8">
        <f t="shared" si="64"/>
        <v>0</v>
      </c>
      <c r="N140" s="8">
        <f t="shared" si="64"/>
        <v>0</v>
      </c>
      <c r="O140" s="8">
        <f t="shared" si="64"/>
        <v>0</v>
      </c>
      <c r="P140" s="41"/>
    </row>
    <row r="141" spans="1:16" ht="18.75" customHeight="1">
      <c r="A141" s="69"/>
      <c r="B141" s="69"/>
      <c r="C141" s="69"/>
      <c r="D141" s="69"/>
      <c r="E141" s="5">
        <v>2017</v>
      </c>
      <c r="F141" s="8">
        <f t="shared" si="53"/>
        <v>107800.6</v>
      </c>
      <c r="G141" s="8">
        <f t="shared" si="54"/>
        <v>0</v>
      </c>
      <c r="H141" s="8">
        <f aca="true" t="shared" si="65" ref="H141:O141">H160+H162</f>
        <v>32800.6</v>
      </c>
      <c r="I141" s="8">
        <f t="shared" si="65"/>
        <v>0</v>
      </c>
      <c r="J141" s="8">
        <f t="shared" si="65"/>
        <v>0</v>
      </c>
      <c r="K141" s="8">
        <f t="shared" si="65"/>
        <v>0</v>
      </c>
      <c r="L141" s="8">
        <f t="shared" si="65"/>
        <v>75000</v>
      </c>
      <c r="M141" s="8">
        <f t="shared" si="65"/>
        <v>0</v>
      </c>
      <c r="N141" s="8">
        <f t="shared" si="65"/>
        <v>0</v>
      </c>
      <c r="O141" s="8">
        <f t="shared" si="65"/>
        <v>0</v>
      </c>
      <c r="P141" s="41"/>
    </row>
    <row r="142" spans="1:16" ht="17.25" customHeight="1">
      <c r="A142" s="69"/>
      <c r="B142" s="69"/>
      <c r="C142" s="69"/>
      <c r="D142" s="69"/>
      <c r="E142" s="5">
        <v>2018</v>
      </c>
      <c r="F142" s="8">
        <f t="shared" si="53"/>
        <v>0</v>
      </c>
      <c r="G142" s="8">
        <f t="shared" si="54"/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41"/>
    </row>
    <row r="143" spans="1:16" ht="19.5" customHeight="1">
      <c r="A143" s="69"/>
      <c r="B143" s="69"/>
      <c r="C143" s="69"/>
      <c r="D143" s="69"/>
      <c r="E143" s="5">
        <v>2019</v>
      </c>
      <c r="F143" s="8">
        <f t="shared" si="53"/>
        <v>0</v>
      </c>
      <c r="G143" s="8">
        <f t="shared" si="54"/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41"/>
    </row>
    <row r="144" spans="1:16" ht="18" customHeight="1">
      <c r="A144" s="69"/>
      <c r="B144" s="69"/>
      <c r="C144" s="69"/>
      <c r="D144" s="69"/>
      <c r="E144" s="5">
        <v>2020</v>
      </c>
      <c r="F144" s="8">
        <f t="shared" si="53"/>
        <v>0</v>
      </c>
      <c r="G144" s="8">
        <f t="shared" si="54"/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41"/>
    </row>
    <row r="145" spans="1:16" ht="49.5" customHeight="1">
      <c r="A145" s="43" t="s">
        <v>213</v>
      </c>
      <c r="B145" s="41" t="s">
        <v>197</v>
      </c>
      <c r="C145" s="41">
        <v>0.08</v>
      </c>
      <c r="D145" s="41" t="s">
        <v>2</v>
      </c>
      <c r="E145" s="41">
        <v>2016</v>
      </c>
      <c r="F145" s="8">
        <f t="shared" si="53"/>
        <v>6800</v>
      </c>
      <c r="G145" s="8">
        <f t="shared" si="54"/>
        <v>6800</v>
      </c>
      <c r="H145" s="35">
        <v>6800</v>
      </c>
      <c r="I145" s="35">
        <v>6800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42"/>
    </row>
    <row r="146" spans="1:16" ht="48" customHeight="1">
      <c r="A146" s="67" t="s">
        <v>214</v>
      </c>
      <c r="B146" s="68" t="s">
        <v>5</v>
      </c>
      <c r="C146" s="68">
        <v>1.3</v>
      </c>
      <c r="D146" s="5" t="s">
        <v>2</v>
      </c>
      <c r="E146" s="5">
        <v>2015</v>
      </c>
      <c r="F146" s="8">
        <f t="shared" si="53"/>
        <v>348.00000000000006</v>
      </c>
      <c r="G146" s="8">
        <f t="shared" si="54"/>
        <v>348.00000000000006</v>
      </c>
      <c r="H146" s="13">
        <f>727.2-379.2</f>
        <v>348.00000000000006</v>
      </c>
      <c r="I146" s="13">
        <f>727.2-379.2</f>
        <v>348.00000000000006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42" t="s">
        <v>183</v>
      </c>
    </row>
    <row r="147" spans="1:16" ht="48" customHeight="1">
      <c r="A147" s="67"/>
      <c r="B147" s="68"/>
      <c r="C147" s="68"/>
      <c r="D147" s="5" t="s">
        <v>2</v>
      </c>
      <c r="E147" s="5">
        <v>2016</v>
      </c>
      <c r="F147" s="8">
        <f aca="true" t="shared" si="66" ref="F147:G152">H147+J147+L147+N147</f>
        <v>9065.9</v>
      </c>
      <c r="G147" s="8">
        <f t="shared" si="66"/>
        <v>4005.9</v>
      </c>
      <c r="H147" s="13">
        <f>1000.9+4059.1+4005.9</f>
        <v>9065.9</v>
      </c>
      <c r="I147" s="35">
        <v>4005.9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42" t="s">
        <v>315</v>
      </c>
    </row>
    <row r="148" spans="1:16" ht="55.5" customHeight="1">
      <c r="A148" s="67"/>
      <c r="B148" s="68"/>
      <c r="C148" s="68"/>
      <c r="D148" s="41" t="s">
        <v>3</v>
      </c>
      <c r="E148" s="41">
        <v>2015</v>
      </c>
      <c r="F148" s="8">
        <f t="shared" si="66"/>
        <v>49518.9</v>
      </c>
      <c r="G148" s="8">
        <f t="shared" si="66"/>
        <v>49518.9</v>
      </c>
      <c r="H148" s="13">
        <v>49518.9</v>
      </c>
      <c r="I148" s="13">
        <v>49518.9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73"/>
    </row>
    <row r="149" spans="1:16" ht="52.5" customHeight="1">
      <c r="A149" s="67"/>
      <c r="B149" s="68"/>
      <c r="C149" s="68"/>
      <c r="D149" s="41" t="s">
        <v>3</v>
      </c>
      <c r="E149" s="41">
        <v>2016</v>
      </c>
      <c r="F149" s="8">
        <f t="shared" si="66"/>
        <v>124267</v>
      </c>
      <c r="G149" s="8">
        <f t="shared" si="66"/>
        <v>2689.3</v>
      </c>
      <c r="H149" s="13">
        <v>124267</v>
      </c>
      <c r="I149" s="35">
        <v>2689.3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73"/>
    </row>
    <row r="150" spans="1:16" ht="47.25" customHeight="1">
      <c r="A150" s="67" t="s">
        <v>342</v>
      </c>
      <c r="B150" s="68" t="s">
        <v>34</v>
      </c>
      <c r="C150" s="68">
        <v>2.5</v>
      </c>
      <c r="D150" s="41" t="s">
        <v>2</v>
      </c>
      <c r="E150" s="41">
        <v>2015</v>
      </c>
      <c r="F150" s="8">
        <f t="shared" si="66"/>
        <v>98.2</v>
      </c>
      <c r="G150" s="8">
        <f t="shared" si="66"/>
        <v>98.2</v>
      </c>
      <c r="H150" s="13">
        <f>98.5-0.3</f>
        <v>98.2</v>
      </c>
      <c r="I150" s="13">
        <f>98.5-0.3</f>
        <v>98.2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42" t="s">
        <v>359</v>
      </c>
    </row>
    <row r="151" spans="1:16" ht="49.5" customHeight="1">
      <c r="A151" s="67"/>
      <c r="B151" s="68"/>
      <c r="C151" s="68"/>
      <c r="D151" s="41" t="s">
        <v>2</v>
      </c>
      <c r="E151" s="41">
        <v>2017</v>
      </c>
      <c r="F151" s="8">
        <f t="shared" si="66"/>
        <v>7000</v>
      </c>
      <c r="G151" s="8">
        <f t="shared" si="66"/>
        <v>0</v>
      </c>
      <c r="H151" s="13">
        <v>7000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42" t="s">
        <v>32</v>
      </c>
    </row>
    <row r="152" spans="1:16" ht="66.75" customHeight="1">
      <c r="A152" s="43" t="s">
        <v>156</v>
      </c>
      <c r="B152" s="41" t="s">
        <v>9</v>
      </c>
      <c r="C152" s="41">
        <v>0.137</v>
      </c>
      <c r="D152" s="41" t="s">
        <v>2</v>
      </c>
      <c r="E152" s="41">
        <v>2016</v>
      </c>
      <c r="F152" s="8">
        <f t="shared" si="66"/>
        <v>300</v>
      </c>
      <c r="G152" s="8">
        <f t="shared" si="66"/>
        <v>0</v>
      </c>
      <c r="H152" s="13">
        <v>300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42" t="s">
        <v>32</v>
      </c>
    </row>
    <row r="153" spans="1:16" ht="72" customHeight="1">
      <c r="A153" s="43" t="s">
        <v>157</v>
      </c>
      <c r="B153" s="41" t="s">
        <v>306</v>
      </c>
      <c r="C153" s="41">
        <v>0.832</v>
      </c>
      <c r="D153" s="41" t="s">
        <v>2</v>
      </c>
      <c r="E153" s="41">
        <v>2016</v>
      </c>
      <c r="F153" s="8">
        <f aca="true" t="shared" si="67" ref="F153:G155">H153+J153+L153+N153</f>
        <v>1400</v>
      </c>
      <c r="G153" s="8">
        <f t="shared" si="67"/>
        <v>0</v>
      </c>
      <c r="H153" s="13">
        <v>1400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42" t="s">
        <v>311</v>
      </c>
    </row>
    <row r="154" spans="1:16" ht="72" customHeight="1">
      <c r="A154" s="67" t="s">
        <v>158</v>
      </c>
      <c r="B154" s="68" t="s">
        <v>307</v>
      </c>
      <c r="C154" s="68">
        <v>0.399</v>
      </c>
      <c r="D154" s="41" t="s">
        <v>2</v>
      </c>
      <c r="E154" s="41">
        <v>2016</v>
      </c>
      <c r="F154" s="8">
        <f t="shared" si="67"/>
        <v>650</v>
      </c>
      <c r="G154" s="8">
        <f t="shared" si="67"/>
        <v>0</v>
      </c>
      <c r="H154" s="13">
        <v>650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42" t="s">
        <v>312</v>
      </c>
    </row>
    <row r="155" spans="1:16" ht="72" customHeight="1">
      <c r="A155" s="67"/>
      <c r="B155" s="68"/>
      <c r="C155" s="68"/>
      <c r="D155" s="41" t="s">
        <v>3</v>
      </c>
      <c r="E155" s="41">
        <v>2016</v>
      </c>
      <c r="F155" s="8">
        <f t="shared" si="67"/>
        <v>19323.8</v>
      </c>
      <c r="G155" s="8">
        <f t="shared" si="67"/>
        <v>0</v>
      </c>
      <c r="H155" s="13">
        <v>19323.8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42"/>
    </row>
    <row r="156" spans="1:16" ht="60" customHeight="1">
      <c r="A156" s="43" t="s">
        <v>159</v>
      </c>
      <c r="B156" s="41" t="s">
        <v>101</v>
      </c>
      <c r="C156" s="41">
        <v>0.873</v>
      </c>
      <c r="D156" s="41" t="s">
        <v>2</v>
      </c>
      <c r="E156" s="41">
        <v>2016</v>
      </c>
      <c r="F156" s="8">
        <f aca="true" t="shared" si="68" ref="F156:G160">H156+J156+L156+N156</f>
        <v>8024</v>
      </c>
      <c r="G156" s="8">
        <f t="shared" si="68"/>
        <v>0</v>
      </c>
      <c r="H156" s="13">
        <v>8024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42" t="s">
        <v>32</v>
      </c>
    </row>
    <row r="157" spans="1:16" ht="60" customHeight="1">
      <c r="A157" s="43" t="s">
        <v>160</v>
      </c>
      <c r="B157" s="41" t="s">
        <v>337</v>
      </c>
      <c r="C157" s="41">
        <v>0.037</v>
      </c>
      <c r="D157" s="41" t="s">
        <v>2</v>
      </c>
      <c r="E157" s="41">
        <v>2016</v>
      </c>
      <c r="F157" s="8">
        <f>H157+J157+L157+N157</f>
        <v>10000</v>
      </c>
      <c r="G157" s="8">
        <f>I157+K157+M157+O157</f>
        <v>0</v>
      </c>
      <c r="H157" s="13">
        <v>10000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42" t="s">
        <v>32</v>
      </c>
    </row>
    <row r="158" spans="1:16" ht="86.25" customHeight="1">
      <c r="A158" s="43" t="s">
        <v>161</v>
      </c>
      <c r="B158" s="41" t="s">
        <v>323</v>
      </c>
      <c r="C158" s="41">
        <v>0.436</v>
      </c>
      <c r="D158" s="41" t="s">
        <v>3</v>
      </c>
      <c r="E158" s="41">
        <v>2016</v>
      </c>
      <c r="F158" s="8">
        <f>H158+J158+L158+N158</f>
        <v>150746.9</v>
      </c>
      <c r="G158" s="8">
        <f>I158+K158+M158+O158</f>
        <v>0</v>
      </c>
      <c r="H158" s="13">
        <v>150746.9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42" t="s">
        <v>325</v>
      </c>
    </row>
    <row r="159" spans="1:16" ht="36" customHeight="1">
      <c r="A159" s="67" t="s">
        <v>162</v>
      </c>
      <c r="B159" s="68" t="s">
        <v>35</v>
      </c>
      <c r="C159" s="68">
        <v>0.5</v>
      </c>
      <c r="D159" s="41" t="s">
        <v>2</v>
      </c>
      <c r="E159" s="41">
        <v>2016</v>
      </c>
      <c r="F159" s="8">
        <f t="shared" si="68"/>
        <v>3000</v>
      </c>
      <c r="G159" s="8">
        <f t="shared" si="68"/>
        <v>0</v>
      </c>
      <c r="H159" s="13">
        <v>3000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42" t="s">
        <v>32</v>
      </c>
    </row>
    <row r="160" spans="1:16" ht="30.75" customHeight="1">
      <c r="A160" s="67"/>
      <c r="B160" s="68"/>
      <c r="C160" s="68"/>
      <c r="D160" s="41" t="s">
        <v>3</v>
      </c>
      <c r="E160" s="41">
        <v>2017</v>
      </c>
      <c r="F160" s="8">
        <f t="shared" si="68"/>
        <v>100000</v>
      </c>
      <c r="G160" s="8">
        <f t="shared" si="68"/>
        <v>0</v>
      </c>
      <c r="H160" s="13">
        <v>25000</v>
      </c>
      <c r="I160" s="13">
        <v>0</v>
      </c>
      <c r="J160" s="13">
        <v>0</v>
      </c>
      <c r="K160" s="13">
        <v>0</v>
      </c>
      <c r="L160" s="13">
        <v>75000</v>
      </c>
      <c r="M160" s="13">
        <v>0</v>
      </c>
      <c r="N160" s="13">
        <v>0</v>
      </c>
      <c r="O160" s="13">
        <v>0</v>
      </c>
      <c r="P160" s="42"/>
    </row>
    <row r="161" spans="1:16" ht="77.25" customHeight="1">
      <c r="A161" s="67" t="s">
        <v>163</v>
      </c>
      <c r="B161" s="68" t="s">
        <v>308</v>
      </c>
      <c r="C161" s="70">
        <v>2.389</v>
      </c>
      <c r="D161" s="41" t="s">
        <v>2</v>
      </c>
      <c r="E161" s="41">
        <v>2017</v>
      </c>
      <c r="F161" s="8">
        <f aca="true" t="shared" si="69" ref="F161:G164">H161+J161+L161+N161</f>
        <v>1950</v>
      </c>
      <c r="G161" s="8">
        <f t="shared" si="69"/>
        <v>0</v>
      </c>
      <c r="H161" s="13">
        <v>1950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42" t="s">
        <v>310</v>
      </c>
    </row>
    <row r="162" spans="1:16" ht="77.25" customHeight="1">
      <c r="A162" s="67"/>
      <c r="B162" s="68"/>
      <c r="C162" s="70"/>
      <c r="D162" s="41" t="s">
        <v>3</v>
      </c>
      <c r="E162" s="41">
        <v>2017</v>
      </c>
      <c r="F162" s="8">
        <f t="shared" si="69"/>
        <v>7800.6</v>
      </c>
      <c r="G162" s="8">
        <f t="shared" si="69"/>
        <v>0</v>
      </c>
      <c r="H162" s="13">
        <v>7800.6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42"/>
    </row>
    <row r="163" spans="1:16" ht="60" customHeight="1">
      <c r="A163" s="43" t="s">
        <v>343</v>
      </c>
      <c r="B163" s="44" t="s">
        <v>55</v>
      </c>
      <c r="C163" s="44">
        <v>0.68</v>
      </c>
      <c r="D163" s="44" t="s">
        <v>2</v>
      </c>
      <c r="E163" s="5">
        <v>2017</v>
      </c>
      <c r="F163" s="8">
        <f t="shared" si="69"/>
        <v>4100</v>
      </c>
      <c r="G163" s="8">
        <f t="shared" si="69"/>
        <v>0</v>
      </c>
      <c r="H163" s="13">
        <v>4100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42" t="s">
        <v>32</v>
      </c>
    </row>
    <row r="164" spans="1:16" ht="60" customHeight="1">
      <c r="A164" s="43" t="s">
        <v>164</v>
      </c>
      <c r="B164" s="44" t="s">
        <v>370</v>
      </c>
      <c r="C164" s="44">
        <v>0.24</v>
      </c>
      <c r="D164" s="44" t="s">
        <v>2</v>
      </c>
      <c r="E164" s="5">
        <v>2017</v>
      </c>
      <c r="F164" s="8">
        <f t="shared" si="69"/>
        <v>4915.9</v>
      </c>
      <c r="G164" s="8">
        <f t="shared" si="69"/>
        <v>0</v>
      </c>
      <c r="H164" s="13">
        <v>4915.9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42" t="s">
        <v>32</v>
      </c>
    </row>
    <row r="165" spans="1:16" ht="47.25" customHeight="1">
      <c r="A165" s="43" t="s">
        <v>165</v>
      </c>
      <c r="B165" s="41" t="s">
        <v>50</v>
      </c>
      <c r="C165" s="41">
        <v>6.5</v>
      </c>
      <c r="D165" s="41" t="s">
        <v>2</v>
      </c>
      <c r="E165" s="41">
        <v>2017</v>
      </c>
      <c r="F165" s="8">
        <f aca="true" t="shared" si="70" ref="F165:G169">H165+J165+L165+N165</f>
        <v>7000</v>
      </c>
      <c r="G165" s="8">
        <f t="shared" si="70"/>
        <v>0</v>
      </c>
      <c r="H165" s="13">
        <v>7000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42" t="s">
        <v>32</v>
      </c>
    </row>
    <row r="166" spans="1:16" ht="57.75" customHeight="1">
      <c r="A166" s="43" t="s">
        <v>344</v>
      </c>
      <c r="B166" s="41" t="s">
        <v>6</v>
      </c>
      <c r="C166" s="41">
        <v>2.1</v>
      </c>
      <c r="D166" s="41" t="s">
        <v>2</v>
      </c>
      <c r="E166" s="41">
        <v>2018</v>
      </c>
      <c r="F166" s="8">
        <f t="shared" si="70"/>
        <v>15000</v>
      </c>
      <c r="G166" s="8">
        <f t="shared" si="70"/>
        <v>0</v>
      </c>
      <c r="H166" s="13">
        <v>15000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42" t="s">
        <v>32</v>
      </c>
    </row>
    <row r="167" spans="1:16" ht="42.75" customHeight="1">
      <c r="A167" s="43" t="s">
        <v>345</v>
      </c>
      <c r="B167" s="41" t="s">
        <v>36</v>
      </c>
      <c r="C167" s="41">
        <v>8.5</v>
      </c>
      <c r="D167" s="41" t="s">
        <v>2</v>
      </c>
      <c r="E167" s="41">
        <v>2019</v>
      </c>
      <c r="F167" s="8">
        <f t="shared" si="70"/>
        <v>20000</v>
      </c>
      <c r="G167" s="8">
        <f t="shared" si="70"/>
        <v>0</v>
      </c>
      <c r="H167" s="13">
        <v>20000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42" t="s">
        <v>32</v>
      </c>
    </row>
    <row r="168" spans="1:16" ht="60" customHeight="1">
      <c r="A168" s="43" t="s">
        <v>166</v>
      </c>
      <c r="B168" s="41" t="s">
        <v>67</v>
      </c>
      <c r="C168" s="41">
        <v>0.6</v>
      </c>
      <c r="D168" s="41" t="s">
        <v>2</v>
      </c>
      <c r="E168" s="41">
        <v>2019</v>
      </c>
      <c r="F168" s="8">
        <f t="shared" si="70"/>
        <v>4000</v>
      </c>
      <c r="G168" s="8">
        <f t="shared" si="70"/>
        <v>0</v>
      </c>
      <c r="H168" s="13">
        <v>4000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42" t="s">
        <v>32</v>
      </c>
    </row>
    <row r="169" spans="1:16" ht="60" customHeight="1">
      <c r="A169" s="43" t="s">
        <v>369</v>
      </c>
      <c r="B169" s="41" t="s">
        <v>90</v>
      </c>
      <c r="C169" s="41">
        <v>3.5</v>
      </c>
      <c r="D169" s="41" t="s">
        <v>2</v>
      </c>
      <c r="E169" s="41">
        <v>2020</v>
      </c>
      <c r="F169" s="8">
        <f t="shared" si="70"/>
        <v>4900</v>
      </c>
      <c r="G169" s="8">
        <f t="shared" si="70"/>
        <v>0</v>
      </c>
      <c r="H169" s="13">
        <v>4900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42" t="s">
        <v>32</v>
      </c>
    </row>
    <row r="170" spans="1:16" ht="29.25" customHeight="1">
      <c r="A170" s="80" t="s">
        <v>215</v>
      </c>
      <c r="B170" s="69" t="s">
        <v>145</v>
      </c>
      <c r="C170" s="69"/>
      <c r="D170" s="69"/>
      <c r="E170" s="30" t="s">
        <v>122</v>
      </c>
      <c r="F170" s="9">
        <f aca="true" t="shared" si="71" ref="F170:O170">F177+F184</f>
        <v>1555214</v>
      </c>
      <c r="G170" s="9">
        <f t="shared" si="71"/>
        <v>13453.8</v>
      </c>
      <c r="H170" s="9">
        <f t="shared" si="71"/>
        <v>1072254.1</v>
      </c>
      <c r="I170" s="9">
        <f t="shared" si="71"/>
        <v>6986.7</v>
      </c>
      <c r="J170" s="9">
        <f t="shared" si="71"/>
        <v>0</v>
      </c>
      <c r="K170" s="9">
        <f t="shared" si="71"/>
        <v>0</v>
      </c>
      <c r="L170" s="9">
        <f t="shared" si="71"/>
        <v>482959.89999999997</v>
      </c>
      <c r="M170" s="9">
        <f t="shared" si="71"/>
        <v>6467.1</v>
      </c>
      <c r="N170" s="9">
        <f t="shared" si="71"/>
        <v>0</v>
      </c>
      <c r="O170" s="9">
        <f t="shared" si="71"/>
        <v>0</v>
      </c>
      <c r="P170" s="41"/>
    </row>
    <row r="171" spans="1:16" ht="22.5" customHeight="1">
      <c r="A171" s="80"/>
      <c r="B171" s="69"/>
      <c r="C171" s="69"/>
      <c r="D171" s="69"/>
      <c r="E171" s="5">
        <v>2015</v>
      </c>
      <c r="F171" s="8">
        <f aca="true" t="shared" si="72" ref="F171:O171">F178+F185</f>
        <v>13453.8</v>
      </c>
      <c r="G171" s="8">
        <f t="shared" si="72"/>
        <v>13453.8</v>
      </c>
      <c r="H171" s="8">
        <f>H178+H185</f>
        <v>6986.7</v>
      </c>
      <c r="I171" s="8">
        <f t="shared" si="72"/>
        <v>6986.7</v>
      </c>
      <c r="J171" s="8">
        <f t="shared" si="72"/>
        <v>0</v>
      </c>
      <c r="K171" s="8">
        <f t="shared" si="72"/>
        <v>0</v>
      </c>
      <c r="L171" s="8">
        <f t="shared" si="72"/>
        <v>6467.1</v>
      </c>
      <c r="M171" s="8">
        <f t="shared" si="72"/>
        <v>6467.1</v>
      </c>
      <c r="N171" s="8">
        <f t="shared" si="72"/>
        <v>0</v>
      </c>
      <c r="O171" s="8">
        <f t="shared" si="72"/>
        <v>0</v>
      </c>
      <c r="P171" s="41"/>
    </row>
    <row r="172" spans="1:16" ht="20.25" customHeight="1">
      <c r="A172" s="80"/>
      <c r="B172" s="69"/>
      <c r="C172" s="69"/>
      <c r="D172" s="69"/>
      <c r="E172" s="5">
        <v>2016</v>
      </c>
      <c r="F172" s="8">
        <f aca="true" t="shared" si="73" ref="F172:O172">F179+F186</f>
        <v>764955</v>
      </c>
      <c r="G172" s="8">
        <f t="shared" si="73"/>
        <v>0</v>
      </c>
      <c r="H172" s="8">
        <f t="shared" si="73"/>
        <v>485367.4</v>
      </c>
      <c r="I172" s="8">
        <f t="shared" si="73"/>
        <v>0</v>
      </c>
      <c r="J172" s="8">
        <f t="shared" si="73"/>
        <v>0</v>
      </c>
      <c r="K172" s="8">
        <f t="shared" si="73"/>
        <v>0</v>
      </c>
      <c r="L172" s="8">
        <f t="shared" si="73"/>
        <v>279587.6</v>
      </c>
      <c r="M172" s="8">
        <f t="shared" si="73"/>
        <v>0</v>
      </c>
      <c r="N172" s="8">
        <f t="shared" si="73"/>
        <v>0</v>
      </c>
      <c r="O172" s="8">
        <f t="shared" si="73"/>
        <v>0</v>
      </c>
      <c r="P172" s="41"/>
    </row>
    <row r="173" spans="1:16" ht="21.75" customHeight="1">
      <c r="A173" s="80"/>
      <c r="B173" s="69"/>
      <c r="C173" s="69"/>
      <c r="D173" s="69"/>
      <c r="E173" s="5">
        <v>2017</v>
      </c>
      <c r="F173" s="8">
        <f aca="true" t="shared" si="74" ref="F173:O173">F180+F187</f>
        <v>384673.2</v>
      </c>
      <c r="G173" s="8">
        <f t="shared" si="74"/>
        <v>0</v>
      </c>
      <c r="H173" s="8">
        <f t="shared" si="74"/>
        <v>187768</v>
      </c>
      <c r="I173" s="8">
        <f t="shared" si="74"/>
        <v>0</v>
      </c>
      <c r="J173" s="8">
        <f t="shared" si="74"/>
        <v>0</v>
      </c>
      <c r="K173" s="8">
        <f t="shared" si="74"/>
        <v>0</v>
      </c>
      <c r="L173" s="8">
        <f t="shared" si="74"/>
        <v>196905.2</v>
      </c>
      <c r="M173" s="8">
        <f t="shared" si="74"/>
        <v>0</v>
      </c>
      <c r="N173" s="8">
        <f t="shared" si="74"/>
        <v>0</v>
      </c>
      <c r="O173" s="8">
        <f t="shared" si="74"/>
        <v>0</v>
      </c>
      <c r="P173" s="41"/>
    </row>
    <row r="174" spans="1:16" ht="24" customHeight="1">
      <c r="A174" s="80"/>
      <c r="B174" s="69"/>
      <c r="C174" s="69"/>
      <c r="D174" s="69"/>
      <c r="E174" s="5">
        <v>2018</v>
      </c>
      <c r="F174" s="8">
        <f aca="true" t="shared" si="75" ref="F174:O174">F181+F188</f>
        <v>41920</v>
      </c>
      <c r="G174" s="8">
        <f t="shared" si="75"/>
        <v>0</v>
      </c>
      <c r="H174" s="8">
        <f t="shared" si="75"/>
        <v>41920</v>
      </c>
      <c r="I174" s="8">
        <f t="shared" si="75"/>
        <v>0</v>
      </c>
      <c r="J174" s="8">
        <f t="shared" si="75"/>
        <v>0</v>
      </c>
      <c r="K174" s="8">
        <f t="shared" si="75"/>
        <v>0</v>
      </c>
      <c r="L174" s="8">
        <f t="shared" si="75"/>
        <v>0</v>
      </c>
      <c r="M174" s="8">
        <f t="shared" si="75"/>
        <v>0</v>
      </c>
      <c r="N174" s="8">
        <f t="shared" si="75"/>
        <v>0</v>
      </c>
      <c r="O174" s="8">
        <f t="shared" si="75"/>
        <v>0</v>
      </c>
      <c r="P174" s="41"/>
    </row>
    <row r="175" spans="1:16" ht="18" customHeight="1">
      <c r="A175" s="80"/>
      <c r="B175" s="69"/>
      <c r="C175" s="69"/>
      <c r="D175" s="69"/>
      <c r="E175" s="5">
        <v>2019</v>
      </c>
      <c r="F175" s="8">
        <f aca="true" t="shared" si="76" ref="F175:O176">F182+F189</f>
        <v>174292</v>
      </c>
      <c r="G175" s="8">
        <f t="shared" si="76"/>
        <v>0</v>
      </c>
      <c r="H175" s="8">
        <f t="shared" si="76"/>
        <v>174292</v>
      </c>
      <c r="I175" s="8">
        <f t="shared" si="76"/>
        <v>0</v>
      </c>
      <c r="J175" s="8">
        <f t="shared" si="76"/>
        <v>0</v>
      </c>
      <c r="K175" s="8">
        <f t="shared" si="76"/>
        <v>0</v>
      </c>
      <c r="L175" s="8">
        <f t="shared" si="76"/>
        <v>0</v>
      </c>
      <c r="M175" s="8">
        <f t="shared" si="76"/>
        <v>0</v>
      </c>
      <c r="N175" s="8">
        <f t="shared" si="76"/>
        <v>0</v>
      </c>
      <c r="O175" s="8">
        <f t="shared" si="76"/>
        <v>0</v>
      </c>
      <c r="P175" s="41"/>
    </row>
    <row r="176" spans="1:16" ht="21.75" customHeight="1">
      <c r="A176" s="80"/>
      <c r="B176" s="69"/>
      <c r="C176" s="69"/>
      <c r="D176" s="69"/>
      <c r="E176" s="5">
        <v>2020</v>
      </c>
      <c r="F176" s="8">
        <f>F183+F190</f>
        <v>175920</v>
      </c>
      <c r="G176" s="8">
        <f>G183+G190</f>
        <v>0</v>
      </c>
      <c r="H176" s="8">
        <f>H183+H190</f>
        <v>175920</v>
      </c>
      <c r="I176" s="8">
        <f t="shared" si="76"/>
        <v>0</v>
      </c>
      <c r="J176" s="8">
        <f>J183+J190</f>
        <v>0</v>
      </c>
      <c r="K176" s="8">
        <f t="shared" si="76"/>
        <v>0</v>
      </c>
      <c r="L176" s="8">
        <f>L183+L190</f>
        <v>0</v>
      </c>
      <c r="M176" s="8">
        <f t="shared" si="76"/>
        <v>0</v>
      </c>
      <c r="N176" s="8">
        <f>N183+N190</f>
        <v>0</v>
      </c>
      <c r="O176" s="8">
        <f t="shared" si="76"/>
        <v>0</v>
      </c>
      <c r="P176" s="41"/>
    </row>
    <row r="177" spans="1:16" ht="19.5" customHeight="1">
      <c r="A177" s="80"/>
      <c r="B177" s="69" t="s">
        <v>378</v>
      </c>
      <c r="C177" s="69"/>
      <c r="D177" s="69"/>
      <c r="E177" s="30" t="s">
        <v>122</v>
      </c>
      <c r="F177" s="9">
        <f aca="true" t="shared" si="77" ref="F177:F190">H177+J177+L177+N177</f>
        <v>517605.19999999995</v>
      </c>
      <c r="G177" s="9">
        <f aca="true" t="shared" si="78" ref="G177:G204">I177+K177+M177+O177</f>
        <v>13453.8</v>
      </c>
      <c r="H177" s="9">
        <f aca="true" t="shared" si="79" ref="H177:O177">SUM(H178:H183)</f>
        <v>511138.1</v>
      </c>
      <c r="I177" s="9">
        <f t="shared" si="79"/>
        <v>6986.7</v>
      </c>
      <c r="J177" s="9">
        <f t="shared" si="79"/>
        <v>0</v>
      </c>
      <c r="K177" s="9">
        <f t="shared" si="79"/>
        <v>0</v>
      </c>
      <c r="L177" s="9">
        <f t="shared" si="79"/>
        <v>6467.1</v>
      </c>
      <c r="M177" s="9">
        <f t="shared" si="79"/>
        <v>6467.1</v>
      </c>
      <c r="N177" s="9">
        <f t="shared" si="79"/>
        <v>0</v>
      </c>
      <c r="O177" s="9">
        <f t="shared" si="79"/>
        <v>0</v>
      </c>
      <c r="P177" s="41"/>
    </row>
    <row r="178" spans="1:16" ht="20.25" customHeight="1">
      <c r="A178" s="80"/>
      <c r="B178" s="69"/>
      <c r="C178" s="69"/>
      <c r="D178" s="69"/>
      <c r="E178" s="5">
        <v>2015</v>
      </c>
      <c r="F178" s="8">
        <f t="shared" si="77"/>
        <v>13453.8</v>
      </c>
      <c r="G178" s="8">
        <f t="shared" si="78"/>
        <v>13453.8</v>
      </c>
      <c r="H178" s="8">
        <f aca="true" t="shared" si="80" ref="H178:O178">H191+H194+H195+H197+H198+H199+H200+H202+H204</f>
        <v>6986.7</v>
      </c>
      <c r="I178" s="8">
        <f t="shared" si="80"/>
        <v>6986.7</v>
      </c>
      <c r="J178" s="8">
        <f t="shared" si="80"/>
        <v>0</v>
      </c>
      <c r="K178" s="8">
        <f t="shared" si="80"/>
        <v>0</v>
      </c>
      <c r="L178" s="8">
        <f t="shared" si="80"/>
        <v>6467.1</v>
      </c>
      <c r="M178" s="8">
        <f t="shared" si="80"/>
        <v>6467.1</v>
      </c>
      <c r="N178" s="8">
        <f t="shared" si="80"/>
        <v>0</v>
      </c>
      <c r="O178" s="8">
        <f t="shared" si="80"/>
        <v>0</v>
      </c>
      <c r="P178" s="41"/>
    </row>
    <row r="179" spans="1:16" ht="19.5" customHeight="1">
      <c r="A179" s="80"/>
      <c r="B179" s="69"/>
      <c r="C179" s="69"/>
      <c r="D179" s="69"/>
      <c r="E179" s="5">
        <v>2016</v>
      </c>
      <c r="F179" s="8">
        <f t="shared" si="77"/>
        <v>89887.4</v>
      </c>
      <c r="G179" s="8">
        <f t="shared" si="78"/>
        <v>0</v>
      </c>
      <c r="H179" s="8">
        <f>H206+H207+H208+H209+H217+H218+H219+H221+H223+H225+H226+H227+H228+H229+H230+H232+H231+H201+H196+H216</f>
        <v>89887.4</v>
      </c>
      <c r="I179" s="8">
        <f aca="true" t="shared" si="81" ref="I179:O179">I206+I207+I208+I209+I217+I218+I219+I221+I223+I225+I226+I227+I228+I229+I230+I232+I231+I201+I196</f>
        <v>0</v>
      </c>
      <c r="J179" s="8">
        <f t="shared" si="81"/>
        <v>0</v>
      </c>
      <c r="K179" s="8">
        <f t="shared" si="81"/>
        <v>0</v>
      </c>
      <c r="L179" s="8">
        <f t="shared" si="81"/>
        <v>0</v>
      </c>
      <c r="M179" s="8">
        <f t="shared" si="81"/>
        <v>0</v>
      </c>
      <c r="N179" s="8">
        <f t="shared" si="81"/>
        <v>0</v>
      </c>
      <c r="O179" s="8">
        <f t="shared" si="81"/>
        <v>0</v>
      </c>
      <c r="P179" s="41"/>
    </row>
    <row r="180" spans="1:16" ht="21.75" customHeight="1">
      <c r="A180" s="80"/>
      <c r="B180" s="69"/>
      <c r="C180" s="69"/>
      <c r="D180" s="69"/>
      <c r="E180" s="5">
        <v>2017</v>
      </c>
      <c r="F180" s="8">
        <f t="shared" si="77"/>
        <v>22132</v>
      </c>
      <c r="G180" s="8">
        <f t="shared" si="78"/>
        <v>0</v>
      </c>
      <c r="H180" s="8">
        <f>H234+H235+H236+H237+H240+H241+H242</f>
        <v>22132</v>
      </c>
      <c r="I180" s="8">
        <f aca="true" t="shared" si="82" ref="I180:O180">I234+I235+I236+I237+I240+I241+I242</f>
        <v>0</v>
      </c>
      <c r="J180" s="8">
        <f t="shared" si="82"/>
        <v>0</v>
      </c>
      <c r="K180" s="8">
        <f t="shared" si="82"/>
        <v>0</v>
      </c>
      <c r="L180" s="8">
        <f t="shared" si="82"/>
        <v>0</v>
      </c>
      <c r="M180" s="8">
        <f t="shared" si="82"/>
        <v>0</v>
      </c>
      <c r="N180" s="8">
        <f t="shared" si="82"/>
        <v>0</v>
      </c>
      <c r="O180" s="8">
        <f t="shared" si="82"/>
        <v>0</v>
      </c>
      <c r="P180" s="41"/>
    </row>
    <row r="181" spans="1:16" ht="21.75" customHeight="1">
      <c r="A181" s="80"/>
      <c r="B181" s="69"/>
      <c r="C181" s="69"/>
      <c r="D181" s="69"/>
      <c r="E181" s="5">
        <v>2018</v>
      </c>
      <c r="F181" s="8">
        <f t="shared" si="77"/>
        <v>41920</v>
      </c>
      <c r="G181" s="8">
        <f t="shared" si="78"/>
        <v>0</v>
      </c>
      <c r="H181" s="8">
        <f>H243+H244+H245+H246+H247+H248+H249+H250+H251+H252+H253+H254+H255+H256+H257+H258+H259+H260+H261+H262</f>
        <v>41920</v>
      </c>
      <c r="I181" s="8">
        <f aca="true" t="shared" si="83" ref="I181:O181">I243+I244+I245+I246+I247+I248+I249+I250+I251+I252+I253+I254+I255+I256+I257+I258+I259+I260+I261+I262</f>
        <v>0</v>
      </c>
      <c r="J181" s="8">
        <f t="shared" si="83"/>
        <v>0</v>
      </c>
      <c r="K181" s="8">
        <f t="shared" si="83"/>
        <v>0</v>
      </c>
      <c r="L181" s="8">
        <f t="shared" si="83"/>
        <v>0</v>
      </c>
      <c r="M181" s="8">
        <f t="shared" si="83"/>
        <v>0</v>
      </c>
      <c r="N181" s="8">
        <f t="shared" si="83"/>
        <v>0</v>
      </c>
      <c r="O181" s="8">
        <f t="shared" si="83"/>
        <v>0</v>
      </c>
      <c r="P181" s="41"/>
    </row>
    <row r="182" spans="1:16" ht="18.75" customHeight="1">
      <c r="A182" s="80"/>
      <c r="B182" s="69"/>
      <c r="C182" s="69"/>
      <c r="D182" s="69"/>
      <c r="E182" s="5">
        <v>2019</v>
      </c>
      <c r="F182" s="8">
        <f t="shared" si="77"/>
        <v>174292</v>
      </c>
      <c r="G182" s="8">
        <f t="shared" si="78"/>
        <v>0</v>
      </c>
      <c r="H182" s="8">
        <f>H263+H264+H265+H266+H267+H268+H269+H270+H271+H272+H273+H274+H275+H276+H277+H278</f>
        <v>174292</v>
      </c>
      <c r="I182" s="8">
        <f aca="true" t="shared" si="84" ref="I182:O182">I263+I264+I265+I266+I267+I268+I269+I270+I271+I272+I273+I274+I275+I276+I277+I216+I278</f>
        <v>0</v>
      </c>
      <c r="J182" s="8">
        <f t="shared" si="84"/>
        <v>0</v>
      </c>
      <c r="K182" s="8">
        <f t="shared" si="84"/>
        <v>0</v>
      </c>
      <c r="L182" s="8">
        <f t="shared" si="84"/>
        <v>0</v>
      </c>
      <c r="M182" s="8">
        <f t="shared" si="84"/>
        <v>0</v>
      </c>
      <c r="N182" s="8">
        <f t="shared" si="84"/>
        <v>0</v>
      </c>
      <c r="O182" s="8">
        <f t="shared" si="84"/>
        <v>0</v>
      </c>
      <c r="P182" s="41"/>
    </row>
    <row r="183" spans="1:16" ht="20.25" customHeight="1">
      <c r="A183" s="80"/>
      <c r="B183" s="69"/>
      <c r="C183" s="69"/>
      <c r="D183" s="69"/>
      <c r="E183" s="5">
        <v>2020</v>
      </c>
      <c r="F183" s="8">
        <f t="shared" si="77"/>
        <v>175920</v>
      </c>
      <c r="G183" s="8">
        <f t="shared" si="78"/>
        <v>0</v>
      </c>
      <c r="H183" s="8">
        <f>H279+H280+H281+H282+H283+H284+H285+H286+H287+H288+H289+H290+H291+H292+H293+H294+H295+H296+H297+H298+H299</f>
        <v>175920</v>
      </c>
      <c r="I183" s="8">
        <f aca="true" t="shared" si="85" ref="I183:O183">I279+I280+I281+I282+I283+I284+I285+I286+I287+I288+I289+I290+I291+I292+I293+I294+I295+I296+I297+I298+I299</f>
        <v>0</v>
      </c>
      <c r="J183" s="8">
        <f t="shared" si="85"/>
        <v>0</v>
      </c>
      <c r="K183" s="8">
        <f t="shared" si="85"/>
        <v>0</v>
      </c>
      <c r="L183" s="8">
        <f t="shared" si="85"/>
        <v>0</v>
      </c>
      <c r="M183" s="8">
        <f t="shared" si="85"/>
        <v>0</v>
      </c>
      <c r="N183" s="8">
        <f t="shared" si="85"/>
        <v>0</v>
      </c>
      <c r="O183" s="8">
        <f t="shared" si="85"/>
        <v>0</v>
      </c>
      <c r="P183" s="41"/>
    </row>
    <row r="184" spans="1:16" ht="18" customHeight="1">
      <c r="A184" s="80"/>
      <c r="B184" s="69" t="s">
        <v>173</v>
      </c>
      <c r="C184" s="69"/>
      <c r="D184" s="69"/>
      <c r="E184" s="30" t="s">
        <v>122</v>
      </c>
      <c r="F184" s="9">
        <f t="shared" si="77"/>
        <v>1037608.8</v>
      </c>
      <c r="G184" s="9">
        <f t="shared" si="78"/>
        <v>0</v>
      </c>
      <c r="H184" s="9">
        <f aca="true" t="shared" si="86" ref="H184:O184">SUM(H185:H190)</f>
        <v>561116</v>
      </c>
      <c r="I184" s="9">
        <f t="shared" si="86"/>
        <v>0</v>
      </c>
      <c r="J184" s="9">
        <f t="shared" si="86"/>
        <v>0</v>
      </c>
      <c r="K184" s="9">
        <f t="shared" si="86"/>
        <v>0</v>
      </c>
      <c r="L184" s="9">
        <f t="shared" si="86"/>
        <v>476492.8</v>
      </c>
      <c r="M184" s="9">
        <f t="shared" si="86"/>
        <v>0</v>
      </c>
      <c r="N184" s="9">
        <f t="shared" si="86"/>
        <v>0</v>
      </c>
      <c r="O184" s="9">
        <f t="shared" si="86"/>
        <v>0</v>
      </c>
      <c r="P184" s="41"/>
    </row>
    <row r="185" spans="1:16" ht="21.75" customHeight="1">
      <c r="A185" s="80"/>
      <c r="B185" s="69"/>
      <c r="C185" s="69"/>
      <c r="D185" s="69"/>
      <c r="E185" s="5">
        <v>2015</v>
      </c>
      <c r="F185" s="8">
        <f t="shared" si="77"/>
        <v>0</v>
      </c>
      <c r="G185" s="8">
        <f t="shared" si="78"/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41"/>
    </row>
    <row r="186" spans="1:16" ht="19.5" customHeight="1">
      <c r="A186" s="80"/>
      <c r="B186" s="69"/>
      <c r="C186" s="69"/>
      <c r="D186" s="69"/>
      <c r="E186" s="5">
        <v>2016</v>
      </c>
      <c r="F186" s="8">
        <f t="shared" si="77"/>
        <v>675067.6</v>
      </c>
      <c r="G186" s="8">
        <f t="shared" si="78"/>
        <v>0</v>
      </c>
      <c r="H186" s="8">
        <f aca="true" t="shared" si="87" ref="H186:O186">H192+H210+H211+H212+H213+H214+H215+H220+H222+H224+H203+H205</f>
        <v>395480</v>
      </c>
      <c r="I186" s="8">
        <f t="shared" si="87"/>
        <v>0</v>
      </c>
      <c r="J186" s="8">
        <f t="shared" si="87"/>
        <v>0</v>
      </c>
      <c r="K186" s="8">
        <f t="shared" si="87"/>
        <v>0</v>
      </c>
      <c r="L186" s="8">
        <f t="shared" si="87"/>
        <v>279587.6</v>
      </c>
      <c r="M186" s="8">
        <f t="shared" si="87"/>
        <v>0</v>
      </c>
      <c r="N186" s="8">
        <f t="shared" si="87"/>
        <v>0</v>
      </c>
      <c r="O186" s="8">
        <f t="shared" si="87"/>
        <v>0</v>
      </c>
      <c r="P186" s="41"/>
    </row>
    <row r="187" spans="1:16" ht="18.75" customHeight="1">
      <c r="A187" s="80"/>
      <c r="B187" s="69"/>
      <c r="C187" s="69"/>
      <c r="D187" s="69"/>
      <c r="E187" s="5">
        <v>2017</v>
      </c>
      <c r="F187" s="8">
        <f t="shared" si="77"/>
        <v>362541.2</v>
      </c>
      <c r="G187" s="8">
        <f t="shared" si="78"/>
        <v>0</v>
      </c>
      <c r="H187" s="8">
        <f>H193+H233+H238+H239</f>
        <v>165636</v>
      </c>
      <c r="I187" s="8">
        <f aca="true" t="shared" si="88" ref="I187:O187">I193+I233+I238+I239</f>
        <v>0</v>
      </c>
      <c r="J187" s="8">
        <f t="shared" si="88"/>
        <v>0</v>
      </c>
      <c r="K187" s="8">
        <f t="shared" si="88"/>
        <v>0</v>
      </c>
      <c r="L187" s="8">
        <f t="shared" si="88"/>
        <v>196905.2</v>
      </c>
      <c r="M187" s="8">
        <f t="shared" si="88"/>
        <v>0</v>
      </c>
      <c r="N187" s="8">
        <f t="shared" si="88"/>
        <v>0</v>
      </c>
      <c r="O187" s="8">
        <f t="shared" si="88"/>
        <v>0</v>
      </c>
      <c r="P187" s="41"/>
    </row>
    <row r="188" spans="1:16" ht="17.25" customHeight="1">
      <c r="A188" s="80"/>
      <c r="B188" s="69"/>
      <c r="C188" s="69"/>
      <c r="D188" s="69"/>
      <c r="E188" s="5">
        <v>2018</v>
      </c>
      <c r="F188" s="8">
        <f t="shared" si="77"/>
        <v>0</v>
      </c>
      <c r="G188" s="8">
        <f t="shared" si="78"/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41"/>
    </row>
    <row r="189" spans="1:16" ht="19.5" customHeight="1">
      <c r="A189" s="80"/>
      <c r="B189" s="69"/>
      <c r="C189" s="69"/>
      <c r="D189" s="69"/>
      <c r="E189" s="5">
        <v>2019</v>
      </c>
      <c r="F189" s="8">
        <f t="shared" si="77"/>
        <v>0</v>
      </c>
      <c r="G189" s="8">
        <f t="shared" si="78"/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41"/>
    </row>
    <row r="190" spans="1:16" ht="18" customHeight="1">
      <c r="A190" s="80"/>
      <c r="B190" s="69"/>
      <c r="C190" s="69"/>
      <c r="D190" s="69"/>
      <c r="E190" s="5">
        <v>2020</v>
      </c>
      <c r="F190" s="8">
        <f t="shared" si="77"/>
        <v>0</v>
      </c>
      <c r="G190" s="8">
        <f t="shared" si="78"/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41"/>
    </row>
    <row r="191" spans="1:16" ht="45.75" customHeight="1">
      <c r="A191" s="67" t="s">
        <v>216</v>
      </c>
      <c r="B191" s="68" t="s">
        <v>185</v>
      </c>
      <c r="C191" s="68">
        <v>2.072</v>
      </c>
      <c r="D191" s="41" t="s">
        <v>2</v>
      </c>
      <c r="E191" s="41">
        <v>2015</v>
      </c>
      <c r="F191" s="13">
        <f aca="true" t="shared" si="89" ref="F191:F204">H191+J191+L191+N191</f>
        <v>6558.1</v>
      </c>
      <c r="G191" s="13">
        <f t="shared" si="78"/>
        <v>6558.1</v>
      </c>
      <c r="H191" s="13">
        <f>1814.2-1723.2</f>
        <v>91</v>
      </c>
      <c r="I191" s="13">
        <f>1814.2-1723.2</f>
        <v>91</v>
      </c>
      <c r="J191" s="13">
        <v>0</v>
      </c>
      <c r="K191" s="13">
        <v>0</v>
      </c>
      <c r="L191" s="13">
        <v>6467.1</v>
      </c>
      <c r="M191" s="13">
        <v>6467.1</v>
      </c>
      <c r="N191" s="13">
        <v>0</v>
      </c>
      <c r="O191" s="13">
        <v>0</v>
      </c>
      <c r="P191" s="42"/>
    </row>
    <row r="192" spans="1:16" ht="45" customHeight="1">
      <c r="A192" s="67"/>
      <c r="B192" s="68"/>
      <c r="C192" s="68"/>
      <c r="D192" s="41" t="s">
        <v>3</v>
      </c>
      <c r="E192" s="5">
        <v>2016</v>
      </c>
      <c r="F192" s="13">
        <f>H192+J192+L192+N192</f>
        <v>131395.7</v>
      </c>
      <c r="G192" s="13">
        <f>I192+K192+M192+O192</f>
        <v>0</v>
      </c>
      <c r="H192" s="13">
        <f>131395.7</f>
        <v>131395.7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42"/>
    </row>
    <row r="193" spans="1:16" ht="45" customHeight="1">
      <c r="A193" s="67"/>
      <c r="B193" s="68"/>
      <c r="C193" s="68"/>
      <c r="D193" s="41" t="s">
        <v>3</v>
      </c>
      <c r="E193" s="5">
        <v>2017</v>
      </c>
      <c r="F193" s="13">
        <f>H193+J193+L193+N193</f>
        <v>100001</v>
      </c>
      <c r="G193" s="13">
        <f>I193+K193+M193+O193</f>
        <v>0</v>
      </c>
      <c r="H193" s="13">
        <v>100001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42"/>
    </row>
    <row r="194" spans="1:16" ht="45.75" customHeight="1">
      <c r="A194" s="43" t="s">
        <v>217</v>
      </c>
      <c r="B194" s="41" t="s">
        <v>189</v>
      </c>
      <c r="C194" s="41">
        <v>1.23</v>
      </c>
      <c r="D194" s="41" t="s">
        <v>2</v>
      </c>
      <c r="E194" s="41">
        <v>2015</v>
      </c>
      <c r="F194" s="13">
        <f t="shared" si="89"/>
        <v>660.9000000000001</v>
      </c>
      <c r="G194" s="13">
        <f t="shared" si="78"/>
        <v>660.9000000000001</v>
      </c>
      <c r="H194" s="13">
        <f>1307.9-533.1-113.9</f>
        <v>660.9000000000001</v>
      </c>
      <c r="I194" s="13">
        <f>1307.9-533.1-113.9</f>
        <v>660.9000000000001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42" t="s">
        <v>32</v>
      </c>
    </row>
    <row r="195" spans="1:16" ht="45.75" customHeight="1">
      <c r="A195" s="50" t="s">
        <v>219</v>
      </c>
      <c r="B195" s="66" t="s">
        <v>190</v>
      </c>
      <c r="C195" s="66">
        <v>1</v>
      </c>
      <c r="D195" s="41" t="s">
        <v>2</v>
      </c>
      <c r="E195" s="41">
        <v>2015</v>
      </c>
      <c r="F195" s="13">
        <f t="shared" si="89"/>
        <v>1129.1000000000004</v>
      </c>
      <c r="G195" s="13">
        <f t="shared" si="78"/>
        <v>1129.1000000000004</v>
      </c>
      <c r="H195" s="13">
        <f>1765.6+3933-4569.5</f>
        <v>1129.1000000000004</v>
      </c>
      <c r="I195" s="13">
        <f>1765.6+3933-4569.5</f>
        <v>1129.1000000000004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42" t="s">
        <v>32</v>
      </c>
    </row>
    <row r="196" spans="1:16" ht="45.75" customHeight="1">
      <c r="A196" s="51"/>
      <c r="B196" s="49"/>
      <c r="C196" s="49"/>
      <c r="D196" s="41" t="s">
        <v>2</v>
      </c>
      <c r="E196" s="41">
        <v>2016</v>
      </c>
      <c r="F196" s="13">
        <f>H196+J196+L196+N196</f>
        <v>4569.5</v>
      </c>
      <c r="G196" s="13">
        <f>I196+K196+M196+O196</f>
        <v>0</v>
      </c>
      <c r="H196" s="13">
        <v>4569.5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42" t="s">
        <v>32</v>
      </c>
    </row>
    <row r="197" spans="1:16" ht="42" customHeight="1">
      <c r="A197" s="43" t="s">
        <v>218</v>
      </c>
      <c r="B197" s="41" t="s">
        <v>191</v>
      </c>
      <c r="C197" s="41">
        <v>2.3</v>
      </c>
      <c r="D197" s="41" t="s">
        <v>2</v>
      </c>
      <c r="E197" s="41">
        <v>2015</v>
      </c>
      <c r="F197" s="13">
        <f t="shared" si="89"/>
        <v>1384.6999999999998</v>
      </c>
      <c r="G197" s="13">
        <f t="shared" si="78"/>
        <v>1384.6999999999998</v>
      </c>
      <c r="H197" s="13">
        <f>3092.2-1707.5</f>
        <v>1384.6999999999998</v>
      </c>
      <c r="I197" s="13">
        <f>3092.2-1707.5</f>
        <v>1384.6999999999998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42" t="s">
        <v>32</v>
      </c>
    </row>
    <row r="198" spans="1:16" ht="42" customHeight="1">
      <c r="A198" s="43" t="s">
        <v>220</v>
      </c>
      <c r="B198" s="41" t="s">
        <v>192</v>
      </c>
      <c r="C198" s="41">
        <v>4.1</v>
      </c>
      <c r="D198" s="41" t="s">
        <v>2</v>
      </c>
      <c r="E198" s="41">
        <v>2015</v>
      </c>
      <c r="F198" s="13">
        <f t="shared" si="89"/>
        <v>1366.0999999999997</v>
      </c>
      <c r="G198" s="13">
        <f t="shared" si="78"/>
        <v>1366.0999999999997</v>
      </c>
      <c r="H198" s="13">
        <f>3031.1-581.7-1083.3</f>
        <v>1366.0999999999997</v>
      </c>
      <c r="I198" s="13">
        <f>3031.1-581.7-1083.3</f>
        <v>1366.0999999999997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42" t="s">
        <v>32</v>
      </c>
    </row>
    <row r="199" spans="1:16" ht="42" customHeight="1">
      <c r="A199" s="43" t="s">
        <v>221</v>
      </c>
      <c r="B199" s="41" t="s">
        <v>193</v>
      </c>
      <c r="C199" s="41">
        <v>2.8</v>
      </c>
      <c r="D199" s="41" t="s">
        <v>2</v>
      </c>
      <c r="E199" s="41">
        <v>2015</v>
      </c>
      <c r="F199" s="13">
        <f t="shared" si="89"/>
        <v>1196.6</v>
      </c>
      <c r="G199" s="13">
        <f t="shared" si="78"/>
        <v>1196.6</v>
      </c>
      <c r="H199" s="13">
        <f>2138.5-941.9</f>
        <v>1196.6</v>
      </c>
      <c r="I199" s="13">
        <f>2138.5-941.9</f>
        <v>1196.6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42" t="s">
        <v>32</v>
      </c>
    </row>
    <row r="200" spans="1:16" ht="42" customHeight="1">
      <c r="A200" s="50" t="s">
        <v>222</v>
      </c>
      <c r="B200" s="66" t="s">
        <v>194</v>
      </c>
      <c r="C200" s="66">
        <v>0.6</v>
      </c>
      <c r="D200" s="41" t="s">
        <v>2</v>
      </c>
      <c r="E200" s="41">
        <v>2015</v>
      </c>
      <c r="F200" s="13">
        <f t="shared" si="89"/>
        <v>778.3</v>
      </c>
      <c r="G200" s="13">
        <f t="shared" si="78"/>
        <v>778.3</v>
      </c>
      <c r="H200" s="13">
        <f>245.2+533.1+573.2-573.2</f>
        <v>778.3</v>
      </c>
      <c r="I200" s="13">
        <f>245.2+533.1+573.2-573.2</f>
        <v>778.3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42" t="s">
        <v>371</v>
      </c>
    </row>
    <row r="201" spans="1:16" ht="42" customHeight="1">
      <c r="A201" s="51"/>
      <c r="B201" s="49"/>
      <c r="C201" s="49"/>
      <c r="D201" s="41" t="s">
        <v>2</v>
      </c>
      <c r="E201" s="41">
        <v>2016</v>
      </c>
      <c r="F201" s="13">
        <f>H201+J201+L201+N201</f>
        <v>573.2</v>
      </c>
      <c r="G201" s="13">
        <f>I201+K201+M201+O201</f>
        <v>0</v>
      </c>
      <c r="H201" s="13">
        <v>573.2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42" t="s">
        <v>32</v>
      </c>
    </row>
    <row r="202" spans="1:16" ht="42" customHeight="1">
      <c r="A202" s="50" t="s">
        <v>223</v>
      </c>
      <c r="B202" s="66" t="s">
        <v>195</v>
      </c>
      <c r="C202" s="66">
        <v>0.6</v>
      </c>
      <c r="D202" s="41" t="s">
        <v>2</v>
      </c>
      <c r="E202" s="41">
        <v>2015</v>
      </c>
      <c r="F202" s="13">
        <f t="shared" si="89"/>
        <v>190</v>
      </c>
      <c r="G202" s="13">
        <f t="shared" si="78"/>
        <v>190</v>
      </c>
      <c r="H202" s="13">
        <f>400-210</f>
        <v>190</v>
      </c>
      <c r="I202" s="13">
        <f>400-210</f>
        <v>190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42" t="s">
        <v>32</v>
      </c>
    </row>
    <row r="203" spans="1:16" ht="42" customHeight="1">
      <c r="A203" s="51"/>
      <c r="B203" s="49"/>
      <c r="C203" s="49"/>
      <c r="D203" s="41" t="s">
        <v>3</v>
      </c>
      <c r="E203" s="41">
        <v>2016</v>
      </c>
      <c r="F203" s="13">
        <f>H203+J203+L203+N203</f>
        <v>2371.3</v>
      </c>
      <c r="G203" s="13">
        <f>I203+K203+M203+O203</f>
        <v>0</v>
      </c>
      <c r="H203" s="13">
        <v>2371.3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42"/>
    </row>
    <row r="204" spans="1:16" ht="52.5" customHeight="1">
      <c r="A204" s="50" t="s">
        <v>224</v>
      </c>
      <c r="B204" s="66" t="s">
        <v>196</v>
      </c>
      <c r="C204" s="66">
        <v>0.4</v>
      </c>
      <c r="D204" s="41" t="s">
        <v>2</v>
      </c>
      <c r="E204" s="41">
        <v>2015</v>
      </c>
      <c r="F204" s="13">
        <f t="shared" si="89"/>
        <v>190</v>
      </c>
      <c r="G204" s="13">
        <f t="shared" si="78"/>
        <v>190</v>
      </c>
      <c r="H204" s="13">
        <f>432-242</f>
        <v>190</v>
      </c>
      <c r="I204" s="13">
        <f>432-242</f>
        <v>190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42" t="s">
        <v>32</v>
      </c>
    </row>
    <row r="205" spans="1:16" ht="52.5" customHeight="1">
      <c r="A205" s="51"/>
      <c r="B205" s="49"/>
      <c r="C205" s="49"/>
      <c r="D205" s="41" t="s">
        <v>3</v>
      </c>
      <c r="E205" s="41">
        <v>2016</v>
      </c>
      <c r="F205" s="13">
        <f>H205+J205+L205+N205</f>
        <v>2028.3</v>
      </c>
      <c r="G205" s="13">
        <f>I205+K205+M205+O205</f>
        <v>0</v>
      </c>
      <c r="H205" s="13">
        <v>2028.3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42"/>
    </row>
    <row r="206" spans="1:16" ht="45.75" customHeight="1">
      <c r="A206" s="43" t="s">
        <v>225</v>
      </c>
      <c r="B206" s="41" t="s">
        <v>148</v>
      </c>
      <c r="C206" s="41">
        <v>0.03</v>
      </c>
      <c r="D206" s="41" t="s">
        <v>2</v>
      </c>
      <c r="E206" s="41">
        <v>2016</v>
      </c>
      <c r="F206" s="13">
        <f aca="true" t="shared" si="90" ref="F206:G211">H206+J206+L206+N206</f>
        <v>1600</v>
      </c>
      <c r="G206" s="13">
        <f t="shared" si="90"/>
        <v>0</v>
      </c>
      <c r="H206" s="13">
        <v>1600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42" t="s">
        <v>32</v>
      </c>
    </row>
    <row r="207" spans="1:16" ht="45.75" customHeight="1">
      <c r="A207" s="43" t="s">
        <v>346</v>
      </c>
      <c r="B207" s="41" t="s">
        <v>153</v>
      </c>
      <c r="C207" s="41">
        <v>3.32</v>
      </c>
      <c r="D207" s="41" t="s">
        <v>2</v>
      </c>
      <c r="E207" s="41">
        <v>2016</v>
      </c>
      <c r="F207" s="13">
        <f t="shared" si="90"/>
        <v>1494.7</v>
      </c>
      <c r="G207" s="13">
        <f t="shared" si="90"/>
        <v>0</v>
      </c>
      <c r="H207" s="13">
        <v>1494.7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42" t="s">
        <v>32</v>
      </c>
    </row>
    <row r="208" spans="1:16" ht="45.75" customHeight="1">
      <c r="A208" s="43" t="s">
        <v>226</v>
      </c>
      <c r="B208" s="41" t="s">
        <v>154</v>
      </c>
      <c r="C208" s="41">
        <v>0.77</v>
      </c>
      <c r="D208" s="41" t="s">
        <v>2</v>
      </c>
      <c r="E208" s="41">
        <v>2016</v>
      </c>
      <c r="F208" s="13">
        <f t="shared" si="90"/>
        <v>1500</v>
      </c>
      <c r="G208" s="13">
        <f t="shared" si="90"/>
        <v>0</v>
      </c>
      <c r="H208" s="13">
        <v>1500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42" t="s">
        <v>32</v>
      </c>
    </row>
    <row r="209" spans="1:16" ht="45.75" customHeight="1">
      <c r="A209" s="43" t="s">
        <v>227</v>
      </c>
      <c r="B209" s="41" t="s">
        <v>155</v>
      </c>
      <c r="C209" s="41">
        <v>0.7</v>
      </c>
      <c r="D209" s="41" t="s">
        <v>2</v>
      </c>
      <c r="E209" s="41">
        <v>2016</v>
      </c>
      <c r="F209" s="13">
        <f t="shared" si="90"/>
        <v>1500</v>
      </c>
      <c r="G209" s="13">
        <f t="shared" si="90"/>
        <v>0</v>
      </c>
      <c r="H209" s="13">
        <v>1500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42" t="s">
        <v>32</v>
      </c>
    </row>
    <row r="210" spans="1:16" ht="34.5" customHeight="1">
      <c r="A210" s="43" t="s">
        <v>228</v>
      </c>
      <c r="B210" s="44" t="s">
        <v>68</v>
      </c>
      <c r="C210" s="44">
        <v>1</v>
      </c>
      <c r="D210" s="44" t="s">
        <v>3</v>
      </c>
      <c r="E210" s="5">
        <v>2016</v>
      </c>
      <c r="F210" s="13">
        <f t="shared" si="90"/>
        <v>17000</v>
      </c>
      <c r="G210" s="13">
        <f t="shared" si="90"/>
        <v>0</v>
      </c>
      <c r="H210" s="13">
        <v>4250</v>
      </c>
      <c r="I210" s="13">
        <v>0</v>
      </c>
      <c r="J210" s="13">
        <v>0</v>
      </c>
      <c r="K210" s="13">
        <v>0</v>
      </c>
      <c r="L210" s="13">
        <v>12750</v>
      </c>
      <c r="M210" s="13">
        <v>0</v>
      </c>
      <c r="N210" s="13">
        <v>0</v>
      </c>
      <c r="O210" s="13">
        <v>0</v>
      </c>
      <c r="P210" s="42"/>
    </row>
    <row r="211" spans="1:16" ht="31.5" customHeight="1">
      <c r="A211" s="43" t="s">
        <v>229</v>
      </c>
      <c r="B211" s="44" t="s">
        <v>302</v>
      </c>
      <c r="C211" s="44">
        <v>0.44</v>
      </c>
      <c r="D211" s="44" t="s">
        <v>3</v>
      </c>
      <c r="E211" s="5">
        <v>2016</v>
      </c>
      <c r="F211" s="13">
        <f t="shared" si="90"/>
        <v>21488.8</v>
      </c>
      <c r="G211" s="13">
        <f t="shared" si="90"/>
        <v>0</v>
      </c>
      <c r="H211" s="13">
        <v>21488.8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42"/>
    </row>
    <row r="212" spans="1:16" ht="51" customHeight="1">
      <c r="A212" s="43" t="s">
        <v>230</v>
      </c>
      <c r="B212" s="44" t="s">
        <v>12</v>
      </c>
      <c r="C212" s="44">
        <v>0.94</v>
      </c>
      <c r="D212" s="44" t="s">
        <v>3</v>
      </c>
      <c r="E212" s="5">
        <v>2016</v>
      </c>
      <c r="F212" s="13">
        <f aca="true" t="shared" si="91" ref="F212:F274">H212+J212+L212+N212</f>
        <v>15610.1</v>
      </c>
      <c r="G212" s="13">
        <f aca="true" t="shared" si="92" ref="G212:G274">I212+K212+M212+O212</f>
        <v>0</v>
      </c>
      <c r="H212" s="13">
        <v>3902.5</v>
      </c>
      <c r="I212" s="13">
        <v>0</v>
      </c>
      <c r="J212" s="13">
        <v>0</v>
      </c>
      <c r="K212" s="13">
        <v>0</v>
      </c>
      <c r="L212" s="13">
        <v>11707.6</v>
      </c>
      <c r="M212" s="13">
        <v>0</v>
      </c>
      <c r="N212" s="13">
        <v>0</v>
      </c>
      <c r="O212" s="13">
        <v>0</v>
      </c>
      <c r="P212" s="42" t="s">
        <v>39</v>
      </c>
    </row>
    <row r="213" spans="1:16" ht="51" customHeight="1">
      <c r="A213" s="43" t="s">
        <v>347</v>
      </c>
      <c r="B213" s="44" t="s">
        <v>11</v>
      </c>
      <c r="C213" s="44">
        <v>0.79</v>
      </c>
      <c r="D213" s="44" t="s">
        <v>3</v>
      </c>
      <c r="E213" s="5">
        <v>2016</v>
      </c>
      <c r="F213" s="13">
        <f t="shared" si="91"/>
        <v>9991.9</v>
      </c>
      <c r="G213" s="13">
        <f t="shared" si="92"/>
        <v>0</v>
      </c>
      <c r="H213" s="13">
        <v>2498</v>
      </c>
      <c r="I213" s="13">
        <v>0</v>
      </c>
      <c r="J213" s="13">
        <v>0</v>
      </c>
      <c r="K213" s="13">
        <v>0</v>
      </c>
      <c r="L213" s="13">
        <v>7493.9</v>
      </c>
      <c r="M213" s="13">
        <v>0</v>
      </c>
      <c r="N213" s="13">
        <v>0</v>
      </c>
      <c r="O213" s="13">
        <v>0</v>
      </c>
      <c r="P213" s="42" t="s">
        <v>40</v>
      </c>
    </row>
    <row r="214" spans="1:16" ht="51" customHeight="1">
      <c r="A214" s="43" t="s">
        <v>231</v>
      </c>
      <c r="B214" s="44" t="s">
        <v>41</v>
      </c>
      <c r="C214" s="44">
        <v>0.4</v>
      </c>
      <c r="D214" s="44" t="s">
        <v>3</v>
      </c>
      <c r="E214" s="5">
        <v>2016</v>
      </c>
      <c r="F214" s="13">
        <f t="shared" si="91"/>
        <v>3996</v>
      </c>
      <c r="G214" s="13">
        <f t="shared" si="92"/>
        <v>0</v>
      </c>
      <c r="H214" s="13">
        <v>999</v>
      </c>
      <c r="I214" s="13">
        <v>0</v>
      </c>
      <c r="J214" s="13">
        <v>0</v>
      </c>
      <c r="K214" s="13">
        <v>0</v>
      </c>
      <c r="L214" s="13">
        <v>2997</v>
      </c>
      <c r="M214" s="13">
        <v>0</v>
      </c>
      <c r="N214" s="13">
        <v>0</v>
      </c>
      <c r="O214" s="13">
        <v>0</v>
      </c>
      <c r="P214" s="42" t="s">
        <v>42</v>
      </c>
    </row>
    <row r="215" spans="1:16" ht="38.25" customHeight="1">
      <c r="A215" s="43" t="s">
        <v>232</v>
      </c>
      <c r="B215" s="44" t="s">
        <v>14</v>
      </c>
      <c r="C215" s="37"/>
      <c r="D215" s="44" t="s">
        <v>3</v>
      </c>
      <c r="E215" s="5">
        <v>2016</v>
      </c>
      <c r="F215" s="13">
        <f t="shared" si="91"/>
        <v>300000</v>
      </c>
      <c r="G215" s="13">
        <f t="shared" si="92"/>
        <v>0</v>
      </c>
      <c r="H215" s="13">
        <v>75000</v>
      </c>
      <c r="I215" s="13">
        <v>0</v>
      </c>
      <c r="J215" s="13">
        <v>0</v>
      </c>
      <c r="K215" s="13">
        <v>0</v>
      </c>
      <c r="L215" s="13">
        <v>225000</v>
      </c>
      <c r="M215" s="13">
        <v>0</v>
      </c>
      <c r="N215" s="13">
        <v>0</v>
      </c>
      <c r="O215" s="13">
        <v>0</v>
      </c>
      <c r="P215" s="42"/>
    </row>
    <row r="216" spans="1:16" ht="36" customHeight="1">
      <c r="A216" s="45" t="s">
        <v>233</v>
      </c>
      <c r="B216" s="34" t="s">
        <v>84</v>
      </c>
      <c r="C216" s="34">
        <v>6</v>
      </c>
      <c r="D216" s="34" t="s">
        <v>2</v>
      </c>
      <c r="E216" s="34">
        <v>2016</v>
      </c>
      <c r="F216" s="35">
        <f>H216+J216+L216+N216</f>
        <v>8400</v>
      </c>
      <c r="G216" s="35">
        <f>I216+K216+M216+O216</f>
        <v>0</v>
      </c>
      <c r="H216" s="35">
        <v>8400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46" t="s">
        <v>44</v>
      </c>
    </row>
    <row r="217" spans="1:16" ht="71.25" customHeight="1">
      <c r="A217" s="43" t="s">
        <v>234</v>
      </c>
      <c r="B217" s="41" t="s">
        <v>178</v>
      </c>
      <c r="C217" s="41">
        <v>1.3</v>
      </c>
      <c r="D217" s="41" t="s">
        <v>2</v>
      </c>
      <c r="E217" s="41" t="s">
        <v>309</v>
      </c>
      <c r="F217" s="13">
        <f aca="true" t="shared" si="93" ref="F217:F233">H217+J217+L217+N217</f>
        <v>3750</v>
      </c>
      <c r="G217" s="13">
        <f t="shared" si="92"/>
        <v>0</v>
      </c>
      <c r="H217" s="13">
        <v>3750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42" t="s">
        <v>45</v>
      </c>
    </row>
    <row r="218" spans="1:16" ht="38.25">
      <c r="A218" s="43" t="s">
        <v>235</v>
      </c>
      <c r="B218" s="41" t="s">
        <v>43</v>
      </c>
      <c r="C218" s="41">
        <v>2</v>
      </c>
      <c r="D218" s="41" t="s">
        <v>2</v>
      </c>
      <c r="E218" s="41">
        <v>2016</v>
      </c>
      <c r="F218" s="13">
        <f t="shared" si="93"/>
        <v>2500</v>
      </c>
      <c r="G218" s="13">
        <f t="shared" si="92"/>
        <v>0</v>
      </c>
      <c r="H218" s="13">
        <v>2500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42" t="s">
        <v>44</v>
      </c>
    </row>
    <row r="219" spans="1:16" ht="38.25">
      <c r="A219" s="43" t="s">
        <v>236</v>
      </c>
      <c r="B219" s="41" t="s">
        <v>26</v>
      </c>
      <c r="C219" s="41">
        <v>4</v>
      </c>
      <c r="D219" s="41" t="s">
        <v>2</v>
      </c>
      <c r="E219" s="41">
        <v>2016</v>
      </c>
      <c r="F219" s="13">
        <f t="shared" si="93"/>
        <v>10000</v>
      </c>
      <c r="G219" s="13">
        <f t="shared" si="92"/>
        <v>0</v>
      </c>
      <c r="H219" s="13">
        <v>10000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42" t="s">
        <v>44</v>
      </c>
    </row>
    <row r="220" spans="1:16" ht="51" customHeight="1">
      <c r="A220" s="43" t="s">
        <v>237</v>
      </c>
      <c r="B220" s="41" t="s">
        <v>69</v>
      </c>
      <c r="C220" s="41">
        <v>0.08955</v>
      </c>
      <c r="D220" s="41" t="s">
        <v>3</v>
      </c>
      <c r="E220" s="41">
        <v>2016</v>
      </c>
      <c r="F220" s="13">
        <f t="shared" si="93"/>
        <v>26185.5</v>
      </c>
      <c r="G220" s="13">
        <f t="shared" si="92"/>
        <v>0</v>
      </c>
      <c r="H220" s="13">
        <v>6546.4</v>
      </c>
      <c r="I220" s="13">
        <v>0</v>
      </c>
      <c r="J220" s="13">
        <v>0</v>
      </c>
      <c r="K220" s="13">
        <v>0</v>
      </c>
      <c r="L220" s="13">
        <v>19639.1</v>
      </c>
      <c r="M220" s="13">
        <v>0</v>
      </c>
      <c r="N220" s="13">
        <v>0</v>
      </c>
      <c r="O220" s="13">
        <v>0</v>
      </c>
      <c r="P220" s="42" t="s">
        <v>70</v>
      </c>
    </row>
    <row r="221" spans="1:16" ht="15.75">
      <c r="A221" s="67" t="s">
        <v>238</v>
      </c>
      <c r="B221" s="68" t="s">
        <v>319</v>
      </c>
      <c r="C221" s="68">
        <v>0.067</v>
      </c>
      <c r="D221" s="41" t="s">
        <v>2</v>
      </c>
      <c r="E221" s="41">
        <v>2016</v>
      </c>
      <c r="F221" s="13">
        <f t="shared" si="93"/>
        <v>5000</v>
      </c>
      <c r="G221" s="13">
        <f t="shared" si="92"/>
        <v>0</v>
      </c>
      <c r="H221" s="13">
        <v>5000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42"/>
    </row>
    <row r="222" spans="1:16" ht="38.25" customHeight="1">
      <c r="A222" s="67"/>
      <c r="B222" s="68"/>
      <c r="C222" s="68"/>
      <c r="D222" s="41" t="s">
        <v>3</v>
      </c>
      <c r="E222" s="41">
        <v>2016</v>
      </c>
      <c r="F222" s="13">
        <f t="shared" si="93"/>
        <v>115000</v>
      </c>
      <c r="G222" s="13">
        <f t="shared" si="92"/>
        <v>0</v>
      </c>
      <c r="H222" s="13">
        <v>115000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42" t="s">
        <v>320</v>
      </c>
    </row>
    <row r="223" spans="1:16" ht="15.75">
      <c r="A223" s="67" t="s">
        <v>239</v>
      </c>
      <c r="B223" s="68" t="s">
        <v>321</v>
      </c>
      <c r="C223" s="68">
        <v>0.036</v>
      </c>
      <c r="D223" s="41" t="s">
        <v>2</v>
      </c>
      <c r="E223" s="41">
        <v>2016</v>
      </c>
      <c r="F223" s="13">
        <f t="shared" si="93"/>
        <v>3500</v>
      </c>
      <c r="G223" s="13">
        <f t="shared" si="92"/>
        <v>0</v>
      </c>
      <c r="H223" s="13">
        <v>3500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42"/>
    </row>
    <row r="224" spans="1:16" ht="38.25" customHeight="1">
      <c r="A224" s="67"/>
      <c r="B224" s="68"/>
      <c r="C224" s="68"/>
      <c r="D224" s="41" t="s">
        <v>3</v>
      </c>
      <c r="E224" s="41">
        <v>2016</v>
      </c>
      <c r="F224" s="13">
        <f t="shared" si="93"/>
        <v>30000</v>
      </c>
      <c r="G224" s="13">
        <f t="shared" si="92"/>
        <v>0</v>
      </c>
      <c r="H224" s="13">
        <v>30000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42" t="s">
        <v>320</v>
      </c>
    </row>
    <row r="225" spans="1:16" ht="38.25">
      <c r="A225" s="43" t="s">
        <v>240</v>
      </c>
      <c r="B225" s="41" t="s">
        <v>331</v>
      </c>
      <c r="C225" s="41">
        <v>0.136</v>
      </c>
      <c r="D225" s="41" t="s">
        <v>2</v>
      </c>
      <c r="E225" s="41">
        <v>2016</v>
      </c>
      <c r="F225" s="13">
        <f t="shared" si="93"/>
        <v>10000</v>
      </c>
      <c r="G225" s="13">
        <f t="shared" si="92"/>
        <v>0</v>
      </c>
      <c r="H225" s="13">
        <v>10000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42" t="s">
        <v>320</v>
      </c>
    </row>
    <row r="226" spans="1:16" ht="38.25">
      <c r="A226" s="43" t="s">
        <v>241</v>
      </c>
      <c r="B226" s="41" t="s">
        <v>332</v>
      </c>
      <c r="C226" s="41">
        <v>0.129</v>
      </c>
      <c r="D226" s="41" t="s">
        <v>2</v>
      </c>
      <c r="E226" s="41">
        <v>2016</v>
      </c>
      <c r="F226" s="13">
        <f t="shared" si="93"/>
        <v>10000</v>
      </c>
      <c r="G226" s="13">
        <f t="shared" si="92"/>
        <v>0</v>
      </c>
      <c r="H226" s="13">
        <v>10000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42" t="s">
        <v>320</v>
      </c>
    </row>
    <row r="227" spans="1:16" ht="38.25">
      <c r="A227" s="43" t="s">
        <v>242</v>
      </c>
      <c r="B227" s="41" t="s">
        <v>333</v>
      </c>
      <c r="C227" s="41">
        <v>0.134</v>
      </c>
      <c r="D227" s="41" t="s">
        <v>2</v>
      </c>
      <c r="E227" s="41">
        <v>2016</v>
      </c>
      <c r="F227" s="13">
        <f t="shared" si="93"/>
        <v>10000</v>
      </c>
      <c r="G227" s="13">
        <f t="shared" si="92"/>
        <v>0</v>
      </c>
      <c r="H227" s="13">
        <v>10000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42" t="s">
        <v>320</v>
      </c>
    </row>
    <row r="228" spans="1:16" ht="38.25">
      <c r="A228" s="43" t="s">
        <v>313</v>
      </c>
      <c r="B228" s="41" t="s">
        <v>334</v>
      </c>
      <c r="C228" s="41">
        <v>0.023</v>
      </c>
      <c r="D228" s="41" t="s">
        <v>2</v>
      </c>
      <c r="E228" s="41">
        <v>2016</v>
      </c>
      <c r="F228" s="13">
        <f t="shared" si="93"/>
        <v>2000</v>
      </c>
      <c r="G228" s="13">
        <f t="shared" si="92"/>
        <v>0</v>
      </c>
      <c r="H228" s="13">
        <v>2000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42" t="s">
        <v>320</v>
      </c>
    </row>
    <row r="229" spans="1:16" ht="38.25">
      <c r="A229" s="43" t="s">
        <v>243</v>
      </c>
      <c r="B229" s="41" t="s">
        <v>335</v>
      </c>
      <c r="C229" s="41">
        <v>0.037</v>
      </c>
      <c r="D229" s="41" t="s">
        <v>2</v>
      </c>
      <c r="E229" s="41">
        <v>2016</v>
      </c>
      <c r="F229" s="13">
        <f t="shared" si="93"/>
        <v>5000</v>
      </c>
      <c r="G229" s="13">
        <f t="shared" si="92"/>
        <v>0</v>
      </c>
      <c r="H229" s="13">
        <v>5000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42" t="s">
        <v>320</v>
      </c>
    </row>
    <row r="230" spans="1:16" ht="38.25">
      <c r="A230" s="43" t="s">
        <v>244</v>
      </c>
      <c r="B230" s="41" t="s">
        <v>336</v>
      </c>
      <c r="C230" s="41">
        <v>0.026</v>
      </c>
      <c r="D230" s="41" t="s">
        <v>2</v>
      </c>
      <c r="E230" s="41">
        <v>2016</v>
      </c>
      <c r="F230" s="13">
        <f t="shared" si="93"/>
        <v>2000</v>
      </c>
      <c r="G230" s="13">
        <f t="shared" si="92"/>
        <v>0</v>
      </c>
      <c r="H230" s="13">
        <v>2000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42" t="s">
        <v>320</v>
      </c>
    </row>
    <row r="231" spans="1:16" ht="47.25">
      <c r="A231" s="43" t="s">
        <v>245</v>
      </c>
      <c r="B231" s="41" t="s">
        <v>358</v>
      </c>
      <c r="C231" s="41">
        <v>0.05</v>
      </c>
      <c r="D231" s="41" t="s">
        <v>2</v>
      </c>
      <c r="E231" s="41">
        <v>2016</v>
      </c>
      <c r="F231" s="13">
        <f>H231+J231+L231+N231</f>
        <v>500</v>
      </c>
      <c r="G231" s="13">
        <f>I231+K231+M231+O231</f>
        <v>0</v>
      </c>
      <c r="H231" s="13">
        <v>500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42" t="s">
        <v>320</v>
      </c>
    </row>
    <row r="232" spans="1:16" ht="35.25" customHeight="1">
      <c r="A232" s="67" t="s">
        <v>348</v>
      </c>
      <c r="B232" s="68" t="s">
        <v>15</v>
      </c>
      <c r="C232" s="68">
        <v>1.75</v>
      </c>
      <c r="D232" s="41" t="s">
        <v>2</v>
      </c>
      <c r="E232" s="5">
        <v>2016</v>
      </c>
      <c r="F232" s="13">
        <f t="shared" si="93"/>
        <v>6000</v>
      </c>
      <c r="G232" s="13">
        <f t="shared" si="92"/>
        <v>0</v>
      </c>
      <c r="H232" s="13">
        <v>6000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73"/>
    </row>
    <row r="233" spans="1:16" ht="45" customHeight="1">
      <c r="A233" s="67"/>
      <c r="B233" s="68"/>
      <c r="C233" s="68"/>
      <c r="D233" s="41" t="s">
        <v>3</v>
      </c>
      <c r="E233" s="5">
        <v>2017</v>
      </c>
      <c r="F233" s="13">
        <f t="shared" si="93"/>
        <v>145319.7</v>
      </c>
      <c r="G233" s="13">
        <f t="shared" si="92"/>
        <v>0</v>
      </c>
      <c r="H233" s="13">
        <v>36329.9</v>
      </c>
      <c r="I233" s="13">
        <v>0</v>
      </c>
      <c r="J233" s="13">
        <v>0</v>
      </c>
      <c r="K233" s="13">
        <v>0</v>
      </c>
      <c r="L233" s="13">
        <v>108989.8</v>
      </c>
      <c r="M233" s="13">
        <v>0</v>
      </c>
      <c r="N233" s="13">
        <v>0</v>
      </c>
      <c r="O233" s="13">
        <v>0</v>
      </c>
      <c r="P233" s="73"/>
    </row>
    <row r="234" spans="1:16" ht="48" customHeight="1">
      <c r="A234" s="43" t="s">
        <v>376</v>
      </c>
      <c r="B234" s="41" t="s">
        <v>29</v>
      </c>
      <c r="C234" s="41">
        <v>0.221</v>
      </c>
      <c r="D234" s="41" t="s">
        <v>2</v>
      </c>
      <c r="E234" s="41">
        <v>2017</v>
      </c>
      <c r="F234" s="13">
        <f t="shared" si="91"/>
        <v>1000</v>
      </c>
      <c r="G234" s="13">
        <f t="shared" si="92"/>
        <v>0</v>
      </c>
      <c r="H234" s="13">
        <v>1000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42" t="s">
        <v>44</v>
      </c>
    </row>
    <row r="235" spans="1:16" ht="42" customHeight="1">
      <c r="A235" s="43" t="s">
        <v>246</v>
      </c>
      <c r="B235" s="41" t="s">
        <v>18</v>
      </c>
      <c r="C235" s="41">
        <v>5.22</v>
      </c>
      <c r="D235" s="41" t="s">
        <v>2</v>
      </c>
      <c r="E235" s="41">
        <v>2017</v>
      </c>
      <c r="F235" s="13">
        <f t="shared" si="91"/>
        <v>5500</v>
      </c>
      <c r="G235" s="13">
        <f t="shared" si="92"/>
        <v>0</v>
      </c>
      <c r="H235" s="13">
        <v>5500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42" t="s">
        <v>44</v>
      </c>
    </row>
    <row r="236" spans="1:16" ht="45.75" customHeight="1">
      <c r="A236" s="43" t="s">
        <v>247</v>
      </c>
      <c r="B236" s="41" t="s">
        <v>150</v>
      </c>
      <c r="C236" s="41">
        <v>1.5</v>
      </c>
      <c r="D236" s="41" t="s">
        <v>2</v>
      </c>
      <c r="E236" s="41">
        <v>2017</v>
      </c>
      <c r="F236" s="13">
        <f aca="true" t="shared" si="94" ref="F236:G239">H236+J236+L236+N236</f>
        <v>2100</v>
      </c>
      <c r="G236" s="13">
        <f t="shared" si="94"/>
        <v>0</v>
      </c>
      <c r="H236" s="13">
        <v>2100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42" t="s">
        <v>32</v>
      </c>
    </row>
    <row r="237" spans="1:16" ht="45.75" customHeight="1">
      <c r="A237" s="43" t="s">
        <v>248</v>
      </c>
      <c r="B237" s="41" t="s">
        <v>147</v>
      </c>
      <c r="C237" s="41">
        <v>0.73</v>
      </c>
      <c r="D237" s="41" t="s">
        <v>2</v>
      </c>
      <c r="E237" s="41">
        <v>2017</v>
      </c>
      <c r="F237" s="13">
        <f t="shared" si="94"/>
        <v>1500</v>
      </c>
      <c r="G237" s="13">
        <f t="shared" si="94"/>
        <v>0</v>
      </c>
      <c r="H237" s="13">
        <v>1500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42" t="s">
        <v>32</v>
      </c>
    </row>
    <row r="238" spans="1:16" ht="57" customHeight="1">
      <c r="A238" s="43" t="s">
        <v>249</v>
      </c>
      <c r="B238" s="44" t="s">
        <v>13</v>
      </c>
      <c r="C238" s="44">
        <v>1.5</v>
      </c>
      <c r="D238" s="44" t="s">
        <v>3</v>
      </c>
      <c r="E238" s="5">
        <v>2017</v>
      </c>
      <c r="F238" s="13">
        <f t="shared" si="94"/>
        <v>69180.4</v>
      </c>
      <c r="G238" s="13">
        <f t="shared" si="94"/>
        <v>0</v>
      </c>
      <c r="H238" s="13">
        <v>17295.1</v>
      </c>
      <c r="I238" s="13">
        <v>0</v>
      </c>
      <c r="J238" s="13">
        <v>0</v>
      </c>
      <c r="K238" s="13">
        <v>0</v>
      </c>
      <c r="L238" s="13">
        <v>51885.3</v>
      </c>
      <c r="M238" s="13">
        <v>0</v>
      </c>
      <c r="N238" s="13">
        <v>0</v>
      </c>
      <c r="O238" s="13">
        <v>0</v>
      </c>
      <c r="P238" s="32" t="s">
        <v>38</v>
      </c>
    </row>
    <row r="239" spans="1:16" ht="57" customHeight="1">
      <c r="A239" s="43" t="s">
        <v>250</v>
      </c>
      <c r="B239" s="44" t="s">
        <v>109</v>
      </c>
      <c r="C239" s="44">
        <v>1.4</v>
      </c>
      <c r="D239" s="44" t="s">
        <v>3</v>
      </c>
      <c r="E239" s="5">
        <v>2017</v>
      </c>
      <c r="F239" s="13">
        <f t="shared" si="94"/>
        <v>48040.1</v>
      </c>
      <c r="G239" s="13">
        <f t="shared" si="94"/>
        <v>0</v>
      </c>
      <c r="H239" s="13">
        <v>12010</v>
      </c>
      <c r="I239" s="13">
        <v>0</v>
      </c>
      <c r="J239" s="13">
        <v>0</v>
      </c>
      <c r="K239" s="13">
        <v>0</v>
      </c>
      <c r="L239" s="13">
        <v>36030.1</v>
      </c>
      <c r="M239" s="13">
        <v>0</v>
      </c>
      <c r="N239" s="13">
        <v>0</v>
      </c>
      <c r="O239" s="13">
        <v>0</v>
      </c>
      <c r="P239" s="32" t="s">
        <v>110</v>
      </c>
    </row>
    <row r="240" spans="1:16" ht="38.25" customHeight="1">
      <c r="A240" s="43" t="s">
        <v>251</v>
      </c>
      <c r="B240" s="41" t="s">
        <v>58</v>
      </c>
      <c r="C240" s="41">
        <v>1.4</v>
      </c>
      <c r="D240" s="41" t="s">
        <v>2</v>
      </c>
      <c r="E240" s="41">
        <v>2017</v>
      </c>
      <c r="F240" s="13">
        <f t="shared" si="91"/>
        <v>1700</v>
      </c>
      <c r="G240" s="13">
        <f t="shared" si="92"/>
        <v>0</v>
      </c>
      <c r="H240" s="13">
        <v>1700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42" t="s">
        <v>44</v>
      </c>
    </row>
    <row r="241" spans="1:16" ht="38.25" customHeight="1">
      <c r="A241" s="43" t="s">
        <v>252</v>
      </c>
      <c r="B241" s="41" t="s">
        <v>326</v>
      </c>
      <c r="C241" s="41">
        <v>0.7</v>
      </c>
      <c r="D241" s="41" t="s">
        <v>2</v>
      </c>
      <c r="E241" s="41">
        <v>2017</v>
      </c>
      <c r="F241" s="13">
        <f t="shared" si="91"/>
        <v>980</v>
      </c>
      <c r="G241" s="13">
        <f t="shared" si="92"/>
        <v>0</v>
      </c>
      <c r="H241" s="13">
        <v>980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42" t="s">
        <v>44</v>
      </c>
    </row>
    <row r="242" spans="1:16" ht="38.25" customHeight="1">
      <c r="A242" s="43" t="s">
        <v>253</v>
      </c>
      <c r="B242" s="41" t="s">
        <v>327</v>
      </c>
      <c r="C242" s="41">
        <v>6.68</v>
      </c>
      <c r="D242" s="41" t="s">
        <v>2</v>
      </c>
      <c r="E242" s="41">
        <v>2017</v>
      </c>
      <c r="F242" s="13">
        <f t="shared" si="91"/>
        <v>9352</v>
      </c>
      <c r="G242" s="13">
        <f t="shared" si="92"/>
        <v>0</v>
      </c>
      <c r="H242" s="13">
        <v>9352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42" t="s">
        <v>44</v>
      </c>
    </row>
    <row r="243" spans="1:16" ht="38.25" customHeight="1">
      <c r="A243" s="43" t="s">
        <v>254</v>
      </c>
      <c r="B243" s="41" t="s">
        <v>61</v>
      </c>
      <c r="C243" s="41">
        <v>0.22</v>
      </c>
      <c r="D243" s="41" t="s">
        <v>2</v>
      </c>
      <c r="E243" s="41">
        <v>2018</v>
      </c>
      <c r="F243" s="13">
        <f t="shared" si="91"/>
        <v>500</v>
      </c>
      <c r="G243" s="13">
        <f t="shared" si="92"/>
        <v>0</v>
      </c>
      <c r="H243" s="13">
        <v>500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42" t="s">
        <v>44</v>
      </c>
    </row>
    <row r="244" spans="1:16" ht="38.25" customHeight="1">
      <c r="A244" s="43" t="s">
        <v>255</v>
      </c>
      <c r="B244" s="41" t="s">
        <v>62</v>
      </c>
      <c r="C244" s="41">
        <v>0.7</v>
      </c>
      <c r="D244" s="41" t="s">
        <v>2</v>
      </c>
      <c r="E244" s="41">
        <v>2018</v>
      </c>
      <c r="F244" s="13">
        <f t="shared" si="91"/>
        <v>1000</v>
      </c>
      <c r="G244" s="13">
        <f t="shared" si="92"/>
        <v>0</v>
      </c>
      <c r="H244" s="13">
        <v>1000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42" t="s">
        <v>44</v>
      </c>
    </row>
    <row r="245" spans="1:16" ht="38.25" customHeight="1">
      <c r="A245" s="43" t="s">
        <v>256</v>
      </c>
      <c r="B245" s="41" t="s">
        <v>56</v>
      </c>
      <c r="C245" s="41">
        <v>0.9</v>
      </c>
      <c r="D245" s="41" t="s">
        <v>2</v>
      </c>
      <c r="E245" s="41">
        <v>2018</v>
      </c>
      <c r="F245" s="13">
        <f>H245+J245+L245+N245</f>
        <v>1400</v>
      </c>
      <c r="G245" s="13">
        <f>I245+K245+M245+O245</f>
        <v>0</v>
      </c>
      <c r="H245" s="13">
        <v>1400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42" t="s">
        <v>44</v>
      </c>
    </row>
    <row r="246" spans="1:16" ht="47.25" customHeight="1">
      <c r="A246" s="43" t="s">
        <v>257</v>
      </c>
      <c r="B246" s="41" t="s">
        <v>59</v>
      </c>
      <c r="C246" s="41">
        <f>1.3+1.8+1.1+0.7+0.7+0.4+0.7</f>
        <v>6.700000000000001</v>
      </c>
      <c r="D246" s="41" t="s">
        <v>2</v>
      </c>
      <c r="E246" s="41">
        <v>2018</v>
      </c>
      <c r="F246" s="13">
        <f>H246+J246+L246+N246</f>
        <v>11000</v>
      </c>
      <c r="G246" s="13">
        <f>I246+K246+M246+O246</f>
        <v>0</v>
      </c>
      <c r="H246" s="13">
        <v>11000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42" t="s">
        <v>44</v>
      </c>
    </row>
    <row r="247" spans="1:16" ht="38.25" customHeight="1">
      <c r="A247" s="43" t="s">
        <v>258</v>
      </c>
      <c r="B247" s="41" t="s">
        <v>63</v>
      </c>
      <c r="C247" s="41">
        <v>0.8</v>
      </c>
      <c r="D247" s="41" t="s">
        <v>2</v>
      </c>
      <c r="E247" s="41">
        <v>2018</v>
      </c>
      <c r="F247" s="13">
        <f t="shared" si="91"/>
        <v>1000</v>
      </c>
      <c r="G247" s="13">
        <f t="shared" si="92"/>
        <v>0</v>
      </c>
      <c r="H247" s="13">
        <v>1000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42" t="s">
        <v>44</v>
      </c>
    </row>
    <row r="248" spans="1:16" ht="38.25" customHeight="1">
      <c r="A248" s="43" t="s">
        <v>259</v>
      </c>
      <c r="B248" s="41" t="s">
        <v>64</v>
      </c>
      <c r="C248" s="41">
        <v>0.25</v>
      </c>
      <c r="D248" s="41" t="s">
        <v>2</v>
      </c>
      <c r="E248" s="41">
        <v>2018</v>
      </c>
      <c r="F248" s="13">
        <f t="shared" si="91"/>
        <v>500</v>
      </c>
      <c r="G248" s="13">
        <f t="shared" si="92"/>
        <v>0</v>
      </c>
      <c r="H248" s="13">
        <v>500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42" t="s">
        <v>44</v>
      </c>
    </row>
    <row r="249" spans="1:16" ht="38.25" customHeight="1">
      <c r="A249" s="43" t="s">
        <v>260</v>
      </c>
      <c r="B249" s="41" t="s">
        <v>65</v>
      </c>
      <c r="C249" s="41">
        <v>0.25</v>
      </c>
      <c r="D249" s="41" t="s">
        <v>2</v>
      </c>
      <c r="E249" s="41">
        <v>2018</v>
      </c>
      <c r="F249" s="13">
        <f t="shared" si="91"/>
        <v>500</v>
      </c>
      <c r="G249" s="13">
        <f t="shared" si="92"/>
        <v>0</v>
      </c>
      <c r="H249" s="13">
        <v>500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42" t="s">
        <v>44</v>
      </c>
    </row>
    <row r="250" spans="1:16" ht="38.25" customHeight="1">
      <c r="A250" s="43" t="s">
        <v>261</v>
      </c>
      <c r="B250" s="41" t="s">
        <v>16</v>
      </c>
      <c r="C250" s="41">
        <v>2.87</v>
      </c>
      <c r="D250" s="41" t="s">
        <v>2</v>
      </c>
      <c r="E250" s="41">
        <v>2018</v>
      </c>
      <c r="F250" s="13">
        <f t="shared" si="91"/>
        <v>3220</v>
      </c>
      <c r="G250" s="13">
        <f t="shared" si="92"/>
        <v>0</v>
      </c>
      <c r="H250" s="13">
        <v>3220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42" t="s">
        <v>44</v>
      </c>
    </row>
    <row r="251" spans="1:16" ht="45" customHeight="1">
      <c r="A251" s="43" t="s">
        <v>262</v>
      </c>
      <c r="B251" s="41" t="s">
        <v>17</v>
      </c>
      <c r="C251" s="41">
        <v>1.11</v>
      </c>
      <c r="D251" s="41" t="s">
        <v>2</v>
      </c>
      <c r="E251" s="41">
        <v>2018</v>
      </c>
      <c r="F251" s="13">
        <f t="shared" si="91"/>
        <v>2500</v>
      </c>
      <c r="G251" s="13">
        <f t="shared" si="92"/>
        <v>0</v>
      </c>
      <c r="H251" s="13">
        <v>2500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42" t="s">
        <v>44</v>
      </c>
    </row>
    <row r="252" spans="1:16" ht="49.5" customHeight="1">
      <c r="A252" s="43" t="s">
        <v>263</v>
      </c>
      <c r="B252" s="41" t="s">
        <v>19</v>
      </c>
      <c r="C252" s="41">
        <v>1.78</v>
      </c>
      <c r="D252" s="41" t="s">
        <v>2</v>
      </c>
      <c r="E252" s="41">
        <v>2018</v>
      </c>
      <c r="F252" s="13">
        <f t="shared" si="91"/>
        <v>2200</v>
      </c>
      <c r="G252" s="13">
        <f t="shared" si="92"/>
        <v>0</v>
      </c>
      <c r="H252" s="13">
        <v>2200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42" t="s">
        <v>44</v>
      </c>
    </row>
    <row r="253" spans="1:16" ht="45.75" customHeight="1">
      <c r="A253" s="43" t="s">
        <v>264</v>
      </c>
      <c r="B253" s="41" t="s">
        <v>20</v>
      </c>
      <c r="C253" s="41">
        <v>2</v>
      </c>
      <c r="D253" s="41" t="s">
        <v>2</v>
      </c>
      <c r="E253" s="41">
        <v>2018</v>
      </c>
      <c r="F253" s="13">
        <f t="shared" si="91"/>
        <v>1800</v>
      </c>
      <c r="G253" s="13">
        <f t="shared" si="92"/>
        <v>0</v>
      </c>
      <c r="H253" s="13">
        <v>1800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42" t="s">
        <v>44</v>
      </c>
    </row>
    <row r="254" spans="1:16" ht="38.25" customHeight="1">
      <c r="A254" s="43" t="s">
        <v>265</v>
      </c>
      <c r="B254" s="41" t="s">
        <v>21</v>
      </c>
      <c r="C254" s="41">
        <v>2.56</v>
      </c>
      <c r="D254" s="41" t="s">
        <v>2</v>
      </c>
      <c r="E254" s="41">
        <v>2018</v>
      </c>
      <c r="F254" s="13">
        <f t="shared" si="91"/>
        <v>2300</v>
      </c>
      <c r="G254" s="13">
        <f t="shared" si="92"/>
        <v>0</v>
      </c>
      <c r="H254" s="13">
        <v>2300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42" t="s">
        <v>44</v>
      </c>
    </row>
    <row r="255" spans="1:16" ht="38.25" customHeight="1">
      <c r="A255" s="43" t="s">
        <v>266</v>
      </c>
      <c r="B255" s="41" t="s">
        <v>22</v>
      </c>
      <c r="C255" s="41">
        <v>2.8</v>
      </c>
      <c r="D255" s="41" t="s">
        <v>2</v>
      </c>
      <c r="E255" s="41">
        <v>2018</v>
      </c>
      <c r="F255" s="13">
        <f t="shared" si="91"/>
        <v>2000</v>
      </c>
      <c r="G255" s="13">
        <f t="shared" si="92"/>
        <v>0</v>
      </c>
      <c r="H255" s="13">
        <v>2000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42" t="s">
        <v>44</v>
      </c>
    </row>
    <row r="256" spans="1:16" ht="38.25" customHeight="1">
      <c r="A256" s="43" t="s">
        <v>267</v>
      </c>
      <c r="B256" s="41" t="s">
        <v>23</v>
      </c>
      <c r="C256" s="41">
        <v>2.3</v>
      </c>
      <c r="D256" s="41" t="s">
        <v>2</v>
      </c>
      <c r="E256" s="41">
        <v>2018</v>
      </c>
      <c r="F256" s="13">
        <f t="shared" si="91"/>
        <v>3100</v>
      </c>
      <c r="G256" s="13">
        <f t="shared" si="92"/>
        <v>0</v>
      </c>
      <c r="H256" s="13">
        <v>3100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42" t="s">
        <v>44</v>
      </c>
    </row>
    <row r="257" spans="1:16" ht="38.25" customHeight="1">
      <c r="A257" s="43" t="s">
        <v>268</v>
      </c>
      <c r="B257" s="41" t="s">
        <v>24</v>
      </c>
      <c r="C257" s="41">
        <v>2</v>
      </c>
      <c r="D257" s="41" t="s">
        <v>2</v>
      </c>
      <c r="E257" s="41">
        <v>2018</v>
      </c>
      <c r="F257" s="13">
        <f t="shared" si="91"/>
        <v>1900</v>
      </c>
      <c r="G257" s="13">
        <f t="shared" si="92"/>
        <v>0</v>
      </c>
      <c r="H257" s="13">
        <v>1900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42" t="s">
        <v>44</v>
      </c>
    </row>
    <row r="258" spans="1:16" ht="38.25" customHeight="1">
      <c r="A258" s="43" t="s">
        <v>269</v>
      </c>
      <c r="B258" s="41" t="s">
        <v>27</v>
      </c>
      <c r="C258" s="41">
        <v>1</v>
      </c>
      <c r="D258" s="41" t="s">
        <v>2</v>
      </c>
      <c r="E258" s="41">
        <v>2018</v>
      </c>
      <c r="F258" s="13">
        <f t="shared" si="91"/>
        <v>2500</v>
      </c>
      <c r="G258" s="13">
        <f t="shared" si="92"/>
        <v>0</v>
      </c>
      <c r="H258" s="13">
        <v>2500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42" t="s">
        <v>44</v>
      </c>
    </row>
    <row r="259" spans="1:16" ht="38.25" customHeight="1">
      <c r="A259" s="43" t="s">
        <v>270</v>
      </c>
      <c r="B259" s="41" t="s">
        <v>28</v>
      </c>
      <c r="C259" s="41">
        <v>2</v>
      </c>
      <c r="D259" s="41" t="s">
        <v>2</v>
      </c>
      <c r="E259" s="41">
        <v>2018</v>
      </c>
      <c r="F259" s="13">
        <f t="shared" si="91"/>
        <v>500</v>
      </c>
      <c r="G259" s="13">
        <f t="shared" si="92"/>
        <v>0</v>
      </c>
      <c r="H259" s="13">
        <v>500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42" t="s">
        <v>44</v>
      </c>
    </row>
    <row r="260" spans="1:16" ht="36" customHeight="1">
      <c r="A260" s="43" t="s">
        <v>271</v>
      </c>
      <c r="B260" s="41" t="s">
        <v>30</v>
      </c>
      <c r="C260" s="41">
        <v>1.5</v>
      </c>
      <c r="D260" s="41" t="s">
        <v>2</v>
      </c>
      <c r="E260" s="41">
        <v>2018</v>
      </c>
      <c r="F260" s="13">
        <f t="shared" si="91"/>
        <v>2000</v>
      </c>
      <c r="G260" s="13">
        <f t="shared" si="92"/>
        <v>0</v>
      </c>
      <c r="H260" s="13">
        <v>2000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42" t="s">
        <v>44</v>
      </c>
    </row>
    <row r="261" spans="1:16" ht="36" customHeight="1">
      <c r="A261" s="43" t="s">
        <v>272</v>
      </c>
      <c r="B261" s="41" t="s">
        <v>328</v>
      </c>
      <c r="C261" s="41">
        <v>0.653</v>
      </c>
      <c r="D261" s="41" t="s">
        <v>2</v>
      </c>
      <c r="E261" s="41">
        <v>2018</v>
      </c>
      <c r="F261" s="13">
        <f t="shared" si="91"/>
        <v>1000</v>
      </c>
      <c r="G261" s="13">
        <f t="shared" si="92"/>
        <v>0</v>
      </c>
      <c r="H261" s="13">
        <v>1000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42" t="s">
        <v>44</v>
      </c>
    </row>
    <row r="262" spans="1:16" ht="36" customHeight="1">
      <c r="A262" s="43" t="s">
        <v>273</v>
      </c>
      <c r="B262" s="41" t="s">
        <v>329</v>
      </c>
      <c r="C262" s="41">
        <v>0.923</v>
      </c>
      <c r="D262" s="41" t="s">
        <v>2</v>
      </c>
      <c r="E262" s="41">
        <v>2018</v>
      </c>
      <c r="F262" s="13">
        <f t="shared" si="91"/>
        <v>1000</v>
      </c>
      <c r="G262" s="13">
        <f t="shared" si="92"/>
        <v>0</v>
      </c>
      <c r="H262" s="13">
        <v>1000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42" t="s">
        <v>44</v>
      </c>
    </row>
    <row r="263" spans="1:16" ht="38.25" customHeight="1">
      <c r="A263" s="43" t="s">
        <v>274</v>
      </c>
      <c r="B263" s="41" t="s">
        <v>60</v>
      </c>
      <c r="C263" s="41">
        <v>1.5</v>
      </c>
      <c r="D263" s="41" t="s">
        <v>2</v>
      </c>
      <c r="E263" s="41">
        <v>2019</v>
      </c>
      <c r="F263" s="13">
        <f>H263+J263+L263+N263</f>
        <v>1200</v>
      </c>
      <c r="G263" s="13">
        <f>I263+K263+M263+O263</f>
        <v>0</v>
      </c>
      <c r="H263" s="13">
        <v>1200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42" t="s">
        <v>44</v>
      </c>
    </row>
    <row r="264" spans="1:16" ht="38.25" customHeight="1">
      <c r="A264" s="43" t="s">
        <v>275</v>
      </c>
      <c r="B264" s="41" t="s">
        <v>57</v>
      </c>
      <c r="C264" s="41">
        <v>0.68</v>
      </c>
      <c r="D264" s="41" t="s">
        <v>2</v>
      </c>
      <c r="E264" s="41">
        <v>2019</v>
      </c>
      <c r="F264" s="13">
        <f>H264+J264+L264+N264</f>
        <v>1200</v>
      </c>
      <c r="G264" s="13">
        <f>I264+K264+M264+O264</f>
        <v>0</v>
      </c>
      <c r="H264" s="13">
        <v>1200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42" t="s">
        <v>44</v>
      </c>
    </row>
    <row r="265" spans="1:16" ht="36" customHeight="1">
      <c r="A265" s="43" t="s">
        <v>276</v>
      </c>
      <c r="B265" s="41" t="s">
        <v>71</v>
      </c>
      <c r="C265" s="41">
        <v>30.9</v>
      </c>
      <c r="D265" s="41" t="s">
        <v>2</v>
      </c>
      <c r="E265" s="41">
        <v>2019</v>
      </c>
      <c r="F265" s="13">
        <f t="shared" si="91"/>
        <v>43260</v>
      </c>
      <c r="G265" s="13">
        <f t="shared" si="92"/>
        <v>0</v>
      </c>
      <c r="H265" s="13">
        <v>43260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42" t="s">
        <v>44</v>
      </c>
    </row>
    <row r="266" spans="1:16" ht="36" customHeight="1">
      <c r="A266" s="43" t="s">
        <v>277</v>
      </c>
      <c r="B266" s="41" t="s">
        <v>72</v>
      </c>
      <c r="C266" s="41">
        <v>5.4</v>
      </c>
      <c r="D266" s="41" t="s">
        <v>2</v>
      </c>
      <c r="E266" s="41">
        <v>2019</v>
      </c>
      <c r="F266" s="13">
        <f t="shared" si="91"/>
        <v>7560</v>
      </c>
      <c r="G266" s="13">
        <f t="shared" si="92"/>
        <v>0</v>
      </c>
      <c r="H266" s="13">
        <v>7560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42" t="s">
        <v>44</v>
      </c>
    </row>
    <row r="267" spans="1:16" ht="36" customHeight="1">
      <c r="A267" s="43" t="s">
        <v>278</v>
      </c>
      <c r="B267" s="41" t="s">
        <v>74</v>
      </c>
      <c r="C267" s="41">
        <v>9.8</v>
      </c>
      <c r="D267" s="41" t="s">
        <v>2</v>
      </c>
      <c r="E267" s="41">
        <v>2019</v>
      </c>
      <c r="F267" s="13">
        <f t="shared" si="91"/>
        <v>13720</v>
      </c>
      <c r="G267" s="13">
        <f t="shared" si="92"/>
        <v>0</v>
      </c>
      <c r="H267" s="13">
        <v>13720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42" t="s">
        <v>44</v>
      </c>
    </row>
    <row r="268" spans="1:16" ht="36" customHeight="1">
      <c r="A268" s="43" t="s">
        <v>279</v>
      </c>
      <c r="B268" s="41" t="s">
        <v>73</v>
      </c>
      <c r="C268" s="41">
        <v>3</v>
      </c>
      <c r="D268" s="41" t="s">
        <v>2</v>
      </c>
      <c r="E268" s="41">
        <v>2019</v>
      </c>
      <c r="F268" s="13">
        <f t="shared" si="91"/>
        <v>4200</v>
      </c>
      <c r="G268" s="13">
        <f t="shared" si="92"/>
        <v>0</v>
      </c>
      <c r="H268" s="13">
        <v>4200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42" t="s">
        <v>44</v>
      </c>
    </row>
    <row r="269" spans="1:16" ht="36" customHeight="1">
      <c r="A269" s="43" t="s">
        <v>280</v>
      </c>
      <c r="B269" s="41" t="s">
        <v>75</v>
      </c>
      <c r="C269" s="41">
        <v>1.8</v>
      </c>
      <c r="D269" s="41" t="s">
        <v>2</v>
      </c>
      <c r="E269" s="41">
        <v>2019</v>
      </c>
      <c r="F269" s="13">
        <f t="shared" si="91"/>
        <v>2520</v>
      </c>
      <c r="G269" s="13">
        <f t="shared" si="92"/>
        <v>0</v>
      </c>
      <c r="H269" s="13">
        <v>2520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42" t="s">
        <v>44</v>
      </c>
    </row>
    <row r="270" spans="1:16" ht="36" customHeight="1">
      <c r="A270" s="43" t="s">
        <v>281</v>
      </c>
      <c r="B270" s="41" t="s">
        <v>76</v>
      </c>
      <c r="C270" s="41">
        <v>1.2</v>
      </c>
      <c r="D270" s="41" t="s">
        <v>2</v>
      </c>
      <c r="E270" s="41">
        <v>2019</v>
      </c>
      <c r="F270" s="13">
        <f t="shared" si="91"/>
        <v>1680</v>
      </c>
      <c r="G270" s="13">
        <f t="shared" si="92"/>
        <v>0</v>
      </c>
      <c r="H270" s="13">
        <v>1680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42" t="s">
        <v>44</v>
      </c>
    </row>
    <row r="271" spans="1:16" ht="36" customHeight="1">
      <c r="A271" s="43" t="s">
        <v>282</v>
      </c>
      <c r="B271" s="41" t="s">
        <v>77</v>
      </c>
      <c r="C271" s="41">
        <v>7.7</v>
      </c>
      <c r="D271" s="41" t="s">
        <v>2</v>
      </c>
      <c r="E271" s="41">
        <v>2019</v>
      </c>
      <c r="F271" s="13">
        <f t="shared" si="91"/>
        <v>10780</v>
      </c>
      <c r="G271" s="13">
        <f t="shared" si="92"/>
        <v>0</v>
      </c>
      <c r="H271" s="13">
        <v>10780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42" t="s">
        <v>44</v>
      </c>
    </row>
    <row r="272" spans="1:16" ht="36" customHeight="1">
      <c r="A272" s="43" t="s">
        <v>283</v>
      </c>
      <c r="B272" s="41" t="s">
        <v>78</v>
      </c>
      <c r="C272" s="41">
        <v>8.3</v>
      </c>
      <c r="D272" s="41" t="s">
        <v>2</v>
      </c>
      <c r="E272" s="41">
        <v>2019</v>
      </c>
      <c r="F272" s="13">
        <f t="shared" si="91"/>
        <v>11620</v>
      </c>
      <c r="G272" s="13">
        <f t="shared" si="92"/>
        <v>0</v>
      </c>
      <c r="H272" s="13">
        <v>11620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42" t="s">
        <v>44</v>
      </c>
    </row>
    <row r="273" spans="1:16" ht="36" customHeight="1">
      <c r="A273" s="43" t="s">
        <v>284</v>
      </c>
      <c r="B273" s="41" t="s">
        <v>79</v>
      </c>
      <c r="C273" s="41">
        <v>4.5</v>
      </c>
      <c r="D273" s="41" t="s">
        <v>2</v>
      </c>
      <c r="E273" s="41">
        <v>2019</v>
      </c>
      <c r="F273" s="13">
        <f t="shared" si="91"/>
        <v>6300</v>
      </c>
      <c r="G273" s="13">
        <f t="shared" si="92"/>
        <v>0</v>
      </c>
      <c r="H273" s="13">
        <v>6300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42" t="s">
        <v>44</v>
      </c>
    </row>
    <row r="274" spans="1:16" ht="36" customHeight="1">
      <c r="A274" s="43" t="s">
        <v>285</v>
      </c>
      <c r="B274" s="41" t="s">
        <v>80</v>
      </c>
      <c r="C274" s="41">
        <v>3</v>
      </c>
      <c r="D274" s="41" t="s">
        <v>2</v>
      </c>
      <c r="E274" s="41">
        <v>2019</v>
      </c>
      <c r="F274" s="13">
        <f t="shared" si="91"/>
        <v>4200</v>
      </c>
      <c r="G274" s="13">
        <f t="shared" si="92"/>
        <v>0</v>
      </c>
      <c r="H274" s="13">
        <v>4200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42" t="s">
        <v>44</v>
      </c>
    </row>
    <row r="275" spans="1:16" ht="36" customHeight="1">
      <c r="A275" s="43" t="s">
        <v>286</v>
      </c>
      <c r="B275" s="41" t="s">
        <v>81</v>
      </c>
      <c r="C275" s="41">
        <v>2.68</v>
      </c>
      <c r="D275" s="41" t="s">
        <v>2</v>
      </c>
      <c r="E275" s="41">
        <v>2019</v>
      </c>
      <c r="F275" s="13">
        <f aca="true" t="shared" si="95" ref="F275:F299">H275+J275+L275+N275</f>
        <v>3752</v>
      </c>
      <c r="G275" s="13">
        <f aca="true" t="shared" si="96" ref="G275:G299">I275+K275+M275+O275</f>
        <v>0</v>
      </c>
      <c r="H275" s="13">
        <v>3752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42" t="s">
        <v>44</v>
      </c>
    </row>
    <row r="276" spans="1:16" ht="36" customHeight="1">
      <c r="A276" s="43" t="s">
        <v>287</v>
      </c>
      <c r="B276" s="41" t="s">
        <v>82</v>
      </c>
      <c r="C276" s="41">
        <v>15</v>
      </c>
      <c r="D276" s="41" t="s">
        <v>2</v>
      </c>
      <c r="E276" s="41">
        <v>2019</v>
      </c>
      <c r="F276" s="13">
        <f t="shared" si="95"/>
        <v>21000</v>
      </c>
      <c r="G276" s="13">
        <f t="shared" si="96"/>
        <v>0</v>
      </c>
      <c r="H276" s="13">
        <v>21000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42" t="s">
        <v>44</v>
      </c>
    </row>
    <row r="277" spans="1:16" ht="36" customHeight="1">
      <c r="A277" s="43" t="s">
        <v>288</v>
      </c>
      <c r="B277" s="41" t="s">
        <v>83</v>
      </c>
      <c r="C277" s="41">
        <v>7.5</v>
      </c>
      <c r="D277" s="41" t="s">
        <v>2</v>
      </c>
      <c r="E277" s="41">
        <v>2019</v>
      </c>
      <c r="F277" s="13">
        <f t="shared" si="95"/>
        <v>10500</v>
      </c>
      <c r="G277" s="13">
        <f t="shared" si="96"/>
        <v>0</v>
      </c>
      <c r="H277" s="13">
        <v>10500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42" t="s">
        <v>44</v>
      </c>
    </row>
    <row r="278" spans="1:16" ht="36" customHeight="1">
      <c r="A278" s="43" t="s">
        <v>289</v>
      </c>
      <c r="B278" s="41" t="s">
        <v>85</v>
      </c>
      <c r="C278" s="41">
        <v>22</v>
      </c>
      <c r="D278" s="41" t="s">
        <v>2</v>
      </c>
      <c r="E278" s="41">
        <v>2019</v>
      </c>
      <c r="F278" s="13">
        <f t="shared" si="95"/>
        <v>30800</v>
      </c>
      <c r="G278" s="13">
        <f t="shared" si="96"/>
        <v>0</v>
      </c>
      <c r="H278" s="13">
        <v>30800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42" t="s">
        <v>44</v>
      </c>
    </row>
    <row r="279" spans="1:16" ht="45.75" customHeight="1">
      <c r="A279" s="43" t="s">
        <v>290</v>
      </c>
      <c r="B279" s="41" t="s">
        <v>149</v>
      </c>
      <c r="C279" s="41">
        <v>2.1</v>
      </c>
      <c r="D279" s="41" t="s">
        <v>2</v>
      </c>
      <c r="E279" s="41">
        <v>2020</v>
      </c>
      <c r="F279" s="13">
        <f aca="true" t="shared" si="97" ref="F279:G282">H279+J279+L279+N279</f>
        <v>3000</v>
      </c>
      <c r="G279" s="13">
        <f t="shared" si="97"/>
        <v>0</v>
      </c>
      <c r="H279" s="13">
        <v>3000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42" t="s">
        <v>32</v>
      </c>
    </row>
    <row r="280" spans="1:16" ht="45.75" customHeight="1">
      <c r="A280" s="43" t="s">
        <v>291</v>
      </c>
      <c r="B280" s="41" t="s">
        <v>151</v>
      </c>
      <c r="C280" s="41">
        <v>1.34</v>
      </c>
      <c r="D280" s="41" t="s">
        <v>2</v>
      </c>
      <c r="E280" s="41">
        <v>2020</v>
      </c>
      <c r="F280" s="13">
        <f t="shared" si="97"/>
        <v>2000</v>
      </c>
      <c r="G280" s="13">
        <f t="shared" si="97"/>
        <v>0</v>
      </c>
      <c r="H280" s="13">
        <v>2000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42" t="s">
        <v>32</v>
      </c>
    </row>
    <row r="281" spans="1:16" ht="45.75" customHeight="1">
      <c r="A281" s="43" t="s">
        <v>292</v>
      </c>
      <c r="B281" s="41" t="s">
        <v>152</v>
      </c>
      <c r="C281" s="41">
        <v>0.46</v>
      </c>
      <c r="D281" s="41" t="s">
        <v>2</v>
      </c>
      <c r="E281" s="41">
        <v>2020</v>
      </c>
      <c r="F281" s="13">
        <f t="shared" si="97"/>
        <v>1200</v>
      </c>
      <c r="G281" s="13">
        <f t="shared" si="97"/>
        <v>0</v>
      </c>
      <c r="H281" s="13">
        <v>1200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42" t="s">
        <v>32</v>
      </c>
    </row>
    <row r="282" spans="1:16" ht="38.25" customHeight="1">
      <c r="A282" s="43" t="s">
        <v>293</v>
      </c>
      <c r="B282" s="41" t="s">
        <v>25</v>
      </c>
      <c r="C282" s="41">
        <v>4.9</v>
      </c>
      <c r="D282" s="41" t="s">
        <v>2</v>
      </c>
      <c r="E282" s="41">
        <v>2020</v>
      </c>
      <c r="F282" s="13">
        <f t="shared" si="97"/>
        <v>10000</v>
      </c>
      <c r="G282" s="13">
        <f t="shared" si="97"/>
        <v>0</v>
      </c>
      <c r="H282" s="13">
        <v>10000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42" t="s">
        <v>44</v>
      </c>
    </row>
    <row r="283" spans="1:16" ht="36" customHeight="1">
      <c r="A283" s="43" t="s">
        <v>294</v>
      </c>
      <c r="B283" s="41" t="s">
        <v>86</v>
      </c>
      <c r="C283" s="41">
        <v>8</v>
      </c>
      <c r="D283" s="41" t="s">
        <v>2</v>
      </c>
      <c r="E283" s="41">
        <v>2020</v>
      </c>
      <c r="F283" s="13">
        <f t="shared" si="95"/>
        <v>11200</v>
      </c>
      <c r="G283" s="13">
        <f t="shared" si="96"/>
        <v>0</v>
      </c>
      <c r="H283" s="13">
        <v>11200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42" t="s">
        <v>44</v>
      </c>
    </row>
    <row r="284" spans="1:16" ht="36" customHeight="1">
      <c r="A284" s="43" t="s">
        <v>295</v>
      </c>
      <c r="B284" s="41" t="s">
        <v>87</v>
      </c>
      <c r="C284" s="41">
        <v>4.7</v>
      </c>
      <c r="D284" s="41" t="s">
        <v>2</v>
      </c>
      <c r="E284" s="41">
        <v>2020</v>
      </c>
      <c r="F284" s="13">
        <f t="shared" si="95"/>
        <v>6580</v>
      </c>
      <c r="G284" s="13">
        <f t="shared" si="96"/>
        <v>0</v>
      </c>
      <c r="H284" s="13">
        <v>6580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42" t="s">
        <v>44</v>
      </c>
    </row>
    <row r="285" spans="1:16" ht="36" customHeight="1">
      <c r="A285" s="43" t="s">
        <v>296</v>
      </c>
      <c r="B285" s="41" t="s">
        <v>88</v>
      </c>
      <c r="C285" s="41">
        <v>5.3</v>
      </c>
      <c r="D285" s="41" t="s">
        <v>2</v>
      </c>
      <c r="E285" s="41">
        <v>2020</v>
      </c>
      <c r="F285" s="13">
        <f t="shared" si="95"/>
        <v>7420</v>
      </c>
      <c r="G285" s="13">
        <f t="shared" si="96"/>
        <v>0</v>
      </c>
      <c r="H285" s="13">
        <v>7420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42" t="s">
        <v>44</v>
      </c>
    </row>
    <row r="286" spans="1:16" ht="36" customHeight="1">
      <c r="A286" s="43" t="s">
        <v>297</v>
      </c>
      <c r="B286" s="41" t="s">
        <v>89</v>
      </c>
      <c r="C286" s="41">
        <v>32.8</v>
      </c>
      <c r="D286" s="41" t="s">
        <v>2</v>
      </c>
      <c r="E286" s="41">
        <v>2020</v>
      </c>
      <c r="F286" s="13">
        <f t="shared" si="95"/>
        <v>45920</v>
      </c>
      <c r="G286" s="13">
        <f t="shared" si="96"/>
        <v>0</v>
      </c>
      <c r="H286" s="13">
        <v>45920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42" t="s">
        <v>44</v>
      </c>
    </row>
    <row r="287" spans="1:16" ht="36" customHeight="1">
      <c r="A287" s="43" t="s">
        <v>298</v>
      </c>
      <c r="B287" s="41" t="s">
        <v>91</v>
      </c>
      <c r="C287" s="41">
        <v>7.6</v>
      </c>
      <c r="D287" s="41" t="s">
        <v>2</v>
      </c>
      <c r="E287" s="41">
        <v>2020</v>
      </c>
      <c r="F287" s="13">
        <f t="shared" si="95"/>
        <v>10640</v>
      </c>
      <c r="G287" s="13">
        <f t="shared" si="96"/>
        <v>0</v>
      </c>
      <c r="H287" s="13">
        <v>10640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42" t="s">
        <v>44</v>
      </c>
    </row>
    <row r="288" spans="1:16" ht="36" customHeight="1">
      <c r="A288" s="43" t="s">
        <v>299</v>
      </c>
      <c r="B288" s="41" t="s">
        <v>92</v>
      </c>
      <c r="C288" s="41">
        <v>9.8</v>
      </c>
      <c r="D288" s="41" t="s">
        <v>2</v>
      </c>
      <c r="E288" s="41">
        <v>2020</v>
      </c>
      <c r="F288" s="13">
        <f t="shared" si="95"/>
        <v>13720</v>
      </c>
      <c r="G288" s="13">
        <f t="shared" si="96"/>
        <v>0</v>
      </c>
      <c r="H288" s="13">
        <v>13720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42" t="s">
        <v>44</v>
      </c>
    </row>
    <row r="289" spans="1:16" ht="36" customHeight="1">
      <c r="A289" s="43" t="s">
        <v>300</v>
      </c>
      <c r="B289" s="41" t="s">
        <v>93</v>
      </c>
      <c r="C289" s="41">
        <v>15.3</v>
      </c>
      <c r="D289" s="41" t="s">
        <v>2</v>
      </c>
      <c r="E289" s="41">
        <v>2020</v>
      </c>
      <c r="F289" s="13">
        <f t="shared" si="95"/>
        <v>21420</v>
      </c>
      <c r="G289" s="13">
        <f t="shared" si="96"/>
        <v>0</v>
      </c>
      <c r="H289" s="13">
        <v>21420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42" t="s">
        <v>44</v>
      </c>
    </row>
    <row r="290" spans="1:16" ht="36" customHeight="1">
      <c r="A290" s="43" t="s">
        <v>349</v>
      </c>
      <c r="B290" s="41" t="s">
        <v>94</v>
      </c>
      <c r="C290" s="41">
        <v>5</v>
      </c>
      <c r="D290" s="41" t="s">
        <v>2</v>
      </c>
      <c r="E290" s="41">
        <v>2020</v>
      </c>
      <c r="F290" s="13">
        <f t="shared" si="95"/>
        <v>7000</v>
      </c>
      <c r="G290" s="13">
        <f t="shared" si="96"/>
        <v>0</v>
      </c>
      <c r="H290" s="13">
        <v>7000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42" t="s">
        <v>44</v>
      </c>
    </row>
    <row r="291" spans="1:16" ht="36" customHeight="1">
      <c r="A291" s="43" t="s">
        <v>350</v>
      </c>
      <c r="B291" s="41" t="s">
        <v>95</v>
      </c>
      <c r="C291" s="41">
        <v>15.4</v>
      </c>
      <c r="D291" s="41" t="s">
        <v>2</v>
      </c>
      <c r="E291" s="41">
        <v>2020</v>
      </c>
      <c r="F291" s="13">
        <f t="shared" si="95"/>
        <v>21560</v>
      </c>
      <c r="G291" s="13">
        <f t="shared" si="96"/>
        <v>0</v>
      </c>
      <c r="H291" s="13">
        <v>21560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42" t="s">
        <v>44</v>
      </c>
    </row>
    <row r="292" spans="1:16" ht="36" customHeight="1">
      <c r="A292" s="43" t="s">
        <v>351</v>
      </c>
      <c r="B292" s="41" t="s">
        <v>97</v>
      </c>
      <c r="C292" s="41">
        <v>1.75</v>
      </c>
      <c r="D292" s="41" t="s">
        <v>2</v>
      </c>
      <c r="E292" s="41">
        <v>2020</v>
      </c>
      <c r="F292" s="13">
        <f t="shared" si="95"/>
        <v>1500</v>
      </c>
      <c r="G292" s="13">
        <f t="shared" si="96"/>
        <v>0</v>
      </c>
      <c r="H292" s="13">
        <v>1500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42" t="s">
        <v>44</v>
      </c>
    </row>
    <row r="293" spans="1:16" ht="36" customHeight="1">
      <c r="A293" s="43" t="s">
        <v>352</v>
      </c>
      <c r="B293" s="41" t="s">
        <v>98</v>
      </c>
      <c r="C293" s="41">
        <v>5.5</v>
      </c>
      <c r="D293" s="41" t="s">
        <v>2</v>
      </c>
      <c r="E293" s="41">
        <v>2020</v>
      </c>
      <c r="F293" s="13">
        <f t="shared" si="95"/>
        <v>4500</v>
      </c>
      <c r="G293" s="13">
        <f t="shared" si="96"/>
        <v>0</v>
      </c>
      <c r="H293" s="13">
        <v>4500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42" t="s">
        <v>44</v>
      </c>
    </row>
    <row r="294" spans="1:16" ht="36" customHeight="1">
      <c r="A294" s="43" t="s">
        <v>353</v>
      </c>
      <c r="B294" s="41" t="s">
        <v>100</v>
      </c>
      <c r="C294" s="41">
        <v>0.5</v>
      </c>
      <c r="D294" s="41" t="s">
        <v>2</v>
      </c>
      <c r="E294" s="41">
        <v>2020</v>
      </c>
      <c r="F294" s="13">
        <f t="shared" si="95"/>
        <v>650</v>
      </c>
      <c r="G294" s="13">
        <f t="shared" si="96"/>
        <v>0</v>
      </c>
      <c r="H294" s="13">
        <v>650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42" t="s">
        <v>44</v>
      </c>
    </row>
    <row r="295" spans="1:16" ht="36" customHeight="1">
      <c r="A295" s="43" t="s">
        <v>354</v>
      </c>
      <c r="B295" s="41" t="s">
        <v>103</v>
      </c>
      <c r="C295" s="41">
        <v>1.4</v>
      </c>
      <c r="D295" s="41" t="s">
        <v>2</v>
      </c>
      <c r="E295" s="41">
        <v>2020</v>
      </c>
      <c r="F295" s="13">
        <f t="shared" si="95"/>
        <v>1200</v>
      </c>
      <c r="G295" s="13">
        <f t="shared" si="96"/>
        <v>0</v>
      </c>
      <c r="H295" s="13">
        <v>1200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42" t="s">
        <v>44</v>
      </c>
    </row>
    <row r="296" spans="1:16" ht="36" customHeight="1">
      <c r="A296" s="43" t="s">
        <v>355</v>
      </c>
      <c r="B296" s="41" t="s">
        <v>104</v>
      </c>
      <c r="C296" s="41">
        <v>2.09</v>
      </c>
      <c r="D296" s="41" t="s">
        <v>2</v>
      </c>
      <c r="E296" s="41">
        <v>2020</v>
      </c>
      <c r="F296" s="13">
        <f t="shared" si="95"/>
        <v>1800</v>
      </c>
      <c r="G296" s="13">
        <f t="shared" si="96"/>
        <v>0</v>
      </c>
      <c r="H296" s="13">
        <v>1800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42" t="s">
        <v>44</v>
      </c>
    </row>
    <row r="297" spans="1:16" ht="36" customHeight="1">
      <c r="A297" s="43" t="s">
        <v>356</v>
      </c>
      <c r="B297" s="41" t="s">
        <v>96</v>
      </c>
      <c r="C297" s="41">
        <v>1.05</v>
      </c>
      <c r="D297" s="41" t="s">
        <v>2</v>
      </c>
      <c r="E297" s="41">
        <v>2020</v>
      </c>
      <c r="F297" s="13">
        <f t="shared" si="95"/>
        <v>850</v>
      </c>
      <c r="G297" s="13">
        <f t="shared" si="96"/>
        <v>0</v>
      </c>
      <c r="H297" s="13">
        <v>850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42" t="s">
        <v>44</v>
      </c>
    </row>
    <row r="298" spans="1:16" ht="44.25" customHeight="1">
      <c r="A298" s="43" t="s">
        <v>357</v>
      </c>
      <c r="B298" s="41" t="s">
        <v>99</v>
      </c>
      <c r="C298" s="41">
        <v>3.67</v>
      </c>
      <c r="D298" s="41" t="s">
        <v>2</v>
      </c>
      <c r="E298" s="41">
        <v>2020</v>
      </c>
      <c r="F298" s="13">
        <f t="shared" si="95"/>
        <v>3020</v>
      </c>
      <c r="G298" s="13">
        <f t="shared" si="96"/>
        <v>0</v>
      </c>
      <c r="H298" s="13">
        <v>3020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42" t="s">
        <v>44</v>
      </c>
    </row>
    <row r="299" spans="1:16" ht="36" customHeight="1">
      <c r="A299" s="43" t="s">
        <v>377</v>
      </c>
      <c r="B299" s="41" t="s">
        <v>102</v>
      </c>
      <c r="C299" s="41">
        <v>0.8</v>
      </c>
      <c r="D299" s="41" t="s">
        <v>2</v>
      </c>
      <c r="E299" s="41">
        <v>2020</v>
      </c>
      <c r="F299" s="13">
        <f t="shared" si="95"/>
        <v>740</v>
      </c>
      <c r="G299" s="13">
        <f t="shared" si="96"/>
        <v>0</v>
      </c>
      <c r="H299" s="13">
        <v>740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42" t="s">
        <v>44</v>
      </c>
    </row>
    <row r="300" spans="1:16" ht="29.25" customHeight="1">
      <c r="A300" s="80" t="s">
        <v>301</v>
      </c>
      <c r="B300" s="69" t="s">
        <v>210</v>
      </c>
      <c r="C300" s="69"/>
      <c r="D300" s="69"/>
      <c r="E300" s="30" t="s">
        <v>122</v>
      </c>
      <c r="F300" s="9">
        <f>F307+F314</f>
        <v>2115423.2</v>
      </c>
      <c r="G300" s="9">
        <f aca="true" t="shared" si="98" ref="G300:O300">G307+G314</f>
        <v>76914.1</v>
      </c>
      <c r="H300" s="9">
        <f t="shared" si="98"/>
        <v>1557463.2999999998</v>
      </c>
      <c r="I300" s="9">
        <f t="shared" si="98"/>
        <v>70447</v>
      </c>
      <c r="J300" s="9">
        <f t="shared" si="98"/>
        <v>0</v>
      </c>
      <c r="K300" s="9">
        <f t="shared" si="98"/>
        <v>0</v>
      </c>
      <c r="L300" s="9">
        <f t="shared" si="98"/>
        <v>557959.9</v>
      </c>
      <c r="M300" s="9">
        <f t="shared" si="98"/>
        <v>6467.1</v>
      </c>
      <c r="N300" s="9">
        <f t="shared" si="98"/>
        <v>0</v>
      </c>
      <c r="O300" s="9">
        <f t="shared" si="98"/>
        <v>0</v>
      </c>
      <c r="P300" s="41"/>
    </row>
    <row r="301" spans="1:16" ht="22.5" customHeight="1">
      <c r="A301" s="80"/>
      <c r="B301" s="69"/>
      <c r="C301" s="69"/>
      <c r="D301" s="69"/>
      <c r="E301" s="5">
        <v>2015</v>
      </c>
      <c r="F301" s="8">
        <f aca="true" t="shared" si="99" ref="F301:O301">F308+F315</f>
        <v>63418.9</v>
      </c>
      <c r="G301" s="8">
        <f t="shared" si="99"/>
        <v>63418.9</v>
      </c>
      <c r="H301" s="8">
        <f t="shared" si="99"/>
        <v>56951.8</v>
      </c>
      <c r="I301" s="8">
        <f t="shared" si="99"/>
        <v>56951.8</v>
      </c>
      <c r="J301" s="8">
        <f t="shared" si="99"/>
        <v>0</v>
      </c>
      <c r="K301" s="8">
        <f t="shared" si="99"/>
        <v>0</v>
      </c>
      <c r="L301" s="8">
        <f t="shared" si="99"/>
        <v>6467.1</v>
      </c>
      <c r="M301" s="8">
        <f t="shared" si="99"/>
        <v>6467.1</v>
      </c>
      <c r="N301" s="8">
        <f t="shared" si="99"/>
        <v>0</v>
      </c>
      <c r="O301" s="8">
        <f t="shared" si="99"/>
        <v>0</v>
      </c>
      <c r="P301" s="41"/>
    </row>
    <row r="302" spans="1:16" ht="20.25" customHeight="1">
      <c r="A302" s="80"/>
      <c r="B302" s="69"/>
      <c r="C302" s="69"/>
      <c r="D302" s="69"/>
      <c r="E302" s="5">
        <v>2016</v>
      </c>
      <c r="F302" s="8">
        <f aca="true" t="shared" si="100" ref="F302:O302">F309+F316</f>
        <v>1098532.5999999999</v>
      </c>
      <c r="G302" s="8">
        <f t="shared" si="100"/>
        <v>13495.2</v>
      </c>
      <c r="H302" s="8">
        <f>H309+H316</f>
        <v>818945</v>
      </c>
      <c r="I302" s="8">
        <f t="shared" si="100"/>
        <v>13495.2</v>
      </c>
      <c r="J302" s="8">
        <f t="shared" si="100"/>
        <v>0</v>
      </c>
      <c r="K302" s="8">
        <f t="shared" si="100"/>
        <v>0</v>
      </c>
      <c r="L302" s="8">
        <f t="shared" si="100"/>
        <v>279587.6</v>
      </c>
      <c r="M302" s="8">
        <f t="shared" si="100"/>
        <v>0</v>
      </c>
      <c r="N302" s="8">
        <f t="shared" si="100"/>
        <v>0</v>
      </c>
      <c r="O302" s="8">
        <f t="shared" si="100"/>
        <v>0</v>
      </c>
      <c r="P302" s="41"/>
    </row>
    <row r="303" spans="1:16" ht="21.75" customHeight="1">
      <c r="A303" s="80"/>
      <c r="B303" s="69"/>
      <c r="C303" s="69"/>
      <c r="D303" s="69"/>
      <c r="E303" s="5">
        <v>2017</v>
      </c>
      <c r="F303" s="8">
        <f>F310+F317</f>
        <v>517439.70000000007</v>
      </c>
      <c r="G303" s="8">
        <f aca="true" t="shared" si="101" ref="G303:O303">G310+G317</f>
        <v>0</v>
      </c>
      <c r="H303" s="8">
        <f t="shared" si="101"/>
        <v>245534.5</v>
      </c>
      <c r="I303" s="8">
        <f t="shared" si="101"/>
        <v>0</v>
      </c>
      <c r="J303" s="8">
        <f t="shared" si="101"/>
        <v>0</v>
      </c>
      <c r="K303" s="8">
        <f t="shared" si="101"/>
        <v>0</v>
      </c>
      <c r="L303" s="8">
        <f t="shared" si="101"/>
        <v>271905.2</v>
      </c>
      <c r="M303" s="8">
        <f t="shared" si="101"/>
        <v>0</v>
      </c>
      <c r="N303" s="8">
        <f t="shared" si="101"/>
        <v>0</v>
      </c>
      <c r="O303" s="8">
        <f t="shared" si="101"/>
        <v>0</v>
      </c>
      <c r="P303" s="41"/>
    </row>
    <row r="304" spans="1:16" ht="24" customHeight="1">
      <c r="A304" s="80"/>
      <c r="B304" s="69"/>
      <c r="C304" s="69"/>
      <c r="D304" s="69"/>
      <c r="E304" s="5">
        <v>2018</v>
      </c>
      <c r="F304" s="8">
        <f aca="true" t="shared" si="102" ref="F304:O304">F311+F318</f>
        <v>56920</v>
      </c>
      <c r="G304" s="8">
        <f t="shared" si="102"/>
        <v>0</v>
      </c>
      <c r="H304" s="8">
        <f>H311+H318</f>
        <v>56920</v>
      </c>
      <c r="I304" s="8">
        <f t="shared" si="102"/>
        <v>0</v>
      </c>
      <c r="J304" s="8">
        <f t="shared" si="102"/>
        <v>0</v>
      </c>
      <c r="K304" s="8">
        <f t="shared" si="102"/>
        <v>0</v>
      </c>
      <c r="L304" s="8">
        <f t="shared" si="102"/>
        <v>0</v>
      </c>
      <c r="M304" s="8">
        <f t="shared" si="102"/>
        <v>0</v>
      </c>
      <c r="N304" s="8">
        <f t="shared" si="102"/>
        <v>0</v>
      </c>
      <c r="O304" s="8">
        <f t="shared" si="102"/>
        <v>0</v>
      </c>
      <c r="P304" s="41"/>
    </row>
    <row r="305" spans="1:16" ht="18" customHeight="1">
      <c r="A305" s="80"/>
      <c r="B305" s="69"/>
      <c r="C305" s="69"/>
      <c r="D305" s="69"/>
      <c r="E305" s="5">
        <v>2019</v>
      </c>
      <c r="F305" s="8">
        <f aca="true" t="shared" si="103" ref="F305:O305">F312+F319</f>
        <v>198292</v>
      </c>
      <c r="G305" s="8">
        <f t="shared" si="103"/>
        <v>0</v>
      </c>
      <c r="H305" s="8">
        <f t="shared" si="103"/>
        <v>198292</v>
      </c>
      <c r="I305" s="8">
        <f t="shared" si="103"/>
        <v>0</v>
      </c>
      <c r="J305" s="8">
        <f t="shared" si="103"/>
        <v>0</v>
      </c>
      <c r="K305" s="8">
        <f t="shared" si="103"/>
        <v>0</v>
      </c>
      <c r="L305" s="8">
        <f t="shared" si="103"/>
        <v>0</v>
      </c>
      <c r="M305" s="8">
        <f t="shared" si="103"/>
        <v>0</v>
      </c>
      <c r="N305" s="8">
        <f t="shared" si="103"/>
        <v>0</v>
      </c>
      <c r="O305" s="8">
        <f t="shared" si="103"/>
        <v>0</v>
      </c>
      <c r="P305" s="41"/>
    </row>
    <row r="306" spans="1:16" ht="21.75" customHeight="1">
      <c r="A306" s="80"/>
      <c r="B306" s="69"/>
      <c r="C306" s="69"/>
      <c r="D306" s="69"/>
      <c r="E306" s="5">
        <v>2020</v>
      </c>
      <c r="F306" s="8">
        <f aca="true" t="shared" si="104" ref="F306:O306">F313+F320</f>
        <v>180820</v>
      </c>
      <c r="G306" s="8">
        <f t="shared" si="104"/>
        <v>0</v>
      </c>
      <c r="H306" s="8">
        <f t="shared" si="104"/>
        <v>180820</v>
      </c>
      <c r="I306" s="8">
        <f t="shared" si="104"/>
        <v>0</v>
      </c>
      <c r="J306" s="8">
        <f t="shared" si="104"/>
        <v>0</v>
      </c>
      <c r="K306" s="8">
        <f t="shared" si="104"/>
        <v>0</v>
      </c>
      <c r="L306" s="8">
        <f t="shared" si="104"/>
        <v>0</v>
      </c>
      <c r="M306" s="8">
        <f t="shared" si="104"/>
        <v>0</v>
      </c>
      <c r="N306" s="8">
        <f t="shared" si="104"/>
        <v>0</v>
      </c>
      <c r="O306" s="8">
        <f t="shared" si="104"/>
        <v>0</v>
      </c>
      <c r="P306" s="41"/>
    </row>
    <row r="307" spans="1:16" ht="19.5" customHeight="1">
      <c r="A307" s="80"/>
      <c r="B307" s="69" t="s">
        <v>378</v>
      </c>
      <c r="C307" s="69"/>
      <c r="D307" s="69"/>
      <c r="E307" s="30" t="s">
        <v>122</v>
      </c>
      <c r="F307" s="9">
        <f aca="true" t="shared" si="105" ref="F307:F320">H307+J307+L307+N307</f>
        <v>626157.2</v>
      </c>
      <c r="G307" s="9">
        <f aca="true" t="shared" si="106" ref="G307:G320">I307+K307+M307+O307</f>
        <v>24705.9</v>
      </c>
      <c r="H307" s="9">
        <f aca="true" t="shared" si="107" ref="H307:O307">SUM(H308:H313)</f>
        <v>619690.1</v>
      </c>
      <c r="I307" s="9">
        <f t="shared" si="107"/>
        <v>18238.8</v>
      </c>
      <c r="J307" s="9">
        <f t="shared" si="107"/>
        <v>0</v>
      </c>
      <c r="K307" s="9">
        <f t="shared" si="107"/>
        <v>0</v>
      </c>
      <c r="L307" s="9">
        <f t="shared" si="107"/>
        <v>6467.1</v>
      </c>
      <c r="M307" s="9">
        <f t="shared" si="107"/>
        <v>6467.1</v>
      </c>
      <c r="N307" s="9">
        <f t="shared" si="107"/>
        <v>0</v>
      </c>
      <c r="O307" s="9">
        <f t="shared" si="107"/>
        <v>0</v>
      </c>
      <c r="P307" s="41"/>
    </row>
    <row r="308" spans="1:16" ht="20.25" customHeight="1">
      <c r="A308" s="80"/>
      <c r="B308" s="69"/>
      <c r="C308" s="69"/>
      <c r="D308" s="69"/>
      <c r="E308" s="5">
        <v>2015</v>
      </c>
      <c r="F308" s="8">
        <f t="shared" si="105"/>
        <v>13900</v>
      </c>
      <c r="G308" s="8">
        <f t="shared" si="106"/>
        <v>13900</v>
      </c>
      <c r="H308" s="8">
        <f aca="true" t="shared" si="108" ref="H308:O313">H178+H132</f>
        <v>7432.9</v>
      </c>
      <c r="I308" s="8">
        <f t="shared" si="108"/>
        <v>7432.9</v>
      </c>
      <c r="J308" s="8">
        <f t="shared" si="108"/>
        <v>0</v>
      </c>
      <c r="K308" s="8">
        <f t="shared" si="108"/>
        <v>0</v>
      </c>
      <c r="L308" s="8">
        <f t="shared" si="108"/>
        <v>6467.1</v>
      </c>
      <c r="M308" s="8">
        <f t="shared" si="108"/>
        <v>6467.1</v>
      </c>
      <c r="N308" s="8">
        <f t="shared" si="108"/>
        <v>0</v>
      </c>
      <c r="O308" s="8">
        <f t="shared" si="108"/>
        <v>0</v>
      </c>
      <c r="P308" s="41"/>
    </row>
    <row r="309" spans="1:16" ht="19.5" customHeight="1">
      <c r="A309" s="80"/>
      <c r="B309" s="69"/>
      <c r="C309" s="69"/>
      <c r="D309" s="69"/>
      <c r="E309" s="5">
        <v>2016</v>
      </c>
      <c r="F309" s="8">
        <f t="shared" si="105"/>
        <v>129127.29999999999</v>
      </c>
      <c r="G309" s="8">
        <f t="shared" si="106"/>
        <v>10805.9</v>
      </c>
      <c r="H309" s="8">
        <f t="shared" si="108"/>
        <v>129127.29999999999</v>
      </c>
      <c r="I309" s="8">
        <f t="shared" si="108"/>
        <v>10805.9</v>
      </c>
      <c r="J309" s="8">
        <f t="shared" si="108"/>
        <v>0</v>
      </c>
      <c r="K309" s="8">
        <f t="shared" si="108"/>
        <v>0</v>
      </c>
      <c r="L309" s="8">
        <f t="shared" si="108"/>
        <v>0</v>
      </c>
      <c r="M309" s="8">
        <f t="shared" si="108"/>
        <v>0</v>
      </c>
      <c r="N309" s="8">
        <f t="shared" si="108"/>
        <v>0</v>
      </c>
      <c r="O309" s="8">
        <f t="shared" si="108"/>
        <v>0</v>
      </c>
      <c r="P309" s="41"/>
    </row>
    <row r="310" spans="1:16" ht="21.75" customHeight="1">
      <c r="A310" s="80"/>
      <c r="B310" s="69"/>
      <c r="C310" s="69"/>
      <c r="D310" s="69"/>
      <c r="E310" s="5">
        <v>2017</v>
      </c>
      <c r="F310" s="8">
        <f t="shared" si="105"/>
        <v>47097.9</v>
      </c>
      <c r="G310" s="8">
        <f t="shared" si="106"/>
        <v>0</v>
      </c>
      <c r="H310" s="8">
        <f t="shared" si="108"/>
        <v>47097.9</v>
      </c>
      <c r="I310" s="8">
        <f t="shared" si="108"/>
        <v>0</v>
      </c>
      <c r="J310" s="8">
        <f t="shared" si="108"/>
        <v>0</v>
      </c>
      <c r="K310" s="8">
        <f t="shared" si="108"/>
        <v>0</v>
      </c>
      <c r="L310" s="8">
        <f t="shared" si="108"/>
        <v>0</v>
      </c>
      <c r="M310" s="8">
        <f t="shared" si="108"/>
        <v>0</v>
      </c>
      <c r="N310" s="8">
        <f t="shared" si="108"/>
        <v>0</v>
      </c>
      <c r="O310" s="8">
        <f t="shared" si="108"/>
        <v>0</v>
      </c>
      <c r="P310" s="41"/>
    </row>
    <row r="311" spans="1:16" ht="21.75" customHeight="1">
      <c r="A311" s="80"/>
      <c r="B311" s="69"/>
      <c r="C311" s="69"/>
      <c r="D311" s="69"/>
      <c r="E311" s="5">
        <v>2018</v>
      </c>
      <c r="F311" s="8">
        <f t="shared" si="105"/>
        <v>56920</v>
      </c>
      <c r="G311" s="8">
        <f t="shared" si="106"/>
        <v>0</v>
      </c>
      <c r="H311" s="8">
        <f t="shared" si="108"/>
        <v>56920</v>
      </c>
      <c r="I311" s="8">
        <f t="shared" si="108"/>
        <v>0</v>
      </c>
      <c r="J311" s="8">
        <f t="shared" si="108"/>
        <v>0</v>
      </c>
      <c r="K311" s="8">
        <f t="shared" si="108"/>
        <v>0</v>
      </c>
      <c r="L311" s="8">
        <f t="shared" si="108"/>
        <v>0</v>
      </c>
      <c r="M311" s="8">
        <f t="shared" si="108"/>
        <v>0</v>
      </c>
      <c r="N311" s="8">
        <f t="shared" si="108"/>
        <v>0</v>
      </c>
      <c r="O311" s="8">
        <f t="shared" si="108"/>
        <v>0</v>
      </c>
      <c r="P311" s="41"/>
    </row>
    <row r="312" spans="1:16" ht="18.75" customHeight="1">
      <c r="A312" s="80"/>
      <c r="B312" s="69"/>
      <c r="C312" s="69"/>
      <c r="D312" s="69"/>
      <c r="E312" s="5">
        <v>2019</v>
      </c>
      <c r="F312" s="8">
        <f t="shared" si="105"/>
        <v>198292</v>
      </c>
      <c r="G312" s="8">
        <f t="shared" si="106"/>
        <v>0</v>
      </c>
      <c r="H312" s="8">
        <f>H182+H136</f>
        <v>198292</v>
      </c>
      <c r="I312" s="8">
        <f t="shared" si="108"/>
        <v>0</v>
      </c>
      <c r="J312" s="8">
        <f t="shared" si="108"/>
        <v>0</v>
      </c>
      <c r="K312" s="8">
        <f t="shared" si="108"/>
        <v>0</v>
      </c>
      <c r="L312" s="8">
        <f t="shared" si="108"/>
        <v>0</v>
      </c>
      <c r="M312" s="8">
        <f t="shared" si="108"/>
        <v>0</v>
      </c>
      <c r="N312" s="8">
        <f t="shared" si="108"/>
        <v>0</v>
      </c>
      <c r="O312" s="8">
        <f t="shared" si="108"/>
        <v>0</v>
      </c>
      <c r="P312" s="41"/>
    </row>
    <row r="313" spans="1:16" ht="20.25" customHeight="1">
      <c r="A313" s="80"/>
      <c r="B313" s="69"/>
      <c r="C313" s="69"/>
      <c r="D313" s="69"/>
      <c r="E313" s="5">
        <v>2020</v>
      </c>
      <c r="F313" s="8">
        <f t="shared" si="105"/>
        <v>180820</v>
      </c>
      <c r="G313" s="8">
        <f t="shared" si="106"/>
        <v>0</v>
      </c>
      <c r="H313" s="8">
        <f t="shared" si="108"/>
        <v>180820</v>
      </c>
      <c r="I313" s="8">
        <f t="shared" si="108"/>
        <v>0</v>
      </c>
      <c r="J313" s="8">
        <f t="shared" si="108"/>
        <v>0</v>
      </c>
      <c r="K313" s="8">
        <f t="shared" si="108"/>
        <v>0</v>
      </c>
      <c r="L313" s="8">
        <f t="shared" si="108"/>
        <v>0</v>
      </c>
      <c r="M313" s="8">
        <f t="shared" si="108"/>
        <v>0</v>
      </c>
      <c r="N313" s="8">
        <f t="shared" si="108"/>
        <v>0</v>
      </c>
      <c r="O313" s="8">
        <f t="shared" si="108"/>
        <v>0</v>
      </c>
      <c r="P313" s="41"/>
    </row>
    <row r="314" spans="1:16" ht="18" customHeight="1">
      <c r="A314" s="80"/>
      <c r="B314" s="69" t="s">
        <v>173</v>
      </c>
      <c r="C314" s="69"/>
      <c r="D314" s="69"/>
      <c r="E314" s="30" t="s">
        <v>122</v>
      </c>
      <c r="F314" s="9">
        <f t="shared" si="105"/>
        <v>1489266</v>
      </c>
      <c r="G314" s="9">
        <f t="shared" si="106"/>
        <v>52208.200000000004</v>
      </c>
      <c r="H314" s="9">
        <f aca="true" t="shared" si="109" ref="H314:O314">SUM(H315:H320)</f>
        <v>937773.2</v>
      </c>
      <c r="I314" s="9">
        <f t="shared" si="109"/>
        <v>52208.200000000004</v>
      </c>
      <c r="J314" s="9">
        <f t="shared" si="109"/>
        <v>0</v>
      </c>
      <c r="K314" s="9">
        <f t="shared" si="109"/>
        <v>0</v>
      </c>
      <c r="L314" s="9">
        <f t="shared" si="109"/>
        <v>551492.8</v>
      </c>
      <c r="M314" s="9">
        <f t="shared" si="109"/>
        <v>0</v>
      </c>
      <c r="N314" s="9">
        <f t="shared" si="109"/>
        <v>0</v>
      </c>
      <c r="O314" s="9">
        <f t="shared" si="109"/>
        <v>0</v>
      </c>
      <c r="P314" s="41"/>
    </row>
    <row r="315" spans="1:16" ht="21.75" customHeight="1">
      <c r="A315" s="80"/>
      <c r="B315" s="69"/>
      <c r="C315" s="69"/>
      <c r="D315" s="69"/>
      <c r="E315" s="5">
        <v>2015</v>
      </c>
      <c r="F315" s="8">
        <f t="shared" si="105"/>
        <v>49518.9</v>
      </c>
      <c r="G315" s="8">
        <f t="shared" si="106"/>
        <v>49518.9</v>
      </c>
      <c r="H315" s="8">
        <f aca="true" t="shared" si="110" ref="H315:O320">H185+H139</f>
        <v>49518.9</v>
      </c>
      <c r="I315" s="8">
        <f t="shared" si="110"/>
        <v>49518.9</v>
      </c>
      <c r="J315" s="8">
        <f t="shared" si="110"/>
        <v>0</v>
      </c>
      <c r="K315" s="8">
        <f t="shared" si="110"/>
        <v>0</v>
      </c>
      <c r="L315" s="8">
        <f t="shared" si="110"/>
        <v>0</v>
      </c>
      <c r="M315" s="8">
        <f t="shared" si="110"/>
        <v>0</v>
      </c>
      <c r="N315" s="8">
        <f t="shared" si="110"/>
        <v>0</v>
      </c>
      <c r="O315" s="8">
        <f t="shared" si="110"/>
        <v>0</v>
      </c>
      <c r="P315" s="41"/>
    </row>
    <row r="316" spans="1:16" ht="19.5" customHeight="1">
      <c r="A316" s="80"/>
      <c r="B316" s="69"/>
      <c r="C316" s="69"/>
      <c r="D316" s="69"/>
      <c r="E316" s="5">
        <v>2016</v>
      </c>
      <c r="F316" s="8">
        <f t="shared" si="105"/>
        <v>969405.2999999999</v>
      </c>
      <c r="G316" s="8">
        <f t="shared" si="106"/>
        <v>2689.3</v>
      </c>
      <c r="H316" s="8">
        <f t="shared" si="110"/>
        <v>689817.7</v>
      </c>
      <c r="I316" s="8">
        <f t="shared" si="110"/>
        <v>2689.3</v>
      </c>
      <c r="J316" s="8">
        <f t="shared" si="110"/>
        <v>0</v>
      </c>
      <c r="K316" s="8">
        <f t="shared" si="110"/>
        <v>0</v>
      </c>
      <c r="L316" s="8">
        <f t="shared" si="110"/>
        <v>279587.6</v>
      </c>
      <c r="M316" s="8">
        <f t="shared" si="110"/>
        <v>0</v>
      </c>
      <c r="N316" s="8">
        <f t="shared" si="110"/>
        <v>0</v>
      </c>
      <c r="O316" s="8">
        <f t="shared" si="110"/>
        <v>0</v>
      </c>
      <c r="P316" s="41"/>
    </row>
    <row r="317" spans="1:16" ht="18.75" customHeight="1">
      <c r="A317" s="80"/>
      <c r="B317" s="69"/>
      <c r="C317" s="69"/>
      <c r="D317" s="69"/>
      <c r="E317" s="5">
        <v>2017</v>
      </c>
      <c r="F317" s="8">
        <f>H317+J317+L317+N317</f>
        <v>470341.80000000005</v>
      </c>
      <c r="G317" s="8">
        <f t="shared" si="106"/>
        <v>0</v>
      </c>
      <c r="H317" s="8">
        <f t="shared" si="110"/>
        <v>198436.6</v>
      </c>
      <c r="I317" s="8">
        <f t="shared" si="110"/>
        <v>0</v>
      </c>
      <c r="J317" s="8">
        <f t="shared" si="110"/>
        <v>0</v>
      </c>
      <c r="K317" s="8">
        <f t="shared" si="110"/>
        <v>0</v>
      </c>
      <c r="L317" s="8">
        <f t="shared" si="110"/>
        <v>271905.2</v>
      </c>
      <c r="M317" s="8">
        <f t="shared" si="110"/>
        <v>0</v>
      </c>
      <c r="N317" s="8">
        <f t="shared" si="110"/>
        <v>0</v>
      </c>
      <c r="O317" s="8">
        <f t="shared" si="110"/>
        <v>0</v>
      </c>
      <c r="P317" s="41"/>
    </row>
    <row r="318" spans="1:16" ht="17.25" customHeight="1">
      <c r="A318" s="80"/>
      <c r="B318" s="69"/>
      <c r="C318" s="69"/>
      <c r="D318" s="69"/>
      <c r="E318" s="5">
        <v>2018</v>
      </c>
      <c r="F318" s="8">
        <f t="shared" si="105"/>
        <v>0</v>
      </c>
      <c r="G318" s="8">
        <f t="shared" si="106"/>
        <v>0</v>
      </c>
      <c r="H318" s="8">
        <f t="shared" si="110"/>
        <v>0</v>
      </c>
      <c r="I318" s="8">
        <f t="shared" si="110"/>
        <v>0</v>
      </c>
      <c r="J318" s="8">
        <f t="shared" si="110"/>
        <v>0</v>
      </c>
      <c r="K318" s="8">
        <f t="shared" si="110"/>
        <v>0</v>
      </c>
      <c r="L318" s="8">
        <f t="shared" si="110"/>
        <v>0</v>
      </c>
      <c r="M318" s="8">
        <f t="shared" si="110"/>
        <v>0</v>
      </c>
      <c r="N318" s="8">
        <f t="shared" si="110"/>
        <v>0</v>
      </c>
      <c r="O318" s="8">
        <f t="shared" si="110"/>
        <v>0</v>
      </c>
      <c r="P318" s="41"/>
    </row>
    <row r="319" spans="1:16" ht="19.5" customHeight="1">
      <c r="A319" s="80"/>
      <c r="B319" s="69"/>
      <c r="C319" s="69"/>
      <c r="D319" s="69"/>
      <c r="E319" s="5">
        <v>2019</v>
      </c>
      <c r="F319" s="8">
        <f t="shared" si="105"/>
        <v>0</v>
      </c>
      <c r="G319" s="8">
        <f t="shared" si="106"/>
        <v>0</v>
      </c>
      <c r="H319" s="8">
        <f t="shared" si="110"/>
        <v>0</v>
      </c>
      <c r="I319" s="8">
        <f t="shared" si="110"/>
        <v>0</v>
      </c>
      <c r="J319" s="8">
        <f t="shared" si="110"/>
        <v>0</v>
      </c>
      <c r="K319" s="8">
        <f t="shared" si="110"/>
        <v>0</v>
      </c>
      <c r="L319" s="8">
        <f t="shared" si="110"/>
        <v>0</v>
      </c>
      <c r="M319" s="8">
        <f t="shared" si="110"/>
        <v>0</v>
      </c>
      <c r="N319" s="8">
        <f t="shared" si="110"/>
        <v>0</v>
      </c>
      <c r="O319" s="8">
        <f t="shared" si="110"/>
        <v>0</v>
      </c>
      <c r="P319" s="41"/>
    </row>
    <row r="320" spans="1:16" ht="18" customHeight="1">
      <c r="A320" s="80"/>
      <c r="B320" s="69"/>
      <c r="C320" s="69"/>
      <c r="D320" s="69"/>
      <c r="E320" s="5">
        <v>2020</v>
      </c>
      <c r="F320" s="8">
        <f t="shared" si="105"/>
        <v>0</v>
      </c>
      <c r="G320" s="8">
        <f t="shared" si="106"/>
        <v>0</v>
      </c>
      <c r="H320" s="8">
        <f t="shared" si="110"/>
        <v>0</v>
      </c>
      <c r="I320" s="8">
        <f t="shared" si="110"/>
        <v>0</v>
      </c>
      <c r="J320" s="8">
        <f t="shared" si="110"/>
        <v>0</v>
      </c>
      <c r="K320" s="8">
        <f t="shared" si="110"/>
        <v>0</v>
      </c>
      <c r="L320" s="8">
        <f t="shared" si="110"/>
        <v>0</v>
      </c>
      <c r="M320" s="8">
        <f t="shared" si="110"/>
        <v>0</v>
      </c>
      <c r="N320" s="8">
        <f t="shared" si="110"/>
        <v>0</v>
      </c>
      <c r="O320" s="8">
        <f t="shared" si="110"/>
        <v>0</v>
      </c>
      <c r="P320" s="41"/>
    </row>
    <row r="321" spans="1:16" ht="19.5" customHeight="1">
      <c r="A321" s="80"/>
      <c r="B321" s="69" t="s">
        <v>211</v>
      </c>
      <c r="C321" s="69"/>
      <c r="D321" s="69"/>
      <c r="E321" s="30" t="s">
        <v>122</v>
      </c>
      <c r="F321" s="9">
        <f>(F328+F335)</f>
        <v>6285232.1</v>
      </c>
      <c r="G321" s="9">
        <f aca="true" t="shared" si="111" ref="G321:O321">G328+G335</f>
        <v>253796.90000000002</v>
      </c>
      <c r="H321" s="9">
        <f t="shared" si="111"/>
        <v>2623637.4</v>
      </c>
      <c r="I321" s="9">
        <f t="shared" si="111"/>
        <v>247329.80000000002</v>
      </c>
      <c r="J321" s="9">
        <f t="shared" si="111"/>
        <v>1070515.5</v>
      </c>
      <c r="K321" s="9">
        <f t="shared" si="111"/>
        <v>0</v>
      </c>
      <c r="L321" s="9">
        <f t="shared" si="111"/>
        <v>2591079.2</v>
      </c>
      <c r="M321" s="9">
        <f t="shared" si="111"/>
        <v>6467.1</v>
      </c>
      <c r="N321" s="9">
        <f t="shared" si="111"/>
        <v>0</v>
      </c>
      <c r="O321" s="9">
        <f t="shared" si="111"/>
        <v>0</v>
      </c>
      <c r="P321" s="41"/>
    </row>
    <row r="322" spans="1:16" ht="22.5" customHeight="1">
      <c r="A322" s="80"/>
      <c r="B322" s="69"/>
      <c r="C322" s="69"/>
      <c r="D322" s="69"/>
      <c r="E322" s="5">
        <v>2015</v>
      </c>
      <c r="F322" s="8">
        <f aca="true" t="shared" si="112" ref="F322:O322">F329+F336</f>
        <v>123108.90000000001</v>
      </c>
      <c r="G322" s="8">
        <f t="shared" si="112"/>
        <v>123108.90000000001</v>
      </c>
      <c r="H322" s="8">
        <f>H329+H336</f>
        <v>116641.80000000002</v>
      </c>
      <c r="I322" s="8">
        <f t="shared" si="112"/>
        <v>116641.80000000002</v>
      </c>
      <c r="J322" s="8">
        <f t="shared" si="112"/>
        <v>0</v>
      </c>
      <c r="K322" s="8">
        <f t="shared" si="112"/>
        <v>0</v>
      </c>
      <c r="L322" s="8">
        <f t="shared" si="112"/>
        <v>6467.1</v>
      </c>
      <c r="M322" s="8">
        <f t="shared" si="112"/>
        <v>6467.1</v>
      </c>
      <c r="N322" s="8">
        <f t="shared" si="112"/>
        <v>0</v>
      </c>
      <c r="O322" s="8">
        <f t="shared" si="112"/>
        <v>0</v>
      </c>
      <c r="P322" s="41"/>
    </row>
    <row r="323" spans="1:16" ht="20.25" customHeight="1">
      <c r="A323" s="80"/>
      <c r="B323" s="69"/>
      <c r="C323" s="69"/>
      <c r="D323" s="69"/>
      <c r="E323" s="5">
        <v>2016</v>
      </c>
      <c r="F323" s="8">
        <f aca="true" t="shared" si="113" ref="F323:O323">F330+F337</f>
        <v>1643691.7999999998</v>
      </c>
      <c r="G323" s="8">
        <f>G330+G337</f>
        <v>130688</v>
      </c>
      <c r="H323" s="8">
        <f t="shared" si="113"/>
        <v>1136684</v>
      </c>
      <c r="I323" s="33">
        <f t="shared" si="113"/>
        <v>130688</v>
      </c>
      <c r="J323" s="8">
        <f t="shared" si="113"/>
        <v>0</v>
      </c>
      <c r="K323" s="8">
        <f t="shared" si="113"/>
        <v>0</v>
      </c>
      <c r="L323" s="8">
        <f t="shared" si="113"/>
        <v>507007.8</v>
      </c>
      <c r="M323" s="8">
        <f t="shared" si="113"/>
        <v>0</v>
      </c>
      <c r="N323" s="8">
        <f t="shared" si="113"/>
        <v>0</v>
      </c>
      <c r="O323" s="8">
        <f t="shared" si="113"/>
        <v>0</v>
      </c>
      <c r="P323" s="41"/>
    </row>
    <row r="324" spans="1:16" ht="21.75" customHeight="1">
      <c r="A324" s="80"/>
      <c r="B324" s="69"/>
      <c r="C324" s="69"/>
      <c r="D324" s="69"/>
      <c r="E324" s="5">
        <v>2017</v>
      </c>
      <c r="F324" s="8">
        <f>F331+F338</f>
        <v>1246854</v>
      </c>
      <c r="G324" s="8">
        <f aca="true" t="shared" si="114" ref="G324:O324">G331+G338</f>
        <v>0</v>
      </c>
      <c r="H324" s="8">
        <f t="shared" si="114"/>
        <v>514729.20000000007</v>
      </c>
      <c r="I324" s="8">
        <f t="shared" si="114"/>
        <v>0</v>
      </c>
      <c r="J324" s="8">
        <f t="shared" si="114"/>
        <v>0</v>
      </c>
      <c r="K324" s="8">
        <f t="shared" si="114"/>
        <v>0</v>
      </c>
      <c r="L324" s="8">
        <f t="shared" si="114"/>
        <v>732124.8</v>
      </c>
      <c r="M324" s="8">
        <f t="shared" si="114"/>
        <v>0</v>
      </c>
      <c r="N324" s="8">
        <f t="shared" si="114"/>
        <v>0</v>
      </c>
      <c r="O324" s="8">
        <f t="shared" si="114"/>
        <v>0</v>
      </c>
      <c r="P324" s="41"/>
    </row>
    <row r="325" spans="1:16" ht="24" customHeight="1">
      <c r="A325" s="80"/>
      <c r="B325" s="69"/>
      <c r="C325" s="69"/>
      <c r="D325" s="69"/>
      <c r="E325" s="5">
        <v>2018</v>
      </c>
      <c r="F325" s="8">
        <f aca="true" t="shared" si="115" ref="F325:O325">F332+F339</f>
        <v>1279744.5</v>
      </c>
      <c r="G325" s="8">
        <f t="shared" si="115"/>
        <v>0</v>
      </c>
      <c r="H325" s="8">
        <f t="shared" si="115"/>
        <v>297148.7</v>
      </c>
      <c r="I325" s="8">
        <f t="shared" si="115"/>
        <v>0</v>
      </c>
      <c r="J325" s="8">
        <f t="shared" si="115"/>
        <v>320515.5</v>
      </c>
      <c r="K325" s="8">
        <f t="shared" si="115"/>
        <v>0</v>
      </c>
      <c r="L325" s="8">
        <f t="shared" si="115"/>
        <v>662080.3</v>
      </c>
      <c r="M325" s="8">
        <f t="shared" si="115"/>
        <v>0</v>
      </c>
      <c r="N325" s="8">
        <f t="shared" si="115"/>
        <v>0</v>
      </c>
      <c r="O325" s="8">
        <f t="shared" si="115"/>
        <v>0</v>
      </c>
      <c r="P325" s="41"/>
    </row>
    <row r="326" spans="1:16" ht="18" customHeight="1">
      <c r="A326" s="80"/>
      <c r="B326" s="69"/>
      <c r="C326" s="69"/>
      <c r="D326" s="69"/>
      <c r="E326" s="5">
        <v>2019</v>
      </c>
      <c r="F326" s="8">
        <f aca="true" t="shared" si="116" ref="F326:O326">F333+F340</f>
        <v>1311012.9</v>
      </c>
      <c r="G326" s="8">
        <f t="shared" si="116"/>
        <v>0</v>
      </c>
      <c r="H326" s="8">
        <f t="shared" si="116"/>
        <v>346363.7</v>
      </c>
      <c r="I326" s="8">
        <f t="shared" si="116"/>
        <v>0</v>
      </c>
      <c r="J326" s="8">
        <f t="shared" si="116"/>
        <v>375000</v>
      </c>
      <c r="K326" s="8">
        <f t="shared" si="116"/>
        <v>0</v>
      </c>
      <c r="L326" s="8">
        <f t="shared" si="116"/>
        <v>589649.2</v>
      </c>
      <c r="M326" s="8">
        <f t="shared" si="116"/>
        <v>0</v>
      </c>
      <c r="N326" s="8">
        <f t="shared" si="116"/>
        <v>0</v>
      </c>
      <c r="O326" s="8">
        <f t="shared" si="116"/>
        <v>0</v>
      </c>
      <c r="P326" s="41"/>
    </row>
    <row r="327" spans="1:16" ht="21.75" customHeight="1">
      <c r="A327" s="80"/>
      <c r="B327" s="69"/>
      <c r="C327" s="69"/>
      <c r="D327" s="69"/>
      <c r="E327" s="5">
        <v>2020</v>
      </c>
      <c r="F327" s="8">
        <f aca="true" t="shared" si="117" ref="F327:O327">F334+F341</f>
        <v>680820</v>
      </c>
      <c r="G327" s="8">
        <f t="shared" si="117"/>
        <v>0</v>
      </c>
      <c r="H327" s="8">
        <f t="shared" si="117"/>
        <v>212070</v>
      </c>
      <c r="I327" s="8">
        <f t="shared" si="117"/>
        <v>0</v>
      </c>
      <c r="J327" s="8">
        <f t="shared" si="117"/>
        <v>375000</v>
      </c>
      <c r="K327" s="8">
        <f t="shared" si="117"/>
        <v>0</v>
      </c>
      <c r="L327" s="8">
        <f t="shared" si="117"/>
        <v>93750</v>
      </c>
      <c r="M327" s="8">
        <f t="shared" si="117"/>
        <v>0</v>
      </c>
      <c r="N327" s="8">
        <f t="shared" si="117"/>
        <v>0</v>
      </c>
      <c r="O327" s="8">
        <f t="shared" si="117"/>
        <v>0</v>
      </c>
      <c r="P327" s="41"/>
    </row>
    <row r="328" spans="1:16" ht="19.5" customHeight="1">
      <c r="A328" s="80"/>
      <c r="B328" s="69" t="s">
        <v>378</v>
      </c>
      <c r="C328" s="69"/>
      <c r="D328" s="69"/>
      <c r="E328" s="30" t="s">
        <v>122</v>
      </c>
      <c r="F328" s="9">
        <f aca="true" t="shared" si="118" ref="F328:F341">H328+J328+L328+N328</f>
        <v>1184560.4</v>
      </c>
      <c r="G328" s="9">
        <f aca="true" t="shared" si="119" ref="G328:G341">I328+K328+M328+O328</f>
        <v>32881.7</v>
      </c>
      <c r="H328" s="9">
        <f aca="true" t="shared" si="120" ref="H328:O328">SUM(H329:H334)</f>
        <v>1176676.7</v>
      </c>
      <c r="I328" s="9">
        <f t="shared" si="120"/>
        <v>26414.6</v>
      </c>
      <c r="J328" s="9">
        <f t="shared" si="120"/>
        <v>0</v>
      </c>
      <c r="K328" s="9">
        <f t="shared" si="120"/>
        <v>0</v>
      </c>
      <c r="L328" s="9">
        <f t="shared" si="120"/>
        <v>7883.700000000001</v>
      </c>
      <c r="M328" s="9">
        <f t="shared" si="120"/>
        <v>6467.1</v>
      </c>
      <c r="N328" s="9">
        <f t="shared" si="120"/>
        <v>0</v>
      </c>
      <c r="O328" s="9">
        <f t="shared" si="120"/>
        <v>0</v>
      </c>
      <c r="P328" s="41"/>
    </row>
    <row r="329" spans="1:16" ht="20.25" customHeight="1">
      <c r="A329" s="80"/>
      <c r="B329" s="69"/>
      <c r="C329" s="69"/>
      <c r="D329" s="69"/>
      <c r="E329" s="5">
        <v>2015</v>
      </c>
      <c r="F329" s="8">
        <f t="shared" si="118"/>
        <v>14081.7</v>
      </c>
      <c r="G329" s="8">
        <f t="shared" si="119"/>
        <v>14081.7</v>
      </c>
      <c r="H329" s="8">
        <f aca="true" t="shared" si="121" ref="H329:O334">H308+H110</f>
        <v>7614.599999999999</v>
      </c>
      <c r="I329" s="8">
        <f t="shared" si="121"/>
        <v>7614.599999999999</v>
      </c>
      <c r="J329" s="8">
        <f t="shared" si="121"/>
        <v>0</v>
      </c>
      <c r="K329" s="8">
        <f t="shared" si="121"/>
        <v>0</v>
      </c>
      <c r="L329" s="8">
        <f t="shared" si="121"/>
        <v>6467.1</v>
      </c>
      <c r="M329" s="8">
        <f t="shared" si="121"/>
        <v>6467.1</v>
      </c>
      <c r="N329" s="8">
        <f t="shared" si="121"/>
        <v>0</v>
      </c>
      <c r="O329" s="8">
        <f t="shared" si="121"/>
        <v>0</v>
      </c>
      <c r="P329" s="41"/>
    </row>
    <row r="330" spans="1:16" ht="19.5" customHeight="1">
      <c r="A330" s="80"/>
      <c r="B330" s="69"/>
      <c r="C330" s="69"/>
      <c r="D330" s="69"/>
      <c r="E330" s="5">
        <v>2016</v>
      </c>
      <c r="F330" s="8">
        <f t="shared" si="118"/>
        <v>168536.9</v>
      </c>
      <c r="G330" s="8">
        <f t="shared" si="119"/>
        <v>18800</v>
      </c>
      <c r="H330" s="8">
        <f t="shared" si="121"/>
        <v>167120.3</v>
      </c>
      <c r="I330" s="8">
        <f t="shared" si="121"/>
        <v>18800</v>
      </c>
      <c r="J330" s="8">
        <f t="shared" si="121"/>
        <v>0</v>
      </c>
      <c r="K330" s="8">
        <f t="shared" si="121"/>
        <v>0</v>
      </c>
      <c r="L330" s="8">
        <f t="shared" si="121"/>
        <v>1416.6</v>
      </c>
      <c r="M330" s="8">
        <f t="shared" si="121"/>
        <v>0</v>
      </c>
      <c r="N330" s="8">
        <f t="shared" si="121"/>
        <v>0</v>
      </c>
      <c r="O330" s="8">
        <f t="shared" si="121"/>
        <v>0</v>
      </c>
      <c r="P330" s="41"/>
    </row>
    <row r="331" spans="1:16" ht="21.75" customHeight="1">
      <c r="A331" s="80"/>
      <c r="B331" s="69"/>
      <c r="C331" s="69"/>
      <c r="D331" s="69"/>
      <c r="E331" s="5">
        <v>2017</v>
      </c>
      <c r="F331" s="8">
        <f t="shared" si="118"/>
        <v>296219.4</v>
      </c>
      <c r="G331" s="8">
        <f t="shared" si="119"/>
        <v>0</v>
      </c>
      <c r="H331" s="8">
        <f t="shared" si="121"/>
        <v>296219.4</v>
      </c>
      <c r="I331" s="8">
        <f t="shared" si="121"/>
        <v>0</v>
      </c>
      <c r="J331" s="8">
        <f t="shared" si="121"/>
        <v>0</v>
      </c>
      <c r="K331" s="8">
        <f t="shared" si="121"/>
        <v>0</v>
      </c>
      <c r="L331" s="8">
        <f t="shared" si="121"/>
        <v>0</v>
      </c>
      <c r="M331" s="8">
        <f t="shared" si="121"/>
        <v>0</v>
      </c>
      <c r="N331" s="8">
        <f t="shared" si="121"/>
        <v>0</v>
      </c>
      <c r="O331" s="8">
        <f t="shared" si="121"/>
        <v>0</v>
      </c>
      <c r="P331" s="41"/>
    </row>
    <row r="332" spans="1:16" ht="21.75" customHeight="1">
      <c r="A332" s="80"/>
      <c r="B332" s="69"/>
      <c r="C332" s="69"/>
      <c r="D332" s="69"/>
      <c r="E332" s="5">
        <v>2018</v>
      </c>
      <c r="F332" s="8">
        <f t="shared" si="118"/>
        <v>209788.7</v>
      </c>
      <c r="G332" s="8">
        <f t="shared" si="119"/>
        <v>0</v>
      </c>
      <c r="H332" s="8">
        <f t="shared" si="121"/>
        <v>209788.7</v>
      </c>
      <c r="I332" s="8">
        <f t="shared" si="121"/>
        <v>0</v>
      </c>
      <c r="J332" s="8">
        <f t="shared" si="121"/>
        <v>0</v>
      </c>
      <c r="K332" s="8">
        <f t="shared" si="121"/>
        <v>0</v>
      </c>
      <c r="L332" s="8">
        <f t="shared" si="121"/>
        <v>0</v>
      </c>
      <c r="M332" s="8">
        <f t="shared" si="121"/>
        <v>0</v>
      </c>
      <c r="N332" s="8">
        <f t="shared" si="121"/>
        <v>0</v>
      </c>
      <c r="O332" s="8">
        <f t="shared" si="121"/>
        <v>0</v>
      </c>
      <c r="P332" s="41"/>
    </row>
    <row r="333" spans="1:16" ht="18.75" customHeight="1">
      <c r="A333" s="80"/>
      <c r="B333" s="69"/>
      <c r="C333" s="69"/>
      <c r="D333" s="69"/>
      <c r="E333" s="5">
        <v>2019</v>
      </c>
      <c r="F333" s="8">
        <f t="shared" si="118"/>
        <v>315113.7</v>
      </c>
      <c r="G333" s="8">
        <f t="shared" si="119"/>
        <v>0</v>
      </c>
      <c r="H333" s="8">
        <f t="shared" si="121"/>
        <v>315113.7</v>
      </c>
      <c r="I333" s="8">
        <f t="shared" si="121"/>
        <v>0</v>
      </c>
      <c r="J333" s="8">
        <f t="shared" si="121"/>
        <v>0</v>
      </c>
      <c r="K333" s="8">
        <f t="shared" si="121"/>
        <v>0</v>
      </c>
      <c r="L333" s="8">
        <f t="shared" si="121"/>
        <v>0</v>
      </c>
      <c r="M333" s="8">
        <f t="shared" si="121"/>
        <v>0</v>
      </c>
      <c r="N333" s="8">
        <f t="shared" si="121"/>
        <v>0</v>
      </c>
      <c r="O333" s="8">
        <f t="shared" si="121"/>
        <v>0</v>
      </c>
      <c r="P333" s="41"/>
    </row>
    <row r="334" spans="1:16" ht="20.25" customHeight="1">
      <c r="A334" s="80"/>
      <c r="B334" s="69"/>
      <c r="C334" s="69"/>
      <c r="D334" s="69"/>
      <c r="E334" s="5">
        <v>2020</v>
      </c>
      <c r="F334" s="8">
        <f t="shared" si="118"/>
        <v>180820</v>
      </c>
      <c r="G334" s="8">
        <f t="shared" si="119"/>
        <v>0</v>
      </c>
      <c r="H334" s="8">
        <f t="shared" si="121"/>
        <v>180820</v>
      </c>
      <c r="I334" s="8">
        <f t="shared" si="121"/>
        <v>0</v>
      </c>
      <c r="J334" s="8">
        <f t="shared" si="121"/>
        <v>0</v>
      </c>
      <c r="K334" s="8">
        <f t="shared" si="121"/>
        <v>0</v>
      </c>
      <c r="L334" s="8">
        <f t="shared" si="121"/>
        <v>0</v>
      </c>
      <c r="M334" s="8">
        <f t="shared" si="121"/>
        <v>0</v>
      </c>
      <c r="N334" s="8">
        <f t="shared" si="121"/>
        <v>0</v>
      </c>
      <c r="O334" s="8">
        <f t="shared" si="121"/>
        <v>0</v>
      </c>
      <c r="P334" s="41"/>
    </row>
    <row r="335" spans="1:16" ht="18" customHeight="1">
      <c r="A335" s="80"/>
      <c r="B335" s="69" t="s">
        <v>173</v>
      </c>
      <c r="C335" s="69"/>
      <c r="D335" s="69"/>
      <c r="E335" s="30" t="s">
        <v>122</v>
      </c>
      <c r="F335" s="9">
        <f>SUM(F336:F341)</f>
        <v>5100671.7</v>
      </c>
      <c r="G335" s="9">
        <f t="shared" si="119"/>
        <v>220915.2</v>
      </c>
      <c r="H335" s="9">
        <f>SUM(H336:H341)</f>
        <v>1446960.7</v>
      </c>
      <c r="I335" s="9">
        <f aca="true" t="shared" si="122" ref="I335:O335">SUM(I336:I341)</f>
        <v>220915.2</v>
      </c>
      <c r="J335" s="9">
        <f t="shared" si="122"/>
        <v>1070515.5</v>
      </c>
      <c r="K335" s="9">
        <f t="shared" si="122"/>
        <v>0</v>
      </c>
      <c r="L335" s="9">
        <f t="shared" si="122"/>
        <v>2583195.5</v>
      </c>
      <c r="M335" s="9">
        <f t="shared" si="122"/>
        <v>0</v>
      </c>
      <c r="N335" s="9">
        <f t="shared" si="122"/>
        <v>0</v>
      </c>
      <c r="O335" s="9">
        <f t="shared" si="122"/>
        <v>0</v>
      </c>
      <c r="P335" s="41"/>
    </row>
    <row r="336" spans="1:16" ht="21.75" customHeight="1">
      <c r="A336" s="80"/>
      <c r="B336" s="69"/>
      <c r="C336" s="69"/>
      <c r="D336" s="69"/>
      <c r="E336" s="5">
        <v>2015</v>
      </c>
      <c r="F336" s="8">
        <f t="shared" si="118"/>
        <v>109027.20000000001</v>
      </c>
      <c r="G336" s="8">
        <f t="shared" si="119"/>
        <v>109027.20000000001</v>
      </c>
      <c r="H336" s="8">
        <f aca="true" t="shared" si="123" ref="H336:O341">H315+H117</f>
        <v>109027.20000000001</v>
      </c>
      <c r="I336" s="8">
        <f t="shared" si="123"/>
        <v>109027.20000000001</v>
      </c>
      <c r="J336" s="8">
        <f t="shared" si="123"/>
        <v>0</v>
      </c>
      <c r="K336" s="8">
        <f t="shared" si="123"/>
        <v>0</v>
      </c>
      <c r="L336" s="8">
        <f t="shared" si="123"/>
        <v>0</v>
      </c>
      <c r="M336" s="8">
        <f t="shared" si="123"/>
        <v>0</v>
      </c>
      <c r="N336" s="8">
        <f t="shared" si="123"/>
        <v>0</v>
      </c>
      <c r="O336" s="8">
        <f t="shared" si="123"/>
        <v>0</v>
      </c>
      <c r="P336" s="41"/>
    </row>
    <row r="337" spans="1:16" ht="19.5" customHeight="1">
      <c r="A337" s="80"/>
      <c r="B337" s="69"/>
      <c r="C337" s="69"/>
      <c r="D337" s="69"/>
      <c r="E337" s="5">
        <v>2016</v>
      </c>
      <c r="F337" s="8">
        <f t="shared" si="118"/>
        <v>1475154.9</v>
      </c>
      <c r="G337" s="8">
        <f t="shared" si="119"/>
        <v>111888</v>
      </c>
      <c r="H337" s="8">
        <f t="shared" si="123"/>
        <v>969563.7</v>
      </c>
      <c r="I337" s="8">
        <f t="shared" si="123"/>
        <v>111888</v>
      </c>
      <c r="J337" s="8">
        <f t="shared" si="123"/>
        <v>0</v>
      </c>
      <c r="K337" s="8">
        <f t="shared" si="123"/>
        <v>0</v>
      </c>
      <c r="L337" s="8">
        <f t="shared" si="123"/>
        <v>505591.2</v>
      </c>
      <c r="M337" s="8">
        <f t="shared" si="123"/>
        <v>0</v>
      </c>
      <c r="N337" s="8">
        <f t="shared" si="123"/>
        <v>0</v>
      </c>
      <c r="O337" s="8">
        <f t="shared" si="123"/>
        <v>0</v>
      </c>
      <c r="P337" s="41"/>
    </row>
    <row r="338" spans="1:16" ht="18.75" customHeight="1">
      <c r="A338" s="80"/>
      <c r="B338" s="69"/>
      <c r="C338" s="69"/>
      <c r="D338" s="69"/>
      <c r="E338" s="5">
        <v>2017</v>
      </c>
      <c r="F338" s="8">
        <f>H338+J338+L338+N338</f>
        <v>950634.6000000001</v>
      </c>
      <c r="G338" s="8">
        <f t="shared" si="119"/>
        <v>0</v>
      </c>
      <c r="H338" s="8">
        <f t="shared" si="123"/>
        <v>218509.80000000002</v>
      </c>
      <c r="I338" s="8">
        <f t="shared" si="123"/>
        <v>0</v>
      </c>
      <c r="J338" s="8">
        <f t="shared" si="123"/>
        <v>0</v>
      </c>
      <c r="K338" s="8">
        <f t="shared" si="123"/>
        <v>0</v>
      </c>
      <c r="L338" s="8">
        <f t="shared" si="123"/>
        <v>732124.8</v>
      </c>
      <c r="M338" s="8">
        <f t="shared" si="123"/>
        <v>0</v>
      </c>
      <c r="N338" s="8">
        <f t="shared" si="123"/>
        <v>0</v>
      </c>
      <c r="O338" s="8">
        <f t="shared" si="123"/>
        <v>0</v>
      </c>
      <c r="P338" s="41"/>
    </row>
    <row r="339" spans="1:16" ht="17.25" customHeight="1">
      <c r="A339" s="80"/>
      <c r="B339" s="69"/>
      <c r="C339" s="69"/>
      <c r="D339" s="69"/>
      <c r="E339" s="5">
        <v>2018</v>
      </c>
      <c r="F339" s="8">
        <f t="shared" si="118"/>
        <v>1069955.8</v>
      </c>
      <c r="G339" s="8">
        <f t="shared" si="119"/>
        <v>0</v>
      </c>
      <c r="H339" s="8">
        <f t="shared" si="123"/>
        <v>87360</v>
      </c>
      <c r="I339" s="8">
        <f t="shared" si="123"/>
        <v>0</v>
      </c>
      <c r="J339" s="8">
        <f t="shared" si="123"/>
        <v>320515.5</v>
      </c>
      <c r="K339" s="8">
        <f t="shared" si="123"/>
        <v>0</v>
      </c>
      <c r="L339" s="8">
        <f t="shared" si="123"/>
        <v>662080.3</v>
      </c>
      <c r="M339" s="8">
        <f t="shared" si="123"/>
        <v>0</v>
      </c>
      <c r="N339" s="8">
        <f t="shared" si="123"/>
        <v>0</v>
      </c>
      <c r="O339" s="8">
        <f t="shared" si="123"/>
        <v>0</v>
      </c>
      <c r="P339" s="41"/>
    </row>
    <row r="340" spans="1:16" ht="19.5" customHeight="1">
      <c r="A340" s="80"/>
      <c r="B340" s="69"/>
      <c r="C340" s="69"/>
      <c r="D340" s="69"/>
      <c r="E340" s="5">
        <v>2019</v>
      </c>
      <c r="F340" s="8">
        <f t="shared" si="118"/>
        <v>995899.2</v>
      </c>
      <c r="G340" s="8">
        <f t="shared" si="119"/>
        <v>0</v>
      </c>
      <c r="H340" s="8">
        <f t="shared" si="123"/>
        <v>31250</v>
      </c>
      <c r="I340" s="8">
        <f t="shared" si="123"/>
        <v>0</v>
      </c>
      <c r="J340" s="8">
        <f t="shared" si="123"/>
        <v>375000</v>
      </c>
      <c r="K340" s="8">
        <f t="shared" si="123"/>
        <v>0</v>
      </c>
      <c r="L340" s="8">
        <f t="shared" si="123"/>
        <v>589649.2</v>
      </c>
      <c r="M340" s="8">
        <f t="shared" si="123"/>
        <v>0</v>
      </c>
      <c r="N340" s="8">
        <f t="shared" si="123"/>
        <v>0</v>
      </c>
      <c r="O340" s="8">
        <f t="shared" si="123"/>
        <v>0</v>
      </c>
      <c r="P340" s="41"/>
    </row>
    <row r="341" spans="1:16" ht="18" customHeight="1">
      <c r="A341" s="80"/>
      <c r="B341" s="69"/>
      <c r="C341" s="69"/>
      <c r="D341" s="69"/>
      <c r="E341" s="5">
        <v>2020</v>
      </c>
      <c r="F341" s="8">
        <f t="shared" si="118"/>
        <v>500000</v>
      </c>
      <c r="G341" s="8">
        <f t="shared" si="119"/>
        <v>0</v>
      </c>
      <c r="H341" s="8">
        <f t="shared" si="123"/>
        <v>31250</v>
      </c>
      <c r="I341" s="8">
        <f t="shared" si="123"/>
        <v>0</v>
      </c>
      <c r="J341" s="8">
        <f t="shared" si="123"/>
        <v>375000</v>
      </c>
      <c r="K341" s="8">
        <f t="shared" si="123"/>
        <v>0</v>
      </c>
      <c r="L341" s="8">
        <f t="shared" si="123"/>
        <v>93750</v>
      </c>
      <c r="M341" s="8">
        <f t="shared" si="123"/>
        <v>0</v>
      </c>
      <c r="N341" s="8">
        <f t="shared" si="123"/>
        <v>0</v>
      </c>
      <c r="O341" s="8">
        <f t="shared" si="123"/>
        <v>0</v>
      </c>
      <c r="P341" s="41"/>
    </row>
    <row r="342" spans="1:16" ht="15">
      <c r="A342" s="38"/>
      <c r="B342" s="25"/>
      <c r="C342" s="25"/>
      <c r="D342" s="25"/>
      <c r="E342" s="25"/>
      <c r="F342" s="26"/>
      <c r="G342" s="26"/>
      <c r="H342" s="25"/>
      <c r="I342" s="25"/>
      <c r="J342" s="25"/>
      <c r="K342" s="25"/>
      <c r="L342" s="25"/>
      <c r="M342" s="25"/>
      <c r="N342" s="25"/>
      <c r="O342" s="25"/>
      <c r="P342" s="25"/>
    </row>
    <row r="343" spans="1:9" ht="15">
      <c r="A343" s="39"/>
      <c r="H343" s="27"/>
      <c r="I343" s="27"/>
    </row>
    <row r="344" spans="1:9" ht="15">
      <c r="A344" s="39"/>
      <c r="H344" s="27"/>
      <c r="I344" s="27"/>
    </row>
    <row r="345" spans="1:9" ht="15">
      <c r="A345" s="39"/>
      <c r="H345" s="27"/>
      <c r="I345" s="27"/>
    </row>
    <row r="346" spans="1:9" ht="15">
      <c r="A346" s="39"/>
      <c r="D346" s="28"/>
      <c r="H346" s="27"/>
      <c r="I346" s="27"/>
    </row>
    <row r="347" spans="1:9" ht="15">
      <c r="A347" s="39"/>
      <c r="H347" s="27"/>
      <c r="I347" s="27"/>
    </row>
    <row r="348" spans="1:9" ht="15">
      <c r="A348" s="39"/>
      <c r="H348" s="27"/>
      <c r="I348" s="27"/>
    </row>
    <row r="349" ht="15">
      <c r="A349" s="39"/>
    </row>
    <row r="350" ht="15">
      <c r="A350" s="39"/>
    </row>
    <row r="351" ht="15">
      <c r="A351" s="39"/>
    </row>
    <row r="352" ht="15">
      <c r="A352" s="39"/>
    </row>
    <row r="353" ht="15">
      <c r="A353" s="39"/>
    </row>
    <row r="354" ht="15">
      <c r="A354" s="39"/>
    </row>
    <row r="355" ht="15">
      <c r="A355" s="39"/>
    </row>
    <row r="356" ht="15">
      <c r="A356" s="39"/>
    </row>
    <row r="357" ht="15">
      <c r="A357" s="39"/>
    </row>
    <row r="358" ht="15">
      <c r="A358" s="39"/>
    </row>
    <row r="359" ht="15">
      <c r="A359" s="39"/>
    </row>
    <row r="360" ht="15">
      <c r="A360" s="39"/>
    </row>
    <row r="361" ht="15">
      <c r="A361" s="39"/>
    </row>
    <row r="362" ht="15">
      <c r="A362" s="39"/>
    </row>
    <row r="363" ht="15">
      <c r="A363" s="39"/>
    </row>
    <row r="364" ht="15">
      <c r="A364" s="39"/>
    </row>
    <row r="365" ht="15">
      <c r="A365" s="39"/>
    </row>
    <row r="366" ht="15">
      <c r="A366" s="39"/>
    </row>
    <row r="367" ht="15">
      <c r="A367" s="39"/>
    </row>
    <row r="368" ht="15">
      <c r="A368" s="39"/>
    </row>
    <row r="369" ht="15">
      <c r="A369" s="39"/>
    </row>
    <row r="370" ht="15">
      <c r="A370" s="39"/>
    </row>
    <row r="371" ht="15">
      <c r="A371" s="39"/>
    </row>
    <row r="372" ht="15">
      <c r="A372" s="39"/>
    </row>
    <row r="373" ht="15">
      <c r="A373" s="39"/>
    </row>
    <row r="374" ht="15">
      <c r="A374" s="39"/>
    </row>
    <row r="375" ht="15">
      <c r="A375" s="39"/>
    </row>
    <row r="376" ht="15">
      <c r="A376" s="39"/>
    </row>
    <row r="377" ht="15">
      <c r="A377" s="39"/>
    </row>
    <row r="378" ht="15">
      <c r="A378" s="39"/>
    </row>
    <row r="379" ht="15">
      <c r="A379" s="39"/>
    </row>
    <row r="380" ht="15">
      <c r="A380" s="39"/>
    </row>
    <row r="381" ht="15">
      <c r="A381" s="39"/>
    </row>
    <row r="382" ht="15">
      <c r="A382" s="39"/>
    </row>
    <row r="383" ht="15">
      <c r="A383" s="39"/>
    </row>
    <row r="384" ht="15">
      <c r="A384" s="39"/>
    </row>
    <row r="385" ht="15">
      <c r="A385" s="39"/>
    </row>
    <row r="386" ht="15">
      <c r="A386" s="39"/>
    </row>
    <row r="387" ht="15">
      <c r="A387" s="39"/>
    </row>
    <row r="388" ht="15">
      <c r="A388" s="39"/>
    </row>
    <row r="389" ht="15">
      <c r="A389" s="39"/>
    </row>
    <row r="390" ht="15">
      <c r="A390" s="39"/>
    </row>
    <row r="391" ht="15">
      <c r="A391" s="39"/>
    </row>
    <row r="392" ht="15">
      <c r="A392" s="39"/>
    </row>
    <row r="393" ht="15">
      <c r="A393" s="39"/>
    </row>
    <row r="394" ht="15">
      <c r="A394" s="39"/>
    </row>
    <row r="395" ht="15">
      <c r="A395" s="39"/>
    </row>
    <row r="396" ht="15">
      <c r="A396" s="39"/>
    </row>
    <row r="397" ht="15">
      <c r="A397" s="39"/>
    </row>
    <row r="398" ht="15">
      <c r="A398" s="39"/>
    </row>
    <row r="399" ht="15">
      <c r="A399" s="39"/>
    </row>
    <row r="400" ht="15">
      <c r="A400" s="39"/>
    </row>
    <row r="401" ht="15">
      <c r="A401" s="39"/>
    </row>
    <row r="402" ht="15">
      <c r="A402" s="39"/>
    </row>
    <row r="403" ht="15">
      <c r="A403" s="39"/>
    </row>
    <row r="404" ht="15">
      <c r="A404" s="39"/>
    </row>
    <row r="405" ht="15">
      <c r="A405" s="39"/>
    </row>
    <row r="406" ht="15">
      <c r="A406" s="39"/>
    </row>
    <row r="407" ht="15">
      <c r="A407" s="39"/>
    </row>
    <row r="408" ht="15">
      <c r="A408" s="39"/>
    </row>
    <row r="409" ht="15">
      <c r="A409" s="39"/>
    </row>
    <row r="410" ht="15">
      <c r="A410" s="39"/>
    </row>
    <row r="411" ht="15">
      <c r="A411" s="39"/>
    </row>
    <row r="412" ht="15">
      <c r="A412" s="39"/>
    </row>
    <row r="413" ht="15">
      <c r="A413" s="39"/>
    </row>
    <row r="414" ht="15">
      <c r="A414" s="39"/>
    </row>
    <row r="415" ht="15">
      <c r="A415" s="39"/>
    </row>
    <row r="416" ht="15">
      <c r="A416" s="39"/>
    </row>
    <row r="417" ht="15">
      <c r="A417" s="39"/>
    </row>
    <row r="418" ht="15">
      <c r="A418" s="39"/>
    </row>
    <row r="419" ht="15">
      <c r="A419" s="39"/>
    </row>
    <row r="420" ht="15">
      <c r="A420" s="39"/>
    </row>
    <row r="421" ht="15">
      <c r="A421" s="39"/>
    </row>
    <row r="422" ht="15">
      <c r="A422" s="39"/>
    </row>
    <row r="423" ht="15">
      <c r="A423" s="39"/>
    </row>
    <row r="424" ht="15">
      <c r="A424" s="39"/>
    </row>
    <row r="425" ht="15">
      <c r="A425" s="39"/>
    </row>
    <row r="426" ht="15">
      <c r="A426" s="39"/>
    </row>
    <row r="427" ht="15">
      <c r="A427" s="39"/>
    </row>
    <row r="428" ht="15">
      <c r="A428" s="39"/>
    </row>
    <row r="429" ht="15">
      <c r="A429" s="39"/>
    </row>
  </sheetData>
  <sheetProtection/>
  <mergeCells count="178">
    <mergeCell ref="P51:P52"/>
    <mergeCell ref="P66:P67"/>
    <mergeCell ref="B99:B101"/>
    <mergeCell ref="C65:C68"/>
    <mergeCell ref="A55:A56"/>
    <mergeCell ref="B55:B56"/>
    <mergeCell ref="C55:C56"/>
    <mergeCell ref="A53:A54"/>
    <mergeCell ref="A232:A233"/>
    <mergeCell ref="B232:B233"/>
    <mergeCell ref="A170:A190"/>
    <mergeCell ref="B170:D176"/>
    <mergeCell ref="A191:A193"/>
    <mergeCell ref="A202:A203"/>
    <mergeCell ref="C191:C193"/>
    <mergeCell ref="N13:O14"/>
    <mergeCell ref="B82:B83"/>
    <mergeCell ref="A69:A70"/>
    <mergeCell ref="D11:D15"/>
    <mergeCell ref="H11:O12"/>
    <mergeCell ref="A65:A68"/>
    <mergeCell ref="L13:M14"/>
    <mergeCell ref="J13:K14"/>
    <mergeCell ref="B27:D33"/>
    <mergeCell ref="A82:A83"/>
    <mergeCell ref="B34:D40"/>
    <mergeCell ref="H13:I14"/>
    <mergeCell ref="F11:G14"/>
    <mergeCell ref="E11:E15"/>
    <mergeCell ref="A26:E26"/>
    <mergeCell ref="B11:B15"/>
    <mergeCell ref="C11:C15"/>
    <mergeCell ref="A17:P17"/>
    <mergeCell ref="A18:P18"/>
    <mergeCell ref="A19:A25"/>
    <mergeCell ref="A321:A341"/>
    <mergeCell ref="B321:D327"/>
    <mergeCell ref="B328:D334"/>
    <mergeCell ref="B335:D341"/>
    <mergeCell ref="A300:A320"/>
    <mergeCell ref="B300:D306"/>
    <mergeCell ref="B307:D313"/>
    <mergeCell ref="B41:D47"/>
    <mergeCell ref="C57:C58"/>
    <mergeCell ref="B184:D190"/>
    <mergeCell ref="C53:C54"/>
    <mergeCell ref="C82:C83"/>
    <mergeCell ref="B202:B203"/>
    <mergeCell ref="A123:E123"/>
    <mergeCell ref="A221:A222"/>
    <mergeCell ref="A223:A224"/>
    <mergeCell ref="B221:B222"/>
    <mergeCell ref="B223:B224"/>
    <mergeCell ref="CD102:CF108"/>
    <mergeCell ref="P232:P233"/>
    <mergeCell ref="C232:C233"/>
    <mergeCell ref="B314:D320"/>
    <mergeCell ref="C221:C222"/>
    <mergeCell ref="C223:C224"/>
    <mergeCell ref="B191:B193"/>
    <mergeCell ref="B138:D144"/>
    <mergeCell ref="C146:C149"/>
    <mergeCell ref="AX116:AZ122"/>
    <mergeCell ref="Q102:Q122"/>
    <mergeCell ref="R102:T108"/>
    <mergeCell ref="GL116:GN122"/>
    <mergeCell ref="GL102:GN108"/>
    <mergeCell ref="FF116:FH122"/>
    <mergeCell ref="FU102:FU122"/>
    <mergeCell ref="FF102:FH108"/>
    <mergeCell ref="FV102:FX108"/>
    <mergeCell ref="GK102:GK122"/>
    <mergeCell ref="IH116:IJ122"/>
    <mergeCell ref="DJ116:DL122"/>
    <mergeCell ref="GL109:GN115"/>
    <mergeCell ref="IH109:IJ115"/>
    <mergeCell ref="DJ109:DL115"/>
    <mergeCell ref="IG102:IG122"/>
    <mergeCell ref="IH102:IJ108"/>
    <mergeCell ref="HA102:HA122"/>
    <mergeCell ref="HB102:HD108"/>
    <mergeCell ref="HQ102:HQ122"/>
    <mergeCell ref="HR102:HT108"/>
    <mergeCell ref="HB109:HD115"/>
    <mergeCell ref="HR109:HT115"/>
    <mergeCell ref="HB116:HD122"/>
    <mergeCell ref="HR116:HT122"/>
    <mergeCell ref="FV109:FX115"/>
    <mergeCell ref="DI102:DI122"/>
    <mergeCell ref="DZ102:EB108"/>
    <mergeCell ref="DZ109:EB115"/>
    <mergeCell ref="FF109:FH115"/>
    <mergeCell ref="EP102:ER108"/>
    <mergeCell ref="FV116:FX122"/>
    <mergeCell ref="DJ102:DL108"/>
    <mergeCell ref="DZ116:EB122"/>
    <mergeCell ref="EO102:EO122"/>
    <mergeCell ref="AG102:AG122"/>
    <mergeCell ref="AX109:AZ115"/>
    <mergeCell ref="CS102:CS122"/>
    <mergeCell ref="CT102:CV108"/>
    <mergeCell ref="AW102:AW122"/>
    <mergeCell ref="AX102:AZ108"/>
    <mergeCell ref="BM102:BM122"/>
    <mergeCell ref="BN102:BP108"/>
    <mergeCell ref="BN109:BP115"/>
    <mergeCell ref="CD109:CF115"/>
    <mergeCell ref="FE102:FE122"/>
    <mergeCell ref="DY102:DY122"/>
    <mergeCell ref="AH102:AJ108"/>
    <mergeCell ref="CT116:CV122"/>
    <mergeCell ref="CT109:CV115"/>
    <mergeCell ref="CC102:CC122"/>
    <mergeCell ref="EP116:ER122"/>
    <mergeCell ref="EP109:ER115"/>
    <mergeCell ref="BN116:BP122"/>
    <mergeCell ref="CD116:CF122"/>
    <mergeCell ref="O2:P2"/>
    <mergeCell ref="A159:A160"/>
    <mergeCell ref="B159:B160"/>
    <mergeCell ref="C159:C160"/>
    <mergeCell ref="A27:A47"/>
    <mergeCell ref="P148:P149"/>
    <mergeCell ref="A11:A15"/>
    <mergeCell ref="P11:P14"/>
    <mergeCell ref="A57:A58"/>
    <mergeCell ref="B57:B58"/>
    <mergeCell ref="AH116:AJ122"/>
    <mergeCell ref="C84:C86"/>
    <mergeCell ref="P99:P101"/>
    <mergeCell ref="C99:C101"/>
    <mergeCell ref="P84:P86"/>
    <mergeCell ref="B102:D108"/>
    <mergeCell ref="B109:D115"/>
    <mergeCell ref="B116:D122"/>
    <mergeCell ref="R109:T115"/>
    <mergeCell ref="AH109:AJ115"/>
    <mergeCell ref="A84:A86"/>
    <mergeCell ref="B65:B68"/>
    <mergeCell ref="B84:B86"/>
    <mergeCell ref="R116:T122"/>
    <mergeCell ref="C69:C70"/>
    <mergeCell ref="A150:A151"/>
    <mergeCell ref="B150:B151"/>
    <mergeCell ref="C150:C151"/>
    <mergeCell ref="A48:A50"/>
    <mergeCell ref="B48:B50"/>
    <mergeCell ref="A99:A101"/>
    <mergeCell ref="B53:B54"/>
    <mergeCell ref="A51:A52"/>
    <mergeCell ref="B51:B52"/>
    <mergeCell ref="B69:B70"/>
    <mergeCell ref="C161:C162"/>
    <mergeCell ref="A154:A155"/>
    <mergeCell ref="B204:B205"/>
    <mergeCell ref="C204:C205"/>
    <mergeCell ref="B177:D183"/>
    <mergeCell ref="B154:B155"/>
    <mergeCell ref="C51:C52"/>
    <mergeCell ref="A102:A122"/>
    <mergeCell ref="A204:A205"/>
    <mergeCell ref="C202:C203"/>
    <mergeCell ref="B146:B149"/>
    <mergeCell ref="B124:D130"/>
    <mergeCell ref="A124:A144"/>
    <mergeCell ref="A146:A149"/>
    <mergeCell ref="B131:D137"/>
    <mergeCell ref="C154:C155"/>
    <mergeCell ref="B19:D25"/>
    <mergeCell ref="C48:C50"/>
    <mergeCell ref="A200:A201"/>
    <mergeCell ref="B200:B201"/>
    <mergeCell ref="C200:C201"/>
    <mergeCell ref="A195:A196"/>
    <mergeCell ref="B195:B196"/>
    <mergeCell ref="C195:C196"/>
    <mergeCell ref="A161:A162"/>
    <mergeCell ref="B161:B162"/>
  </mergeCells>
  <printOptions/>
  <pageMargins left="0.3937007874015748" right="0.2755905511811024" top="0.2362204724409449" bottom="0.31496062992125984" header="0.2362204724409449" footer="0.2755905511811024"/>
  <pageSetup fitToHeight="25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Витковская</cp:lastModifiedBy>
  <cp:lastPrinted>2016-03-31T07:59:44Z</cp:lastPrinted>
  <dcterms:created xsi:type="dcterms:W3CDTF">2012-12-12T08:42:07Z</dcterms:created>
  <dcterms:modified xsi:type="dcterms:W3CDTF">2016-03-31T07:59:45Z</dcterms:modified>
  <cp:category/>
  <cp:version/>
  <cp:contentType/>
  <cp:contentStatus/>
</cp:coreProperties>
</file>