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F86" i="1"/>
  <c r="G86"/>
  <c r="D246"/>
  <c r="G442"/>
  <c r="F446"/>
  <c r="F445"/>
  <c r="F444"/>
  <c r="F443"/>
  <c r="F442"/>
  <c r="K153"/>
  <c r="K152"/>
  <c r="K151"/>
  <c r="K150"/>
  <c r="K149"/>
  <c r="J153"/>
  <c r="J152"/>
  <c r="J151"/>
  <c r="J150"/>
  <c r="J149"/>
  <c r="G153"/>
  <c r="G152"/>
  <c r="G151"/>
  <c r="G150"/>
  <c r="G149"/>
  <c r="F153"/>
  <c r="F152"/>
  <c r="F151"/>
  <c r="F150"/>
  <c r="F149"/>
  <c r="K90"/>
  <c r="K89"/>
  <c r="K88"/>
  <c r="K87"/>
  <c r="K86"/>
  <c r="J90"/>
  <c r="J89"/>
  <c r="J88"/>
  <c r="J87"/>
  <c r="J86"/>
  <c r="G90"/>
  <c r="G89"/>
  <c r="G88"/>
  <c r="G87"/>
  <c r="F90"/>
  <c r="F89"/>
  <c r="F88"/>
  <c r="F87"/>
  <c r="K69"/>
  <c r="K68"/>
  <c r="K67"/>
  <c r="K66"/>
  <c r="K65"/>
  <c r="J69"/>
  <c r="J68"/>
  <c r="J67"/>
  <c r="J66"/>
  <c r="J65"/>
  <c r="G69"/>
  <c r="G68"/>
  <c r="G67"/>
  <c r="G66"/>
  <c r="G65"/>
  <c r="F69"/>
  <c r="F68"/>
  <c r="F67"/>
  <c r="F66"/>
  <c r="F65"/>
  <c r="K27"/>
  <c r="K26"/>
  <c r="K25"/>
  <c r="K24"/>
  <c r="K23"/>
  <c r="J27"/>
  <c r="J26"/>
  <c r="J25"/>
  <c r="J24"/>
  <c r="J23"/>
  <c r="G27"/>
  <c r="G26"/>
  <c r="G25"/>
  <c r="G24"/>
  <c r="G23"/>
  <c r="F27"/>
  <c r="F26"/>
  <c r="F25"/>
  <c r="F24"/>
  <c r="F23"/>
  <c r="G409"/>
  <c r="G408"/>
  <c r="G407"/>
  <c r="G406"/>
  <c r="G405"/>
  <c r="F409"/>
  <c r="F408"/>
  <c r="F407"/>
  <c r="F406"/>
  <c r="F405"/>
  <c r="G404"/>
  <c r="F404"/>
  <c r="G395"/>
  <c r="G394"/>
  <c r="G393"/>
  <c r="G392"/>
  <c r="G391"/>
  <c r="F395"/>
  <c r="F394"/>
  <c r="F393"/>
  <c r="F392"/>
  <c r="F391"/>
  <c r="G390"/>
  <c r="F390"/>
  <c r="F544"/>
  <c r="F543"/>
  <c r="F542"/>
  <c r="F541"/>
  <c r="F540"/>
  <c r="F539"/>
  <c r="F441"/>
  <c r="G441"/>
  <c r="G544"/>
  <c r="G543"/>
  <c r="G542"/>
  <c r="G541"/>
  <c r="G540"/>
  <c r="G539"/>
  <c r="G446"/>
  <c r="G445"/>
  <c r="G444"/>
  <c r="G443"/>
  <c r="F432"/>
  <c r="M344"/>
  <c r="M343"/>
  <c r="M342"/>
  <c r="M341"/>
  <c r="M340"/>
  <c r="L344"/>
  <c r="L343"/>
  <c r="L342"/>
  <c r="L341"/>
  <c r="L340"/>
  <c r="K344"/>
  <c r="K343"/>
  <c r="K342"/>
  <c r="K341"/>
  <c r="K340"/>
  <c r="J344"/>
  <c r="J343"/>
  <c r="J342"/>
  <c r="J341"/>
  <c r="J340"/>
  <c r="I344"/>
  <c r="I343"/>
  <c r="I342"/>
  <c r="I341"/>
  <c r="I340"/>
  <c r="H344"/>
  <c r="H343"/>
  <c r="H342"/>
  <c r="H341"/>
  <c r="H340"/>
  <c r="G344"/>
  <c r="G343"/>
  <c r="G342"/>
  <c r="G341"/>
  <c r="G340"/>
  <c r="F344"/>
  <c r="F343"/>
  <c r="F342"/>
  <c r="F341"/>
  <c r="F340"/>
  <c r="M339"/>
  <c r="L339"/>
  <c r="K339"/>
  <c r="J339"/>
  <c r="I339"/>
  <c r="H339"/>
  <c r="G339"/>
  <c r="F339"/>
  <c r="M246"/>
  <c r="M245"/>
  <c r="M244"/>
  <c r="M243"/>
  <c r="M242"/>
  <c r="L246"/>
  <c r="L245"/>
  <c r="L244"/>
  <c r="L243"/>
  <c r="L242"/>
  <c r="K246"/>
  <c r="K245"/>
  <c r="K244"/>
  <c r="K243"/>
  <c r="K242"/>
  <c r="J246"/>
  <c r="J245"/>
  <c r="J244"/>
  <c r="J243"/>
  <c r="J242"/>
  <c r="I246"/>
  <c r="I245"/>
  <c r="I244"/>
  <c r="I243"/>
  <c r="I242"/>
  <c r="H246"/>
  <c r="H245"/>
  <c r="H244"/>
  <c r="H243"/>
  <c r="H242"/>
  <c r="G246"/>
  <c r="G245"/>
  <c r="G244"/>
  <c r="G243"/>
  <c r="G242"/>
  <c r="F246"/>
  <c r="F245"/>
  <c r="F244"/>
  <c r="F243"/>
  <c r="F242"/>
  <c r="M241"/>
  <c r="L241"/>
  <c r="K241"/>
  <c r="J241"/>
  <c r="I241"/>
  <c r="H241"/>
  <c r="G241"/>
  <c r="F241"/>
  <c r="E241"/>
  <c r="M153"/>
  <c r="M152"/>
  <c r="M151"/>
  <c r="M150"/>
  <c r="M149"/>
  <c r="L153"/>
  <c r="L152"/>
  <c r="L151"/>
  <c r="L150"/>
  <c r="L149"/>
  <c r="I153"/>
  <c r="I152"/>
  <c r="I151"/>
  <c r="I150"/>
  <c r="I149"/>
  <c r="H153"/>
  <c r="H152"/>
  <c r="H151"/>
  <c r="H150"/>
  <c r="H149"/>
  <c r="M148"/>
  <c r="L148"/>
  <c r="K148"/>
  <c r="J148"/>
  <c r="I148"/>
  <c r="H148"/>
  <c r="G148"/>
  <c r="F148"/>
  <c r="F85"/>
  <c r="M90"/>
  <c r="M89"/>
  <c r="M88"/>
  <c r="M87"/>
  <c r="M86"/>
  <c r="L90"/>
  <c r="L89"/>
  <c r="L88"/>
  <c r="L87"/>
  <c r="L86"/>
  <c r="L85"/>
  <c r="K85"/>
  <c r="I90"/>
  <c r="I89"/>
  <c r="I88"/>
  <c r="I87"/>
  <c r="I86"/>
  <c r="H90"/>
  <c r="H89"/>
  <c r="H88"/>
  <c r="H87"/>
  <c r="H86"/>
  <c r="M85"/>
  <c r="J85"/>
  <c r="I85"/>
  <c r="H85"/>
  <c r="G85"/>
  <c r="M69"/>
  <c r="M68"/>
  <c r="M67"/>
  <c r="M66"/>
  <c r="M65"/>
  <c r="L69"/>
  <c r="L68"/>
  <c r="L67"/>
  <c r="L66"/>
  <c r="L65"/>
  <c r="I69"/>
  <c r="I68"/>
  <c r="I67"/>
  <c r="I66"/>
  <c r="I65"/>
  <c r="H69"/>
  <c r="H68"/>
  <c r="H67"/>
  <c r="H66"/>
  <c r="H65"/>
  <c r="H70"/>
  <c r="H71"/>
  <c r="H72"/>
  <c r="H73"/>
  <c r="H74"/>
  <c r="H75"/>
  <c r="H76"/>
  <c r="H77"/>
  <c r="H78"/>
  <c r="H79"/>
  <c r="H80"/>
  <c r="H81"/>
  <c r="H82"/>
  <c r="H83"/>
  <c r="H64"/>
  <c r="M64"/>
  <c r="L64"/>
  <c r="K64"/>
  <c r="J64"/>
  <c r="I64"/>
  <c r="G64"/>
  <c r="F64"/>
  <c r="M27"/>
  <c r="M26"/>
  <c r="M25"/>
  <c r="M24"/>
  <c r="M23"/>
  <c r="L27"/>
  <c r="L26"/>
  <c r="L25"/>
  <c r="L24"/>
  <c r="L23"/>
  <c r="T22"/>
  <c r="T24"/>
  <c r="I27"/>
  <c r="I26"/>
  <c r="I25"/>
  <c r="I24"/>
  <c r="I23"/>
  <c r="I22"/>
  <c r="H27"/>
  <c r="H26"/>
  <c r="H25"/>
  <c r="H24"/>
  <c r="H23"/>
  <c r="D23"/>
  <c r="S22"/>
  <c r="S24"/>
  <c r="R22"/>
  <c r="R24"/>
  <c r="M22"/>
  <c r="L22"/>
  <c r="K22"/>
  <c r="J22"/>
  <c r="H22"/>
  <c r="J234"/>
  <c r="F147"/>
  <c r="F63"/>
  <c r="F338"/>
  <c r="L232"/>
  <c r="G157"/>
  <c r="G73"/>
  <c r="G156"/>
  <c r="G155"/>
  <c r="F155"/>
  <c r="G72"/>
  <c r="G30"/>
  <c r="G94"/>
  <c r="G93"/>
  <c r="F462"/>
  <c r="F176"/>
  <c r="G29"/>
  <c r="F29"/>
  <c r="F455"/>
  <c r="F448"/>
  <c r="G448"/>
  <c r="G71"/>
  <c r="F71"/>
  <c r="G397"/>
  <c r="F397"/>
  <c r="G411"/>
  <c r="F411"/>
  <c r="G92"/>
  <c r="F92"/>
  <c r="F140"/>
  <c r="G140"/>
  <c r="F49"/>
  <c r="G49"/>
  <c r="H49"/>
  <c r="I49"/>
  <c r="J49"/>
  <c r="K49"/>
  <c r="E62"/>
  <c r="D62"/>
  <c r="E61"/>
  <c r="D61"/>
  <c r="E60"/>
  <c r="D60"/>
  <c r="E59"/>
  <c r="D59"/>
  <c r="E58"/>
  <c r="D58"/>
  <c r="E57"/>
  <c r="D57"/>
  <c r="E56"/>
  <c r="D56"/>
  <c r="K56"/>
  <c r="J56"/>
  <c r="I56"/>
  <c r="H56"/>
  <c r="G56"/>
  <c r="F56"/>
  <c r="D64"/>
  <c r="E64"/>
  <c r="G63"/>
  <c r="E50"/>
  <c r="E51"/>
  <c r="D51"/>
  <c r="E52"/>
  <c r="D52"/>
  <c r="E53"/>
  <c r="E54"/>
  <c r="E55"/>
  <c r="F282"/>
  <c r="K63"/>
  <c r="I63"/>
  <c r="H63"/>
  <c r="E49"/>
  <c r="D50"/>
  <c r="F398"/>
  <c r="F177"/>
  <c r="F178"/>
  <c r="F170"/>
  <c r="F171"/>
  <c r="F122"/>
  <c r="G31"/>
  <c r="F100"/>
  <c r="F101"/>
  <c r="F79"/>
  <c r="F80"/>
  <c r="F37"/>
  <c r="F38"/>
  <c r="F399"/>
  <c r="F93"/>
  <c r="F94"/>
  <c r="F412"/>
  <c r="F413"/>
  <c r="D148"/>
  <c r="E148"/>
  <c r="E85"/>
  <c r="E230"/>
  <c r="E229"/>
  <c r="E228"/>
  <c r="E227"/>
  <c r="J226"/>
  <c r="J227"/>
  <c r="E226"/>
  <c r="D225"/>
  <c r="E225"/>
  <c r="M224"/>
  <c r="K224"/>
  <c r="I224"/>
  <c r="H224"/>
  <c r="E146"/>
  <c r="E145"/>
  <c r="E144"/>
  <c r="E143"/>
  <c r="E142"/>
  <c r="E141"/>
  <c r="D141"/>
  <c r="M140"/>
  <c r="K140"/>
  <c r="J140"/>
  <c r="I140"/>
  <c r="H140"/>
  <c r="L53"/>
  <c r="M49"/>
  <c r="H405"/>
  <c r="I405"/>
  <c r="J405"/>
  <c r="K405"/>
  <c r="L405"/>
  <c r="M405"/>
  <c r="G434"/>
  <c r="H406"/>
  <c r="I406"/>
  <c r="J406"/>
  <c r="K406"/>
  <c r="L406"/>
  <c r="M406"/>
  <c r="H407"/>
  <c r="I407"/>
  <c r="J407"/>
  <c r="K407"/>
  <c r="L407"/>
  <c r="M407"/>
  <c r="H408"/>
  <c r="I408"/>
  <c r="J408"/>
  <c r="K408"/>
  <c r="L408"/>
  <c r="M408"/>
  <c r="H409"/>
  <c r="I409"/>
  <c r="J409"/>
  <c r="K409"/>
  <c r="L409"/>
  <c r="M409"/>
  <c r="H404"/>
  <c r="I404"/>
  <c r="J404"/>
  <c r="K404"/>
  <c r="L404"/>
  <c r="M404"/>
  <c r="G433"/>
  <c r="H391"/>
  <c r="H433"/>
  <c r="I391"/>
  <c r="I433"/>
  <c r="J391"/>
  <c r="J433"/>
  <c r="K391"/>
  <c r="K433"/>
  <c r="L391"/>
  <c r="L433"/>
  <c r="M391"/>
  <c r="M433"/>
  <c r="H392"/>
  <c r="I392"/>
  <c r="I434"/>
  <c r="J392"/>
  <c r="K392"/>
  <c r="K434"/>
  <c r="L392"/>
  <c r="M392"/>
  <c r="M434"/>
  <c r="G435"/>
  <c r="H393"/>
  <c r="H435"/>
  <c r="I393"/>
  <c r="I435"/>
  <c r="J393"/>
  <c r="J435"/>
  <c r="K393"/>
  <c r="K435"/>
  <c r="L393"/>
  <c r="L435"/>
  <c r="M393"/>
  <c r="M435"/>
  <c r="G436"/>
  <c r="H394"/>
  <c r="H436"/>
  <c r="I394"/>
  <c r="I436"/>
  <c r="J394"/>
  <c r="J436"/>
  <c r="K394"/>
  <c r="K436"/>
  <c r="L394"/>
  <c r="L436"/>
  <c r="M394"/>
  <c r="M436"/>
  <c r="G437"/>
  <c r="H395"/>
  <c r="H437"/>
  <c r="I395"/>
  <c r="I437"/>
  <c r="J395"/>
  <c r="J437"/>
  <c r="K395"/>
  <c r="K437"/>
  <c r="L395"/>
  <c r="L437"/>
  <c r="M395"/>
  <c r="M437"/>
  <c r="H390"/>
  <c r="H432"/>
  <c r="I390"/>
  <c r="I432"/>
  <c r="J390"/>
  <c r="J432"/>
  <c r="K390"/>
  <c r="K432"/>
  <c r="L390"/>
  <c r="L432"/>
  <c r="M390"/>
  <c r="M432"/>
  <c r="E430"/>
  <c r="D430"/>
  <c r="E429"/>
  <c r="D429"/>
  <c r="E428"/>
  <c r="D428"/>
  <c r="E427"/>
  <c r="D427"/>
  <c r="E426"/>
  <c r="D426"/>
  <c r="E425"/>
  <c r="D425"/>
  <c r="M424"/>
  <c r="L424"/>
  <c r="K424"/>
  <c r="J424"/>
  <c r="I424"/>
  <c r="H424"/>
  <c r="G424"/>
  <c r="F424"/>
  <c r="E424"/>
  <c r="D424"/>
  <c r="E423"/>
  <c r="E422"/>
  <c r="E421"/>
  <c r="E420"/>
  <c r="E419"/>
  <c r="F418"/>
  <c r="F419"/>
  <c r="F420"/>
  <c r="E418"/>
  <c r="D418"/>
  <c r="M417"/>
  <c r="L417"/>
  <c r="K417"/>
  <c r="J417"/>
  <c r="I417"/>
  <c r="H417"/>
  <c r="G417"/>
  <c r="E390"/>
  <c r="E416"/>
  <c r="E415"/>
  <c r="E414"/>
  <c r="E413"/>
  <c r="E412"/>
  <c r="E411"/>
  <c r="D411"/>
  <c r="G410"/>
  <c r="E565"/>
  <c r="E564"/>
  <c r="E563"/>
  <c r="E562"/>
  <c r="F561"/>
  <c r="F562"/>
  <c r="E561"/>
  <c r="D561"/>
  <c r="E560"/>
  <c r="D560"/>
  <c r="E559"/>
  <c r="E551"/>
  <c r="E550"/>
  <c r="E549"/>
  <c r="E548"/>
  <c r="F547"/>
  <c r="F548"/>
  <c r="E547"/>
  <c r="D547"/>
  <c r="E546"/>
  <c r="D546"/>
  <c r="E545"/>
  <c r="H441"/>
  <c r="I441"/>
  <c r="J441"/>
  <c r="K441"/>
  <c r="L441"/>
  <c r="M441"/>
  <c r="H442"/>
  <c r="I442"/>
  <c r="J442"/>
  <c r="K442"/>
  <c r="L442"/>
  <c r="M442"/>
  <c r="H443"/>
  <c r="I443"/>
  <c r="J443"/>
  <c r="K443"/>
  <c r="L443"/>
  <c r="M443"/>
  <c r="H444"/>
  <c r="I444"/>
  <c r="J444"/>
  <c r="K444"/>
  <c r="L444"/>
  <c r="M444"/>
  <c r="H445"/>
  <c r="I445"/>
  <c r="J445"/>
  <c r="K445"/>
  <c r="L445"/>
  <c r="M445"/>
  <c r="H446"/>
  <c r="I446"/>
  <c r="J446"/>
  <c r="K446"/>
  <c r="L446"/>
  <c r="M446"/>
  <c r="F567"/>
  <c r="E530"/>
  <c r="D530"/>
  <c r="E529"/>
  <c r="D529"/>
  <c r="E528"/>
  <c r="D528"/>
  <c r="E527"/>
  <c r="D527"/>
  <c r="E526"/>
  <c r="D526"/>
  <c r="E525"/>
  <c r="D525"/>
  <c r="M524"/>
  <c r="L524"/>
  <c r="K524"/>
  <c r="J524"/>
  <c r="I524"/>
  <c r="H524"/>
  <c r="G524"/>
  <c r="F524"/>
  <c r="E524"/>
  <c r="D524"/>
  <c r="E523"/>
  <c r="D523"/>
  <c r="E522"/>
  <c r="D522"/>
  <c r="E521"/>
  <c r="D521"/>
  <c r="E520"/>
  <c r="D520"/>
  <c r="E519"/>
  <c r="D519"/>
  <c r="E518"/>
  <c r="D518"/>
  <c r="M517"/>
  <c r="L517"/>
  <c r="K517"/>
  <c r="J517"/>
  <c r="I517"/>
  <c r="H517"/>
  <c r="G517"/>
  <c r="F517"/>
  <c r="E517"/>
  <c r="D517"/>
  <c r="E516"/>
  <c r="D516"/>
  <c r="E515"/>
  <c r="D515"/>
  <c r="E514"/>
  <c r="D514"/>
  <c r="E513"/>
  <c r="D513"/>
  <c r="E512"/>
  <c r="D512"/>
  <c r="E511"/>
  <c r="D511"/>
  <c r="M510"/>
  <c r="L510"/>
  <c r="K510"/>
  <c r="J510"/>
  <c r="I510"/>
  <c r="H510"/>
  <c r="G510"/>
  <c r="F510"/>
  <c r="E510"/>
  <c r="D510"/>
  <c r="E410"/>
  <c r="L434"/>
  <c r="J434"/>
  <c r="H434"/>
  <c r="G432"/>
  <c r="E432"/>
  <c r="E417"/>
  <c r="L54"/>
  <c r="D54"/>
  <c r="D53"/>
  <c r="E140"/>
  <c r="E224"/>
  <c r="E433"/>
  <c r="J228"/>
  <c r="J229"/>
  <c r="J230"/>
  <c r="D226"/>
  <c r="L224"/>
  <c r="D142"/>
  <c r="D143"/>
  <c r="L55"/>
  <c r="E436"/>
  <c r="E434"/>
  <c r="E437"/>
  <c r="E435"/>
  <c r="D390"/>
  <c r="F421"/>
  <c r="D419"/>
  <c r="D420"/>
  <c r="F434"/>
  <c r="D412"/>
  <c r="D413"/>
  <c r="F563"/>
  <c r="D562"/>
  <c r="F549"/>
  <c r="D548"/>
  <c r="F554"/>
  <c r="F555"/>
  <c r="H539"/>
  <c r="I539"/>
  <c r="J539"/>
  <c r="K539"/>
  <c r="L539"/>
  <c r="M539"/>
  <c r="H540"/>
  <c r="H568"/>
  <c r="I540"/>
  <c r="J540"/>
  <c r="K540"/>
  <c r="L540"/>
  <c r="M540"/>
  <c r="H541"/>
  <c r="H538"/>
  <c r="I541"/>
  <c r="J541"/>
  <c r="K541"/>
  <c r="L541"/>
  <c r="M541"/>
  <c r="H542"/>
  <c r="I542"/>
  <c r="J542"/>
  <c r="K542"/>
  <c r="L542"/>
  <c r="M542"/>
  <c r="H543"/>
  <c r="I543"/>
  <c r="J543"/>
  <c r="K543"/>
  <c r="L543"/>
  <c r="M543"/>
  <c r="H544"/>
  <c r="I544"/>
  <c r="J544"/>
  <c r="K544"/>
  <c r="L544"/>
  <c r="M544"/>
  <c r="E544"/>
  <c r="D540"/>
  <c r="M559"/>
  <c r="L559"/>
  <c r="K559"/>
  <c r="J559"/>
  <c r="I559"/>
  <c r="H559"/>
  <c r="G559"/>
  <c r="E558"/>
  <c r="E557"/>
  <c r="E556"/>
  <c r="E555"/>
  <c r="E554"/>
  <c r="D554"/>
  <c r="E553"/>
  <c r="D553"/>
  <c r="M552"/>
  <c r="L552"/>
  <c r="K552"/>
  <c r="J552"/>
  <c r="I552"/>
  <c r="H552"/>
  <c r="G552"/>
  <c r="M545"/>
  <c r="L545"/>
  <c r="K545"/>
  <c r="J545"/>
  <c r="I545"/>
  <c r="H545"/>
  <c r="G545"/>
  <c r="E543"/>
  <c r="E542"/>
  <c r="E541"/>
  <c r="E540"/>
  <c r="E539"/>
  <c r="D539"/>
  <c r="M538"/>
  <c r="K538"/>
  <c r="I538"/>
  <c r="G538"/>
  <c r="G567"/>
  <c r="H567"/>
  <c r="I567"/>
  <c r="J567"/>
  <c r="K567"/>
  <c r="L567"/>
  <c r="M567"/>
  <c r="G568"/>
  <c r="I568"/>
  <c r="J568"/>
  <c r="K568"/>
  <c r="L568"/>
  <c r="M568"/>
  <c r="G569"/>
  <c r="H569"/>
  <c r="I569"/>
  <c r="J569"/>
  <c r="K569"/>
  <c r="L569"/>
  <c r="M569"/>
  <c r="G570"/>
  <c r="H570"/>
  <c r="I570"/>
  <c r="J570"/>
  <c r="K570"/>
  <c r="L570"/>
  <c r="M570"/>
  <c r="G571"/>
  <c r="H571"/>
  <c r="I571"/>
  <c r="J571"/>
  <c r="K571"/>
  <c r="L571"/>
  <c r="M571"/>
  <c r="G572"/>
  <c r="H572"/>
  <c r="I572"/>
  <c r="J572"/>
  <c r="K572"/>
  <c r="L572"/>
  <c r="M572"/>
  <c r="D441"/>
  <c r="E537"/>
  <c r="E536"/>
  <c r="E535"/>
  <c r="E534"/>
  <c r="E533"/>
  <c r="D533"/>
  <c r="E532"/>
  <c r="D532"/>
  <c r="M531"/>
  <c r="L531"/>
  <c r="K531"/>
  <c r="J531"/>
  <c r="I531"/>
  <c r="H531"/>
  <c r="G531"/>
  <c r="E509"/>
  <c r="E508"/>
  <c r="E507"/>
  <c r="E506"/>
  <c r="E505"/>
  <c r="D505"/>
  <c r="E504"/>
  <c r="D504"/>
  <c r="M503"/>
  <c r="L503"/>
  <c r="K503"/>
  <c r="J503"/>
  <c r="I503"/>
  <c r="H503"/>
  <c r="G503"/>
  <c r="E502"/>
  <c r="D502"/>
  <c r="E501"/>
  <c r="D501"/>
  <c r="E500"/>
  <c r="D500"/>
  <c r="E499"/>
  <c r="D499"/>
  <c r="E498"/>
  <c r="D498"/>
  <c r="E497"/>
  <c r="D497"/>
  <c r="M496"/>
  <c r="L496"/>
  <c r="K496"/>
  <c r="J496"/>
  <c r="I496"/>
  <c r="H496"/>
  <c r="G496"/>
  <c r="F496"/>
  <c r="E496"/>
  <c r="D496"/>
  <c r="E495"/>
  <c r="E494"/>
  <c r="E493"/>
  <c r="E492"/>
  <c r="E491"/>
  <c r="D491"/>
  <c r="E490"/>
  <c r="D490"/>
  <c r="M489"/>
  <c r="L489"/>
  <c r="K489"/>
  <c r="J489"/>
  <c r="I489"/>
  <c r="H489"/>
  <c r="G489"/>
  <c r="E488"/>
  <c r="E487"/>
  <c r="E486"/>
  <c r="E485"/>
  <c r="E484"/>
  <c r="D484"/>
  <c r="E483"/>
  <c r="D483"/>
  <c r="M482"/>
  <c r="L482"/>
  <c r="K482"/>
  <c r="J482"/>
  <c r="I482"/>
  <c r="H482"/>
  <c r="G482"/>
  <c r="E481"/>
  <c r="E480"/>
  <c r="E479"/>
  <c r="E478"/>
  <c r="E477"/>
  <c r="D477"/>
  <c r="E476"/>
  <c r="D476"/>
  <c r="G475"/>
  <c r="E474"/>
  <c r="D474"/>
  <c r="E473"/>
  <c r="D473"/>
  <c r="E472"/>
  <c r="D472"/>
  <c r="E471"/>
  <c r="D471"/>
  <c r="E470"/>
  <c r="D470"/>
  <c r="E469"/>
  <c r="D469"/>
  <c r="M468"/>
  <c r="L468"/>
  <c r="K468"/>
  <c r="J468"/>
  <c r="I468"/>
  <c r="H468"/>
  <c r="G468"/>
  <c r="F468"/>
  <c r="E468"/>
  <c r="D468"/>
  <c r="E467"/>
  <c r="E466"/>
  <c r="E465"/>
  <c r="E464"/>
  <c r="E463"/>
  <c r="E462"/>
  <c r="D462"/>
  <c r="M461"/>
  <c r="L461"/>
  <c r="K461"/>
  <c r="J461"/>
  <c r="I461"/>
  <c r="H461"/>
  <c r="G461"/>
  <c r="E460"/>
  <c r="E459"/>
  <c r="E458"/>
  <c r="E457"/>
  <c r="E456"/>
  <c r="E455"/>
  <c r="D455"/>
  <c r="M454"/>
  <c r="L454"/>
  <c r="K454"/>
  <c r="J454"/>
  <c r="I454"/>
  <c r="H454"/>
  <c r="G454"/>
  <c r="E453"/>
  <c r="E452"/>
  <c r="E451"/>
  <c r="E450"/>
  <c r="E449"/>
  <c r="E448"/>
  <c r="D448"/>
  <c r="G447"/>
  <c r="E446"/>
  <c r="E445"/>
  <c r="E444"/>
  <c r="E443"/>
  <c r="E442"/>
  <c r="E441"/>
  <c r="M440"/>
  <c r="L440"/>
  <c r="K440"/>
  <c r="J440"/>
  <c r="I440"/>
  <c r="H440"/>
  <c r="G440"/>
  <c r="L82"/>
  <c r="L83"/>
  <c r="L41"/>
  <c r="L32"/>
  <c r="F317"/>
  <c r="F218"/>
  <c r="F219"/>
  <c r="F220"/>
  <c r="F211"/>
  <c r="F204"/>
  <c r="F205"/>
  <c r="F206"/>
  <c r="F197"/>
  <c r="F198"/>
  <c r="F199"/>
  <c r="F162"/>
  <c r="F163"/>
  <c r="F164"/>
  <c r="F127"/>
  <c r="F128"/>
  <c r="F129"/>
  <c r="L222"/>
  <c r="L223"/>
  <c r="L215"/>
  <c r="L216"/>
  <c r="L205"/>
  <c r="L206"/>
  <c r="L207"/>
  <c r="L208"/>
  <c r="L209"/>
  <c r="L204"/>
  <c r="L200"/>
  <c r="L191"/>
  <c r="L192"/>
  <c r="L193"/>
  <c r="L194"/>
  <c r="L195"/>
  <c r="L190"/>
  <c r="L184"/>
  <c r="L185"/>
  <c r="L186"/>
  <c r="L187"/>
  <c r="L188"/>
  <c r="L183"/>
  <c r="L163"/>
  <c r="L164"/>
  <c r="L165"/>
  <c r="L166"/>
  <c r="L167"/>
  <c r="L162"/>
  <c r="L155"/>
  <c r="L135"/>
  <c r="L136"/>
  <c r="L137"/>
  <c r="L138"/>
  <c r="L139"/>
  <c r="L134"/>
  <c r="L108"/>
  <c r="H98"/>
  <c r="L92"/>
  <c r="M93"/>
  <c r="L30"/>
  <c r="L29"/>
  <c r="F200"/>
  <c r="F201"/>
  <c r="F202"/>
  <c r="J156"/>
  <c r="J155"/>
  <c r="J121"/>
  <c r="J122"/>
  <c r="F106"/>
  <c r="J93"/>
  <c r="J92"/>
  <c r="J72"/>
  <c r="J71"/>
  <c r="H37"/>
  <c r="F39"/>
  <c r="F40"/>
  <c r="F41"/>
  <c r="F172"/>
  <c r="F173"/>
  <c r="F174"/>
  <c r="F165"/>
  <c r="F166"/>
  <c r="F167"/>
  <c r="F130"/>
  <c r="F131"/>
  <c r="F132"/>
  <c r="F123"/>
  <c r="F124"/>
  <c r="F125"/>
  <c r="F116"/>
  <c r="F117"/>
  <c r="F118"/>
  <c r="F113"/>
  <c r="F114"/>
  <c r="F102"/>
  <c r="F103"/>
  <c r="F104"/>
  <c r="F81"/>
  <c r="F82"/>
  <c r="F83"/>
  <c r="J36"/>
  <c r="J37"/>
  <c r="J38"/>
  <c r="J39"/>
  <c r="J40"/>
  <c r="J41"/>
  <c r="F248"/>
  <c r="F381"/>
  <c r="F249"/>
  <c r="G249"/>
  <c r="H249"/>
  <c r="I249"/>
  <c r="J249"/>
  <c r="K249"/>
  <c r="L249"/>
  <c r="M249"/>
  <c r="F250"/>
  <c r="G250"/>
  <c r="H250"/>
  <c r="I250"/>
  <c r="J250"/>
  <c r="K250"/>
  <c r="L250"/>
  <c r="M250"/>
  <c r="F251"/>
  <c r="G251"/>
  <c r="H251"/>
  <c r="I251"/>
  <c r="J251"/>
  <c r="K251"/>
  <c r="L251"/>
  <c r="M251"/>
  <c r="F252"/>
  <c r="G252"/>
  <c r="H252"/>
  <c r="I252"/>
  <c r="J252"/>
  <c r="K252"/>
  <c r="L252"/>
  <c r="M252"/>
  <c r="F253"/>
  <c r="G253"/>
  <c r="H253"/>
  <c r="I253"/>
  <c r="J253"/>
  <c r="K253"/>
  <c r="L253"/>
  <c r="M253"/>
  <c r="G248"/>
  <c r="H248"/>
  <c r="I248"/>
  <c r="J248"/>
  <c r="K248"/>
  <c r="L248"/>
  <c r="M248"/>
  <c r="F360"/>
  <c r="J219"/>
  <c r="J220"/>
  <c r="J221"/>
  <c r="J222"/>
  <c r="J223"/>
  <c r="F221"/>
  <c r="F222"/>
  <c r="F223"/>
  <c r="J212"/>
  <c r="J213"/>
  <c r="J214"/>
  <c r="J215"/>
  <c r="J216"/>
  <c r="H212"/>
  <c r="F207"/>
  <c r="F208"/>
  <c r="F209"/>
  <c r="F179"/>
  <c r="F180"/>
  <c r="F181"/>
  <c r="J170"/>
  <c r="J171"/>
  <c r="J158"/>
  <c r="J95"/>
  <c r="D432"/>
  <c r="D405"/>
  <c r="F433"/>
  <c r="J73"/>
  <c r="E447"/>
  <c r="L49"/>
  <c r="D55"/>
  <c r="D49"/>
  <c r="J172"/>
  <c r="J173"/>
  <c r="J174"/>
  <c r="F107"/>
  <c r="F108"/>
  <c r="L93"/>
  <c r="F212"/>
  <c r="F213"/>
  <c r="F214"/>
  <c r="F215"/>
  <c r="F216"/>
  <c r="E552"/>
  <c r="L538"/>
  <c r="J538"/>
  <c r="D433"/>
  <c r="J224"/>
  <c r="J159"/>
  <c r="H213"/>
  <c r="F72"/>
  <c r="F156"/>
  <c r="H38"/>
  <c r="J123"/>
  <c r="J124"/>
  <c r="J125"/>
  <c r="L33"/>
  <c r="L201"/>
  <c r="L202"/>
  <c r="L109"/>
  <c r="D434"/>
  <c r="D227"/>
  <c r="D144"/>
  <c r="E454"/>
  <c r="E461"/>
  <c r="E475"/>
  <c r="F400"/>
  <c r="E531"/>
  <c r="E538"/>
  <c r="F414"/>
  <c r="F422"/>
  <c r="D421"/>
  <c r="E405"/>
  <c r="E408"/>
  <c r="E406"/>
  <c r="E489"/>
  <c r="E409"/>
  <c r="E407"/>
  <c r="F564"/>
  <c r="D563"/>
  <c r="F550"/>
  <c r="D549"/>
  <c r="F556"/>
  <c r="D556"/>
  <c r="D555"/>
  <c r="D534"/>
  <c r="E572"/>
  <c r="E570"/>
  <c r="E568"/>
  <c r="L566"/>
  <c r="J566"/>
  <c r="H566"/>
  <c r="G566"/>
  <c r="E567"/>
  <c r="E571"/>
  <c r="E569"/>
  <c r="M566"/>
  <c r="K566"/>
  <c r="I566"/>
  <c r="F568"/>
  <c r="D568"/>
  <c r="E503"/>
  <c r="E482"/>
  <c r="E440"/>
  <c r="D456"/>
  <c r="D463"/>
  <c r="D506"/>
  <c r="D478"/>
  <c r="D485"/>
  <c r="D492"/>
  <c r="D449"/>
  <c r="D457"/>
  <c r="L180"/>
  <c r="L130"/>
  <c r="L131"/>
  <c r="L132"/>
  <c r="F247"/>
  <c r="L124"/>
  <c r="L125"/>
  <c r="L117"/>
  <c r="L118"/>
  <c r="E101"/>
  <c r="E99"/>
  <c r="E100"/>
  <c r="E92"/>
  <c r="J96"/>
  <c r="F557"/>
  <c r="F435"/>
  <c r="D435"/>
  <c r="J74"/>
  <c r="F73"/>
  <c r="J97"/>
  <c r="F30"/>
  <c r="L34"/>
  <c r="H39"/>
  <c r="F157"/>
  <c r="H214"/>
  <c r="J160"/>
  <c r="L94"/>
  <c r="E566"/>
  <c r="L181"/>
  <c r="L110"/>
  <c r="F95"/>
  <c r="D228"/>
  <c r="D146"/>
  <c r="D145"/>
  <c r="L140"/>
  <c r="D414"/>
  <c r="F401"/>
  <c r="F415"/>
  <c r="D415"/>
  <c r="D422"/>
  <c r="F423"/>
  <c r="D423"/>
  <c r="F565"/>
  <c r="D565"/>
  <c r="D564"/>
  <c r="F559"/>
  <c r="F551"/>
  <c r="D551"/>
  <c r="D550"/>
  <c r="F545"/>
  <c r="F570"/>
  <c r="D570"/>
  <c r="D535"/>
  <c r="D567"/>
  <c r="F569"/>
  <c r="D569"/>
  <c r="D541"/>
  <c r="D542"/>
  <c r="D557"/>
  <c r="F558"/>
  <c r="D507"/>
  <c r="D493"/>
  <c r="D486"/>
  <c r="D479"/>
  <c r="D464"/>
  <c r="D458"/>
  <c r="D442"/>
  <c r="D450"/>
  <c r="D443"/>
  <c r="D407"/>
  <c r="L156"/>
  <c r="M95"/>
  <c r="E255"/>
  <c r="D255"/>
  <c r="F361"/>
  <c r="G361"/>
  <c r="H361"/>
  <c r="I361"/>
  <c r="J361"/>
  <c r="K361"/>
  <c r="L361"/>
  <c r="M361"/>
  <c r="F362"/>
  <c r="G362"/>
  <c r="H362"/>
  <c r="I362"/>
  <c r="J362"/>
  <c r="K362"/>
  <c r="L362"/>
  <c r="M362"/>
  <c r="F363"/>
  <c r="G363"/>
  <c r="H363"/>
  <c r="I363"/>
  <c r="J363"/>
  <c r="K363"/>
  <c r="L363"/>
  <c r="M363"/>
  <c r="F364"/>
  <c r="G364"/>
  <c r="H364"/>
  <c r="I364"/>
  <c r="J364"/>
  <c r="K364"/>
  <c r="L364"/>
  <c r="M364"/>
  <c r="F365"/>
  <c r="G365"/>
  <c r="H365"/>
  <c r="I365"/>
  <c r="J365"/>
  <c r="K365"/>
  <c r="L365"/>
  <c r="L338"/>
  <c r="M365"/>
  <c r="G360"/>
  <c r="H360"/>
  <c r="I360"/>
  <c r="J360"/>
  <c r="K360"/>
  <c r="L360"/>
  <c r="M360"/>
  <c r="F254"/>
  <c r="G382"/>
  <c r="I382"/>
  <c r="I575"/>
  <c r="K382"/>
  <c r="M382"/>
  <c r="G383"/>
  <c r="I383"/>
  <c r="K383"/>
  <c r="M383"/>
  <c r="G384"/>
  <c r="I384"/>
  <c r="M384"/>
  <c r="G385"/>
  <c r="I385"/>
  <c r="K385"/>
  <c r="M385"/>
  <c r="G386"/>
  <c r="I386"/>
  <c r="K386"/>
  <c r="M386"/>
  <c r="M381"/>
  <c r="D248"/>
  <c r="F373"/>
  <c r="G373"/>
  <c r="H373"/>
  <c r="H366"/>
  <c r="I366"/>
  <c r="J366"/>
  <c r="F366"/>
  <c r="F352"/>
  <c r="F345"/>
  <c r="F331"/>
  <c r="F324"/>
  <c r="F310"/>
  <c r="F303"/>
  <c r="F296"/>
  <c r="F289"/>
  <c r="F275"/>
  <c r="F268"/>
  <c r="F261"/>
  <c r="D287"/>
  <c r="G98"/>
  <c r="G91"/>
  <c r="G77"/>
  <c r="E379"/>
  <c r="D379"/>
  <c r="E378"/>
  <c r="D378"/>
  <c r="E377"/>
  <c r="D377"/>
  <c r="E376"/>
  <c r="D376"/>
  <c r="E375"/>
  <c r="D375"/>
  <c r="E374"/>
  <c r="E373"/>
  <c r="D374"/>
  <c r="M373"/>
  <c r="L373"/>
  <c r="K373"/>
  <c r="J373"/>
  <c r="I373"/>
  <c r="E365"/>
  <c r="D365"/>
  <c r="E364"/>
  <c r="D364"/>
  <c r="E363"/>
  <c r="D363"/>
  <c r="E362"/>
  <c r="D362"/>
  <c r="E361"/>
  <c r="D361"/>
  <c r="E358"/>
  <c r="D358"/>
  <c r="E357"/>
  <c r="D357"/>
  <c r="E356"/>
  <c r="D356"/>
  <c r="E355"/>
  <c r="D355"/>
  <c r="E354"/>
  <c r="D354"/>
  <c r="E353"/>
  <c r="E352"/>
  <c r="D353"/>
  <c r="D352"/>
  <c r="M352"/>
  <c r="L352"/>
  <c r="K352"/>
  <c r="J352"/>
  <c r="I352"/>
  <c r="H352"/>
  <c r="G352"/>
  <c r="E351"/>
  <c r="D351"/>
  <c r="E350"/>
  <c r="D350"/>
  <c r="E349"/>
  <c r="D349"/>
  <c r="E348"/>
  <c r="D348"/>
  <c r="E347"/>
  <c r="D347"/>
  <c r="E346"/>
  <c r="E345"/>
  <c r="D346"/>
  <c r="M345"/>
  <c r="L345"/>
  <c r="K345"/>
  <c r="J345"/>
  <c r="I345"/>
  <c r="H345"/>
  <c r="G345"/>
  <c r="E337"/>
  <c r="D337"/>
  <c r="E336"/>
  <c r="D336"/>
  <c r="E335"/>
  <c r="D335"/>
  <c r="E334"/>
  <c r="D334"/>
  <c r="E333"/>
  <c r="D333"/>
  <c r="E332"/>
  <c r="E331"/>
  <c r="D332"/>
  <c r="M331"/>
  <c r="L331"/>
  <c r="K331"/>
  <c r="J331"/>
  <c r="I331"/>
  <c r="H331"/>
  <c r="G331"/>
  <c r="E323"/>
  <c r="D323"/>
  <c r="E322"/>
  <c r="D322"/>
  <c r="E321"/>
  <c r="D321"/>
  <c r="E320"/>
  <c r="D320"/>
  <c r="E319"/>
  <c r="D319"/>
  <c r="E318"/>
  <c r="E317"/>
  <c r="D318"/>
  <c r="D317"/>
  <c r="M317"/>
  <c r="L317"/>
  <c r="K317"/>
  <c r="J317"/>
  <c r="I317"/>
  <c r="H317"/>
  <c r="G317"/>
  <c r="E316"/>
  <c r="D316"/>
  <c r="E315"/>
  <c r="D315"/>
  <c r="E314"/>
  <c r="D314"/>
  <c r="E313"/>
  <c r="D313"/>
  <c r="E312"/>
  <c r="D312"/>
  <c r="E311"/>
  <c r="E310"/>
  <c r="D311"/>
  <c r="D310"/>
  <c r="M310"/>
  <c r="L310"/>
  <c r="K310"/>
  <c r="J310"/>
  <c r="I310"/>
  <c r="H310"/>
  <c r="G310"/>
  <c r="E309"/>
  <c r="D309"/>
  <c r="E308"/>
  <c r="D308"/>
  <c r="E307"/>
  <c r="D307"/>
  <c r="E306"/>
  <c r="D306"/>
  <c r="E305"/>
  <c r="D305"/>
  <c r="E304"/>
  <c r="E303"/>
  <c r="D304"/>
  <c r="M303"/>
  <c r="L303"/>
  <c r="K303"/>
  <c r="J303"/>
  <c r="I303"/>
  <c r="H303"/>
  <c r="G303"/>
  <c r="D303"/>
  <c r="E302"/>
  <c r="D302"/>
  <c r="E301"/>
  <c r="D301"/>
  <c r="E300"/>
  <c r="D300"/>
  <c r="E299"/>
  <c r="D299"/>
  <c r="E298"/>
  <c r="D298"/>
  <c r="E297"/>
  <c r="E296"/>
  <c r="D297"/>
  <c r="M296"/>
  <c r="L296"/>
  <c r="K296"/>
  <c r="J296"/>
  <c r="I296"/>
  <c r="H296"/>
  <c r="G296"/>
  <c r="E295"/>
  <c r="D295"/>
  <c r="E294"/>
  <c r="D294"/>
  <c r="E293"/>
  <c r="D293"/>
  <c r="E292"/>
  <c r="D292"/>
  <c r="E291"/>
  <c r="D291"/>
  <c r="E290"/>
  <c r="E289"/>
  <c r="D290"/>
  <c r="D289"/>
  <c r="M289"/>
  <c r="L289"/>
  <c r="K289"/>
  <c r="J289"/>
  <c r="I289"/>
  <c r="H289"/>
  <c r="G289"/>
  <c r="E288"/>
  <c r="D288"/>
  <c r="E287"/>
  <c r="E286"/>
  <c r="D286"/>
  <c r="E285"/>
  <c r="D285"/>
  <c r="E284"/>
  <c r="D284"/>
  <c r="E283"/>
  <c r="D283"/>
  <c r="M282"/>
  <c r="L282"/>
  <c r="K282"/>
  <c r="J282"/>
  <c r="I282"/>
  <c r="H282"/>
  <c r="G282"/>
  <c r="E281"/>
  <c r="D281"/>
  <c r="E280"/>
  <c r="D280"/>
  <c r="E279"/>
  <c r="D279"/>
  <c r="E278"/>
  <c r="D278"/>
  <c r="E277"/>
  <c r="D277"/>
  <c r="E276"/>
  <c r="E275"/>
  <c r="D276"/>
  <c r="D275"/>
  <c r="M275"/>
  <c r="L275"/>
  <c r="K275"/>
  <c r="J275"/>
  <c r="I275"/>
  <c r="H275"/>
  <c r="G275"/>
  <c r="E274"/>
  <c r="D274"/>
  <c r="E273"/>
  <c r="D273"/>
  <c r="E272"/>
  <c r="D272"/>
  <c r="E271"/>
  <c r="D271"/>
  <c r="E270"/>
  <c r="D270"/>
  <c r="E269"/>
  <c r="E268"/>
  <c r="D269"/>
  <c r="D268"/>
  <c r="M268"/>
  <c r="L268"/>
  <c r="K268"/>
  <c r="J268"/>
  <c r="I268"/>
  <c r="H268"/>
  <c r="G268"/>
  <c r="E260"/>
  <c r="D260"/>
  <c r="E259"/>
  <c r="D259"/>
  <c r="E258"/>
  <c r="D258"/>
  <c r="E257"/>
  <c r="D257"/>
  <c r="E256"/>
  <c r="D256"/>
  <c r="E254"/>
  <c r="M254"/>
  <c r="L254"/>
  <c r="K254"/>
  <c r="J254"/>
  <c r="I254"/>
  <c r="H254"/>
  <c r="G254"/>
  <c r="E267"/>
  <c r="D267"/>
  <c r="E266"/>
  <c r="D266"/>
  <c r="E265"/>
  <c r="D265"/>
  <c r="E264"/>
  <c r="D264"/>
  <c r="E263"/>
  <c r="D263"/>
  <c r="E262"/>
  <c r="E261"/>
  <c r="D262"/>
  <c r="M261"/>
  <c r="L261"/>
  <c r="K261"/>
  <c r="J261"/>
  <c r="I261"/>
  <c r="H261"/>
  <c r="G261"/>
  <c r="E369"/>
  <c r="E372"/>
  <c r="D372"/>
  <c r="E371"/>
  <c r="D371"/>
  <c r="E370"/>
  <c r="D370"/>
  <c r="D369"/>
  <c r="E368"/>
  <c r="D368"/>
  <c r="E367"/>
  <c r="D367"/>
  <c r="E330"/>
  <c r="D330"/>
  <c r="E329"/>
  <c r="D329"/>
  <c r="E328"/>
  <c r="D328"/>
  <c r="E327"/>
  <c r="D327"/>
  <c r="E326"/>
  <c r="D326"/>
  <c r="E325"/>
  <c r="D325"/>
  <c r="E324"/>
  <c r="D324"/>
  <c r="M366"/>
  <c r="L366"/>
  <c r="K366"/>
  <c r="G366"/>
  <c r="M324"/>
  <c r="L324"/>
  <c r="K324"/>
  <c r="J324"/>
  <c r="I324"/>
  <c r="H324"/>
  <c r="G324"/>
  <c r="E253"/>
  <c r="E155"/>
  <c r="E65"/>
  <c r="E66"/>
  <c r="E67"/>
  <c r="H233"/>
  <c r="K236"/>
  <c r="K30"/>
  <c r="K29"/>
  <c r="G235"/>
  <c r="K578"/>
  <c r="G577"/>
  <c r="K384"/>
  <c r="D343"/>
  <c r="J75"/>
  <c r="D282"/>
  <c r="F74"/>
  <c r="D66"/>
  <c r="D65"/>
  <c r="J29"/>
  <c r="L95"/>
  <c r="H215"/>
  <c r="F158"/>
  <c r="H40"/>
  <c r="F31"/>
  <c r="L111"/>
  <c r="D417"/>
  <c r="F96"/>
  <c r="D229"/>
  <c r="D230"/>
  <c r="D140"/>
  <c r="F416"/>
  <c r="F402"/>
  <c r="D559"/>
  <c r="F417"/>
  <c r="D416"/>
  <c r="D410"/>
  <c r="D545"/>
  <c r="D536"/>
  <c r="D558"/>
  <c r="D552"/>
  <c r="F552"/>
  <c r="D508"/>
  <c r="D509"/>
  <c r="D480"/>
  <c r="D481"/>
  <c r="D487"/>
  <c r="D488"/>
  <c r="F482"/>
  <c r="D494"/>
  <c r="D495"/>
  <c r="D444"/>
  <c r="D451"/>
  <c r="D459"/>
  <c r="D460"/>
  <c r="F454"/>
  <c r="D465"/>
  <c r="M338"/>
  <c r="L233"/>
  <c r="L157"/>
  <c r="G359"/>
  <c r="G236"/>
  <c r="G578"/>
  <c r="K235"/>
  <c r="H234"/>
  <c r="E360"/>
  <c r="E359"/>
  <c r="G237"/>
  <c r="G579"/>
  <c r="K237"/>
  <c r="K579"/>
  <c r="H235"/>
  <c r="K381"/>
  <c r="I381"/>
  <c r="G381"/>
  <c r="L386"/>
  <c r="J386"/>
  <c r="L385"/>
  <c r="H385"/>
  <c r="L384"/>
  <c r="H384"/>
  <c r="L383"/>
  <c r="H383"/>
  <c r="F359"/>
  <c r="L359"/>
  <c r="J359"/>
  <c r="H232"/>
  <c r="J30"/>
  <c r="F386"/>
  <c r="J385"/>
  <c r="F385"/>
  <c r="J384"/>
  <c r="F384"/>
  <c r="J383"/>
  <c r="F383"/>
  <c r="J232"/>
  <c r="M96"/>
  <c r="E40"/>
  <c r="E102"/>
  <c r="E386"/>
  <c r="E385"/>
  <c r="E384"/>
  <c r="E383"/>
  <c r="E382"/>
  <c r="K359"/>
  <c r="E343"/>
  <c r="E341"/>
  <c r="E339"/>
  <c r="D360"/>
  <c r="L381"/>
  <c r="L574"/>
  <c r="H381"/>
  <c r="D366"/>
  <c r="I359"/>
  <c r="M359"/>
  <c r="J381"/>
  <c r="E340"/>
  <c r="E342"/>
  <c r="M380"/>
  <c r="D340"/>
  <c r="D341"/>
  <c r="D342"/>
  <c r="E344"/>
  <c r="K338"/>
  <c r="I338"/>
  <c r="G338"/>
  <c r="I380"/>
  <c r="D250"/>
  <c r="D252"/>
  <c r="D249"/>
  <c r="D251"/>
  <c r="E249"/>
  <c r="E250"/>
  <c r="E251"/>
  <c r="E252"/>
  <c r="D253"/>
  <c r="I247"/>
  <c r="E282"/>
  <c r="M247"/>
  <c r="D244"/>
  <c r="L247"/>
  <c r="E248"/>
  <c r="K247"/>
  <c r="G247"/>
  <c r="J247"/>
  <c r="H247"/>
  <c r="F382"/>
  <c r="H386"/>
  <c r="H359"/>
  <c r="D393"/>
  <c r="D392"/>
  <c r="D391"/>
  <c r="L389"/>
  <c r="F389"/>
  <c r="D296"/>
  <c r="D331"/>
  <c r="D359"/>
  <c r="D373"/>
  <c r="E393"/>
  <c r="E392"/>
  <c r="E391"/>
  <c r="M389"/>
  <c r="G389"/>
  <c r="D345"/>
  <c r="E245"/>
  <c r="E243"/>
  <c r="D241"/>
  <c r="D254"/>
  <c r="D261"/>
  <c r="D243"/>
  <c r="E246"/>
  <c r="E244"/>
  <c r="E242"/>
  <c r="M240"/>
  <c r="K240"/>
  <c r="I240"/>
  <c r="G240"/>
  <c r="E366"/>
  <c r="G234"/>
  <c r="K234"/>
  <c r="I234"/>
  <c r="I576"/>
  <c r="D245"/>
  <c r="E218"/>
  <c r="E48"/>
  <c r="D48"/>
  <c r="E47"/>
  <c r="D47"/>
  <c r="E46"/>
  <c r="D46"/>
  <c r="E45"/>
  <c r="D45"/>
  <c r="E44"/>
  <c r="D44"/>
  <c r="E43"/>
  <c r="D43"/>
  <c r="D42"/>
  <c r="E39"/>
  <c r="D39"/>
  <c r="E38"/>
  <c r="D38"/>
  <c r="E37"/>
  <c r="D37"/>
  <c r="E36"/>
  <c r="D36"/>
  <c r="D29"/>
  <c r="H576"/>
  <c r="H577"/>
  <c r="K576"/>
  <c r="G576"/>
  <c r="J574"/>
  <c r="H574"/>
  <c r="D381"/>
  <c r="F240"/>
  <c r="K577"/>
  <c r="F436"/>
  <c r="D436"/>
  <c r="F380"/>
  <c r="K232"/>
  <c r="J76"/>
  <c r="F75"/>
  <c r="D224"/>
  <c r="H41"/>
  <c r="F159"/>
  <c r="H216"/>
  <c r="L96"/>
  <c r="D30"/>
  <c r="J31"/>
  <c r="L158"/>
  <c r="L234"/>
  <c r="L576"/>
  <c r="F97"/>
  <c r="F410"/>
  <c r="F437"/>
  <c r="D408"/>
  <c r="D482"/>
  <c r="D537"/>
  <c r="D531"/>
  <c r="F531"/>
  <c r="F571"/>
  <c r="D571"/>
  <c r="D543"/>
  <c r="D385"/>
  <c r="D454"/>
  <c r="D503"/>
  <c r="D489"/>
  <c r="D475"/>
  <c r="F503"/>
  <c r="F489"/>
  <c r="F475"/>
  <c r="D466"/>
  <c r="F461"/>
  <c r="D452"/>
  <c r="D384"/>
  <c r="E381"/>
  <c r="E380"/>
  <c r="K380"/>
  <c r="G380"/>
  <c r="D383"/>
  <c r="D386"/>
  <c r="E103"/>
  <c r="D40"/>
  <c r="E338"/>
  <c r="E68"/>
  <c r="E42"/>
  <c r="H240"/>
  <c r="H382"/>
  <c r="H575"/>
  <c r="L240"/>
  <c r="L382"/>
  <c r="L575"/>
  <c r="J240"/>
  <c r="J382"/>
  <c r="J338"/>
  <c r="D339"/>
  <c r="D247"/>
  <c r="E247"/>
  <c r="D242"/>
  <c r="D240"/>
  <c r="D344"/>
  <c r="H338"/>
  <c r="E240"/>
  <c r="E71"/>
  <c r="D338"/>
  <c r="K574"/>
  <c r="F431"/>
  <c r="J63"/>
  <c r="F76"/>
  <c r="D68"/>
  <c r="D67"/>
  <c r="L159"/>
  <c r="L97"/>
  <c r="H237"/>
  <c r="H579"/>
  <c r="F160"/>
  <c r="H236"/>
  <c r="H578"/>
  <c r="F84"/>
  <c r="D437"/>
  <c r="D431"/>
  <c r="D409"/>
  <c r="F538"/>
  <c r="F572"/>
  <c r="D572"/>
  <c r="D566"/>
  <c r="D544"/>
  <c r="D538"/>
  <c r="D445"/>
  <c r="F440"/>
  <c r="D446"/>
  <c r="D453"/>
  <c r="D447"/>
  <c r="D467"/>
  <c r="D461"/>
  <c r="F447"/>
  <c r="J380"/>
  <c r="H380"/>
  <c r="L380"/>
  <c r="D382"/>
  <c r="D380"/>
  <c r="J32"/>
  <c r="J576"/>
  <c r="E104"/>
  <c r="D41"/>
  <c r="D35"/>
  <c r="E41"/>
  <c r="E35"/>
  <c r="E69"/>
  <c r="E63"/>
  <c r="F32"/>
  <c r="F234"/>
  <c r="F576"/>
  <c r="D31"/>
  <c r="F396"/>
  <c r="G396"/>
  <c r="H396"/>
  <c r="I396"/>
  <c r="J396"/>
  <c r="K396"/>
  <c r="L396"/>
  <c r="M396"/>
  <c r="E402"/>
  <c r="D402"/>
  <c r="E401"/>
  <c r="D401"/>
  <c r="E400"/>
  <c r="D400"/>
  <c r="E399"/>
  <c r="D399"/>
  <c r="E398"/>
  <c r="D398"/>
  <c r="E397"/>
  <c r="E396"/>
  <c r="D397"/>
  <c r="H573"/>
  <c r="D69"/>
  <c r="D63"/>
  <c r="L160"/>
  <c r="D406"/>
  <c r="F566"/>
  <c r="D440"/>
  <c r="D576"/>
  <c r="M154"/>
  <c r="D396"/>
  <c r="J33"/>
  <c r="J235"/>
  <c r="J577"/>
  <c r="F33"/>
  <c r="D32"/>
  <c r="L154"/>
  <c r="J34"/>
  <c r="J236"/>
  <c r="J578"/>
  <c r="F34"/>
  <c r="F236"/>
  <c r="F578"/>
  <c r="D33"/>
  <c r="F235"/>
  <c r="F577"/>
  <c r="D222"/>
  <c r="E223"/>
  <c r="D223"/>
  <c r="E222"/>
  <c r="E221"/>
  <c r="D221"/>
  <c r="E220"/>
  <c r="D220"/>
  <c r="E219"/>
  <c r="D219"/>
  <c r="D218"/>
  <c r="E216"/>
  <c r="D216"/>
  <c r="E215"/>
  <c r="D215"/>
  <c r="E214"/>
  <c r="D214"/>
  <c r="E213"/>
  <c r="D213"/>
  <c r="E212"/>
  <c r="D212"/>
  <c r="E211"/>
  <c r="E210"/>
  <c r="D211"/>
  <c r="E209"/>
  <c r="D209"/>
  <c r="E208"/>
  <c r="D208"/>
  <c r="E207"/>
  <c r="D207"/>
  <c r="E206"/>
  <c r="D206"/>
  <c r="E205"/>
  <c r="D205"/>
  <c r="E204"/>
  <c r="D204"/>
  <c r="E202"/>
  <c r="D202"/>
  <c r="E201"/>
  <c r="D201"/>
  <c r="E200"/>
  <c r="D200"/>
  <c r="E199"/>
  <c r="D199"/>
  <c r="E198"/>
  <c r="D198"/>
  <c r="E197"/>
  <c r="D197"/>
  <c r="D196"/>
  <c r="E196"/>
  <c r="E195"/>
  <c r="D195"/>
  <c r="E194"/>
  <c r="D194"/>
  <c r="E193"/>
  <c r="D193"/>
  <c r="E192"/>
  <c r="D192"/>
  <c r="E191"/>
  <c r="D191"/>
  <c r="E190"/>
  <c r="E189"/>
  <c r="D190"/>
  <c r="D189"/>
  <c r="E188"/>
  <c r="D188"/>
  <c r="E187"/>
  <c r="D187"/>
  <c r="E186"/>
  <c r="D186"/>
  <c r="E185"/>
  <c r="D185"/>
  <c r="E184"/>
  <c r="D184"/>
  <c r="E183"/>
  <c r="E182"/>
  <c r="D183"/>
  <c r="E181"/>
  <c r="D181"/>
  <c r="E180"/>
  <c r="D180"/>
  <c r="E179"/>
  <c r="D179"/>
  <c r="E178"/>
  <c r="D178"/>
  <c r="E177"/>
  <c r="D177"/>
  <c r="E176"/>
  <c r="E175"/>
  <c r="D176"/>
  <c r="D175"/>
  <c r="E174"/>
  <c r="D174"/>
  <c r="E173"/>
  <c r="D173"/>
  <c r="E172"/>
  <c r="D172"/>
  <c r="E171"/>
  <c r="D171"/>
  <c r="E170"/>
  <c r="D170"/>
  <c r="E169"/>
  <c r="E168"/>
  <c r="D169"/>
  <c r="E167"/>
  <c r="D167"/>
  <c r="E166"/>
  <c r="D166"/>
  <c r="E165"/>
  <c r="D165"/>
  <c r="E164"/>
  <c r="D164"/>
  <c r="E163"/>
  <c r="D163"/>
  <c r="E162"/>
  <c r="D162"/>
  <c r="D161"/>
  <c r="E156"/>
  <c r="G217"/>
  <c r="K217"/>
  <c r="J217"/>
  <c r="I217"/>
  <c r="H217"/>
  <c r="F217"/>
  <c r="K210"/>
  <c r="J210"/>
  <c r="I210"/>
  <c r="H210"/>
  <c r="G210"/>
  <c r="F210"/>
  <c r="M203"/>
  <c r="L203"/>
  <c r="K203"/>
  <c r="J203"/>
  <c r="I203"/>
  <c r="H203"/>
  <c r="G203"/>
  <c r="F203"/>
  <c r="K196"/>
  <c r="J196"/>
  <c r="I196"/>
  <c r="H196"/>
  <c r="G196"/>
  <c r="F196"/>
  <c r="M189"/>
  <c r="L189"/>
  <c r="K189"/>
  <c r="J189"/>
  <c r="I189"/>
  <c r="H189"/>
  <c r="G189"/>
  <c r="F189"/>
  <c r="M182"/>
  <c r="L182"/>
  <c r="K182"/>
  <c r="J182"/>
  <c r="I182"/>
  <c r="H182"/>
  <c r="G182"/>
  <c r="F182"/>
  <c r="K175"/>
  <c r="J175"/>
  <c r="I175"/>
  <c r="H175"/>
  <c r="G175"/>
  <c r="F175"/>
  <c r="K168"/>
  <c r="J168"/>
  <c r="I168"/>
  <c r="H168"/>
  <c r="G168"/>
  <c r="F168"/>
  <c r="M161"/>
  <c r="L161"/>
  <c r="K161"/>
  <c r="J161"/>
  <c r="I161"/>
  <c r="H161"/>
  <c r="G161"/>
  <c r="F161"/>
  <c r="I154"/>
  <c r="G154"/>
  <c r="D92"/>
  <c r="E139"/>
  <c r="D139"/>
  <c r="E138"/>
  <c r="D138"/>
  <c r="E137"/>
  <c r="D137"/>
  <c r="E136"/>
  <c r="D136"/>
  <c r="E135"/>
  <c r="D135"/>
  <c r="E134"/>
  <c r="E133"/>
  <c r="D134"/>
  <c r="D133"/>
  <c r="E132"/>
  <c r="D132"/>
  <c r="E131"/>
  <c r="D131"/>
  <c r="E130"/>
  <c r="D130"/>
  <c r="E129"/>
  <c r="D129"/>
  <c r="E128"/>
  <c r="D128"/>
  <c r="E127"/>
  <c r="E126"/>
  <c r="D127"/>
  <c r="E125"/>
  <c r="D125"/>
  <c r="E124"/>
  <c r="D124"/>
  <c r="E123"/>
  <c r="D123"/>
  <c r="E122"/>
  <c r="D122"/>
  <c r="E121"/>
  <c r="D121"/>
  <c r="E120"/>
  <c r="D120"/>
  <c r="E118"/>
  <c r="D118"/>
  <c r="E117"/>
  <c r="D117"/>
  <c r="E116"/>
  <c r="D116"/>
  <c r="E115"/>
  <c r="D115"/>
  <c r="E114"/>
  <c r="D114"/>
  <c r="E113"/>
  <c r="D113"/>
  <c r="E111"/>
  <c r="D111"/>
  <c r="E110"/>
  <c r="D110"/>
  <c r="E109"/>
  <c r="D109"/>
  <c r="E108"/>
  <c r="D108"/>
  <c r="E107"/>
  <c r="D107"/>
  <c r="E106"/>
  <c r="D106"/>
  <c r="D104"/>
  <c r="D103"/>
  <c r="D102"/>
  <c r="D101"/>
  <c r="D100"/>
  <c r="E98"/>
  <c r="D99"/>
  <c r="D94"/>
  <c r="D93"/>
  <c r="E83"/>
  <c r="D83"/>
  <c r="E82"/>
  <c r="D82"/>
  <c r="E81"/>
  <c r="D81"/>
  <c r="E80"/>
  <c r="D80"/>
  <c r="E79"/>
  <c r="D79"/>
  <c r="E78"/>
  <c r="E77"/>
  <c r="D78"/>
  <c r="D72"/>
  <c r="D73"/>
  <c r="D74"/>
  <c r="D75"/>
  <c r="D76"/>
  <c r="D71"/>
  <c r="M133"/>
  <c r="L133"/>
  <c r="K133"/>
  <c r="J133"/>
  <c r="I133"/>
  <c r="H133"/>
  <c r="G133"/>
  <c r="F133"/>
  <c r="K126"/>
  <c r="J126"/>
  <c r="I126"/>
  <c r="H126"/>
  <c r="G126"/>
  <c r="F126"/>
  <c r="K119"/>
  <c r="J119"/>
  <c r="I119"/>
  <c r="H119"/>
  <c r="G119"/>
  <c r="F119"/>
  <c r="K112"/>
  <c r="J112"/>
  <c r="I112"/>
  <c r="H112"/>
  <c r="G112"/>
  <c r="F112"/>
  <c r="K105"/>
  <c r="J105"/>
  <c r="I105"/>
  <c r="H105"/>
  <c r="G105"/>
  <c r="F105"/>
  <c r="K98"/>
  <c r="J98"/>
  <c r="I98"/>
  <c r="F98"/>
  <c r="J91"/>
  <c r="H91"/>
  <c r="F91"/>
  <c r="F77"/>
  <c r="I77"/>
  <c r="J77"/>
  <c r="K77"/>
  <c r="D210"/>
  <c r="J237"/>
  <c r="E105"/>
  <c r="D203"/>
  <c r="E203"/>
  <c r="D182"/>
  <c r="E161"/>
  <c r="D168"/>
  <c r="E112"/>
  <c r="D77"/>
  <c r="D34"/>
  <c r="D28"/>
  <c r="D98"/>
  <c r="D126"/>
  <c r="D119"/>
  <c r="D112"/>
  <c r="D105"/>
  <c r="D217"/>
  <c r="E217"/>
  <c r="E72"/>
  <c r="J154"/>
  <c r="F154"/>
  <c r="H154"/>
  <c r="I91"/>
  <c r="E119"/>
  <c r="J579"/>
  <c r="F237"/>
  <c r="F579"/>
  <c r="F70"/>
  <c r="G70"/>
  <c r="I70"/>
  <c r="J70"/>
  <c r="L70"/>
  <c r="M70"/>
  <c r="D70"/>
  <c r="D86"/>
  <c r="D87"/>
  <c r="D85"/>
  <c r="D27"/>
  <c r="D24"/>
  <c r="D25"/>
  <c r="D26"/>
  <c r="F42"/>
  <c r="G42"/>
  <c r="H42"/>
  <c r="I42"/>
  <c r="J42"/>
  <c r="K42"/>
  <c r="L42"/>
  <c r="M42"/>
  <c r="F35"/>
  <c r="G35"/>
  <c r="H35"/>
  <c r="I35"/>
  <c r="J35"/>
  <c r="K35"/>
  <c r="F28"/>
  <c r="H28"/>
  <c r="J28"/>
  <c r="L28"/>
  <c r="M28"/>
  <c r="M431"/>
  <c r="M403"/>
  <c r="G147"/>
  <c r="H147"/>
  <c r="I147"/>
  <c r="M147"/>
  <c r="H84"/>
  <c r="I84"/>
  <c r="J84"/>
  <c r="L63"/>
  <c r="M63"/>
  <c r="H21"/>
  <c r="L21"/>
  <c r="M21"/>
  <c r="F403"/>
  <c r="G431"/>
  <c r="E151"/>
  <c r="E73"/>
  <c r="E150"/>
  <c r="H231"/>
  <c r="G84"/>
  <c r="G403"/>
  <c r="E75"/>
  <c r="E157"/>
  <c r="K84"/>
  <c r="E158"/>
  <c r="E74"/>
  <c r="E152"/>
  <c r="E76"/>
  <c r="E70"/>
  <c r="E159"/>
  <c r="K91"/>
  <c r="E153"/>
  <c r="K70"/>
  <c r="E160"/>
  <c r="E154"/>
  <c r="K154"/>
  <c r="K28"/>
  <c r="G28"/>
  <c r="E29"/>
  <c r="I232"/>
  <c r="I574"/>
  <c r="E30"/>
  <c r="E31"/>
  <c r="E24"/>
  <c r="E32"/>
  <c r="I235"/>
  <c r="I577"/>
  <c r="E25"/>
  <c r="E33"/>
  <c r="E26"/>
  <c r="I236"/>
  <c r="I578"/>
  <c r="I28"/>
  <c r="E34"/>
  <c r="E28"/>
  <c r="I237"/>
  <c r="I579"/>
  <c r="I573"/>
  <c r="I231"/>
  <c r="I21"/>
  <c r="E27"/>
  <c r="E93"/>
  <c r="E86"/>
  <c r="M233"/>
  <c r="M575"/>
  <c r="D96"/>
  <c r="D89"/>
  <c r="L236"/>
  <c r="L578"/>
  <c r="M91"/>
  <c r="D97"/>
  <c r="L91"/>
  <c r="E94"/>
  <c r="E96"/>
  <c r="E97"/>
  <c r="M236"/>
  <c r="M578"/>
  <c r="E95"/>
  <c r="D95"/>
  <c r="E578"/>
  <c r="D578"/>
  <c r="D91"/>
  <c r="M232"/>
  <c r="E87"/>
  <c r="M234"/>
  <c r="M576"/>
  <c r="E91"/>
  <c r="E89"/>
  <c r="D90"/>
  <c r="L237"/>
  <c r="L579"/>
  <c r="D88"/>
  <c r="L235"/>
  <c r="L577"/>
  <c r="E90"/>
  <c r="M237"/>
  <c r="M579"/>
  <c r="E88"/>
  <c r="M235"/>
  <c r="M577"/>
  <c r="E236"/>
  <c r="M84"/>
  <c r="L84"/>
  <c r="D84"/>
  <c r="M574"/>
  <c r="E579"/>
  <c r="D579"/>
  <c r="E577"/>
  <c r="E237"/>
  <c r="E234"/>
  <c r="E84"/>
  <c r="E235"/>
  <c r="M231"/>
  <c r="L573"/>
  <c r="D577"/>
  <c r="M573"/>
  <c r="E576"/>
  <c r="D159"/>
  <c r="D152"/>
  <c r="D157"/>
  <c r="D158"/>
  <c r="D155"/>
  <c r="D160"/>
  <c r="L147"/>
  <c r="D151"/>
  <c r="D153"/>
  <c r="D156"/>
  <c r="D150"/>
  <c r="D154"/>
  <c r="D236"/>
  <c r="D237"/>
  <c r="D235"/>
  <c r="D234"/>
  <c r="L231"/>
  <c r="H389"/>
  <c r="J389"/>
  <c r="I389"/>
  <c r="K389"/>
  <c r="E394"/>
  <c r="J431"/>
  <c r="J403"/>
  <c r="K431"/>
  <c r="K403"/>
  <c r="H431"/>
  <c r="D394"/>
  <c r="D395"/>
  <c r="E395"/>
  <c r="D389"/>
  <c r="H403"/>
  <c r="E389"/>
  <c r="I431"/>
  <c r="E431"/>
  <c r="L431"/>
  <c r="L403"/>
  <c r="I403"/>
  <c r="E404"/>
  <c r="E403"/>
  <c r="D404"/>
  <c r="D403"/>
  <c r="E149"/>
  <c r="E147"/>
  <c r="K147"/>
  <c r="J147"/>
  <c r="D149"/>
  <c r="D147"/>
  <c r="Q22"/>
  <c r="K233"/>
  <c r="K21"/>
  <c r="P22"/>
  <c r="G22"/>
  <c r="F22"/>
  <c r="J21"/>
  <c r="J233"/>
  <c r="K575"/>
  <c r="K573"/>
  <c r="K231"/>
  <c r="F21"/>
  <c r="P24"/>
  <c r="G233"/>
  <c r="E23"/>
  <c r="G232"/>
  <c r="G21"/>
  <c r="E22"/>
  <c r="F232"/>
  <c r="D22"/>
  <c r="D21"/>
  <c r="J575"/>
  <c r="J573"/>
  <c r="J231"/>
  <c r="E21"/>
  <c r="F233"/>
  <c r="F231"/>
  <c r="G575"/>
  <c r="E575"/>
  <c r="E233"/>
  <c r="F574"/>
  <c r="D232"/>
  <c r="G574"/>
  <c r="G231"/>
  <c r="E232"/>
  <c r="E231"/>
  <c r="F575"/>
  <c r="D233"/>
  <c r="D231"/>
  <c r="G573"/>
  <c r="E574"/>
  <c r="E573"/>
  <c r="D574"/>
  <c r="F573"/>
  <c r="D575"/>
  <c r="D573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 610 т</t>
        </r>
      </text>
    </comment>
    <comment ref="J29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F106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J10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F411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<sst xmlns="http://schemas.openxmlformats.org/spreadsheetml/2006/main" count="700" uniqueCount="138">
  <si>
    <t>ПЕРЕЧЕНЬ МЕРОПРИЯТИЙ И РЕСУРСНОЕ ОБЕСПЕЧЕНИЕ МУНИЦИПАЛЬНОЙ ПРОГРАММЫ</t>
  </si>
  <si>
    <t>«Развитие культуры и туризма»  муниципального образования «Город Томск 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</si>
  <si>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</si>
  <si>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</si>
  <si>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</si>
  <si>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</si>
  <si>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</si>
  <si>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</si>
  <si>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</si>
  <si>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</si>
  <si>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</si>
  <si>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</si>
  <si>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</si>
  <si>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</si>
  <si>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</si>
  <si>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</si>
  <si>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</si>
  <si>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</si>
  <si>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</si>
  <si>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</si>
  <si>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</si>
  <si>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</si>
  <si>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</si>
  <si>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</si>
  <si>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</si>
  <si>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Мероприятие 1.2.</t>
  </si>
  <si>
    <t xml:space="preserve"> Организация  музейного обслуживания  населения. </t>
  </si>
  <si>
    <t>3.</t>
  </si>
  <si>
    <t>Мероприятие 1.3.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</si>
  <si>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</si>
  <si>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</si>
  <si>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</si>
  <si>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 xml:space="preserve">Итого по задаче 1 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</si>
  <si>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</si>
  <si>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</si>
  <si>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Мероприятие 3.1.</t>
  </si>
  <si>
    <t>Итого по задаче 3</t>
  </si>
  <si>
    <t>ВСЕГО ПО МУНИЦИПАЛЬНОЙ ПРОГРАММЕ «РАЗВИТИЕ КУЛЬТУРЫ И ТУРИЗМА»</t>
  </si>
  <si>
    <t>Итого по задаче 2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</si>
  <si>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</si>
  <si>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</si>
  <si>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</si>
  <si>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</si>
  <si>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</si>
  <si>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</si>
  <si>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</si>
  <si>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</si>
  <si>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</si>
  <si>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</si>
  <si>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</si>
  <si>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</si>
  <si>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</si>
  <si>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</si>
  <si>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</si>
  <si>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</si>
  <si>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</si>
  <si>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5.</t>
  </si>
  <si>
    <t>2.1.1. Проведение информационно-пропагандистской кампании и распространение социальной рекламы о туризме.</t>
  </si>
  <si>
    <t>Объем финансирования (тыс. руб.)</t>
  </si>
  <si>
    <t xml:space="preserve">2.1.1.4 Разработка и изготовление рекламно-информационных материалов о туристских возможностях </t>
  </si>
  <si>
    <t>2.1.1.5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</si>
  <si>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2.1.1.6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</si>
  <si>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2.1.1.7 Размещение социальной рекламы о туризме на внутренних и наружных стационарных рекламных конструкциях</t>
  </si>
  <si>
    <t>2.1.1.8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</si>
  <si>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2.1.1.9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</si>
  <si>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Мероприятие 2.1.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</si>
  <si>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</si>
  <si>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</si>
  <si>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</si>
  <si>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</si>
  <si>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</si>
  <si>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Мероприятие 4.1.</t>
  </si>
  <si>
    <t>Обеспечение безопасных и комфортных условий в муниципальных учреждениях культуры.</t>
  </si>
  <si>
    <t>4.1.1. Капитальный ремонт МБОУДО ДШИ №1</t>
  </si>
  <si>
    <t xml:space="preserve">4.1.3.Капитальный ремонт МАУ ЗЦ «Аэлита» 
(ЗЦ «Аэлита»)
</t>
  </si>
  <si>
    <t>4.1.4. Капитальный ремонт МАУ ЗЦ «Аэлита» (ДК «Тимирязевский»)</t>
  </si>
  <si>
    <t>4.1.5. Капитальный ремонт МАУ ДК «Маяк»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</si>
  <si>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</si>
  <si>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</si>
  <si>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</si>
  <si>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Итого по задаче 4</t>
  </si>
  <si>
    <t>4.1.8. Капитальный ремонт МАУ МИБС МБ «Дом семьи»</t>
  </si>
  <si>
    <t>Мероприятие 4.2.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</si>
  <si>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</si>
  <si>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</si>
  <si>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</si>
  <si>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</si>
  <si>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</si>
  <si>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</si>
  <si>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</si>
  <si>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</si>
  <si>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Мероприятие 3.2.</t>
  </si>
  <si>
    <t>Обеспечение условий для устойчивого исполнения  расходных полномочий управления культуры и повышения качества управления финансами</t>
  </si>
  <si>
    <t xml:space="preserve">Мероприятие 1.4. </t>
  </si>
  <si>
    <t>1.3.7. Обеспечение пожарной безопасности МОУ ДО</t>
  </si>
  <si>
    <t>Управление культуры администрации Города Томска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</si>
  <si>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</si>
  <si>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</si>
  <si>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Обеспечение условий для реализации муниципальной программы.</t>
  </si>
  <si>
    <t>2.1.1.3.Создание выставочного стенда о туристских возможностях и приобретение мобильного выставочного оборудования</t>
  </si>
  <si>
    <t>2.1.1.10. Создание и обеспечение деятельности городского туристского информационного центра и сети туристских информационных пунктов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</si>
  <si>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</si>
  <si>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</si>
  <si>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</si>
  <si>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</si>
  <si>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</si>
  <si>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</si>
  <si>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</si>
  <si>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</si>
  <si>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</si>
  <si>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2.1.1.2  Разработка маркетингового плана продвижения туристского бренда Города Томска</t>
  </si>
  <si>
    <t xml:space="preserve">Мероприятие 2.2. Создание туристско-рекреационного комплекса Города Томска в.т.ч. Создание музея – заповедника «Томская крепость».
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</si>
  <si>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</si>
  <si>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</si>
  <si>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</si>
  <si>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3.1.1. Осуществление экономического планирования, ведения бюджетного, налогового учета, составления отчетности, контроля расходования средств .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</si>
  <si>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</si>
  <si>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</si>
  <si>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</si>
  <si>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>2.1.1.1 Разработка концепции туристского бренда Города Томска , включая создание бренд-бука</t>
  </si>
  <si>
    <t>2.1. 12.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</si>
  <si>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1.1.4.Организация трудоустройства несовершеннолетних детей в каникулярное время</t>
  </si>
  <si>
    <t>4.1.2. Капитальный ремонт МБОУДОД ДМШ № 2, МАУДОД ДХШ № 1.</t>
  </si>
  <si>
    <t xml:space="preserve">2.1. 11.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</si>
  <si>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2.</t>
  </si>
  <si>
    <t>6.</t>
  </si>
  <si>
    <t>7.</t>
  </si>
  <si>
    <t>9.</t>
  </si>
  <si>
    <t>8.</t>
  </si>
  <si>
    <t>10.</t>
  </si>
  <si>
    <t>Департамент капитального строительства администрации Города Томска</t>
  </si>
  <si>
    <t>Приложение 2.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</si>
  <si>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</si>
  <si>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«Развитие культуры и туризма»  муниципального образования «Город Томск</t>
  </si>
  <si>
    <t>на 2015-2020 годы</t>
  </si>
  <si>
    <t>к постановлению</t>
  </si>
  <si>
    <t xml:space="preserve">Приложение 6
к постановлению
администрации Города Томска от    №
</t>
  </si>
  <si>
    <t>администрации Города Томска от 07.06.2016 № 511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</si>
</sst>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_-* #,##0_р_._-;\-* #,##0_р_._-;_-* &quot;-&quot;?_р_._-;_-@_-"/>
  </numFmts>
  <fonts count="16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5" fillId="2" borderId="0" xfId="0" applyNumberFormat="1" applyFont="1" applyFill="1"/>
    <xf numFmtId="0" fontId="5" fillId="2" borderId="0" xfId="0" applyFont="1" applyFill="1"/>
    <xf numFmtId="0" fontId="4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2" borderId="8" xfId="0" applyFont="1" applyFill="1" applyBorder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43" fontId="0" fillId="2" borderId="0" xfId="0" applyNumberFormat="1" applyFill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43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tesE216F8/&#1087;&#1088;&#1080;&#1083;&#1086;&#1078;&#1077;&#1085;&#1080;&#1077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lodina.CUL.000/&#1052;&#1086;&#1080;%20&#1076;&#1086;&#1082;&#1091;&#1084;&#1077;&#1085;&#1090;&#1099;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6/&#1103;&#1085;&#1074;&#1072;&#1088;&#1100;/&#1052;&#1055;/&#1087;&#1088;&#1080;&#1083;&#1086;&#1078;&#1077;&#1085;&#1080;&#1077;%202%20&#1082;%20&#1055;&#1055;%20&#8470;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F20">
            <v>71330.3</v>
          </cell>
          <cell r="G20">
            <v>53230.2</v>
          </cell>
          <cell r="H20">
            <v>525</v>
          </cell>
          <cell r="I20">
            <v>0</v>
          </cell>
          <cell r="J20">
            <v>21964.3</v>
          </cell>
          <cell r="K20">
            <v>19585.3</v>
          </cell>
          <cell r="L20">
            <v>1090.5</v>
          </cell>
          <cell r="M20">
            <v>1090.5</v>
          </cell>
        </row>
        <row r="21">
          <cell r="H21">
            <v>577.5</v>
          </cell>
          <cell r="I21">
            <v>0</v>
          </cell>
          <cell r="L21">
            <v>1387.8</v>
          </cell>
          <cell r="M21">
            <v>1387.8</v>
          </cell>
        </row>
        <row r="22">
          <cell r="H22">
            <v>635.25</v>
          </cell>
          <cell r="I22">
            <v>0</v>
          </cell>
          <cell r="L22">
            <v>1387.8</v>
          </cell>
          <cell r="M22">
            <v>1387.8</v>
          </cell>
        </row>
        <row r="23">
          <cell r="H23">
            <v>698.77500000000009</v>
          </cell>
          <cell r="I23">
            <v>0</v>
          </cell>
          <cell r="L23">
            <v>1387.8</v>
          </cell>
          <cell r="M23">
            <v>1387.8</v>
          </cell>
        </row>
        <row r="24">
          <cell r="H24">
            <v>768.65250000000015</v>
          </cell>
          <cell r="I24">
            <v>0</v>
          </cell>
          <cell r="L24">
            <v>1387.8</v>
          </cell>
          <cell r="M24">
            <v>0</v>
          </cell>
        </row>
        <row r="25">
          <cell r="H25">
            <v>845.51775000000021</v>
          </cell>
          <cell r="I25">
            <v>0</v>
          </cell>
          <cell r="L25">
            <v>1387.8</v>
          </cell>
          <cell r="M25">
            <v>0</v>
          </cell>
        </row>
        <row r="62">
          <cell r="F62">
            <v>8382.7999999999993</v>
          </cell>
          <cell r="G62">
            <v>7582.3</v>
          </cell>
          <cell r="H62">
            <v>0</v>
          </cell>
          <cell r="I62">
            <v>0</v>
          </cell>
          <cell r="J62">
            <v>1841.2</v>
          </cell>
          <cell r="K62">
            <v>1641.2</v>
          </cell>
          <cell r="L62">
            <v>8700</v>
          </cell>
          <cell r="M62">
            <v>8700</v>
          </cell>
        </row>
        <row r="63">
          <cell r="H63">
            <v>0</v>
          </cell>
          <cell r="I63">
            <v>0</v>
          </cell>
          <cell r="L63">
            <v>7100</v>
          </cell>
          <cell r="M63">
            <v>7100</v>
          </cell>
        </row>
        <row r="64">
          <cell r="H64">
            <v>0</v>
          </cell>
          <cell r="I64">
            <v>0</v>
          </cell>
          <cell r="L64">
            <v>7100</v>
          </cell>
          <cell r="M64">
            <v>7100</v>
          </cell>
        </row>
        <row r="65">
          <cell r="H65">
            <v>0</v>
          </cell>
          <cell r="I65">
            <v>0</v>
          </cell>
          <cell r="L65">
            <v>7100</v>
          </cell>
          <cell r="M65">
            <v>7100</v>
          </cell>
        </row>
        <row r="66">
          <cell r="H66">
            <v>0</v>
          </cell>
          <cell r="I66">
            <v>0</v>
          </cell>
          <cell r="L66">
            <v>7100</v>
          </cell>
          <cell r="M66">
            <v>0</v>
          </cell>
        </row>
        <row r="67">
          <cell r="H67">
            <v>0</v>
          </cell>
          <cell r="I67">
            <v>0</v>
          </cell>
          <cell r="L67">
            <v>7100</v>
          </cell>
          <cell r="M67">
            <v>0</v>
          </cell>
        </row>
        <row r="83">
          <cell r="F83">
            <v>116756.20000000001</v>
          </cell>
          <cell r="G83">
            <v>104347.90000000001</v>
          </cell>
          <cell r="H83">
            <v>2500</v>
          </cell>
          <cell r="I83">
            <v>0</v>
          </cell>
          <cell r="J83">
            <v>27766.9</v>
          </cell>
          <cell r="K83">
            <v>24351.9</v>
          </cell>
          <cell r="L83">
            <v>33318.5</v>
          </cell>
          <cell r="M83">
            <v>33318.5</v>
          </cell>
        </row>
        <row r="84">
          <cell r="H84">
            <v>2500</v>
          </cell>
          <cell r="I84">
            <v>0</v>
          </cell>
          <cell r="L84">
            <v>29074</v>
          </cell>
          <cell r="M84">
            <v>29074</v>
          </cell>
        </row>
        <row r="85">
          <cell r="H85">
            <v>2500</v>
          </cell>
          <cell r="I85">
            <v>0</v>
          </cell>
          <cell r="L85">
            <v>29133.3</v>
          </cell>
          <cell r="M85">
            <v>29133.3</v>
          </cell>
        </row>
        <row r="86">
          <cell r="H86">
            <v>2500</v>
          </cell>
          <cell r="I86">
            <v>0</v>
          </cell>
          <cell r="L86">
            <v>29133.3</v>
          </cell>
          <cell r="M86">
            <v>29133.3</v>
          </cell>
        </row>
        <row r="87">
          <cell r="I87">
            <v>0</v>
          </cell>
          <cell r="L87">
            <v>29133.3</v>
          </cell>
          <cell r="M87">
            <v>0</v>
          </cell>
        </row>
        <row r="88">
          <cell r="H88">
            <v>2500</v>
          </cell>
          <cell r="I88">
            <v>0</v>
          </cell>
          <cell r="L88">
            <v>29133.3</v>
          </cell>
          <cell r="M88">
            <v>0</v>
          </cell>
        </row>
        <row r="146">
          <cell r="F146">
            <v>90603.7</v>
          </cell>
          <cell r="G146">
            <v>77665</v>
          </cell>
          <cell r="H146">
            <v>200</v>
          </cell>
          <cell r="I146">
            <v>0</v>
          </cell>
          <cell r="J146">
            <v>18264.5</v>
          </cell>
          <cell r="K146">
            <v>17564.5</v>
          </cell>
          <cell r="L146">
            <v>20253.199999999997</v>
          </cell>
          <cell r="M146">
            <v>20253.199999999997</v>
          </cell>
        </row>
        <row r="147">
          <cell r="H147">
            <v>220</v>
          </cell>
          <cell r="I147">
            <v>0</v>
          </cell>
          <cell r="L147">
            <v>5665</v>
          </cell>
          <cell r="M147">
            <v>5665</v>
          </cell>
        </row>
        <row r="148">
          <cell r="H148">
            <v>244</v>
          </cell>
          <cell r="I148">
            <v>0</v>
          </cell>
          <cell r="L148">
            <v>5830</v>
          </cell>
          <cell r="M148">
            <v>5830</v>
          </cell>
        </row>
        <row r="149">
          <cell r="H149">
            <v>322.79999999999995</v>
          </cell>
          <cell r="I149">
            <v>0</v>
          </cell>
          <cell r="L149">
            <v>5830</v>
          </cell>
          <cell r="M149">
            <v>5830</v>
          </cell>
        </row>
        <row r="150">
          <cell r="H150">
            <v>357.36</v>
          </cell>
          <cell r="I150">
            <v>0</v>
          </cell>
          <cell r="L150">
            <v>5830</v>
          </cell>
          <cell r="M150">
            <v>0</v>
          </cell>
        </row>
        <row r="151">
          <cell r="H151">
            <v>548.83199999999999</v>
          </cell>
          <cell r="I151">
            <v>0</v>
          </cell>
          <cell r="L151">
            <v>5830</v>
          </cell>
          <cell r="M151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F26">
            <v>62038.58</v>
          </cell>
          <cell r="G26">
            <v>57203.5</v>
          </cell>
          <cell r="J26">
            <v>28748.6</v>
          </cell>
          <cell r="K26">
            <v>26596.1</v>
          </cell>
        </row>
        <row r="27">
          <cell r="F27">
            <v>59662.18</v>
          </cell>
          <cell r="G27">
            <v>54827.1</v>
          </cell>
          <cell r="J27">
            <v>65472.45</v>
          </cell>
          <cell r="K27">
            <v>64583.1</v>
          </cell>
        </row>
        <row r="28">
          <cell r="F28">
            <v>58902.18</v>
          </cell>
          <cell r="G28">
            <v>54067.1</v>
          </cell>
          <cell r="J28">
            <v>72019.695000000007</v>
          </cell>
          <cell r="K28">
            <v>0</v>
          </cell>
        </row>
        <row r="29">
          <cell r="F29">
            <v>65757.51999999999</v>
          </cell>
          <cell r="G29">
            <v>0</v>
          </cell>
          <cell r="J29">
            <v>79221.664500000014</v>
          </cell>
          <cell r="K29">
            <v>0</v>
          </cell>
        </row>
        <row r="30">
          <cell r="F30">
            <v>78634</v>
          </cell>
          <cell r="G30">
            <v>0</v>
          </cell>
          <cell r="J30">
            <v>87143.830950000018</v>
          </cell>
          <cell r="K30">
            <v>0</v>
          </cell>
        </row>
        <row r="68">
          <cell r="F68">
            <v>9168.7999999999993</v>
          </cell>
          <cell r="G68">
            <v>8143.5</v>
          </cell>
          <cell r="J68">
            <v>3329.6</v>
          </cell>
          <cell r="K68">
            <v>3129.6</v>
          </cell>
        </row>
        <row r="69">
          <cell r="F69">
            <v>9198.7999999999993</v>
          </cell>
          <cell r="G69">
            <v>8173.5</v>
          </cell>
          <cell r="J69">
            <v>5614.7</v>
          </cell>
          <cell r="K69">
            <v>5614.7</v>
          </cell>
        </row>
        <row r="70">
          <cell r="F70">
            <v>9198.7999999999993</v>
          </cell>
          <cell r="G70">
            <v>8173.5</v>
          </cell>
          <cell r="J70">
            <v>6176.17</v>
          </cell>
          <cell r="K70">
            <v>0</v>
          </cell>
        </row>
        <row r="71">
          <cell r="F71">
            <v>10120</v>
          </cell>
          <cell r="G71">
            <v>0</v>
          </cell>
          <cell r="J71">
            <v>6793.7870000000003</v>
          </cell>
          <cell r="K71">
            <v>0</v>
          </cell>
        </row>
        <row r="72">
          <cell r="F72">
            <v>11132</v>
          </cell>
          <cell r="G72">
            <v>0</v>
          </cell>
          <cell r="J72">
            <v>7473.1657000000005</v>
          </cell>
          <cell r="K72">
            <v>0</v>
          </cell>
        </row>
        <row r="89">
          <cell r="J89">
            <v>35374.199999999997</v>
          </cell>
          <cell r="K89">
            <v>31823.200000000001</v>
          </cell>
        </row>
        <row r="90">
          <cell r="F90">
            <v>109396.34</v>
          </cell>
          <cell r="G90">
            <v>107722.4</v>
          </cell>
          <cell r="J90">
            <v>78912.899999999994</v>
          </cell>
          <cell r="K90">
            <v>75318.7</v>
          </cell>
        </row>
        <row r="91">
          <cell r="F91">
            <v>109396.34</v>
          </cell>
          <cell r="G91">
            <v>107722.4</v>
          </cell>
          <cell r="J91">
            <v>93393.479999999981</v>
          </cell>
          <cell r="K91">
            <v>5120</v>
          </cell>
        </row>
        <row r="92">
          <cell r="F92">
            <v>129229.2</v>
          </cell>
          <cell r="G92">
            <v>0</v>
          </cell>
          <cell r="J92">
            <v>111532.17599999999</v>
          </cell>
          <cell r="K92">
            <v>0</v>
          </cell>
        </row>
        <row r="93">
          <cell r="F93">
            <v>142203.52000000002</v>
          </cell>
          <cell r="G93">
            <v>0</v>
          </cell>
          <cell r="J93">
            <v>133298.61119999996</v>
          </cell>
          <cell r="K93">
            <v>0</v>
          </cell>
        </row>
        <row r="152">
          <cell r="F152">
            <v>84253.229999999981</v>
          </cell>
          <cell r="G152">
            <v>79427.7</v>
          </cell>
          <cell r="J152">
            <v>25432.9</v>
          </cell>
          <cell r="K152">
            <v>24612.9</v>
          </cell>
        </row>
        <row r="153">
          <cell r="F153">
            <v>83700.13</v>
          </cell>
          <cell r="G153">
            <v>79174.60000000002</v>
          </cell>
          <cell r="J153">
            <v>55848.2</v>
          </cell>
          <cell r="K153">
            <v>54884.2</v>
          </cell>
        </row>
        <row r="154">
          <cell r="F154">
            <v>83700.13</v>
          </cell>
          <cell r="G154">
            <v>79174.60000000002</v>
          </cell>
          <cell r="J154">
            <v>72536.259999999995</v>
          </cell>
          <cell r="K154">
            <v>0</v>
          </cell>
        </row>
        <row r="155">
          <cell r="F155">
            <v>105542.39999999999</v>
          </cell>
          <cell r="G155">
            <v>0</v>
          </cell>
          <cell r="J155">
            <v>94148.457999999999</v>
          </cell>
          <cell r="K155">
            <v>0</v>
          </cell>
        </row>
        <row r="156">
          <cell r="F156">
            <v>118597.4</v>
          </cell>
          <cell r="G156">
            <v>0</v>
          </cell>
          <cell r="J156">
            <v>122373.5794</v>
          </cell>
          <cell r="K156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9">
          <cell r="F89">
            <v>110958.94</v>
          </cell>
          <cell r="G89">
            <v>109285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4540</v>
          </cell>
          <cell r="G17">
            <v>250</v>
          </cell>
          <cell r="H17">
            <v>0</v>
          </cell>
          <cell r="I17">
            <v>0</v>
          </cell>
          <cell r="J17">
            <v>1500</v>
          </cell>
          <cell r="K17">
            <v>0</v>
          </cell>
          <cell r="L17">
            <v>0</v>
          </cell>
          <cell r="M17">
            <v>0</v>
          </cell>
        </row>
        <row r="18">
          <cell r="F18">
            <v>3300</v>
          </cell>
          <cell r="G18">
            <v>250</v>
          </cell>
          <cell r="H18">
            <v>0</v>
          </cell>
          <cell r="I18">
            <v>0</v>
          </cell>
          <cell r="J18">
            <v>1500</v>
          </cell>
          <cell r="K18">
            <v>0</v>
          </cell>
          <cell r="L18">
            <v>0</v>
          </cell>
          <cell r="M18">
            <v>0</v>
          </cell>
        </row>
        <row r="19">
          <cell r="F19">
            <v>2550</v>
          </cell>
          <cell r="G19">
            <v>250</v>
          </cell>
          <cell r="H19">
            <v>0</v>
          </cell>
          <cell r="I19">
            <v>0</v>
          </cell>
          <cell r="J19">
            <v>500</v>
          </cell>
          <cell r="K19">
            <v>0</v>
          </cell>
          <cell r="L19">
            <v>0</v>
          </cell>
          <cell r="M19">
            <v>0</v>
          </cell>
        </row>
        <row r="20">
          <cell r="F20">
            <v>2450</v>
          </cell>
          <cell r="G20">
            <v>250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2500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F22">
            <v>2450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115">
          <cell r="F115">
            <v>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F116">
            <v>1500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F117">
            <v>17750</v>
          </cell>
          <cell r="G117">
            <v>0</v>
          </cell>
          <cell r="H117">
            <v>50000</v>
          </cell>
          <cell r="I117">
            <v>0</v>
          </cell>
          <cell r="J117">
            <v>10500</v>
          </cell>
          <cell r="K117">
            <v>0</v>
          </cell>
          <cell r="L117">
            <v>0</v>
          </cell>
          <cell r="M117">
            <v>0</v>
          </cell>
        </row>
        <row r="118">
          <cell r="F118">
            <v>20500</v>
          </cell>
          <cell r="G118">
            <v>0</v>
          </cell>
          <cell r="H118">
            <v>75000</v>
          </cell>
          <cell r="I118">
            <v>0</v>
          </cell>
          <cell r="J118">
            <v>9500</v>
          </cell>
          <cell r="K118">
            <v>0</v>
          </cell>
          <cell r="L118">
            <v>0</v>
          </cell>
          <cell r="M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16811.2</v>
          </cell>
          <cell r="G16">
            <v>16811.2</v>
          </cell>
        </row>
        <row r="17">
          <cell r="F17">
            <v>17478.099999999999</v>
          </cell>
          <cell r="G17">
            <v>17330.599999999999</v>
          </cell>
        </row>
        <row r="18">
          <cell r="F18">
            <v>17478.099999999999</v>
          </cell>
          <cell r="G18">
            <v>17330.599999999999</v>
          </cell>
        </row>
        <row r="19">
          <cell r="F19">
            <v>17478.099999999999</v>
          </cell>
          <cell r="G19">
            <v>17330.599999999999</v>
          </cell>
        </row>
        <row r="20">
          <cell r="F20">
            <v>19063</v>
          </cell>
          <cell r="G20">
            <v>0</v>
          </cell>
        </row>
        <row r="21">
          <cell r="F21">
            <v>21020</v>
          </cell>
          <cell r="G21">
            <v>0</v>
          </cell>
        </row>
        <row r="30">
          <cell r="F30">
            <v>12248.2</v>
          </cell>
          <cell r="G30">
            <v>12108.2</v>
          </cell>
        </row>
        <row r="31">
          <cell r="F31">
            <v>15450.07</v>
          </cell>
          <cell r="G31">
            <v>14981.5</v>
          </cell>
        </row>
        <row r="32">
          <cell r="F32">
            <v>15450.07</v>
          </cell>
          <cell r="G32">
            <v>14981.5</v>
          </cell>
        </row>
        <row r="33">
          <cell r="F33">
            <v>15450.07</v>
          </cell>
          <cell r="G33">
            <v>13351.5</v>
          </cell>
        </row>
        <row r="34">
          <cell r="F34">
            <v>17416</v>
          </cell>
          <cell r="G34">
            <v>0</v>
          </cell>
        </row>
        <row r="35">
          <cell r="F35">
            <v>20338</v>
          </cell>
          <cell r="G35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F20">
            <v>339.3</v>
          </cell>
          <cell r="G20">
            <v>339.3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125">
          <cell r="F125">
            <v>0</v>
          </cell>
          <cell r="G125">
            <v>0</v>
          </cell>
        </row>
        <row r="126">
          <cell r="F126">
            <v>780000</v>
          </cell>
          <cell r="G126">
            <v>0</v>
          </cell>
        </row>
        <row r="127">
          <cell r="F127">
            <v>936000</v>
          </cell>
          <cell r="G127">
            <v>0</v>
          </cell>
        </row>
        <row r="128">
          <cell r="F128">
            <v>1123200</v>
          </cell>
          <cell r="G128">
            <v>0</v>
          </cell>
        </row>
        <row r="129">
          <cell r="F129">
            <v>1347840</v>
          </cell>
          <cell r="G129">
            <v>0</v>
          </cell>
        </row>
        <row r="130">
          <cell r="F130">
            <v>1617408</v>
          </cell>
          <cell r="G13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1"/>
  <sheetViews>
    <sheetView tabSelected="1" workbookViewId="0">
      <selection activeCell="A3" sqref="A3:N3"/>
    </sheetView>
  </sheetViews>
  <sheetFormatPr defaultRowHeight="15.75"/>
  <cols>
    <col min="1" max="1" width="3.875" style="1" customWidth="1"/>
    <col min="2" max="2" width="20.5" style="3" customWidth="1"/>
    <col min="3" max="3" width="9" style="4"/>
    <col min="4" max="4" width="11.5" style="5" customWidth="1"/>
    <col min="5" max="5" width="13" style="5" customWidth="1"/>
    <col min="6" max="6" width="11.625" style="4" customWidth="1"/>
    <col min="7" max="7" width="11.125" style="4" customWidth="1"/>
    <col min="8" max="8" width="9.75" style="4" customWidth="1"/>
    <col min="9" max="9" width="8.875" style="4" customWidth="1"/>
    <col min="10" max="10" width="11.25" style="4" customWidth="1"/>
    <col min="11" max="11" width="10.25" style="4" customWidth="1"/>
    <col min="12" max="12" width="9.75" style="4" customWidth="1"/>
    <col min="13" max="13" width="10.125" style="4" customWidth="1"/>
    <col min="14" max="14" width="12" style="6" customWidth="1"/>
    <col min="15" max="15" width="0.125" style="1" customWidth="1"/>
    <col min="16" max="16" width="11.625" style="1" hidden="1" customWidth="1"/>
    <col min="17" max="17" width="10.625" style="1" hidden="1" customWidth="1"/>
    <col min="18" max="20" width="11.625" style="1" hidden="1" customWidth="1"/>
    <col min="21" max="21" width="0" style="1" hidden="1" customWidth="1"/>
    <col min="22" max="22" width="9" style="1"/>
    <col min="23" max="23" width="9.75" style="1" bestFit="1" customWidth="1"/>
    <col min="24" max="16384" width="9" style="1"/>
  </cols>
  <sheetData>
    <row r="1" spans="1:15">
      <c r="A1" s="81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>
      <c r="A2" s="82" t="s">
        <v>135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5" customFormat="1" ht="18.75" customHeight="1">
      <c r="A4" s="83" t="s">
        <v>131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5" customFormat="1">
      <c r="A5" s="83" t="s">
        <v>132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5" customFormat="1">
      <c r="A6" s="84" t="s">
        <v>133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5" customFormat="1">
      <c r="A7" s="84" t="s">
        <v>134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5" customForma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5">
      <c r="A9" s="77" t="s">
        <v>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5">
      <c r="A10" s="2"/>
    </row>
    <row r="11" spans="1:15" ht="18.75">
      <c r="A11" s="78" t="s">
        <v>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5">
      <c r="A12" s="2"/>
    </row>
    <row r="13" spans="1:15">
      <c r="A13" s="2"/>
    </row>
    <row r="14" spans="1:15" ht="33.75" customHeight="1">
      <c r="A14" s="80" t="s">
        <v>2</v>
      </c>
      <c r="B14" s="54" t="s">
        <v>3</v>
      </c>
      <c r="C14" s="80" t="s">
        <v>4</v>
      </c>
      <c r="D14" s="48" t="s">
        <v>58</v>
      </c>
      <c r="E14" s="48"/>
      <c r="F14" s="80" t="s">
        <v>5</v>
      </c>
      <c r="G14" s="80"/>
      <c r="H14" s="80"/>
      <c r="I14" s="80"/>
      <c r="J14" s="80"/>
      <c r="K14" s="80"/>
      <c r="L14" s="80"/>
      <c r="M14" s="80"/>
      <c r="N14" s="80" t="s">
        <v>6</v>
      </c>
      <c r="O14" s="7"/>
    </row>
    <row r="15" spans="1:15" ht="38.25" customHeight="1">
      <c r="A15" s="80"/>
      <c r="B15" s="55"/>
      <c r="C15" s="80"/>
      <c r="D15" s="48"/>
      <c r="E15" s="48"/>
      <c r="F15" s="80" t="s">
        <v>7</v>
      </c>
      <c r="G15" s="80"/>
      <c r="H15" s="80" t="s">
        <v>8</v>
      </c>
      <c r="I15" s="80"/>
      <c r="J15" s="80" t="s">
        <v>9</v>
      </c>
      <c r="K15" s="80"/>
      <c r="L15" s="80" t="s">
        <v>10</v>
      </c>
      <c r="M15" s="80"/>
      <c r="N15" s="80"/>
      <c r="O15" s="7"/>
    </row>
    <row r="16" spans="1:15" s="10" customFormat="1" ht="25.5">
      <c r="A16" s="80"/>
      <c r="B16" s="56"/>
      <c r="C16" s="80"/>
      <c r="D16" s="8" t="s">
        <v>11</v>
      </c>
      <c r="E16" s="8" t="s">
        <v>12</v>
      </c>
      <c r="F16" s="8" t="s">
        <v>11</v>
      </c>
      <c r="G16" s="8" t="s">
        <v>12</v>
      </c>
      <c r="H16" s="8" t="s">
        <v>11</v>
      </c>
      <c r="I16" s="8" t="s">
        <v>12</v>
      </c>
      <c r="J16" s="8" t="s">
        <v>11</v>
      </c>
      <c r="K16" s="8" t="s">
        <v>12</v>
      </c>
      <c r="L16" s="8" t="s">
        <v>11</v>
      </c>
      <c r="M16" s="8" t="s">
        <v>12</v>
      </c>
      <c r="N16" s="8"/>
      <c r="O16" s="9"/>
    </row>
    <row r="17" spans="1:23" s="4" customFormat="1">
      <c r="A17" s="8">
        <v>1</v>
      </c>
      <c r="B17" s="8">
        <v>2</v>
      </c>
      <c r="C17" s="8">
        <v>3</v>
      </c>
      <c r="D17" s="11">
        <v>4</v>
      </c>
      <c r="E17" s="11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12"/>
    </row>
    <row r="18" spans="1:23" ht="29.25" customHeight="1">
      <c r="A18" s="79" t="s">
        <v>13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"/>
    </row>
    <row r="19" spans="1:23" ht="16.5" customHeight="1">
      <c r="A19" s="79" t="s">
        <v>14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"/>
    </row>
    <row r="20" spans="1:23" ht="16.5" customHeight="1">
      <c r="A20" s="79" t="s">
        <v>15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"/>
    </row>
    <row r="21" spans="1:23" s="17" customFormat="1">
      <c r="A21" s="54" t="s">
        <v>44</v>
      </c>
      <c r="B21" s="13" t="s">
        <v>16</v>
      </c>
      <c r="C21" s="11" t="s">
        <v>18</v>
      </c>
      <c r="D21" s="14">
        <f>SUM(D22:D27)</f>
        <v>762975.49570000009</v>
      </c>
      <c r="E21" s="14">
        <f>SUM(E22:E27)</f>
        <v>335346.30000000005</v>
      </c>
      <c r="F21" s="14">
        <f>SUM(F22:F27)</f>
        <v>396324.76</v>
      </c>
      <c r="G21" s="14">
        <f t="shared" ref="G21:M21" si="0">SUM(G22:G27)</f>
        <v>219327.9</v>
      </c>
      <c r="H21" s="14">
        <f t="shared" si="0"/>
        <v>4050.6952500000007</v>
      </c>
      <c r="I21" s="14">
        <f>SUM(I22:I27)</f>
        <v>0</v>
      </c>
      <c r="J21" s="14">
        <f>SUM(J22:J27)</f>
        <v>354570.54045000003</v>
      </c>
      <c r="K21" s="14">
        <f t="shared" si="0"/>
        <v>110764.5</v>
      </c>
      <c r="L21" s="14">
        <f t="shared" si="0"/>
        <v>8029.5000000000009</v>
      </c>
      <c r="M21" s="14">
        <f t="shared" si="0"/>
        <v>5253.9000000000005</v>
      </c>
      <c r="N21" s="51" t="s">
        <v>95</v>
      </c>
      <c r="O21" s="15"/>
      <c r="P21" s="16"/>
      <c r="R21" s="6">
        <v>2017</v>
      </c>
      <c r="S21" s="6">
        <v>2018</v>
      </c>
      <c r="T21" s="6">
        <v>2017</v>
      </c>
      <c r="U21" s="6">
        <v>2018</v>
      </c>
    </row>
    <row r="22" spans="1:23" s="17" customFormat="1">
      <c r="A22" s="55"/>
      <c r="B22" s="49" t="s">
        <v>17</v>
      </c>
      <c r="C22" s="11" t="s">
        <v>19</v>
      </c>
      <c r="D22" s="14">
        <f t="shared" ref="D22:E27" si="1">F22+H22+J22+L22</f>
        <v>94910.1</v>
      </c>
      <c r="E22" s="14">
        <f t="shared" si="1"/>
        <v>73906</v>
      </c>
      <c r="F22" s="14">
        <f>[1]Лист1!$F$20</f>
        <v>71330.3</v>
      </c>
      <c r="G22" s="14">
        <f>[1]Лист1!$G$20</f>
        <v>53230.2</v>
      </c>
      <c r="H22" s="14">
        <f>[1]Лист1!$H$20</f>
        <v>525</v>
      </c>
      <c r="I22" s="14">
        <f>[1]Лист1!$I$20</f>
        <v>0</v>
      </c>
      <c r="J22" s="14">
        <f>[1]Лист1!$J$20</f>
        <v>21964.3</v>
      </c>
      <c r="K22" s="14">
        <f>[1]Лист1!$K$20</f>
        <v>19585.3</v>
      </c>
      <c r="L22" s="14">
        <f>[1]Лист1!$L$20</f>
        <v>1090.5</v>
      </c>
      <c r="M22" s="14">
        <f>[1]Лист1!$M$20</f>
        <v>1090.5</v>
      </c>
      <c r="N22" s="52"/>
      <c r="O22" s="18"/>
      <c r="P22" s="16">
        <f>G23+G65+G149</f>
        <v>144774.70000000001</v>
      </c>
      <c r="Q22" s="16">
        <f>K23+K65+K149</f>
        <v>54338.6</v>
      </c>
      <c r="R22" s="16">
        <f>G24+G66+G150</f>
        <v>142175.20000000001</v>
      </c>
      <c r="S22" s="16">
        <f>G25+G67+G151</f>
        <v>141415.20000000001</v>
      </c>
      <c r="T22" s="16">
        <f>K24+K66+K150</f>
        <v>125082</v>
      </c>
      <c r="U22" s="17">
        <v>0</v>
      </c>
    </row>
    <row r="23" spans="1:23" s="17" customFormat="1">
      <c r="A23" s="55"/>
      <c r="B23" s="49"/>
      <c r="C23" s="11" t="s">
        <v>20</v>
      </c>
      <c r="D23" s="14">
        <f>F23+H23+J23+L23</f>
        <v>92752.48</v>
      </c>
      <c r="E23" s="14">
        <f t="shared" si="1"/>
        <v>85187.400000000009</v>
      </c>
      <c r="F23" s="14">
        <f>[2]Лист1!$F$26</f>
        <v>62038.58</v>
      </c>
      <c r="G23" s="14">
        <f>[2]Лист1!$G$26</f>
        <v>57203.5</v>
      </c>
      <c r="H23" s="14">
        <f>[1]Лист1!$H$21</f>
        <v>577.5</v>
      </c>
      <c r="I23" s="14">
        <f>[1]Лист1!$I$21</f>
        <v>0</v>
      </c>
      <c r="J23" s="14">
        <f>[2]Лист1!$J$26</f>
        <v>28748.6</v>
      </c>
      <c r="K23" s="14">
        <f>[2]Лист1!$K$26</f>
        <v>26596.1</v>
      </c>
      <c r="L23" s="14">
        <f>[1]Лист1!$L$21</f>
        <v>1387.8</v>
      </c>
      <c r="M23" s="14">
        <f>[1]Лист1!$M$21</f>
        <v>1387.8</v>
      </c>
      <c r="N23" s="52"/>
      <c r="O23" s="18"/>
      <c r="P23" s="16">
        <v>144120.20000000001</v>
      </c>
      <c r="R23" s="16">
        <v>142020.20000000001</v>
      </c>
      <c r="S23" s="17">
        <v>141260.20000000001</v>
      </c>
      <c r="T23" s="17">
        <v>125082</v>
      </c>
    </row>
    <row r="24" spans="1:23" s="17" customFormat="1">
      <c r="A24" s="55"/>
      <c r="B24" s="49"/>
      <c r="C24" s="11" t="s">
        <v>21</v>
      </c>
      <c r="D24" s="14">
        <f t="shared" si="1"/>
        <v>127157.68000000001</v>
      </c>
      <c r="E24" s="14">
        <f t="shared" si="1"/>
        <v>120798</v>
      </c>
      <c r="F24" s="14">
        <f>[2]Лист1!$F$27</f>
        <v>59662.18</v>
      </c>
      <c r="G24" s="14">
        <f>[2]Лист1!$G$27</f>
        <v>54827.1</v>
      </c>
      <c r="H24" s="14">
        <f>[1]Лист1!$H$22</f>
        <v>635.25</v>
      </c>
      <c r="I24" s="14">
        <f>[1]Лист1!$I$22</f>
        <v>0</v>
      </c>
      <c r="J24" s="14">
        <f>[2]Лист1!$J$27</f>
        <v>65472.45</v>
      </c>
      <c r="K24" s="14">
        <f>[2]Лист1!$K$27</f>
        <v>64583.1</v>
      </c>
      <c r="L24" s="14">
        <f>[1]Лист1!$L$22</f>
        <v>1387.8</v>
      </c>
      <c r="M24" s="14">
        <f>[1]Лист1!$M$22</f>
        <v>1387.8</v>
      </c>
      <c r="N24" s="52"/>
      <c r="O24" s="18"/>
      <c r="P24" s="16">
        <f>P22-P23</f>
        <v>654.5</v>
      </c>
      <c r="R24" s="16">
        <f>R22-R23</f>
        <v>155</v>
      </c>
      <c r="S24" s="16">
        <f>S22-S23</f>
        <v>155</v>
      </c>
      <c r="T24" s="16">
        <f>T22-T23</f>
        <v>0</v>
      </c>
      <c r="W24" s="16"/>
    </row>
    <row r="25" spans="1:23" s="17" customFormat="1">
      <c r="A25" s="55"/>
      <c r="B25" s="49"/>
      <c r="C25" s="11" t="s">
        <v>22</v>
      </c>
      <c r="D25" s="14">
        <f t="shared" si="1"/>
        <v>133008.45000000001</v>
      </c>
      <c r="E25" s="14">
        <f t="shared" si="1"/>
        <v>55454.9</v>
      </c>
      <c r="F25" s="14">
        <f>[2]Лист1!$F$28</f>
        <v>58902.18</v>
      </c>
      <c r="G25" s="14">
        <f>[2]Лист1!$G$28</f>
        <v>54067.1</v>
      </c>
      <c r="H25" s="14">
        <f>[1]Лист1!$H$23</f>
        <v>698.77500000000009</v>
      </c>
      <c r="I25" s="14">
        <f>[1]Лист1!$I$23</f>
        <v>0</v>
      </c>
      <c r="J25" s="14">
        <f>[2]Лист1!$J$28</f>
        <v>72019.695000000007</v>
      </c>
      <c r="K25" s="14">
        <f>[2]Лист1!$K$28</f>
        <v>0</v>
      </c>
      <c r="L25" s="14">
        <f>[1]Лист1!$L$23</f>
        <v>1387.8</v>
      </c>
      <c r="M25" s="14">
        <f>[1]Лист1!$M$23</f>
        <v>1387.8</v>
      </c>
      <c r="N25" s="52"/>
      <c r="O25" s="18"/>
      <c r="P25" s="16"/>
    </row>
    <row r="26" spans="1:23" s="17" customFormat="1">
      <c r="A26" s="55"/>
      <c r="B26" s="49"/>
      <c r="C26" s="11" t="s">
        <v>23</v>
      </c>
      <c r="D26" s="14">
        <f t="shared" si="1"/>
        <v>147135.63699999999</v>
      </c>
      <c r="E26" s="14">
        <f t="shared" si="1"/>
        <v>0</v>
      </c>
      <c r="F26" s="14">
        <f>[2]Лист1!$F$29</f>
        <v>65757.51999999999</v>
      </c>
      <c r="G26" s="14">
        <f>[2]Лист1!$G$29</f>
        <v>0</v>
      </c>
      <c r="H26" s="14">
        <f>[1]Лист1!$H$24</f>
        <v>768.65250000000015</v>
      </c>
      <c r="I26" s="14">
        <f>[1]Лист1!$I$24</f>
        <v>0</v>
      </c>
      <c r="J26" s="14">
        <f>[2]Лист1!$J$29</f>
        <v>79221.664500000014</v>
      </c>
      <c r="K26" s="14">
        <f>[2]Лист1!$K$29</f>
        <v>0</v>
      </c>
      <c r="L26" s="14">
        <f>[1]Лист1!$L$24</f>
        <v>1387.8</v>
      </c>
      <c r="M26" s="14">
        <f>[1]Лист1!$M$24</f>
        <v>0</v>
      </c>
      <c r="N26" s="52"/>
      <c r="O26" s="18"/>
    </row>
    <row r="27" spans="1:23" s="17" customFormat="1">
      <c r="A27" s="56"/>
      <c r="B27" s="49"/>
      <c r="C27" s="11" t="s">
        <v>24</v>
      </c>
      <c r="D27" s="14">
        <f t="shared" si="1"/>
        <v>168011.14870000002</v>
      </c>
      <c r="E27" s="14">
        <f t="shared" si="1"/>
        <v>0</v>
      </c>
      <c r="F27" s="14">
        <f>[2]Лист1!$F$30</f>
        <v>78634</v>
      </c>
      <c r="G27" s="14">
        <f>[2]Лист1!$G$30</f>
        <v>0</v>
      </c>
      <c r="H27" s="14">
        <f>[1]Лист1!$H$25</f>
        <v>845.51775000000021</v>
      </c>
      <c r="I27" s="14">
        <f>[1]Лист1!$I$25</f>
        <v>0</v>
      </c>
      <c r="J27" s="14">
        <f>[2]Лист1!$J$30</f>
        <v>87143.830950000018</v>
      </c>
      <c r="K27" s="14">
        <f>[2]Лист1!$K$30</f>
        <v>0</v>
      </c>
      <c r="L27" s="14">
        <f>[1]Лист1!$L$25</f>
        <v>1387.8</v>
      </c>
      <c r="M27" s="14">
        <f>[1]Лист1!$M$25</f>
        <v>0</v>
      </c>
      <c r="N27" s="52"/>
      <c r="O27" s="18"/>
    </row>
    <row r="28" spans="1:23" s="21" customFormat="1" ht="15.75" hidden="1" customHeight="1">
      <c r="A28" s="19"/>
      <c r="B28" s="50" t="s">
        <v>41</v>
      </c>
      <c r="C28" s="8" t="s">
        <v>18</v>
      </c>
      <c r="D28" s="14">
        <f>SUM(D29:D34)</f>
        <v>626114.92556000012</v>
      </c>
      <c r="E28" s="14">
        <f>SUM(E29:E34)</f>
        <v>195143.6</v>
      </c>
      <c r="F28" s="20">
        <f t="shared" ref="F28:M28" si="2">SUM(F29:F34)</f>
        <v>455213.3219000001</v>
      </c>
      <c r="G28" s="20">
        <f t="shared" si="2"/>
        <v>155401.70000000001</v>
      </c>
      <c r="H28" s="20">
        <f t="shared" si="2"/>
        <v>0</v>
      </c>
      <c r="I28" s="20">
        <f t="shared" si="2"/>
        <v>0</v>
      </c>
      <c r="J28" s="20">
        <f t="shared" si="2"/>
        <v>170901.60366000002</v>
      </c>
      <c r="K28" s="20">
        <f t="shared" si="2"/>
        <v>39741.899999999994</v>
      </c>
      <c r="L28" s="20">
        <f t="shared" si="2"/>
        <v>0</v>
      </c>
      <c r="M28" s="20">
        <f t="shared" si="2"/>
        <v>0</v>
      </c>
      <c r="N28" s="52"/>
      <c r="O28" s="18"/>
    </row>
    <row r="29" spans="1:23" ht="15.75" hidden="1" customHeight="1">
      <c r="A29" s="19"/>
      <c r="B29" s="50"/>
      <c r="C29" s="8" t="s">
        <v>19</v>
      </c>
      <c r="D29" s="14">
        <f t="shared" ref="D29:E34" si="3">F29+H29+J29+L29</f>
        <v>86169.2</v>
      </c>
      <c r="E29" s="14">
        <f t="shared" si="3"/>
        <v>68713.2</v>
      </c>
      <c r="F29" s="20">
        <f>17212+G29-1400</f>
        <v>68545.899999999994</v>
      </c>
      <c r="G29" s="20">
        <f>51333.9-G36-43:43+1400</f>
        <v>52733.9</v>
      </c>
      <c r="H29" s="20">
        <v>0</v>
      </c>
      <c r="I29" s="20">
        <v>0</v>
      </c>
      <c r="J29" s="20">
        <f>1644+K29</f>
        <v>17623.3</v>
      </c>
      <c r="K29" s="20">
        <f>15979.3</f>
        <v>15979.3</v>
      </c>
      <c r="L29" s="20">
        <f>M29</f>
        <v>0</v>
      </c>
      <c r="M29" s="20">
        <v>0</v>
      </c>
      <c r="N29" s="52"/>
      <c r="O29" s="18"/>
    </row>
    <row r="30" spans="1:23" ht="15.75" hidden="1" customHeight="1">
      <c r="A30" s="19"/>
      <c r="B30" s="50"/>
      <c r="C30" s="8" t="s">
        <v>20</v>
      </c>
      <c r="D30" s="14">
        <f t="shared" si="3"/>
        <v>93652.5</v>
      </c>
      <c r="E30" s="14">
        <f t="shared" si="3"/>
        <v>75096.5</v>
      </c>
      <c r="F30" s="20">
        <f>F29</f>
        <v>68545.899999999994</v>
      </c>
      <c r="G30" s="20">
        <f>51333.9-G37-G44</f>
        <v>51333.9</v>
      </c>
      <c r="H30" s="20">
        <v>0</v>
      </c>
      <c r="I30" s="20">
        <v>0</v>
      </c>
      <c r="J30" s="20">
        <f>1344+K30</f>
        <v>25106.6</v>
      </c>
      <c r="K30" s="20">
        <f>23762.6</f>
        <v>23762.6</v>
      </c>
      <c r="L30" s="20">
        <f>M30</f>
        <v>0</v>
      </c>
      <c r="M30" s="20">
        <v>0</v>
      </c>
      <c r="N30" s="52"/>
      <c r="O30" s="18"/>
    </row>
    <row r="31" spans="1:23" ht="15.75" hidden="1" customHeight="1">
      <c r="A31" s="19"/>
      <c r="B31" s="50"/>
      <c r="C31" s="8" t="s">
        <v>21</v>
      </c>
      <c r="D31" s="14">
        <f t="shared" si="3"/>
        <v>96163.16</v>
      </c>
      <c r="E31" s="14">
        <f t="shared" si="3"/>
        <v>51333.9</v>
      </c>
      <c r="F31" s="20">
        <f>F30</f>
        <v>68545.899999999994</v>
      </c>
      <c r="G31" s="20">
        <f>51333.9-G38-G45</f>
        <v>51333.9</v>
      </c>
      <c r="H31" s="20">
        <v>0</v>
      </c>
      <c r="I31" s="20">
        <v>0</v>
      </c>
      <c r="J31" s="20">
        <f>1.1*J30</f>
        <v>27617.260000000002</v>
      </c>
      <c r="K31" s="20">
        <v>0</v>
      </c>
      <c r="L31" s="20">
        <v>0</v>
      </c>
      <c r="M31" s="20">
        <v>0</v>
      </c>
      <c r="N31" s="52"/>
      <c r="O31" s="18"/>
    </row>
    <row r="32" spans="1:23" ht="15.75" hidden="1" customHeight="1">
      <c r="A32" s="19"/>
      <c r="B32" s="50"/>
      <c r="C32" s="8" t="s">
        <v>22</v>
      </c>
      <c r="D32" s="14">
        <f t="shared" si="3"/>
        <v>105779.47600000001</v>
      </c>
      <c r="E32" s="14">
        <f t="shared" si="3"/>
        <v>0</v>
      </c>
      <c r="F32" s="20">
        <f>1.1*F31</f>
        <v>75400.490000000005</v>
      </c>
      <c r="G32" s="20">
        <v>0</v>
      </c>
      <c r="H32" s="20">
        <v>0</v>
      </c>
      <c r="I32" s="20">
        <v>0</v>
      </c>
      <c r="J32" s="20">
        <f>1.1*J31</f>
        <v>30378.986000000004</v>
      </c>
      <c r="K32" s="20">
        <v>0</v>
      </c>
      <c r="L32" s="20">
        <f>1.2*L31</f>
        <v>0</v>
      </c>
      <c r="M32" s="20"/>
      <c r="N32" s="52"/>
      <c r="O32" s="18"/>
    </row>
    <row r="33" spans="1:15" ht="15.75" hidden="1" customHeight="1">
      <c r="A33" s="19"/>
      <c r="B33" s="50"/>
      <c r="C33" s="8" t="s">
        <v>23</v>
      </c>
      <c r="D33" s="14">
        <f t="shared" si="3"/>
        <v>116357.42360000002</v>
      </c>
      <c r="E33" s="14">
        <f t="shared" si="3"/>
        <v>0</v>
      </c>
      <c r="F33" s="20">
        <f>1.1*F32</f>
        <v>82940.539000000019</v>
      </c>
      <c r="G33" s="20">
        <v>0</v>
      </c>
      <c r="H33" s="20">
        <v>0</v>
      </c>
      <c r="I33" s="20">
        <v>0</v>
      </c>
      <c r="J33" s="20">
        <f>1.1*J32</f>
        <v>33416.884600000005</v>
      </c>
      <c r="K33" s="20">
        <v>0</v>
      </c>
      <c r="L33" s="20">
        <f>1.2*L32</f>
        <v>0</v>
      </c>
      <c r="M33" s="20"/>
      <c r="N33" s="52"/>
      <c r="O33" s="18"/>
    </row>
    <row r="34" spans="1:15" ht="15.75" hidden="1" customHeight="1">
      <c r="A34" s="19"/>
      <c r="B34" s="50"/>
      <c r="C34" s="8" t="s">
        <v>24</v>
      </c>
      <c r="D34" s="14">
        <f t="shared" si="3"/>
        <v>127993.16596000004</v>
      </c>
      <c r="E34" s="14">
        <f t="shared" si="3"/>
        <v>0</v>
      </c>
      <c r="F34" s="20">
        <f>1.1*F33</f>
        <v>91234.592900000032</v>
      </c>
      <c r="G34" s="20">
        <v>0</v>
      </c>
      <c r="H34" s="20">
        <v>0</v>
      </c>
      <c r="I34" s="20">
        <v>0</v>
      </c>
      <c r="J34" s="20">
        <f>1.1*J33</f>
        <v>36758.57306000001</v>
      </c>
      <c r="K34" s="20">
        <v>0</v>
      </c>
      <c r="L34" s="20">
        <f>1.2*L33</f>
        <v>0</v>
      </c>
      <c r="M34" s="20"/>
      <c r="N34" s="52"/>
      <c r="O34" s="18"/>
    </row>
    <row r="35" spans="1:15" s="10" customFormat="1" ht="15.75" hidden="1" customHeight="1">
      <c r="A35" s="19"/>
      <c r="B35" s="50" t="s">
        <v>42</v>
      </c>
      <c r="C35" s="8" t="s">
        <v>18</v>
      </c>
      <c r="D35" s="14">
        <f>SUM(D36:D41)</f>
        <v>24885.012600000002</v>
      </c>
      <c r="E35" s="14">
        <f>SUM(E36:E41)</f>
        <v>0</v>
      </c>
      <c r="F35" s="20">
        <f t="shared" ref="F35:K35" si="4">SUM(F36:F41)</f>
        <v>15163.344000000001</v>
      </c>
      <c r="G35" s="20">
        <f t="shared" si="4"/>
        <v>0</v>
      </c>
      <c r="H35" s="20">
        <f t="shared" si="4"/>
        <v>4050.6952500000007</v>
      </c>
      <c r="I35" s="20">
        <f t="shared" si="4"/>
        <v>0</v>
      </c>
      <c r="J35" s="20">
        <f t="shared" si="4"/>
        <v>5670.973350000002</v>
      </c>
      <c r="K35" s="20">
        <f t="shared" si="4"/>
        <v>0</v>
      </c>
      <c r="L35" s="20"/>
      <c r="M35" s="20"/>
      <c r="N35" s="52"/>
      <c r="O35" s="18"/>
    </row>
    <row r="36" spans="1:15" ht="15.75" hidden="1" customHeight="1">
      <c r="A36" s="19"/>
      <c r="B36" s="50"/>
      <c r="C36" s="8" t="s">
        <v>19</v>
      </c>
      <c r="D36" s="14">
        <f t="shared" ref="D36:E41" si="5">F36+H36+J36+L36</f>
        <v>3318</v>
      </c>
      <c r="E36" s="14">
        <f t="shared" si="5"/>
        <v>0</v>
      </c>
      <c r="F36" s="20">
        <v>2058</v>
      </c>
      <c r="G36" s="20">
        <v>0</v>
      </c>
      <c r="H36" s="20">
        <v>525</v>
      </c>
      <c r="I36" s="20"/>
      <c r="J36" s="20">
        <f>735</f>
        <v>735</v>
      </c>
      <c r="K36" s="20">
        <v>0</v>
      </c>
      <c r="L36" s="20"/>
      <c r="M36" s="20"/>
      <c r="N36" s="52"/>
      <c r="O36" s="18"/>
    </row>
    <row r="37" spans="1:15" ht="15.75" hidden="1" customHeight="1">
      <c r="A37" s="19"/>
      <c r="B37" s="50"/>
      <c r="C37" s="8" t="s">
        <v>20</v>
      </c>
      <c r="D37" s="14">
        <f t="shared" si="5"/>
        <v>3444</v>
      </c>
      <c r="E37" s="14">
        <f t="shared" si="5"/>
        <v>0</v>
      </c>
      <c r="F37" s="20">
        <f>F36</f>
        <v>2058</v>
      </c>
      <c r="G37" s="20">
        <v>0</v>
      </c>
      <c r="H37" s="20">
        <f>1.1*H36</f>
        <v>577.5</v>
      </c>
      <c r="I37" s="20"/>
      <c r="J37" s="20">
        <f>1.1*J36</f>
        <v>808.50000000000011</v>
      </c>
      <c r="K37" s="20">
        <v>0</v>
      </c>
      <c r="L37" s="20"/>
      <c r="M37" s="20"/>
      <c r="N37" s="52"/>
      <c r="O37" s="18"/>
    </row>
    <row r="38" spans="1:15" ht="15.75" hidden="1" customHeight="1">
      <c r="A38" s="19"/>
      <c r="B38" s="50"/>
      <c r="C38" s="8" t="s">
        <v>21</v>
      </c>
      <c r="D38" s="14">
        <f t="shared" si="5"/>
        <v>3582.6000000000004</v>
      </c>
      <c r="E38" s="14">
        <f t="shared" si="5"/>
        <v>0</v>
      </c>
      <c r="F38" s="20">
        <f>F37</f>
        <v>2058</v>
      </c>
      <c r="G38" s="20">
        <v>0</v>
      </c>
      <c r="H38" s="20">
        <f>1.1*H37</f>
        <v>635.25</v>
      </c>
      <c r="I38" s="20">
        <v>0</v>
      </c>
      <c r="J38" s="20">
        <f>1.1*J37</f>
        <v>889.35000000000025</v>
      </c>
      <c r="K38" s="20">
        <v>0</v>
      </c>
      <c r="L38" s="20"/>
      <c r="M38" s="20"/>
      <c r="N38" s="52"/>
      <c r="O38" s="18"/>
    </row>
    <row r="39" spans="1:15" ht="15.75" hidden="1" customHeight="1">
      <c r="A39" s="19"/>
      <c r="B39" s="50"/>
      <c r="C39" s="8" t="s">
        <v>22</v>
      </c>
      <c r="D39" s="14">
        <f t="shared" si="5"/>
        <v>4146.66</v>
      </c>
      <c r="E39" s="14">
        <f t="shared" si="5"/>
        <v>0</v>
      </c>
      <c r="F39" s="20">
        <f>1.2*F38</f>
        <v>2469.6</v>
      </c>
      <c r="G39" s="20">
        <v>0</v>
      </c>
      <c r="H39" s="20">
        <f>1.1*H38</f>
        <v>698.77500000000009</v>
      </c>
      <c r="I39" s="20"/>
      <c r="J39" s="20">
        <f>1.1*J38</f>
        <v>978.28500000000031</v>
      </c>
      <c r="K39" s="20">
        <v>0</v>
      </c>
      <c r="L39" s="20"/>
      <c r="M39" s="20"/>
      <c r="N39" s="52"/>
      <c r="O39" s="18"/>
    </row>
    <row r="40" spans="1:15" ht="15.75" hidden="1" customHeight="1">
      <c r="A40" s="19"/>
      <c r="B40" s="50"/>
      <c r="C40" s="8" t="s">
        <v>23</v>
      </c>
      <c r="D40" s="14">
        <f t="shared" si="5"/>
        <v>4808.2860000000001</v>
      </c>
      <c r="E40" s="14">
        <f t="shared" si="5"/>
        <v>0</v>
      </c>
      <c r="F40" s="20">
        <f>1.2*F39</f>
        <v>2963.52</v>
      </c>
      <c r="G40" s="20">
        <v>0</v>
      </c>
      <c r="H40" s="20">
        <f>1.1*H39</f>
        <v>768.65250000000015</v>
      </c>
      <c r="I40" s="20">
        <v>0</v>
      </c>
      <c r="J40" s="20">
        <f>1.1*J39</f>
        <v>1076.1135000000004</v>
      </c>
      <c r="K40" s="20">
        <v>0</v>
      </c>
      <c r="L40" s="20"/>
      <c r="M40" s="20"/>
      <c r="N40" s="52"/>
      <c r="O40" s="18"/>
    </row>
    <row r="41" spans="1:15" ht="15.75" hidden="1" customHeight="1">
      <c r="A41" s="19"/>
      <c r="B41" s="50"/>
      <c r="C41" s="8" t="s">
        <v>24</v>
      </c>
      <c r="D41" s="14">
        <f t="shared" si="5"/>
        <v>5585.4666000000007</v>
      </c>
      <c r="E41" s="14">
        <f t="shared" si="5"/>
        <v>0</v>
      </c>
      <c r="F41" s="20">
        <f>1.2*F40</f>
        <v>3556.2239999999997</v>
      </c>
      <c r="G41" s="20">
        <v>0</v>
      </c>
      <c r="H41" s="20">
        <f>1.1*H40</f>
        <v>845.51775000000021</v>
      </c>
      <c r="I41" s="20">
        <v>0</v>
      </c>
      <c r="J41" s="20">
        <f>1.1*J40</f>
        <v>1183.7248500000005</v>
      </c>
      <c r="K41" s="20">
        <v>0</v>
      </c>
      <c r="L41" s="20">
        <f>1.1*L40</f>
        <v>0</v>
      </c>
      <c r="M41" s="20"/>
      <c r="N41" s="52"/>
      <c r="O41" s="18"/>
    </row>
    <row r="42" spans="1:15" s="10" customFormat="1" ht="15.75" hidden="1" customHeight="1">
      <c r="A42" s="19"/>
      <c r="B42" s="50" t="s">
        <v>103</v>
      </c>
      <c r="C42" s="8" t="s">
        <v>18</v>
      </c>
      <c r="D42" s="14">
        <f>SUM(D43:D48)</f>
        <v>0</v>
      </c>
      <c r="E42" s="14">
        <f>SUM(E43:E48)</f>
        <v>0</v>
      </c>
      <c r="F42" s="20">
        <f t="shared" ref="F42:M42" si="6">SUM(F43:F48)</f>
        <v>0</v>
      </c>
      <c r="G42" s="20">
        <f t="shared" si="6"/>
        <v>0</v>
      </c>
      <c r="H42" s="20">
        <f t="shared" si="6"/>
        <v>0</v>
      </c>
      <c r="I42" s="20">
        <f t="shared" si="6"/>
        <v>0</v>
      </c>
      <c r="J42" s="20">
        <f t="shared" si="6"/>
        <v>0</v>
      </c>
      <c r="K42" s="20">
        <f t="shared" si="6"/>
        <v>0</v>
      </c>
      <c r="L42" s="20">
        <f t="shared" si="6"/>
        <v>0</v>
      </c>
      <c r="M42" s="20">
        <f t="shared" si="6"/>
        <v>0</v>
      </c>
      <c r="N42" s="52"/>
      <c r="O42" s="18"/>
    </row>
    <row r="43" spans="1:15" ht="15.75" hidden="1" customHeight="1">
      <c r="A43" s="19"/>
      <c r="B43" s="50"/>
      <c r="C43" s="8" t="s">
        <v>19</v>
      </c>
      <c r="D43" s="14">
        <f t="shared" ref="D43:E48" si="7">F43+H43+J43+L43</f>
        <v>0</v>
      </c>
      <c r="E43" s="14">
        <f t="shared" si="7"/>
        <v>0</v>
      </c>
      <c r="F43" s="20"/>
      <c r="G43" s="20"/>
      <c r="H43" s="20"/>
      <c r="I43" s="20"/>
      <c r="J43" s="20"/>
      <c r="K43" s="20"/>
      <c r="L43" s="20"/>
      <c r="M43" s="20"/>
      <c r="N43" s="52"/>
      <c r="O43" s="18"/>
    </row>
    <row r="44" spans="1:15" ht="15.75" hidden="1" customHeight="1">
      <c r="A44" s="19"/>
      <c r="B44" s="50"/>
      <c r="C44" s="8" t="s">
        <v>20</v>
      </c>
      <c r="D44" s="14">
        <f t="shared" si="7"/>
        <v>0</v>
      </c>
      <c r="E44" s="14">
        <f t="shared" si="7"/>
        <v>0</v>
      </c>
      <c r="F44" s="20"/>
      <c r="G44" s="20"/>
      <c r="H44" s="20"/>
      <c r="I44" s="20"/>
      <c r="J44" s="20"/>
      <c r="K44" s="20"/>
      <c r="L44" s="20"/>
      <c r="M44" s="20"/>
      <c r="N44" s="52"/>
      <c r="O44" s="18"/>
    </row>
    <row r="45" spans="1:15" ht="15.75" hidden="1" customHeight="1">
      <c r="A45" s="19"/>
      <c r="B45" s="50"/>
      <c r="C45" s="8" t="s">
        <v>21</v>
      </c>
      <c r="D45" s="14">
        <f t="shared" si="7"/>
        <v>0</v>
      </c>
      <c r="E45" s="14">
        <f t="shared" si="7"/>
        <v>0</v>
      </c>
      <c r="F45" s="20"/>
      <c r="G45" s="20"/>
      <c r="H45" s="20"/>
      <c r="I45" s="20"/>
      <c r="J45" s="20"/>
      <c r="K45" s="20"/>
      <c r="L45" s="20"/>
      <c r="M45" s="20"/>
      <c r="N45" s="52"/>
      <c r="O45" s="18"/>
    </row>
    <row r="46" spans="1:15" ht="15.75" hidden="1" customHeight="1">
      <c r="A46" s="19"/>
      <c r="B46" s="50"/>
      <c r="C46" s="8" t="s">
        <v>22</v>
      </c>
      <c r="D46" s="14">
        <f t="shared" si="7"/>
        <v>0</v>
      </c>
      <c r="E46" s="14">
        <f t="shared" si="7"/>
        <v>0</v>
      </c>
      <c r="F46" s="20"/>
      <c r="G46" s="20"/>
      <c r="H46" s="20"/>
      <c r="I46" s="20"/>
      <c r="J46" s="20"/>
      <c r="K46" s="20"/>
      <c r="L46" s="20"/>
      <c r="M46" s="20"/>
      <c r="N46" s="52"/>
      <c r="O46" s="18"/>
    </row>
    <row r="47" spans="1:15" ht="15.75" hidden="1" customHeight="1">
      <c r="A47" s="19"/>
      <c r="B47" s="50"/>
      <c r="C47" s="8" t="s">
        <v>23</v>
      </c>
      <c r="D47" s="14">
        <f t="shared" si="7"/>
        <v>0</v>
      </c>
      <c r="E47" s="14">
        <f t="shared" si="7"/>
        <v>0</v>
      </c>
      <c r="F47" s="20"/>
      <c r="G47" s="20"/>
      <c r="H47" s="20"/>
      <c r="I47" s="20"/>
      <c r="J47" s="20"/>
      <c r="K47" s="20"/>
      <c r="L47" s="20"/>
      <c r="M47" s="20"/>
      <c r="N47" s="52"/>
      <c r="O47" s="18"/>
    </row>
    <row r="48" spans="1:15" ht="15.75" hidden="1" customHeight="1">
      <c r="A48" s="19"/>
      <c r="B48" s="50"/>
      <c r="C48" s="8" t="s">
        <v>24</v>
      </c>
      <c r="D48" s="14">
        <f t="shared" si="7"/>
        <v>0</v>
      </c>
      <c r="E48" s="14">
        <f t="shared" si="7"/>
        <v>0</v>
      </c>
      <c r="F48" s="20"/>
      <c r="G48" s="20"/>
      <c r="H48" s="20"/>
      <c r="I48" s="20"/>
      <c r="J48" s="20"/>
      <c r="K48" s="20"/>
      <c r="L48" s="20"/>
      <c r="M48" s="20"/>
      <c r="N48" s="52"/>
      <c r="O48" s="18"/>
    </row>
    <row r="49" spans="1:16" s="10" customFormat="1" ht="15.75" hidden="1" customHeight="1">
      <c r="A49" s="19"/>
      <c r="B49" s="58" t="s">
        <v>106</v>
      </c>
      <c r="C49" s="8" t="s">
        <v>18</v>
      </c>
      <c r="D49" s="14">
        <f>SUM(D50:D55)</f>
        <v>1560</v>
      </c>
      <c r="E49" s="14">
        <f t="shared" ref="E49:M49" si="8">SUM(E50:E55)</f>
        <v>780</v>
      </c>
      <c r="F49" s="14">
        <f t="shared" si="8"/>
        <v>1560</v>
      </c>
      <c r="G49" s="14">
        <f t="shared" si="8"/>
        <v>780</v>
      </c>
      <c r="H49" s="14">
        <f t="shared" si="8"/>
        <v>0</v>
      </c>
      <c r="I49" s="14">
        <f t="shared" si="8"/>
        <v>0</v>
      </c>
      <c r="J49" s="14">
        <f t="shared" si="8"/>
        <v>0</v>
      </c>
      <c r="K49" s="14">
        <f t="shared" si="8"/>
        <v>0</v>
      </c>
      <c r="L49" s="20">
        <f t="shared" si="8"/>
        <v>0</v>
      </c>
      <c r="M49" s="20">
        <f t="shared" si="8"/>
        <v>0</v>
      </c>
      <c r="N49" s="52"/>
      <c r="O49" s="18"/>
    </row>
    <row r="50" spans="1:16" ht="15.75" hidden="1" customHeight="1">
      <c r="A50" s="19"/>
      <c r="B50" s="59"/>
      <c r="C50" s="8" t="s">
        <v>19</v>
      </c>
      <c r="D50" s="14">
        <f t="shared" ref="D50:D55" si="9">F50+H50+J50+L50</f>
        <v>260</v>
      </c>
      <c r="E50" s="14">
        <f t="shared" ref="E50:E55" si="10">G50+I50+K50+M50</f>
        <v>260</v>
      </c>
      <c r="F50" s="20">
        <v>260</v>
      </c>
      <c r="G50" s="20">
        <v>260</v>
      </c>
      <c r="H50" s="20"/>
      <c r="I50" s="20"/>
      <c r="J50" s="20"/>
      <c r="K50" s="20"/>
      <c r="L50" s="20">
        <v>0</v>
      </c>
      <c r="M50" s="20">
        <v>0</v>
      </c>
      <c r="N50" s="52"/>
      <c r="O50" s="18"/>
      <c r="P50" s="22"/>
    </row>
    <row r="51" spans="1:16" ht="15.75" hidden="1" customHeight="1">
      <c r="A51" s="19"/>
      <c r="B51" s="59"/>
      <c r="C51" s="8" t="s">
        <v>20</v>
      </c>
      <c r="D51" s="14">
        <f t="shared" si="9"/>
        <v>260</v>
      </c>
      <c r="E51" s="14">
        <f t="shared" si="10"/>
        <v>260</v>
      </c>
      <c r="F51" s="20">
        <v>260</v>
      </c>
      <c r="G51" s="20">
        <v>260</v>
      </c>
      <c r="H51" s="20"/>
      <c r="I51" s="20"/>
      <c r="J51" s="20"/>
      <c r="K51" s="20"/>
      <c r="L51" s="20">
        <v>0</v>
      </c>
      <c r="M51" s="20">
        <v>0</v>
      </c>
      <c r="N51" s="52"/>
      <c r="O51" s="18"/>
    </row>
    <row r="52" spans="1:16" ht="15.75" hidden="1" customHeight="1">
      <c r="A52" s="19"/>
      <c r="B52" s="59"/>
      <c r="C52" s="8" t="s">
        <v>21</v>
      </c>
      <c r="D52" s="14">
        <f t="shared" si="9"/>
        <v>260</v>
      </c>
      <c r="E52" s="14">
        <f t="shared" si="10"/>
        <v>260</v>
      </c>
      <c r="F52" s="20">
        <v>260</v>
      </c>
      <c r="G52" s="20">
        <v>260</v>
      </c>
      <c r="H52" s="20"/>
      <c r="I52" s="20"/>
      <c r="J52" s="20"/>
      <c r="K52" s="20"/>
      <c r="L52" s="20">
        <v>0</v>
      </c>
      <c r="M52" s="20">
        <v>0</v>
      </c>
      <c r="N52" s="52"/>
      <c r="O52" s="18"/>
    </row>
    <row r="53" spans="1:16" ht="15.75" hidden="1" customHeight="1">
      <c r="A53" s="19"/>
      <c r="B53" s="59"/>
      <c r="C53" s="8" t="s">
        <v>22</v>
      </c>
      <c r="D53" s="14">
        <f t="shared" si="9"/>
        <v>260</v>
      </c>
      <c r="E53" s="14">
        <f t="shared" si="10"/>
        <v>0</v>
      </c>
      <c r="F53" s="20">
        <v>260</v>
      </c>
      <c r="G53" s="20">
        <v>0</v>
      </c>
      <c r="H53" s="20"/>
      <c r="I53" s="20"/>
      <c r="J53" s="20"/>
      <c r="K53" s="20"/>
      <c r="L53" s="20">
        <f>1.1*L52</f>
        <v>0</v>
      </c>
      <c r="M53" s="20">
        <v>0</v>
      </c>
      <c r="N53" s="52"/>
      <c r="O53" s="18"/>
    </row>
    <row r="54" spans="1:16" ht="15.75" hidden="1" customHeight="1">
      <c r="A54" s="19"/>
      <c r="B54" s="59"/>
      <c r="C54" s="8" t="s">
        <v>23</v>
      </c>
      <c r="D54" s="14">
        <f t="shared" si="9"/>
        <v>260</v>
      </c>
      <c r="E54" s="14">
        <f t="shared" si="10"/>
        <v>0</v>
      </c>
      <c r="F54" s="20">
        <v>260</v>
      </c>
      <c r="G54" s="20">
        <v>0</v>
      </c>
      <c r="H54" s="20"/>
      <c r="I54" s="20"/>
      <c r="J54" s="20"/>
      <c r="K54" s="20"/>
      <c r="L54" s="20">
        <f>1.1*L53</f>
        <v>0</v>
      </c>
      <c r="M54" s="20">
        <v>0</v>
      </c>
      <c r="N54" s="52"/>
      <c r="O54" s="18"/>
    </row>
    <row r="55" spans="1:16" ht="15.75" hidden="1" customHeight="1">
      <c r="A55" s="19"/>
      <c r="B55" s="60"/>
      <c r="C55" s="8" t="s">
        <v>24</v>
      </c>
      <c r="D55" s="14">
        <f t="shared" si="9"/>
        <v>260</v>
      </c>
      <c r="E55" s="14">
        <f t="shared" si="10"/>
        <v>0</v>
      </c>
      <c r="F55" s="20">
        <v>260</v>
      </c>
      <c r="G55" s="20">
        <v>0</v>
      </c>
      <c r="H55" s="20"/>
      <c r="I55" s="20"/>
      <c r="J55" s="20"/>
      <c r="K55" s="20"/>
      <c r="L55" s="20">
        <f>1.1*L54</f>
        <v>0</v>
      </c>
      <c r="M55" s="20">
        <v>0</v>
      </c>
      <c r="N55" s="53"/>
      <c r="O55" s="18"/>
    </row>
    <row r="56" spans="1:16" s="10" customFormat="1" ht="15.75" hidden="1" customHeight="1">
      <c r="A56" s="23"/>
      <c r="B56" s="58" t="s">
        <v>121</v>
      </c>
      <c r="C56" s="8" t="s">
        <v>18</v>
      </c>
      <c r="D56" s="14">
        <f>SUM(D57:D62)</f>
        <v>930</v>
      </c>
      <c r="E56" s="14">
        <f>SUM(E57:E62)</f>
        <v>465</v>
      </c>
      <c r="F56" s="20">
        <f t="shared" ref="F56:K56" si="11">SUM(F57:F62)</f>
        <v>930</v>
      </c>
      <c r="G56" s="20">
        <f t="shared" si="11"/>
        <v>465</v>
      </c>
      <c r="H56" s="20">
        <f t="shared" si="11"/>
        <v>0</v>
      </c>
      <c r="I56" s="20">
        <f t="shared" si="11"/>
        <v>0</v>
      </c>
      <c r="J56" s="20">
        <f t="shared" si="11"/>
        <v>0</v>
      </c>
      <c r="K56" s="20">
        <f t="shared" si="11"/>
        <v>0</v>
      </c>
      <c r="L56" s="20"/>
      <c r="M56" s="20"/>
      <c r="N56" s="24"/>
      <c r="O56" s="18"/>
    </row>
    <row r="57" spans="1:16" ht="15.75" hidden="1" customHeight="1">
      <c r="A57" s="23"/>
      <c r="B57" s="59"/>
      <c r="C57" s="8" t="s">
        <v>19</v>
      </c>
      <c r="D57" s="14">
        <f t="shared" ref="D57:D62" si="12">F57+H57+J57+L57</f>
        <v>155</v>
      </c>
      <c r="E57" s="14">
        <f t="shared" ref="E57:E62" si="13">G57+I57+K57+M57</f>
        <v>155</v>
      </c>
      <c r="F57" s="20">
        <v>155</v>
      </c>
      <c r="G57" s="20">
        <v>155</v>
      </c>
      <c r="H57" s="20"/>
      <c r="I57" s="20"/>
      <c r="J57" s="20"/>
      <c r="K57" s="20"/>
      <c r="L57" s="20"/>
      <c r="M57" s="20"/>
      <c r="N57" s="24"/>
      <c r="O57" s="18"/>
    </row>
    <row r="58" spans="1:16" ht="15.75" hidden="1" customHeight="1">
      <c r="A58" s="23"/>
      <c r="B58" s="59"/>
      <c r="C58" s="8" t="s">
        <v>20</v>
      </c>
      <c r="D58" s="14">
        <f t="shared" si="12"/>
        <v>155</v>
      </c>
      <c r="E58" s="14">
        <f t="shared" si="13"/>
        <v>155</v>
      </c>
      <c r="F58" s="20">
        <v>155</v>
      </c>
      <c r="G58" s="20">
        <v>155</v>
      </c>
      <c r="H58" s="20"/>
      <c r="I58" s="20"/>
      <c r="J58" s="20"/>
      <c r="K58" s="20"/>
      <c r="L58" s="20"/>
      <c r="M58" s="20"/>
      <c r="N58" s="24"/>
      <c r="O58" s="18"/>
    </row>
    <row r="59" spans="1:16" ht="15.75" hidden="1" customHeight="1">
      <c r="A59" s="23"/>
      <c r="B59" s="59"/>
      <c r="C59" s="8" t="s">
        <v>21</v>
      </c>
      <c r="D59" s="14">
        <f t="shared" si="12"/>
        <v>155</v>
      </c>
      <c r="E59" s="14">
        <f t="shared" si="13"/>
        <v>155</v>
      </c>
      <c r="F59" s="20">
        <v>155</v>
      </c>
      <c r="G59" s="20">
        <v>155</v>
      </c>
      <c r="H59" s="20"/>
      <c r="I59" s="20"/>
      <c r="J59" s="20"/>
      <c r="K59" s="20"/>
      <c r="L59" s="20"/>
      <c r="M59" s="20"/>
      <c r="N59" s="24"/>
      <c r="O59" s="18"/>
    </row>
    <row r="60" spans="1:16" ht="15.75" hidden="1" customHeight="1">
      <c r="A60" s="23"/>
      <c r="B60" s="59"/>
      <c r="C60" s="8" t="s">
        <v>22</v>
      </c>
      <c r="D60" s="14">
        <f t="shared" si="12"/>
        <v>155</v>
      </c>
      <c r="E60" s="14">
        <f t="shared" si="13"/>
        <v>0</v>
      </c>
      <c r="F60" s="20">
        <v>155</v>
      </c>
      <c r="G60" s="20"/>
      <c r="H60" s="20"/>
      <c r="I60" s="20"/>
      <c r="J60" s="20"/>
      <c r="K60" s="20"/>
      <c r="L60" s="20"/>
      <c r="M60" s="20"/>
      <c r="N60" s="24"/>
      <c r="O60" s="18"/>
    </row>
    <row r="61" spans="1:16" ht="15.75" hidden="1" customHeight="1">
      <c r="A61" s="23"/>
      <c r="B61" s="59"/>
      <c r="C61" s="8" t="s">
        <v>23</v>
      </c>
      <c r="D61" s="14">
        <f t="shared" si="12"/>
        <v>155</v>
      </c>
      <c r="E61" s="14">
        <f t="shared" si="13"/>
        <v>0</v>
      </c>
      <c r="F61" s="20">
        <v>155</v>
      </c>
      <c r="G61" s="20"/>
      <c r="H61" s="20"/>
      <c r="I61" s="20"/>
      <c r="J61" s="20"/>
      <c r="K61" s="20"/>
      <c r="L61" s="20"/>
      <c r="M61" s="20"/>
      <c r="N61" s="24"/>
      <c r="O61" s="18"/>
    </row>
    <row r="62" spans="1:16" ht="15.75" hidden="1" customHeight="1">
      <c r="A62" s="23"/>
      <c r="B62" s="60"/>
      <c r="C62" s="8" t="s">
        <v>24</v>
      </c>
      <c r="D62" s="14">
        <f t="shared" si="12"/>
        <v>155</v>
      </c>
      <c r="E62" s="14">
        <f t="shared" si="13"/>
        <v>0</v>
      </c>
      <c r="F62" s="20">
        <v>155</v>
      </c>
      <c r="G62" s="20"/>
      <c r="H62" s="20"/>
      <c r="I62" s="20"/>
      <c r="J62" s="20"/>
      <c r="K62" s="20"/>
      <c r="L62" s="20"/>
      <c r="M62" s="20"/>
      <c r="N62" s="24"/>
      <c r="O62" s="18"/>
    </row>
    <row r="63" spans="1:16" s="17" customFormat="1">
      <c r="A63" s="57" t="s">
        <v>124</v>
      </c>
      <c r="B63" s="13" t="s">
        <v>25</v>
      </c>
      <c r="C63" s="11" t="s">
        <v>18</v>
      </c>
      <c r="D63" s="14">
        <f>SUM(D64:D69)</f>
        <v>132629.82269999999</v>
      </c>
      <c r="E63" s="14">
        <f>SUM(E64:E69)</f>
        <v>72458.3</v>
      </c>
      <c r="F63" s="14">
        <f>SUM(F64:F69)</f>
        <v>57201.2</v>
      </c>
      <c r="G63" s="14">
        <f>SUM(G64:G69)</f>
        <v>32072.799999999999</v>
      </c>
      <c r="H63" s="14">
        <f t="shared" ref="H63:M63" si="14">SUM(H64:H69)</f>
        <v>0</v>
      </c>
      <c r="I63" s="14">
        <f t="shared" si="14"/>
        <v>0</v>
      </c>
      <c r="J63" s="14">
        <f t="shared" si="14"/>
        <v>31228.6227</v>
      </c>
      <c r="K63" s="25">
        <f t="shared" si="14"/>
        <v>10385.5</v>
      </c>
      <c r="L63" s="14">
        <f t="shared" si="14"/>
        <v>44200</v>
      </c>
      <c r="M63" s="14">
        <f t="shared" si="14"/>
        <v>30000</v>
      </c>
      <c r="N63" s="51" t="s">
        <v>95</v>
      </c>
      <c r="O63" s="18"/>
    </row>
    <row r="64" spans="1:16" s="17" customFormat="1" ht="15.75" customHeight="1">
      <c r="A64" s="57"/>
      <c r="B64" s="70" t="s">
        <v>26</v>
      </c>
      <c r="C64" s="11" t="s">
        <v>19</v>
      </c>
      <c r="D64" s="14">
        <f>F64+H64+J64+L64</f>
        <v>18924</v>
      </c>
      <c r="E64" s="14">
        <f>G64+I64+K64+M64</f>
        <v>17923.5</v>
      </c>
      <c r="F64" s="14">
        <f>[1]Лист1!$F$62</f>
        <v>8382.7999999999993</v>
      </c>
      <c r="G64" s="14">
        <f>[1]Лист1!$G$62</f>
        <v>7582.3</v>
      </c>
      <c r="H64" s="14">
        <f>[1]Лист1!$H$62</f>
        <v>0</v>
      </c>
      <c r="I64" s="14">
        <f>[1]Лист1!$I$62</f>
        <v>0</v>
      </c>
      <c r="J64" s="14">
        <f>[1]Лист1!$J$62</f>
        <v>1841.2</v>
      </c>
      <c r="K64" s="25">
        <f>[1]Лист1!$K$62</f>
        <v>1641.2</v>
      </c>
      <c r="L64" s="14">
        <f>[1]Лист1!$L$62</f>
        <v>8700</v>
      </c>
      <c r="M64" s="14">
        <f>[1]Лист1!$M$62</f>
        <v>8700</v>
      </c>
      <c r="N64" s="52"/>
      <c r="O64" s="18"/>
      <c r="P64" s="26"/>
    </row>
    <row r="65" spans="1:16" s="17" customFormat="1">
      <c r="A65" s="57"/>
      <c r="B65" s="71"/>
      <c r="C65" s="11" t="s">
        <v>20</v>
      </c>
      <c r="D65" s="14">
        <f t="shared" ref="D65:E69" si="15">F65+H65+J65+L65</f>
        <v>19598.400000000001</v>
      </c>
      <c r="E65" s="14">
        <f t="shared" si="15"/>
        <v>18373.099999999999</v>
      </c>
      <c r="F65" s="14">
        <f>[2]Лист1!$F$68</f>
        <v>9168.7999999999993</v>
      </c>
      <c r="G65" s="14">
        <f>[2]Лист1!$G$68</f>
        <v>8143.5</v>
      </c>
      <c r="H65" s="14">
        <f>[1]Лист1!$H$63</f>
        <v>0</v>
      </c>
      <c r="I65" s="14">
        <f>[1]Лист1!$I$63</f>
        <v>0</v>
      </c>
      <c r="J65" s="14">
        <f>[2]Лист1!$J$68</f>
        <v>3329.6</v>
      </c>
      <c r="K65" s="25">
        <f>[2]Лист1!$K$68</f>
        <v>3129.6</v>
      </c>
      <c r="L65" s="14">
        <f>[1]Лист1!$L$63</f>
        <v>7100</v>
      </c>
      <c r="M65" s="14">
        <f>[1]Лист1!$M$63</f>
        <v>7100</v>
      </c>
      <c r="N65" s="52"/>
      <c r="O65" s="18"/>
      <c r="P65" s="16"/>
    </row>
    <row r="66" spans="1:16" s="17" customFormat="1">
      <c r="A66" s="57"/>
      <c r="B66" s="71"/>
      <c r="C66" s="11" t="s">
        <v>21</v>
      </c>
      <c r="D66" s="14">
        <f t="shared" si="15"/>
        <v>21913.5</v>
      </c>
      <c r="E66" s="14">
        <f t="shared" si="15"/>
        <v>20888.2</v>
      </c>
      <c r="F66" s="14">
        <f>[2]Лист1!$F$69</f>
        <v>9198.7999999999993</v>
      </c>
      <c r="G66" s="14">
        <f>[2]Лист1!$G$69</f>
        <v>8173.5</v>
      </c>
      <c r="H66" s="14">
        <f>[1]Лист1!$H$64</f>
        <v>0</v>
      </c>
      <c r="I66" s="14">
        <f>[1]Лист1!$I$64</f>
        <v>0</v>
      </c>
      <c r="J66" s="14">
        <f>[2]Лист1!$J$69</f>
        <v>5614.7</v>
      </c>
      <c r="K66" s="25">
        <f>[2]Лист1!$K$69</f>
        <v>5614.7</v>
      </c>
      <c r="L66" s="14">
        <f>[1]Лист1!$L$64</f>
        <v>7100</v>
      </c>
      <c r="M66" s="14">
        <f>[1]Лист1!$M$64</f>
        <v>7100</v>
      </c>
      <c r="N66" s="52"/>
      <c r="O66" s="18"/>
    </row>
    <row r="67" spans="1:16" s="17" customFormat="1">
      <c r="A67" s="57"/>
      <c r="B67" s="71"/>
      <c r="C67" s="11" t="s">
        <v>22</v>
      </c>
      <c r="D67" s="14">
        <f t="shared" si="15"/>
        <v>22474.97</v>
      </c>
      <c r="E67" s="14">
        <f t="shared" si="15"/>
        <v>15273.5</v>
      </c>
      <c r="F67" s="14">
        <f>[2]Лист1!$F$70</f>
        <v>9198.7999999999993</v>
      </c>
      <c r="G67" s="14">
        <f>[2]Лист1!$G$70</f>
        <v>8173.5</v>
      </c>
      <c r="H67" s="14">
        <f>[1]Лист1!$H$65</f>
        <v>0</v>
      </c>
      <c r="I67" s="14">
        <f>[1]Лист1!$I$65</f>
        <v>0</v>
      </c>
      <c r="J67" s="14">
        <f>[2]Лист1!$J$70</f>
        <v>6176.17</v>
      </c>
      <c r="K67" s="25">
        <f>[2]Лист1!$K$70</f>
        <v>0</v>
      </c>
      <c r="L67" s="14">
        <f>[1]Лист1!$L$65</f>
        <v>7100</v>
      </c>
      <c r="M67" s="14">
        <f>[1]Лист1!$M$65</f>
        <v>7100</v>
      </c>
      <c r="N67" s="52"/>
      <c r="O67" s="18"/>
    </row>
    <row r="68" spans="1:16" s="17" customFormat="1">
      <c r="A68" s="57"/>
      <c r="B68" s="71"/>
      <c r="C68" s="11" t="s">
        <v>23</v>
      </c>
      <c r="D68" s="14">
        <f t="shared" si="15"/>
        <v>24013.787</v>
      </c>
      <c r="E68" s="14">
        <f t="shared" si="15"/>
        <v>0</v>
      </c>
      <c r="F68" s="14">
        <f>[2]Лист1!$F$71</f>
        <v>10120</v>
      </c>
      <c r="G68" s="14">
        <f>[2]Лист1!$G$71</f>
        <v>0</v>
      </c>
      <c r="H68" s="14">
        <f>[1]Лист1!$H$66</f>
        <v>0</v>
      </c>
      <c r="I68" s="14">
        <f>[1]Лист1!$I$66</f>
        <v>0</v>
      </c>
      <c r="J68" s="14">
        <f>[2]Лист1!$J$71</f>
        <v>6793.7870000000003</v>
      </c>
      <c r="K68" s="25">
        <f>[2]Лист1!$K$71</f>
        <v>0</v>
      </c>
      <c r="L68" s="14">
        <f>[1]Лист1!$L$66</f>
        <v>7100</v>
      </c>
      <c r="M68" s="14">
        <f>[1]Лист1!$M$66</f>
        <v>0</v>
      </c>
      <c r="N68" s="52"/>
      <c r="O68" s="18"/>
    </row>
    <row r="69" spans="1:16" s="17" customFormat="1">
      <c r="A69" s="57"/>
      <c r="B69" s="72"/>
      <c r="C69" s="11" t="s">
        <v>24</v>
      </c>
      <c r="D69" s="14">
        <f t="shared" si="15"/>
        <v>25705.165700000001</v>
      </c>
      <c r="E69" s="14">
        <f t="shared" si="15"/>
        <v>0</v>
      </c>
      <c r="F69" s="14">
        <f>[2]Лист1!$F$72</f>
        <v>11132</v>
      </c>
      <c r="G69" s="14">
        <f>[2]Лист1!$G$72</f>
        <v>0</v>
      </c>
      <c r="H69" s="14">
        <f>[1]Лист1!$H$67</f>
        <v>0</v>
      </c>
      <c r="I69" s="14">
        <f>[1]Лист1!$I$67</f>
        <v>0</v>
      </c>
      <c r="J69" s="14">
        <f>[2]Лист1!$J$72</f>
        <v>7473.1657000000005</v>
      </c>
      <c r="K69" s="25">
        <f>[2]Лист1!$K$72</f>
        <v>0</v>
      </c>
      <c r="L69" s="14">
        <f>[1]Лист1!$L$67</f>
        <v>7100</v>
      </c>
      <c r="M69" s="14">
        <f>[1]Лист1!$M$67</f>
        <v>0</v>
      </c>
      <c r="N69" s="52"/>
      <c r="O69" s="18"/>
    </row>
    <row r="70" spans="1:16" s="10" customFormat="1" ht="15.75" hidden="1" customHeight="1">
      <c r="A70" s="23"/>
      <c r="B70" s="50" t="s">
        <v>43</v>
      </c>
      <c r="C70" s="8" t="s">
        <v>18</v>
      </c>
      <c r="D70" s="14">
        <f>SUM(D71:D76)</f>
        <v>71438.72729000001</v>
      </c>
      <c r="E70" s="14">
        <f>SUM(E71:E76)</f>
        <v>27375.200000000001</v>
      </c>
      <c r="F70" s="20">
        <f t="shared" ref="F70:M70" si="16">SUM(F71:F76)</f>
        <v>55150.184500000003</v>
      </c>
      <c r="G70" s="20">
        <f t="shared" si="16"/>
        <v>23651.599999999999</v>
      </c>
      <c r="H70" s="14">
        <f>[1]Лист1!$H$62</f>
        <v>0</v>
      </c>
      <c r="I70" s="20">
        <f t="shared" si="16"/>
        <v>0</v>
      </c>
      <c r="J70" s="20">
        <f t="shared" si="16"/>
        <v>16288.542790000005</v>
      </c>
      <c r="K70" s="20">
        <f t="shared" si="16"/>
        <v>3723.6000000000004</v>
      </c>
      <c r="L70" s="20">
        <f t="shared" si="16"/>
        <v>0</v>
      </c>
      <c r="M70" s="20">
        <f t="shared" si="16"/>
        <v>0</v>
      </c>
      <c r="N70" s="52"/>
      <c r="O70" s="18"/>
    </row>
    <row r="71" spans="1:16" ht="15.75" hidden="1" customHeight="1">
      <c r="A71" s="23"/>
      <c r="B71" s="50"/>
      <c r="C71" s="8" t="s">
        <v>19</v>
      </c>
      <c r="D71" s="14">
        <f t="shared" ref="D71:E76" si="17">F71+H71+J71+L71</f>
        <v>10045.200000000001</v>
      </c>
      <c r="E71" s="14">
        <f t="shared" si="17"/>
        <v>9264.7000000000007</v>
      </c>
      <c r="F71" s="20">
        <f>743.8+G71-163.3</f>
        <v>8304.5</v>
      </c>
      <c r="G71" s="20">
        <f>6351.7+1209+163.3</f>
        <v>7724</v>
      </c>
      <c r="H71" s="14">
        <f>[1]Лист1!$H$62</f>
        <v>0</v>
      </c>
      <c r="I71" s="20">
        <v>0</v>
      </c>
      <c r="J71" s="20">
        <f>200+K71</f>
        <v>1740.7</v>
      </c>
      <c r="K71" s="20">
        <v>1540.7</v>
      </c>
      <c r="L71" s="8"/>
      <c r="M71" s="8"/>
      <c r="N71" s="52"/>
      <c r="O71" s="18"/>
    </row>
    <row r="72" spans="1:16" ht="15.75" hidden="1" customHeight="1">
      <c r="A72" s="23"/>
      <c r="B72" s="50"/>
      <c r="C72" s="8" t="s">
        <v>20</v>
      </c>
      <c r="D72" s="14">
        <f t="shared" si="17"/>
        <v>10687.4</v>
      </c>
      <c r="E72" s="14">
        <f t="shared" si="17"/>
        <v>10146.699999999999</v>
      </c>
      <c r="F72" s="20">
        <f>F71</f>
        <v>8304.5</v>
      </c>
      <c r="G72" s="20">
        <f>6351.7+1612.1</f>
        <v>7963.7999999999993</v>
      </c>
      <c r="H72" s="14">
        <f>[1]Лист1!$H$62</f>
        <v>0</v>
      </c>
      <c r="I72" s="20">
        <v>0</v>
      </c>
      <c r="J72" s="20">
        <f>200+K72</f>
        <v>2382.9</v>
      </c>
      <c r="K72" s="20">
        <v>2182.9</v>
      </c>
      <c r="L72" s="8"/>
      <c r="M72" s="8"/>
      <c r="N72" s="52"/>
      <c r="O72" s="18"/>
    </row>
    <row r="73" spans="1:16" ht="15.75" hidden="1" customHeight="1">
      <c r="A73" s="23"/>
      <c r="B73" s="50"/>
      <c r="C73" s="8" t="s">
        <v>21</v>
      </c>
      <c r="D73" s="14">
        <f t="shared" si="17"/>
        <v>10925.69</v>
      </c>
      <c r="E73" s="14">
        <f t="shared" si="17"/>
        <v>7963.7999999999993</v>
      </c>
      <c r="F73" s="20">
        <f>F72</f>
        <v>8304.5</v>
      </c>
      <c r="G73" s="20">
        <f>6351.7+1612.1</f>
        <v>7963.7999999999993</v>
      </c>
      <c r="H73" s="14">
        <f>[1]Лист1!$H$62</f>
        <v>0</v>
      </c>
      <c r="I73" s="20">
        <v>0</v>
      </c>
      <c r="J73" s="20">
        <f>1.1*J72</f>
        <v>2621.1900000000005</v>
      </c>
      <c r="K73" s="20">
        <v>0</v>
      </c>
      <c r="L73" s="8"/>
      <c r="M73" s="8"/>
      <c r="N73" s="52"/>
      <c r="O73" s="18"/>
    </row>
    <row r="74" spans="1:16" ht="15.75" hidden="1" customHeight="1">
      <c r="A74" s="23"/>
      <c r="B74" s="50"/>
      <c r="C74" s="8" t="s">
        <v>22</v>
      </c>
      <c r="D74" s="14">
        <f t="shared" si="17"/>
        <v>12018.259000000002</v>
      </c>
      <c r="E74" s="14">
        <f t="shared" si="17"/>
        <v>0</v>
      </c>
      <c r="F74" s="20">
        <f>1.1*F73</f>
        <v>9134.9500000000007</v>
      </c>
      <c r="G74" s="20">
        <v>0</v>
      </c>
      <c r="H74" s="14">
        <f>[1]Лист1!$H$62</f>
        <v>0</v>
      </c>
      <c r="I74" s="20">
        <v>0</v>
      </c>
      <c r="J74" s="20">
        <f>1.1*J73</f>
        <v>2883.3090000000007</v>
      </c>
      <c r="K74" s="20">
        <v>0</v>
      </c>
      <c r="L74" s="8"/>
      <c r="M74" s="8"/>
      <c r="N74" s="52"/>
      <c r="O74" s="18"/>
    </row>
    <row r="75" spans="1:16" ht="15.75" hidden="1" customHeight="1">
      <c r="A75" s="23"/>
      <c r="B75" s="50"/>
      <c r="C75" s="8" t="s">
        <v>23</v>
      </c>
      <c r="D75" s="14">
        <f t="shared" si="17"/>
        <v>13220.084900000002</v>
      </c>
      <c r="E75" s="14">
        <f t="shared" si="17"/>
        <v>0</v>
      </c>
      <c r="F75" s="20">
        <f>1.1*F74</f>
        <v>10048.445000000002</v>
      </c>
      <c r="G75" s="20">
        <v>0</v>
      </c>
      <c r="H75" s="14">
        <f>[1]Лист1!$H$62</f>
        <v>0</v>
      </c>
      <c r="I75" s="20">
        <v>0</v>
      </c>
      <c r="J75" s="20">
        <f>1.1*J74</f>
        <v>3171.639900000001</v>
      </c>
      <c r="K75" s="20">
        <v>0</v>
      </c>
      <c r="L75" s="8"/>
      <c r="M75" s="8"/>
      <c r="N75" s="52"/>
      <c r="O75" s="18"/>
    </row>
    <row r="76" spans="1:16" ht="15.75" hidden="1" customHeight="1">
      <c r="A76" s="23"/>
      <c r="B76" s="50"/>
      <c r="C76" s="8" t="s">
        <v>24</v>
      </c>
      <c r="D76" s="14">
        <f t="shared" si="17"/>
        <v>14542.093390000004</v>
      </c>
      <c r="E76" s="14">
        <f t="shared" si="17"/>
        <v>0</v>
      </c>
      <c r="F76" s="20">
        <f>1.1*F75</f>
        <v>11053.289500000003</v>
      </c>
      <c r="G76" s="20">
        <v>0</v>
      </c>
      <c r="H76" s="14">
        <f>[1]Лист1!$H$62</f>
        <v>0</v>
      </c>
      <c r="I76" s="20">
        <v>0</v>
      </c>
      <c r="J76" s="20">
        <f>1.1*J75</f>
        <v>3488.8038900000015</v>
      </c>
      <c r="K76" s="20">
        <v>0</v>
      </c>
      <c r="L76" s="8"/>
      <c r="M76" s="8"/>
      <c r="N76" s="52"/>
      <c r="O76" s="18"/>
    </row>
    <row r="77" spans="1:16" s="21" customFormat="1" ht="18.75" hidden="1" customHeight="1">
      <c r="A77" s="23"/>
      <c r="B77" s="73" t="s">
        <v>107</v>
      </c>
      <c r="C77" s="8" t="s">
        <v>18</v>
      </c>
      <c r="D77" s="14">
        <f>SUM(D78:D83)</f>
        <v>1461.02</v>
      </c>
      <c r="E77" s="14">
        <f>SUM(E78:E83)</f>
        <v>0</v>
      </c>
      <c r="F77" s="20">
        <f t="shared" ref="F77:K77" si="18">SUM(F78:F83)</f>
        <v>1461.02</v>
      </c>
      <c r="G77" s="20">
        <f>SUM(G78:G83)</f>
        <v>0</v>
      </c>
      <c r="H77" s="14">
        <f>[1]Лист1!$H$62</f>
        <v>0</v>
      </c>
      <c r="I77" s="20">
        <f t="shared" si="18"/>
        <v>0</v>
      </c>
      <c r="J77" s="20">
        <f t="shared" si="18"/>
        <v>0</v>
      </c>
      <c r="K77" s="20">
        <f t="shared" si="18"/>
        <v>0</v>
      </c>
      <c r="L77" s="20"/>
      <c r="M77" s="20"/>
      <c r="N77" s="52"/>
      <c r="O77" s="27"/>
    </row>
    <row r="78" spans="1:16" ht="18.75" hidden="1" customHeight="1">
      <c r="A78" s="23"/>
      <c r="B78" s="68"/>
      <c r="C78" s="8" t="s">
        <v>19</v>
      </c>
      <c r="D78" s="14">
        <f t="shared" ref="D78:E83" si="19">F78+H78+J78+L78</f>
        <v>220</v>
      </c>
      <c r="E78" s="14">
        <f t="shared" si="19"/>
        <v>0</v>
      </c>
      <c r="F78" s="20">
        <v>220</v>
      </c>
      <c r="G78" s="20">
        <v>0</v>
      </c>
      <c r="H78" s="14">
        <f>[1]Лист1!$H$62</f>
        <v>0</v>
      </c>
      <c r="I78" s="20">
        <v>0</v>
      </c>
      <c r="J78" s="20">
        <v>0</v>
      </c>
      <c r="K78" s="20">
        <v>0</v>
      </c>
      <c r="L78" s="20"/>
      <c r="M78" s="20"/>
      <c r="N78" s="52"/>
      <c r="O78" s="18"/>
    </row>
    <row r="79" spans="1:16" ht="18.75" hidden="1" customHeight="1">
      <c r="A79" s="23"/>
      <c r="B79" s="68"/>
      <c r="C79" s="8" t="s">
        <v>20</v>
      </c>
      <c r="D79" s="14">
        <f t="shared" si="19"/>
        <v>220</v>
      </c>
      <c r="E79" s="14">
        <f t="shared" si="19"/>
        <v>0</v>
      </c>
      <c r="F79" s="20">
        <f>F78</f>
        <v>220</v>
      </c>
      <c r="G79" s="20">
        <v>0</v>
      </c>
      <c r="H79" s="14">
        <f>[1]Лист1!$H$62</f>
        <v>0</v>
      </c>
      <c r="I79" s="20">
        <v>0</v>
      </c>
      <c r="J79" s="20">
        <v>0</v>
      </c>
      <c r="K79" s="20">
        <v>0</v>
      </c>
      <c r="L79" s="20"/>
      <c r="M79" s="20"/>
      <c r="N79" s="52"/>
      <c r="O79" s="18"/>
    </row>
    <row r="80" spans="1:16" ht="18.75" hidden="1" customHeight="1">
      <c r="A80" s="23"/>
      <c r="B80" s="68"/>
      <c r="C80" s="8" t="s">
        <v>21</v>
      </c>
      <c r="D80" s="14">
        <f t="shared" si="19"/>
        <v>220</v>
      </c>
      <c r="E80" s="14">
        <f t="shared" si="19"/>
        <v>0</v>
      </c>
      <c r="F80" s="20">
        <f>F79</f>
        <v>220</v>
      </c>
      <c r="G80" s="20">
        <v>0</v>
      </c>
      <c r="H80" s="14">
        <f>[1]Лист1!$H$62</f>
        <v>0</v>
      </c>
      <c r="I80" s="20">
        <v>0</v>
      </c>
      <c r="J80" s="20">
        <v>0</v>
      </c>
      <c r="K80" s="20">
        <v>0</v>
      </c>
      <c r="L80" s="20"/>
      <c r="M80" s="20"/>
      <c r="N80" s="52"/>
      <c r="O80" s="18"/>
    </row>
    <row r="81" spans="1:17" ht="18.75" hidden="1" customHeight="1">
      <c r="A81" s="23"/>
      <c r="B81" s="68"/>
      <c r="C81" s="8" t="s">
        <v>22</v>
      </c>
      <c r="D81" s="14">
        <f t="shared" si="19"/>
        <v>242.00000000000003</v>
      </c>
      <c r="E81" s="14">
        <f t="shared" si="19"/>
        <v>0</v>
      </c>
      <c r="F81" s="20">
        <f>1.1*F80</f>
        <v>242.00000000000003</v>
      </c>
      <c r="G81" s="20">
        <v>0</v>
      </c>
      <c r="H81" s="14">
        <f>[1]Лист1!$H$62</f>
        <v>0</v>
      </c>
      <c r="I81" s="20">
        <v>0</v>
      </c>
      <c r="J81" s="20">
        <v>0</v>
      </c>
      <c r="K81" s="20">
        <v>0</v>
      </c>
      <c r="L81" s="20"/>
      <c r="M81" s="20"/>
      <c r="N81" s="52"/>
      <c r="O81" s="18"/>
    </row>
    <row r="82" spans="1:17" ht="18.75" hidden="1" customHeight="1">
      <c r="A82" s="23"/>
      <c r="B82" s="68"/>
      <c r="C82" s="8" t="s">
        <v>23</v>
      </c>
      <c r="D82" s="14">
        <f t="shared" si="19"/>
        <v>266.20000000000005</v>
      </c>
      <c r="E82" s="14">
        <f t="shared" si="19"/>
        <v>0</v>
      </c>
      <c r="F82" s="20">
        <f>1.1*F81</f>
        <v>266.20000000000005</v>
      </c>
      <c r="G82" s="20">
        <v>0</v>
      </c>
      <c r="H82" s="14">
        <f>[1]Лист1!$H$62</f>
        <v>0</v>
      </c>
      <c r="I82" s="20">
        <v>0</v>
      </c>
      <c r="J82" s="20">
        <v>0</v>
      </c>
      <c r="K82" s="20">
        <v>0</v>
      </c>
      <c r="L82" s="20">
        <f>1.1*L81</f>
        <v>0</v>
      </c>
      <c r="M82" s="20"/>
      <c r="N82" s="52"/>
      <c r="O82" s="18"/>
    </row>
    <row r="83" spans="1:17" ht="18.75" hidden="1" customHeight="1">
      <c r="A83" s="28"/>
      <c r="B83" s="69"/>
      <c r="C83" s="8" t="s">
        <v>24</v>
      </c>
      <c r="D83" s="14">
        <f t="shared" si="19"/>
        <v>292.82000000000005</v>
      </c>
      <c r="E83" s="14">
        <f t="shared" si="19"/>
        <v>0</v>
      </c>
      <c r="F83" s="20">
        <f>1.1*F82</f>
        <v>292.82000000000005</v>
      </c>
      <c r="G83" s="20">
        <v>0</v>
      </c>
      <c r="H83" s="14">
        <f>[1]Лист1!$H$62</f>
        <v>0</v>
      </c>
      <c r="I83" s="20">
        <v>0</v>
      </c>
      <c r="J83" s="20">
        <v>0</v>
      </c>
      <c r="K83" s="20">
        <v>0</v>
      </c>
      <c r="L83" s="20">
        <f>1.1*L82</f>
        <v>0</v>
      </c>
      <c r="M83" s="20"/>
      <c r="N83" s="53"/>
      <c r="O83" s="18"/>
    </row>
    <row r="84" spans="1:17" s="17" customFormat="1">
      <c r="A84" s="54" t="s">
        <v>27</v>
      </c>
      <c r="B84" s="13" t="s">
        <v>28</v>
      </c>
      <c r="C84" s="11" t="s">
        <v>18</v>
      </c>
      <c r="D84" s="14">
        <f>SUM(D85:D90)</f>
        <v>1392144.5071999999</v>
      </c>
      <c r="E84" s="14">
        <f t="shared" ref="E84:M84" si="20">SUM(E85:E90)</f>
        <v>686350.59999999986</v>
      </c>
      <c r="F84" s="14">
        <f>SUM(F85:F90)</f>
        <v>717940.53999999992</v>
      </c>
      <c r="G84" s="14">
        <f t="shared" si="20"/>
        <v>429077.70000000007</v>
      </c>
      <c r="H84" s="14">
        <f t="shared" si="20"/>
        <v>15000</v>
      </c>
      <c r="I84" s="14">
        <f t="shared" si="20"/>
        <v>0</v>
      </c>
      <c r="J84" s="14">
        <f t="shared" si="20"/>
        <v>480278.26719999989</v>
      </c>
      <c r="K84" s="14">
        <f t="shared" si="20"/>
        <v>136613.79999999999</v>
      </c>
      <c r="L84" s="14">
        <f t="shared" si="20"/>
        <v>178925.69999999998</v>
      </c>
      <c r="M84" s="14">
        <f t="shared" si="20"/>
        <v>120659.1</v>
      </c>
      <c r="N84" s="51" t="s">
        <v>95</v>
      </c>
      <c r="O84" s="18"/>
    </row>
    <row r="85" spans="1:17" s="17" customFormat="1">
      <c r="A85" s="55"/>
      <c r="B85" s="49" t="s">
        <v>29</v>
      </c>
      <c r="C85" s="11" t="s">
        <v>19</v>
      </c>
      <c r="D85" s="14">
        <f t="shared" ref="D85:E90" si="21">F85+H85+J85+L85</f>
        <v>180341.6</v>
      </c>
      <c r="E85" s="14">
        <f>G85+I85+K85+M85</f>
        <v>162018.30000000002</v>
      </c>
      <c r="F85" s="14">
        <f>[1]Лист1!$F$83</f>
        <v>116756.20000000001</v>
      </c>
      <c r="G85" s="14">
        <f>[1]Лист1!$G$83</f>
        <v>104347.90000000001</v>
      </c>
      <c r="H85" s="14">
        <f>[1]Лист1!$H$83</f>
        <v>2500</v>
      </c>
      <c r="I85" s="14">
        <f>[1]Лист1!$I$83</f>
        <v>0</v>
      </c>
      <c r="J85" s="14">
        <f>[1]Лист1!$J$83</f>
        <v>27766.9</v>
      </c>
      <c r="K85" s="14">
        <f>[1]Лист1!$K$83</f>
        <v>24351.9</v>
      </c>
      <c r="L85" s="14">
        <f>[1]Лист1!$L$83</f>
        <v>33318.5</v>
      </c>
      <c r="M85" s="14">
        <f>[1]Лист1!$M$83</f>
        <v>33318.5</v>
      </c>
      <c r="N85" s="52"/>
      <c r="O85" s="18"/>
      <c r="P85" s="16"/>
    </row>
    <row r="86" spans="1:17" s="17" customFormat="1">
      <c r="A86" s="55"/>
      <c r="B86" s="49"/>
      <c r="C86" s="11" t="s">
        <v>20</v>
      </c>
      <c r="D86" s="14">
        <f t="shared" si="21"/>
        <v>177907.14</v>
      </c>
      <c r="E86" s="14">
        <f t="shared" si="21"/>
        <v>170182.2</v>
      </c>
      <c r="F86" s="14">
        <f>[3]Лист1!$F$89</f>
        <v>110958.94</v>
      </c>
      <c r="G86" s="14">
        <f>[3]Лист1!$G$89</f>
        <v>109285</v>
      </c>
      <c r="H86" s="14">
        <f>[1]Лист1!$H$84</f>
        <v>2500</v>
      </c>
      <c r="I86" s="14">
        <f>[1]Лист1!$I$84</f>
        <v>0</v>
      </c>
      <c r="J86" s="14">
        <f>[2]Лист1!$J$89</f>
        <v>35374.199999999997</v>
      </c>
      <c r="K86" s="14">
        <f>[2]Лист1!$K$89</f>
        <v>31823.200000000001</v>
      </c>
      <c r="L86" s="14">
        <f>[1]Лист1!$L$84</f>
        <v>29074</v>
      </c>
      <c r="M86" s="14">
        <f>[1]Лист1!$M$84</f>
        <v>29074</v>
      </c>
      <c r="N86" s="52"/>
      <c r="O86" s="18"/>
    </row>
    <row r="87" spans="1:17" s="17" customFormat="1">
      <c r="A87" s="55"/>
      <c r="B87" s="49"/>
      <c r="C87" s="11" t="s">
        <v>21</v>
      </c>
      <c r="D87" s="14">
        <f t="shared" si="21"/>
        <v>219942.53999999998</v>
      </c>
      <c r="E87" s="14">
        <f t="shared" si="21"/>
        <v>212174.39999999997</v>
      </c>
      <c r="F87" s="14">
        <f>[2]Лист1!$F$90</f>
        <v>109396.34</v>
      </c>
      <c r="G87" s="14">
        <f>[2]Лист1!$G$90</f>
        <v>107722.4</v>
      </c>
      <c r="H87" s="14">
        <f>[1]Лист1!$H$85</f>
        <v>2500</v>
      </c>
      <c r="I87" s="14">
        <f>[1]Лист1!$I$85</f>
        <v>0</v>
      </c>
      <c r="J87" s="14">
        <f>[2]Лист1!$J$90</f>
        <v>78912.899999999994</v>
      </c>
      <c r="K87" s="14">
        <f>[2]Лист1!$K$90</f>
        <v>75318.7</v>
      </c>
      <c r="L87" s="14">
        <f>[1]Лист1!$L$85</f>
        <v>29133.3</v>
      </c>
      <c r="M87" s="14">
        <f>[1]Лист1!$M$85</f>
        <v>29133.3</v>
      </c>
      <c r="N87" s="52"/>
      <c r="O87" s="18"/>
    </row>
    <row r="88" spans="1:17" s="17" customFormat="1">
      <c r="A88" s="55"/>
      <c r="B88" s="49"/>
      <c r="C88" s="11" t="s">
        <v>22</v>
      </c>
      <c r="D88" s="14">
        <f t="shared" si="21"/>
        <v>234423.11999999997</v>
      </c>
      <c r="E88" s="14">
        <f t="shared" si="21"/>
        <v>141975.69999999998</v>
      </c>
      <c r="F88" s="14">
        <f>[2]Лист1!$F$91</f>
        <v>109396.34</v>
      </c>
      <c r="G88" s="14">
        <f>[2]Лист1!$G$91</f>
        <v>107722.4</v>
      </c>
      <c r="H88" s="14">
        <f>[1]Лист1!$H$86</f>
        <v>2500</v>
      </c>
      <c r="I88" s="14">
        <f>[1]Лист1!$I$86</f>
        <v>0</v>
      </c>
      <c r="J88" s="14">
        <f>[2]Лист1!$J$91</f>
        <v>93393.479999999981</v>
      </c>
      <c r="K88" s="14">
        <f>[2]Лист1!$K$91</f>
        <v>5120</v>
      </c>
      <c r="L88" s="14">
        <f>[1]Лист1!$L$86</f>
        <v>29133.3</v>
      </c>
      <c r="M88" s="14">
        <f>[1]Лист1!$M$86</f>
        <v>29133.3</v>
      </c>
      <c r="N88" s="52"/>
      <c r="O88" s="18"/>
      <c r="Q88" s="16"/>
    </row>
    <row r="89" spans="1:17" s="17" customFormat="1">
      <c r="A89" s="55"/>
      <c r="B89" s="49"/>
      <c r="C89" s="11" t="s">
        <v>23</v>
      </c>
      <c r="D89" s="14">
        <f t="shared" si="21"/>
        <v>272394.67599999998</v>
      </c>
      <c r="E89" s="14">
        <f t="shared" si="21"/>
        <v>0</v>
      </c>
      <c r="F89" s="14">
        <f>[2]Лист1!$F$92</f>
        <v>129229.2</v>
      </c>
      <c r="G89" s="14">
        <f>[2]Лист1!$G$92</f>
        <v>0</v>
      </c>
      <c r="H89" s="14">
        <f>[1]Лист1!$H$86</f>
        <v>2500</v>
      </c>
      <c r="I89" s="14">
        <f>[1]Лист1!$I$87</f>
        <v>0</v>
      </c>
      <c r="J89" s="14">
        <f>[2]Лист1!$J$92</f>
        <v>111532.17599999999</v>
      </c>
      <c r="K89" s="14">
        <f>[2]Лист1!$K$92</f>
        <v>0</v>
      </c>
      <c r="L89" s="14">
        <f>[1]Лист1!$L$87</f>
        <v>29133.3</v>
      </c>
      <c r="M89" s="14">
        <f>[1]Лист1!$M$87</f>
        <v>0</v>
      </c>
      <c r="N89" s="52"/>
      <c r="O89" s="18"/>
    </row>
    <row r="90" spans="1:17" s="17" customFormat="1">
      <c r="A90" s="55"/>
      <c r="B90" s="49"/>
      <c r="C90" s="11" t="s">
        <v>24</v>
      </c>
      <c r="D90" s="14">
        <f t="shared" si="21"/>
        <v>307135.43119999993</v>
      </c>
      <c r="E90" s="14">
        <f t="shared" si="21"/>
        <v>0</v>
      </c>
      <c r="F90" s="14">
        <f>[2]Лист1!$F$93</f>
        <v>142203.52000000002</v>
      </c>
      <c r="G90" s="14">
        <f>[2]Лист1!$G$93</f>
        <v>0</v>
      </c>
      <c r="H90" s="14">
        <f>[1]Лист1!$H$88</f>
        <v>2500</v>
      </c>
      <c r="I90" s="14">
        <f>[1]Лист1!$I$88</f>
        <v>0</v>
      </c>
      <c r="J90" s="14">
        <f>[2]Лист1!$J$93</f>
        <v>133298.61119999996</v>
      </c>
      <c r="K90" s="14">
        <f>[2]Лист1!$K$93</f>
        <v>0</v>
      </c>
      <c r="L90" s="14">
        <f>[1]Лист1!$L$88</f>
        <v>29133.3</v>
      </c>
      <c r="M90" s="14">
        <f>[1]Лист1!$M$88</f>
        <v>0</v>
      </c>
      <c r="N90" s="52"/>
      <c r="O90" s="18"/>
    </row>
    <row r="91" spans="1:17" s="10" customFormat="1" hidden="1">
      <c r="A91" s="55"/>
      <c r="B91" s="50" t="s">
        <v>45</v>
      </c>
      <c r="C91" s="8" t="s">
        <v>18</v>
      </c>
      <c r="D91" s="14">
        <f t="shared" ref="D91:M91" si="22">SUM(D92:D97)</f>
        <v>1222613.6382000002</v>
      </c>
      <c r="E91" s="14">
        <f t="shared" si="22"/>
        <v>418648.99999999994</v>
      </c>
      <c r="F91" s="20">
        <f t="shared" si="22"/>
        <v>719282.72540000011</v>
      </c>
      <c r="G91" s="20">
        <f t="shared" si="22"/>
        <v>309166.09999999998</v>
      </c>
      <c r="H91" s="20">
        <f t="shared" si="22"/>
        <v>0</v>
      </c>
      <c r="I91" s="20">
        <f t="shared" si="22"/>
        <v>0</v>
      </c>
      <c r="J91" s="20">
        <f t="shared" si="22"/>
        <v>503330.91279999999</v>
      </c>
      <c r="K91" s="20">
        <f t="shared" si="22"/>
        <v>109482.9</v>
      </c>
      <c r="L91" s="20">
        <f t="shared" si="22"/>
        <v>0</v>
      </c>
      <c r="M91" s="20">
        <f t="shared" si="22"/>
        <v>0</v>
      </c>
      <c r="N91" s="52"/>
      <c r="O91" s="27"/>
    </row>
    <row r="92" spans="1:17" hidden="1">
      <c r="A92" s="55"/>
      <c r="B92" s="50"/>
      <c r="C92" s="8" t="s">
        <v>19</v>
      </c>
      <c r="D92" s="14">
        <f t="shared" ref="D92:E97" si="23">F92+H92+J92+L92</f>
        <v>154984.30000000002</v>
      </c>
      <c r="E92" s="14">
        <f t="shared" si="23"/>
        <v>150580.4</v>
      </c>
      <c r="F92" s="20">
        <f>7559.8-2100+G92-1400+344.1</f>
        <v>108309.40000000001</v>
      </c>
      <c r="G92" s="20">
        <f>101231.4+900+374.1+1400</f>
        <v>103905.5</v>
      </c>
      <c r="H92" s="20">
        <v>0</v>
      </c>
      <c r="I92" s="20">
        <v>0</v>
      </c>
      <c r="J92" s="20">
        <f>K92</f>
        <v>46674.9</v>
      </c>
      <c r="K92" s="20">
        <v>46674.9</v>
      </c>
      <c r="L92" s="20">
        <f>M92</f>
        <v>0</v>
      </c>
      <c r="M92" s="20">
        <v>0</v>
      </c>
      <c r="N92" s="52"/>
      <c r="O92" s="18"/>
    </row>
    <row r="93" spans="1:17" hidden="1">
      <c r="A93" s="55"/>
      <c r="B93" s="50"/>
      <c r="C93" s="8" t="s">
        <v>20</v>
      </c>
      <c r="D93" s="14">
        <f t="shared" si="23"/>
        <v>171117.40000000002</v>
      </c>
      <c r="E93" s="14">
        <f t="shared" si="23"/>
        <v>165438.29999999999</v>
      </c>
      <c r="F93" s="20">
        <f>F92</f>
        <v>108309.40000000001</v>
      </c>
      <c r="G93" s="20">
        <f>101231.4+900+498.9</f>
        <v>102630.29999999999</v>
      </c>
      <c r="H93" s="20">
        <v>0</v>
      </c>
      <c r="I93" s="20">
        <v>0</v>
      </c>
      <c r="J93" s="20">
        <f>K93</f>
        <v>62808</v>
      </c>
      <c r="K93" s="20">
        <v>62808</v>
      </c>
      <c r="L93" s="20">
        <f>M93</f>
        <v>0</v>
      </c>
      <c r="M93" s="20">
        <f>1.1*M92</f>
        <v>0</v>
      </c>
      <c r="N93" s="52"/>
      <c r="O93" s="18"/>
    </row>
    <row r="94" spans="1:17" hidden="1">
      <c r="A94" s="55"/>
      <c r="B94" s="50"/>
      <c r="C94" s="8" t="s">
        <v>21</v>
      </c>
      <c r="D94" s="14">
        <f t="shared" si="23"/>
        <v>181679</v>
      </c>
      <c r="E94" s="14">
        <f t="shared" si="23"/>
        <v>102630.29999999999</v>
      </c>
      <c r="F94" s="20">
        <f>F93</f>
        <v>108309.40000000001</v>
      </c>
      <c r="G94" s="20">
        <f>101231.4+900+498.9</f>
        <v>102630.29999999999</v>
      </c>
      <c r="H94" s="20">
        <v>0</v>
      </c>
      <c r="I94" s="20">
        <v>0</v>
      </c>
      <c r="J94" s="20">
        <v>73369.600000000006</v>
      </c>
      <c r="K94" s="20"/>
      <c r="L94" s="20">
        <f>1.1*L93</f>
        <v>0</v>
      </c>
      <c r="M94" s="20">
        <v>0</v>
      </c>
      <c r="N94" s="52"/>
      <c r="O94" s="18"/>
    </row>
    <row r="95" spans="1:17" hidden="1">
      <c r="A95" s="55"/>
      <c r="B95" s="50"/>
      <c r="C95" s="8" t="s">
        <v>22</v>
      </c>
      <c r="D95" s="14">
        <f t="shared" si="23"/>
        <v>207183.86000000004</v>
      </c>
      <c r="E95" s="14">
        <f t="shared" si="23"/>
        <v>0</v>
      </c>
      <c r="F95" s="20">
        <f>1.1*F94</f>
        <v>119140.34000000003</v>
      </c>
      <c r="G95" s="20">
        <v>0</v>
      </c>
      <c r="H95" s="20">
        <v>0</v>
      </c>
      <c r="I95" s="20">
        <v>0</v>
      </c>
      <c r="J95" s="20">
        <f>1.2*J94</f>
        <v>88043.520000000004</v>
      </c>
      <c r="K95" s="20">
        <v>0</v>
      </c>
      <c r="L95" s="20">
        <f>1.1*L94</f>
        <v>0</v>
      </c>
      <c r="M95" s="20">
        <f>1.1*M94</f>
        <v>0</v>
      </c>
      <c r="N95" s="52"/>
      <c r="O95" s="18"/>
    </row>
    <row r="96" spans="1:17" hidden="1">
      <c r="A96" s="55"/>
      <c r="B96" s="50"/>
      <c r="C96" s="8" t="s">
        <v>23</v>
      </c>
      <c r="D96" s="14">
        <f t="shared" si="23"/>
        <v>236706.59800000006</v>
      </c>
      <c r="E96" s="14">
        <f t="shared" si="23"/>
        <v>0</v>
      </c>
      <c r="F96" s="20">
        <f>1.1*F95</f>
        <v>131054.37400000004</v>
      </c>
      <c r="G96" s="20">
        <v>0</v>
      </c>
      <c r="H96" s="20">
        <v>0</v>
      </c>
      <c r="I96" s="20">
        <v>0</v>
      </c>
      <c r="J96" s="20">
        <f>1.2*J95</f>
        <v>105652.224</v>
      </c>
      <c r="K96" s="20">
        <v>0</v>
      </c>
      <c r="L96" s="20">
        <f>1.1*L95</f>
        <v>0</v>
      </c>
      <c r="M96" s="20">
        <f>1.1*M95</f>
        <v>0</v>
      </c>
      <c r="N96" s="52"/>
      <c r="O96" s="18"/>
    </row>
    <row r="97" spans="1:15" hidden="1">
      <c r="A97" s="55"/>
      <c r="B97" s="50"/>
      <c r="C97" s="8" t="s">
        <v>24</v>
      </c>
      <c r="D97" s="14">
        <f t="shared" si="23"/>
        <v>270942.48020000005</v>
      </c>
      <c r="E97" s="14">
        <f t="shared" si="23"/>
        <v>0</v>
      </c>
      <c r="F97" s="20">
        <f>1.1*F96</f>
        <v>144159.81140000006</v>
      </c>
      <c r="G97" s="20">
        <v>0</v>
      </c>
      <c r="H97" s="20">
        <v>0</v>
      </c>
      <c r="I97" s="20">
        <v>0</v>
      </c>
      <c r="J97" s="20">
        <f>1.2*J96</f>
        <v>126782.6688</v>
      </c>
      <c r="K97" s="20">
        <v>0</v>
      </c>
      <c r="L97" s="20">
        <f>1.1*L96</f>
        <v>0</v>
      </c>
      <c r="M97" s="20">
        <v>0</v>
      </c>
      <c r="N97" s="52"/>
      <c r="O97" s="18"/>
    </row>
    <row r="98" spans="1:15" s="10" customFormat="1" hidden="1">
      <c r="A98" s="55"/>
      <c r="B98" s="50" t="s">
        <v>46</v>
      </c>
      <c r="C98" s="8" t="s">
        <v>18</v>
      </c>
      <c r="D98" s="14">
        <f t="shared" ref="D98:K98" si="24">SUM(D99:D104)</f>
        <v>14942.25</v>
      </c>
      <c r="E98" s="14">
        <f t="shared" si="24"/>
        <v>0</v>
      </c>
      <c r="F98" s="20">
        <f t="shared" si="24"/>
        <v>14942.25</v>
      </c>
      <c r="G98" s="20">
        <f t="shared" si="24"/>
        <v>0</v>
      </c>
      <c r="H98" s="20">
        <f t="shared" si="24"/>
        <v>0</v>
      </c>
      <c r="I98" s="20">
        <f t="shared" si="24"/>
        <v>0</v>
      </c>
      <c r="J98" s="20">
        <f t="shared" si="24"/>
        <v>0</v>
      </c>
      <c r="K98" s="20">
        <f t="shared" si="24"/>
        <v>0</v>
      </c>
      <c r="L98" s="20"/>
      <c r="M98" s="20"/>
      <c r="N98" s="52"/>
      <c r="O98" s="27"/>
    </row>
    <row r="99" spans="1:15" hidden="1">
      <c r="A99" s="55"/>
      <c r="B99" s="50"/>
      <c r="C99" s="8" t="s">
        <v>19</v>
      </c>
      <c r="D99" s="14">
        <f t="shared" ref="D99:E104" si="25">F99+H99+J99+L99</f>
        <v>2250</v>
      </c>
      <c r="E99" s="14">
        <f t="shared" si="25"/>
        <v>0</v>
      </c>
      <c r="F99" s="20">
        <v>2250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/>
      <c r="M99" s="20"/>
      <c r="N99" s="52"/>
      <c r="O99" s="18"/>
    </row>
    <row r="100" spans="1:15" hidden="1">
      <c r="A100" s="55"/>
      <c r="B100" s="50"/>
      <c r="C100" s="8" t="s">
        <v>20</v>
      </c>
      <c r="D100" s="14">
        <f t="shared" si="25"/>
        <v>2250</v>
      </c>
      <c r="E100" s="14">
        <f t="shared" si="25"/>
        <v>0</v>
      </c>
      <c r="F100" s="20">
        <f>F99</f>
        <v>2250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/>
      <c r="M100" s="20"/>
      <c r="N100" s="52"/>
      <c r="O100" s="18"/>
    </row>
    <row r="101" spans="1:15" hidden="1">
      <c r="A101" s="55"/>
      <c r="B101" s="50"/>
      <c r="C101" s="8" t="s">
        <v>21</v>
      </c>
      <c r="D101" s="14">
        <f t="shared" si="25"/>
        <v>2250</v>
      </c>
      <c r="E101" s="14">
        <f t="shared" si="25"/>
        <v>0</v>
      </c>
      <c r="F101" s="20">
        <f>F100</f>
        <v>2250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/>
      <c r="M101" s="20"/>
      <c r="N101" s="52"/>
      <c r="O101" s="18"/>
    </row>
    <row r="102" spans="1:15" hidden="1">
      <c r="A102" s="55"/>
      <c r="B102" s="50"/>
      <c r="C102" s="8" t="s">
        <v>22</v>
      </c>
      <c r="D102" s="14">
        <f t="shared" si="25"/>
        <v>2475</v>
      </c>
      <c r="E102" s="14">
        <f t="shared" si="25"/>
        <v>0</v>
      </c>
      <c r="F102" s="20">
        <f>1.1*F101</f>
        <v>2475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/>
      <c r="M102" s="20"/>
      <c r="N102" s="52"/>
      <c r="O102" s="18"/>
    </row>
    <row r="103" spans="1:15" hidden="1">
      <c r="A103" s="55"/>
      <c r="B103" s="50"/>
      <c r="C103" s="8" t="s">
        <v>23</v>
      </c>
      <c r="D103" s="14">
        <f t="shared" si="25"/>
        <v>2722.5</v>
      </c>
      <c r="E103" s="14">
        <f t="shared" si="25"/>
        <v>0</v>
      </c>
      <c r="F103" s="20">
        <f>1.1*F102</f>
        <v>2722.5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/>
      <c r="M103" s="20"/>
      <c r="N103" s="52"/>
      <c r="O103" s="18"/>
    </row>
    <row r="104" spans="1:15" hidden="1">
      <c r="A104" s="55"/>
      <c r="B104" s="50"/>
      <c r="C104" s="8" t="s">
        <v>24</v>
      </c>
      <c r="D104" s="14">
        <f t="shared" si="25"/>
        <v>2994.7500000000005</v>
      </c>
      <c r="E104" s="14">
        <f t="shared" si="25"/>
        <v>0</v>
      </c>
      <c r="F104" s="20">
        <f>1.1*F103</f>
        <v>2994.7500000000005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/>
      <c r="M104" s="20"/>
      <c r="N104" s="52"/>
      <c r="O104" s="18"/>
    </row>
    <row r="105" spans="1:15" s="10" customFormat="1" hidden="1">
      <c r="A105" s="55"/>
      <c r="B105" s="50" t="s">
        <v>47</v>
      </c>
      <c r="C105" s="8" t="s">
        <v>18</v>
      </c>
      <c r="D105" s="14">
        <f t="shared" ref="D105:K105" si="26">SUM(D106:D111)</f>
        <v>72009</v>
      </c>
      <c r="E105" s="14">
        <f t="shared" si="26"/>
        <v>300</v>
      </c>
      <c r="F105" s="20">
        <f t="shared" si="26"/>
        <v>40104</v>
      </c>
      <c r="G105" s="20">
        <f t="shared" si="26"/>
        <v>300</v>
      </c>
      <c r="H105" s="20">
        <f t="shared" si="26"/>
        <v>15000</v>
      </c>
      <c r="I105" s="20">
        <f t="shared" si="26"/>
        <v>0</v>
      </c>
      <c r="J105" s="20">
        <f t="shared" si="26"/>
        <v>16905</v>
      </c>
      <c r="K105" s="20">
        <f t="shared" si="26"/>
        <v>0</v>
      </c>
      <c r="L105" s="20"/>
      <c r="M105" s="20"/>
      <c r="N105" s="52"/>
      <c r="O105" s="27"/>
    </row>
    <row r="106" spans="1:15" hidden="1">
      <c r="A106" s="55"/>
      <c r="B106" s="50"/>
      <c r="C106" s="8" t="s">
        <v>19</v>
      </c>
      <c r="D106" s="14">
        <f t="shared" ref="D106:E111" si="27">F106+H106+J106+L106</f>
        <v>10253</v>
      </c>
      <c r="E106" s="14">
        <f t="shared" si="27"/>
        <v>100</v>
      </c>
      <c r="F106" s="20">
        <f>418+4100+G106</f>
        <v>4618</v>
      </c>
      <c r="G106" s="20">
        <v>100</v>
      </c>
      <c r="H106" s="20">
        <v>2500</v>
      </c>
      <c r="I106" s="20">
        <v>0</v>
      </c>
      <c r="J106" s="20">
        <v>3135</v>
      </c>
      <c r="K106" s="20">
        <v>0</v>
      </c>
      <c r="L106" s="20"/>
      <c r="M106" s="20"/>
      <c r="N106" s="52"/>
      <c r="O106" s="18"/>
    </row>
    <row r="107" spans="1:15" hidden="1">
      <c r="A107" s="55"/>
      <c r="B107" s="50"/>
      <c r="C107" s="8" t="s">
        <v>20</v>
      </c>
      <c r="D107" s="14">
        <f t="shared" si="27"/>
        <v>10253</v>
      </c>
      <c r="E107" s="14">
        <f t="shared" si="27"/>
        <v>100</v>
      </c>
      <c r="F107" s="20">
        <f>F106</f>
        <v>4618</v>
      </c>
      <c r="G107" s="20">
        <v>100</v>
      </c>
      <c r="H107" s="20">
        <v>2500</v>
      </c>
      <c r="I107" s="20">
        <v>0</v>
      </c>
      <c r="J107" s="20">
        <v>3135</v>
      </c>
      <c r="K107" s="20">
        <v>0</v>
      </c>
      <c r="L107" s="20"/>
      <c r="M107" s="20"/>
      <c r="N107" s="52"/>
      <c r="O107" s="18"/>
    </row>
    <row r="108" spans="1:15" hidden="1">
      <c r="A108" s="55"/>
      <c r="B108" s="50"/>
      <c r="C108" s="8" t="s">
        <v>21</v>
      </c>
      <c r="D108" s="14">
        <f t="shared" si="27"/>
        <v>10253</v>
      </c>
      <c r="E108" s="14">
        <f t="shared" si="27"/>
        <v>100</v>
      </c>
      <c r="F108" s="20">
        <f>F107</f>
        <v>4618</v>
      </c>
      <c r="G108" s="20">
        <v>100</v>
      </c>
      <c r="H108" s="20">
        <v>2500</v>
      </c>
      <c r="I108" s="20">
        <v>0</v>
      </c>
      <c r="J108" s="20">
        <v>3135</v>
      </c>
      <c r="K108" s="20">
        <v>0</v>
      </c>
      <c r="L108" s="20">
        <f>1.1*L107</f>
        <v>0</v>
      </c>
      <c r="M108" s="20"/>
      <c r="N108" s="52"/>
      <c r="O108" s="18"/>
    </row>
    <row r="109" spans="1:15" hidden="1">
      <c r="A109" s="55"/>
      <c r="B109" s="50"/>
      <c r="C109" s="8" t="s">
        <v>22</v>
      </c>
      <c r="D109" s="14">
        <f t="shared" si="27"/>
        <v>13750</v>
      </c>
      <c r="E109" s="14">
        <f t="shared" si="27"/>
        <v>0</v>
      </c>
      <c r="F109" s="20">
        <v>8750</v>
      </c>
      <c r="G109" s="20">
        <v>0</v>
      </c>
      <c r="H109" s="20">
        <v>2500</v>
      </c>
      <c r="I109" s="20">
        <v>0</v>
      </c>
      <c r="J109" s="20">
        <v>2500</v>
      </c>
      <c r="K109" s="20">
        <v>0</v>
      </c>
      <c r="L109" s="20">
        <f>1.1*L108</f>
        <v>0</v>
      </c>
      <c r="M109" s="20"/>
      <c r="N109" s="52"/>
      <c r="O109" s="18"/>
    </row>
    <row r="110" spans="1:15" hidden="1">
      <c r="A110" s="55"/>
      <c r="B110" s="50"/>
      <c r="C110" s="8" t="s">
        <v>23</v>
      </c>
      <c r="D110" s="14">
        <f t="shared" si="27"/>
        <v>13750</v>
      </c>
      <c r="E110" s="14">
        <f t="shared" si="27"/>
        <v>0</v>
      </c>
      <c r="F110" s="20">
        <v>8750</v>
      </c>
      <c r="G110" s="20">
        <v>0</v>
      </c>
      <c r="H110" s="20">
        <v>2500</v>
      </c>
      <c r="I110" s="20">
        <v>0</v>
      </c>
      <c r="J110" s="20">
        <v>2500</v>
      </c>
      <c r="K110" s="20">
        <v>0</v>
      </c>
      <c r="L110" s="20">
        <f>1.1*L109</f>
        <v>0</v>
      </c>
      <c r="M110" s="20"/>
      <c r="N110" s="52"/>
      <c r="O110" s="18"/>
    </row>
    <row r="111" spans="1:15" hidden="1">
      <c r="A111" s="55"/>
      <c r="B111" s="50"/>
      <c r="C111" s="8" t="s">
        <v>24</v>
      </c>
      <c r="D111" s="14">
        <f t="shared" si="27"/>
        <v>13750</v>
      </c>
      <c r="E111" s="14">
        <f t="shared" si="27"/>
        <v>0</v>
      </c>
      <c r="F111" s="20">
        <v>8750</v>
      </c>
      <c r="G111" s="20">
        <v>0</v>
      </c>
      <c r="H111" s="20">
        <v>2500</v>
      </c>
      <c r="I111" s="20">
        <v>0</v>
      </c>
      <c r="J111" s="20">
        <v>2500</v>
      </c>
      <c r="K111" s="20">
        <v>0</v>
      </c>
      <c r="L111" s="20">
        <f>1.1*L110</f>
        <v>0</v>
      </c>
      <c r="M111" s="20"/>
      <c r="N111" s="52"/>
      <c r="O111" s="18"/>
    </row>
    <row r="112" spans="1:15" s="10" customFormat="1" hidden="1">
      <c r="A112" s="55"/>
      <c r="B112" s="50" t="s">
        <v>48</v>
      </c>
      <c r="C112" s="8" t="s">
        <v>18</v>
      </c>
      <c r="D112" s="14">
        <f t="shared" ref="D112:K112" si="28">SUM(D113:D118)</f>
        <v>5467.5</v>
      </c>
      <c r="E112" s="14">
        <f t="shared" si="28"/>
        <v>300</v>
      </c>
      <c r="F112" s="20">
        <f t="shared" si="28"/>
        <v>5467.5</v>
      </c>
      <c r="G112" s="20">
        <f t="shared" si="28"/>
        <v>300</v>
      </c>
      <c r="H112" s="20">
        <f t="shared" si="28"/>
        <v>0</v>
      </c>
      <c r="I112" s="20">
        <f t="shared" si="28"/>
        <v>0</v>
      </c>
      <c r="J112" s="20">
        <f t="shared" si="28"/>
        <v>0</v>
      </c>
      <c r="K112" s="20">
        <f t="shared" si="28"/>
        <v>0</v>
      </c>
      <c r="L112" s="20"/>
      <c r="M112" s="20"/>
      <c r="N112" s="52"/>
      <c r="O112" s="27"/>
    </row>
    <row r="113" spans="1:15" hidden="1">
      <c r="A113" s="55"/>
      <c r="B113" s="50"/>
      <c r="C113" s="8" t="s">
        <v>19</v>
      </c>
      <c r="D113" s="14">
        <f t="shared" ref="D113:E118" si="29">F113+H113+J113+L113</f>
        <v>540</v>
      </c>
      <c r="E113" s="14">
        <f t="shared" si="29"/>
        <v>100</v>
      </c>
      <c r="F113" s="20">
        <f>440+G113</f>
        <v>540</v>
      </c>
      <c r="G113" s="20">
        <v>100</v>
      </c>
      <c r="H113" s="20">
        <v>0</v>
      </c>
      <c r="I113" s="20">
        <v>0</v>
      </c>
      <c r="J113" s="20">
        <v>0</v>
      </c>
      <c r="K113" s="20">
        <v>0</v>
      </c>
      <c r="L113" s="20"/>
      <c r="M113" s="20"/>
      <c r="N113" s="52"/>
      <c r="O113" s="18"/>
    </row>
    <row r="114" spans="1:15" hidden="1">
      <c r="A114" s="55"/>
      <c r="B114" s="50"/>
      <c r="C114" s="8" t="s">
        <v>20</v>
      </c>
      <c r="D114" s="14">
        <f t="shared" si="29"/>
        <v>540</v>
      </c>
      <c r="E114" s="14">
        <f t="shared" si="29"/>
        <v>100</v>
      </c>
      <c r="F114" s="20">
        <f>F113</f>
        <v>540</v>
      </c>
      <c r="G114" s="20">
        <v>100</v>
      </c>
      <c r="H114" s="20">
        <v>0</v>
      </c>
      <c r="I114" s="20">
        <v>0</v>
      </c>
      <c r="J114" s="20">
        <v>0</v>
      </c>
      <c r="K114" s="20">
        <v>0</v>
      </c>
      <c r="L114" s="20"/>
      <c r="M114" s="20"/>
      <c r="N114" s="52"/>
      <c r="O114" s="18"/>
    </row>
    <row r="115" spans="1:15" hidden="1">
      <c r="A115" s="55"/>
      <c r="B115" s="50"/>
      <c r="C115" s="8" t="s">
        <v>21</v>
      </c>
      <c r="D115" s="14">
        <f t="shared" si="29"/>
        <v>540</v>
      </c>
      <c r="E115" s="14">
        <f t="shared" si="29"/>
        <v>100</v>
      </c>
      <c r="F115" s="20">
        <v>540</v>
      </c>
      <c r="G115" s="20">
        <v>100</v>
      </c>
      <c r="H115" s="20">
        <v>0</v>
      </c>
      <c r="I115" s="20">
        <v>0</v>
      </c>
      <c r="J115" s="20">
        <v>0</v>
      </c>
      <c r="K115" s="20">
        <v>0</v>
      </c>
      <c r="L115" s="20"/>
      <c r="M115" s="20"/>
      <c r="N115" s="52"/>
      <c r="O115" s="18"/>
    </row>
    <row r="116" spans="1:15" hidden="1">
      <c r="A116" s="55"/>
      <c r="B116" s="50"/>
      <c r="C116" s="8" t="s">
        <v>22</v>
      </c>
      <c r="D116" s="14">
        <f t="shared" si="29"/>
        <v>810</v>
      </c>
      <c r="E116" s="14">
        <f t="shared" si="29"/>
        <v>0</v>
      </c>
      <c r="F116" s="20">
        <f>1.5*F115</f>
        <v>810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/>
      <c r="M116" s="20"/>
      <c r="N116" s="52"/>
      <c r="O116" s="18"/>
    </row>
    <row r="117" spans="1:15" hidden="1">
      <c r="A117" s="55"/>
      <c r="B117" s="50"/>
      <c r="C117" s="8" t="s">
        <v>23</v>
      </c>
      <c r="D117" s="14">
        <f t="shared" si="29"/>
        <v>1215</v>
      </c>
      <c r="E117" s="14">
        <f t="shared" si="29"/>
        <v>0</v>
      </c>
      <c r="F117" s="20">
        <f>1.5*F116</f>
        <v>1215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f>1.1*L116</f>
        <v>0</v>
      </c>
      <c r="M117" s="20"/>
      <c r="N117" s="52"/>
      <c r="O117" s="18"/>
    </row>
    <row r="118" spans="1:15" hidden="1">
      <c r="A118" s="55"/>
      <c r="B118" s="50"/>
      <c r="C118" s="8" t="s">
        <v>24</v>
      </c>
      <c r="D118" s="14">
        <f t="shared" si="29"/>
        <v>1822.5</v>
      </c>
      <c r="E118" s="14">
        <f t="shared" si="29"/>
        <v>0</v>
      </c>
      <c r="F118" s="20">
        <f>1.5*F117</f>
        <v>1822.5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f>1.1*L117</f>
        <v>0</v>
      </c>
      <c r="M118" s="20"/>
      <c r="N118" s="52"/>
      <c r="O118" s="18"/>
    </row>
    <row r="119" spans="1:15" s="10" customFormat="1" hidden="1">
      <c r="A119" s="55"/>
      <c r="B119" s="50" t="s">
        <v>105</v>
      </c>
      <c r="C119" s="8" t="s">
        <v>18</v>
      </c>
      <c r="D119" s="14">
        <f t="shared" ref="D119:K119" si="30">SUM(D120:D125)</f>
        <v>3408.3455999999996</v>
      </c>
      <c r="E119" s="14">
        <f t="shared" si="30"/>
        <v>90</v>
      </c>
      <c r="F119" s="20">
        <f t="shared" si="30"/>
        <v>1620.96</v>
      </c>
      <c r="G119" s="20">
        <f t="shared" si="30"/>
        <v>90</v>
      </c>
      <c r="H119" s="20">
        <f t="shared" si="30"/>
        <v>0</v>
      </c>
      <c r="I119" s="20">
        <f t="shared" si="30"/>
        <v>0</v>
      </c>
      <c r="J119" s="20">
        <f t="shared" si="30"/>
        <v>1787.3855999999996</v>
      </c>
      <c r="K119" s="20">
        <f t="shared" si="30"/>
        <v>0</v>
      </c>
      <c r="L119" s="20"/>
      <c r="M119" s="20"/>
      <c r="N119" s="52"/>
      <c r="O119" s="27"/>
    </row>
    <row r="120" spans="1:15" hidden="1">
      <c r="A120" s="55"/>
      <c r="B120" s="50"/>
      <c r="C120" s="8" t="s">
        <v>19</v>
      </c>
      <c r="D120" s="14">
        <f t="shared" ref="D120:E125" si="31">F120+H120+J120+L120</f>
        <v>400</v>
      </c>
      <c r="E120" s="14">
        <f t="shared" si="31"/>
        <v>30</v>
      </c>
      <c r="F120" s="20">
        <v>220</v>
      </c>
      <c r="G120" s="20">
        <v>30</v>
      </c>
      <c r="H120" s="20"/>
      <c r="I120" s="20"/>
      <c r="J120" s="20">
        <v>180</v>
      </c>
      <c r="K120" s="20"/>
      <c r="L120" s="20"/>
      <c r="M120" s="20"/>
      <c r="N120" s="52"/>
      <c r="O120" s="18"/>
    </row>
    <row r="121" spans="1:15" hidden="1">
      <c r="A121" s="55"/>
      <c r="B121" s="50"/>
      <c r="C121" s="8" t="s">
        <v>20</v>
      </c>
      <c r="D121" s="14">
        <f t="shared" si="31"/>
        <v>436</v>
      </c>
      <c r="E121" s="14">
        <f t="shared" si="31"/>
        <v>30</v>
      </c>
      <c r="F121" s="20">
        <v>220</v>
      </c>
      <c r="G121" s="20">
        <v>30</v>
      </c>
      <c r="H121" s="20"/>
      <c r="I121" s="20"/>
      <c r="J121" s="20">
        <f>1.2*J120</f>
        <v>216</v>
      </c>
      <c r="K121" s="20"/>
      <c r="L121" s="20"/>
      <c r="M121" s="20"/>
      <c r="N121" s="52"/>
      <c r="O121" s="18"/>
    </row>
    <row r="122" spans="1:15" hidden="1">
      <c r="A122" s="55"/>
      <c r="B122" s="50"/>
      <c r="C122" s="8" t="s">
        <v>21</v>
      </c>
      <c r="D122" s="14">
        <f t="shared" si="31"/>
        <v>479.2</v>
      </c>
      <c r="E122" s="14">
        <f t="shared" si="31"/>
        <v>30</v>
      </c>
      <c r="F122" s="20">
        <f>F121</f>
        <v>220</v>
      </c>
      <c r="G122" s="20">
        <v>30</v>
      </c>
      <c r="H122" s="20"/>
      <c r="I122" s="20"/>
      <c r="J122" s="20">
        <f>1.2*J121</f>
        <v>259.2</v>
      </c>
      <c r="K122" s="20"/>
      <c r="L122" s="20"/>
      <c r="M122" s="20"/>
      <c r="N122" s="52"/>
      <c r="O122" s="18"/>
    </row>
    <row r="123" spans="1:15" hidden="1">
      <c r="A123" s="55"/>
      <c r="B123" s="50"/>
      <c r="C123" s="8" t="s">
        <v>22</v>
      </c>
      <c r="D123" s="14">
        <f t="shared" si="31"/>
        <v>575.04</v>
      </c>
      <c r="E123" s="14">
        <f t="shared" si="31"/>
        <v>0</v>
      </c>
      <c r="F123" s="20">
        <f>1.2*F122</f>
        <v>264</v>
      </c>
      <c r="G123" s="20">
        <v>0</v>
      </c>
      <c r="H123" s="20"/>
      <c r="I123" s="20"/>
      <c r="J123" s="20">
        <f>1.2*J122</f>
        <v>311.03999999999996</v>
      </c>
      <c r="K123" s="20"/>
      <c r="L123" s="20"/>
      <c r="M123" s="20"/>
      <c r="N123" s="52"/>
      <c r="O123" s="18"/>
    </row>
    <row r="124" spans="1:15" hidden="1">
      <c r="A124" s="55"/>
      <c r="B124" s="50"/>
      <c r="C124" s="8" t="s">
        <v>23</v>
      </c>
      <c r="D124" s="14">
        <f t="shared" si="31"/>
        <v>690.048</v>
      </c>
      <c r="E124" s="14">
        <f t="shared" si="31"/>
        <v>0</v>
      </c>
      <c r="F124" s="20">
        <f>1.2*F123</f>
        <v>316.8</v>
      </c>
      <c r="G124" s="20">
        <v>0</v>
      </c>
      <c r="H124" s="20"/>
      <c r="I124" s="20"/>
      <c r="J124" s="20">
        <f>1.2*J123</f>
        <v>373.24799999999993</v>
      </c>
      <c r="K124" s="20"/>
      <c r="L124" s="20">
        <f>1.1*L123</f>
        <v>0</v>
      </c>
      <c r="M124" s="20"/>
      <c r="N124" s="52"/>
      <c r="O124" s="18"/>
    </row>
    <row r="125" spans="1:15" hidden="1">
      <c r="A125" s="55"/>
      <c r="B125" s="50"/>
      <c r="C125" s="8" t="s">
        <v>24</v>
      </c>
      <c r="D125" s="14">
        <f t="shared" si="31"/>
        <v>828.05759999999987</v>
      </c>
      <c r="E125" s="14">
        <f t="shared" si="31"/>
        <v>0</v>
      </c>
      <c r="F125" s="20">
        <f>1.2*F124</f>
        <v>380.16</v>
      </c>
      <c r="G125" s="20">
        <v>0</v>
      </c>
      <c r="H125" s="20"/>
      <c r="I125" s="20"/>
      <c r="J125" s="20">
        <f>1.2*J124</f>
        <v>447.8975999999999</v>
      </c>
      <c r="K125" s="20"/>
      <c r="L125" s="20">
        <f>1.1*L124</f>
        <v>0</v>
      </c>
      <c r="M125" s="20"/>
      <c r="N125" s="52"/>
      <c r="O125" s="18"/>
    </row>
    <row r="126" spans="1:15" s="10" customFormat="1" hidden="1">
      <c r="A126" s="55"/>
      <c r="B126" s="50" t="s">
        <v>108</v>
      </c>
      <c r="C126" s="8" t="s">
        <v>18</v>
      </c>
      <c r="D126" s="14">
        <f t="shared" ref="D126:K126" si="32">SUM(D127:D132)</f>
        <v>9304.7999999999993</v>
      </c>
      <c r="E126" s="14">
        <f t="shared" si="32"/>
        <v>1800</v>
      </c>
      <c r="F126" s="20">
        <f t="shared" si="32"/>
        <v>8104.8</v>
      </c>
      <c r="G126" s="20">
        <f t="shared" si="32"/>
        <v>1800</v>
      </c>
      <c r="H126" s="20">
        <f t="shared" si="32"/>
        <v>0</v>
      </c>
      <c r="I126" s="20">
        <f t="shared" si="32"/>
        <v>0</v>
      </c>
      <c r="J126" s="20">
        <f t="shared" si="32"/>
        <v>1200</v>
      </c>
      <c r="K126" s="20">
        <f t="shared" si="32"/>
        <v>0</v>
      </c>
      <c r="L126" s="20"/>
      <c r="M126" s="20"/>
      <c r="N126" s="52"/>
      <c r="O126" s="27"/>
    </row>
    <row r="127" spans="1:15" hidden="1">
      <c r="A127" s="55"/>
      <c r="B127" s="50"/>
      <c r="C127" s="8" t="s">
        <v>19</v>
      </c>
      <c r="D127" s="14">
        <f t="shared" ref="D127:E132" si="33">F127+H127+J127+L127</f>
        <v>1300</v>
      </c>
      <c r="E127" s="14">
        <f t="shared" si="33"/>
        <v>600</v>
      </c>
      <c r="F127" s="20">
        <f>500+G127</f>
        <v>1100</v>
      </c>
      <c r="G127" s="20">
        <v>600</v>
      </c>
      <c r="H127" s="20"/>
      <c r="I127" s="20"/>
      <c r="J127" s="20">
        <v>200</v>
      </c>
      <c r="K127" s="20"/>
      <c r="L127" s="20"/>
      <c r="M127" s="20"/>
      <c r="N127" s="52"/>
      <c r="O127" s="18"/>
    </row>
    <row r="128" spans="1:15" hidden="1">
      <c r="A128" s="55"/>
      <c r="B128" s="50"/>
      <c r="C128" s="8" t="s">
        <v>20</v>
      </c>
      <c r="D128" s="14">
        <f t="shared" si="33"/>
        <v>1300</v>
      </c>
      <c r="E128" s="14">
        <f t="shared" si="33"/>
        <v>600</v>
      </c>
      <c r="F128" s="20">
        <f>F127</f>
        <v>1100</v>
      </c>
      <c r="G128" s="20">
        <v>600</v>
      </c>
      <c r="H128" s="20"/>
      <c r="I128" s="20"/>
      <c r="J128" s="20">
        <v>200</v>
      </c>
      <c r="K128" s="20"/>
      <c r="L128" s="20"/>
      <c r="M128" s="20"/>
      <c r="N128" s="52"/>
      <c r="O128" s="18"/>
    </row>
    <row r="129" spans="1:15" hidden="1">
      <c r="A129" s="55"/>
      <c r="B129" s="50"/>
      <c r="C129" s="8" t="s">
        <v>21</v>
      </c>
      <c r="D129" s="14">
        <f t="shared" si="33"/>
        <v>1300</v>
      </c>
      <c r="E129" s="14">
        <f t="shared" si="33"/>
        <v>600</v>
      </c>
      <c r="F129" s="20">
        <f>F128</f>
        <v>1100</v>
      </c>
      <c r="G129" s="20">
        <v>600</v>
      </c>
      <c r="H129" s="20"/>
      <c r="I129" s="20"/>
      <c r="J129" s="20">
        <v>200</v>
      </c>
      <c r="K129" s="20"/>
      <c r="L129" s="20"/>
      <c r="M129" s="20"/>
      <c r="N129" s="52"/>
      <c r="O129" s="18"/>
    </row>
    <row r="130" spans="1:15" hidden="1">
      <c r="A130" s="55"/>
      <c r="B130" s="50"/>
      <c r="C130" s="8" t="s">
        <v>22</v>
      </c>
      <c r="D130" s="14">
        <f t="shared" si="33"/>
        <v>1520</v>
      </c>
      <c r="E130" s="14">
        <f t="shared" si="33"/>
        <v>0</v>
      </c>
      <c r="F130" s="20">
        <f>1.2*F129</f>
        <v>1320</v>
      </c>
      <c r="G130" s="20">
        <v>0</v>
      </c>
      <c r="H130" s="20"/>
      <c r="I130" s="20"/>
      <c r="J130" s="20">
        <v>200</v>
      </c>
      <c r="K130" s="20"/>
      <c r="L130" s="20">
        <f>1.1*L129</f>
        <v>0</v>
      </c>
      <c r="M130" s="20"/>
      <c r="N130" s="52"/>
      <c r="O130" s="18"/>
    </row>
    <row r="131" spans="1:15" hidden="1">
      <c r="A131" s="55"/>
      <c r="B131" s="50"/>
      <c r="C131" s="8" t="s">
        <v>23</v>
      </c>
      <c r="D131" s="14">
        <f t="shared" si="33"/>
        <v>1784</v>
      </c>
      <c r="E131" s="14">
        <f t="shared" si="33"/>
        <v>0</v>
      </c>
      <c r="F131" s="20">
        <f>1.2*F130</f>
        <v>1584</v>
      </c>
      <c r="G131" s="20">
        <v>0</v>
      </c>
      <c r="H131" s="20"/>
      <c r="I131" s="20"/>
      <c r="J131" s="20">
        <v>200</v>
      </c>
      <c r="K131" s="20"/>
      <c r="L131" s="20">
        <f>1.1*L130</f>
        <v>0</v>
      </c>
      <c r="M131" s="20"/>
      <c r="N131" s="52"/>
      <c r="O131" s="18"/>
    </row>
    <row r="132" spans="1:15" hidden="1">
      <c r="A132" s="55"/>
      <c r="B132" s="50"/>
      <c r="C132" s="8" t="s">
        <v>24</v>
      </c>
      <c r="D132" s="14">
        <f t="shared" si="33"/>
        <v>2100.8000000000002</v>
      </c>
      <c r="E132" s="14">
        <f t="shared" si="33"/>
        <v>0</v>
      </c>
      <c r="F132" s="20">
        <f>1.2*F131</f>
        <v>1900.8</v>
      </c>
      <c r="G132" s="20">
        <v>0</v>
      </c>
      <c r="H132" s="20"/>
      <c r="I132" s="20"/>
      <c r="J132" s="20">
        <v>200</v>
      </c>
      <c r="K132" s="20"/>
      <c r="L132" s="20">
        <f>1.1*L131</f>
        <v>0</v>
      </c>
      <c r="M132" s="20"/>
      <c r="N132" s="52"/>
      <c r="O132" s="18"/>
    </row>
    <row r="133" spans="1:15" s="21" customFormat="1" hidden="1">
      <c r="A133" s="55"/>
      <c r="B133" s="50" t="s">
        <v>49</v>
      </c>
      <c r="C133" s="8" t="s">
        <v>18</v>
      </c>
      <c r="D133" s="14">
        <f t="shared" ref="D133:M133" si="34">SUM(D134:D139)</f>
        <v>0</v>
      </c>
      <c r="E133" s="14">
        <f t="shared" si="34"/>
        <v>0</v>
      </c>
      <c r="F133" s="20">
        <f t="shared" si="34"/>
        <v>0</v>
      </c>
      <c r="G133" s="20">
        <f t="shared" si="34"/>
        <v>0</v>
      </c>
      <c r="H133" s="20">
        <f t="shared" si="34"/>
        <v>0</v>
      </c>
      <c r="I133" s="20">
        <f t="shared" si="34"/>
        <v>0</v>
      </c>
      <c r="J133" s="20">
        <f t="shared" si="34"/>
        <v>0</v>
      </c>
      <c r="K133" s="20">
        <f t="shared" si="34"/>
        <v>0</v>
      </c>
      <c r="L133" s="20">
        <f t="shared" si="34"/>
        <v>0</v>
      </c>
      <c r="M133" s="20">
        <f t="shared" si="34"/>
        <v>0</v>
      </c>
      <c r="N133" s="52"/>
      <c r="O133" s="27"/>
    </row>
    <row r="134" spans="1:15" s="29" customFormat="1" hidden="1">
      <c r="A134" s="55"/>
      <c r="B134" s="50"/>
      <c r="C134" s="8" t="s">
        <v>19</v>
      </c>
      <c r="D134" s="14">
        <f t="shared" ref="D134:E139" si="35">F134+H134+J134+L134</f>
        <v>0</v>
      </c>
      <c r="E134" s="14">
        <f t="shared" si="35"/>
        <v>0</v>
      </c>
      <c r="F134" s="20"/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f t="shared" ref="L134:L139" si="36">M134</f>
        <v>0</v>
      </c>
      <c r="M134" s="20">
        <v>0</v>
      </c>
      <c r="N134" s="52"/>
      <c r="O134" s="18"/>
    </row>
    <row r="135" spans="1:15" s="29" customFormat="1" hidden="1">
      <c r="A135" s="55"/>
      <c r="B135" s="50"/>
      <c r="C135" s="8" t="s">
        <v>20</v>
      </c>
      <c r="D135" s="14">
        <f t="shared" si="35"/>
        <v>0</v>
      </c>
      <c r="E135" s="14">
        <f t="shared" si="35"/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36"/>
        <v>0</v>
      </c>
      <c r="M135" s="20">
        <v>0</v>
      </c>
      <c r="N135" s="52"/>
      <c r="O135" s="18"/>
    </row>
    <row r="136" spans="1:15" s="29" customFormat="1" hidden="1">
      <c r="A136" s="55"/>
      <c r="B136" s="50"/>
      <c r="C136" s="8" t="s">
        <v>21</v>
      </c>
      <c r="D136" s="14">
        <f t="shared" si="35"/>
        <v>0</v>
      </c>
      <c r="E136" s="14">
        <f t="shared" si="35"/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f t="shared" si="36"/>
        <v>0</v>
      </c>
      <c r="M136" s="20">
        <v>0</v>
      </c>
      <c r="N136" s="52"/>
      <c r="O136" s="18"/>
    </row>
    <row r="137" spans="1:15" s="29" customFormat="1" hidden="1">
      <c r="A137" s="55"/>
      <c r="B137" s="50"/>
      <c r="C137" s="8" t="s">
        <v>22</v>
      </c>
      <c r="D137" s="14">
        <f t="shared" si="35"/>
        <v>0</v>
      </c>
      <c r="E137" s="14">
        <f t="shared" si="35"/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f t="shared" si="36"/>
        <v>0</v>
      </c>
      <c r="M137" s="20">
        <v>0</v>
      </c>
      <c r="N137" s="52"/>
      <c r="O137" s="18"/>
    </row>
    <row r="138" spans="1:15" s="29" customFormat="1" hidden="1">
      <c r="A138" s="55"/>
      <c r="B138" s="50"/>
      <c r="C138" s="8" t="s">
        <v>23</v>
      </c>
      <c r="D138" s="14">
        <f t="shared" si="35"/>
        <v>0</v>
      </c>
      <c r="E138" s="14">
        <f t="shared" si="35"/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f t="shared" si="36"/>
        <v>0</v>
      </c>
      <c r="M138" s="20">
        <v>0</v>
      </c>
      <c r="N138" s="52"/>
      <c r="O138" s="18"/>
    </row>
    <row r="139" spans="1:15" s="29" customFormat="1" hidden="1">
      <c r="A139" s="55"/>
      <c r="B139" s="50"/>
      <c r="C139" s="8" t="s">
        <v>24</v>
      </c>
      <c r="D139" s="14">
        <f t="shared" si="35"/>
        <v>0</v>
      </c>
      <c r="E139" s="14">
        <f t="shared" si="35"/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f t="shared" si="36"/>
        <v>0</v>
      </c>
      <c r="M139" s="20">
        <v>0</v>
      </c>
      <c r="N139" s="52"/>
      <c r="O139" s="18"/>
    </row>
    <row r="140" spans="1:15" s="10" customFormat="1" hidden="1">
      <c r="A140" s="55"/>
      <c r="B140" s="61" t="s">
        <v>94</v>
      </c>
      <c r="C140" s="8" t="s">
        <v>18</v>
      </c>
      <c r="D140" s="14">
        <f>SUM(D141:D146)</f>
        <v>636</v>
      </c>
      <c r="E140" s="14">
        <f t="shared" ref="E140:L140" si="37">SUM(E141:E146)</f>
        <v>318</v>
      </c>
      <c r="F140" s="14">
        <f t="shared" si="37"/>
        <v>636</v>
      </c>
      <c r="G140" s="14">
        <f t="shared" si="37"/>
        <v>318</v>
      </c>
      <c r="H140" s="20">
        <f t="shared" si="37"/>
        <v>0</v>
      </c>
      <c r="I140" s="20">
        <f t="shared" si="37"/>
        <v>0</v>
      </c>
      <c r="J140" s="20">
        <f t="shared" si="37"/>
        <v>0</v>
      </c>
      <c r="K140" s="20">
        <f t="shared" si="37"/>
        <v>0</v>
      </c>
      <c r="L140" s="20">
        <f t="shared" si="37"/>
        <v>0</v>
      </c>
      <c r="M140" s="20">
        <f>SUM(M141:M146)</f>
        <v>0</v>
      </c>
      <c r="N140" s="52"/>
      <c r="O140" s="27"/>
    </row>
    <row r="141" spans="1:15" hidden="1">
      <c r="A141" s="55"/>
      <c r="B141" s="61"/>
      <c r="C141" s="8" t="s">
        <v>19</v>
      </c>
      <c r="D141" s="14">
        <f t="shared" ref="D141:D146" si="38">F141+H141+J141+L141</f>
        <v>106</v>
      </c>
      <c r="E141" s="14">
        <f t="shared" ref="E141:E146" si="39">G141+I141+K141+M141</f>
        <v>106</v>
      </c>
      <c r="F141" s="20">
        <v>106</v>
      </c>
      <c r="G141" s="20">
        <v>106</v>
      </c>
      <c r="H141" s="20"/>
      <c r="I141" s="20"/>
      <c r="J141" s="20">
        <v>0</v>
      </c>
      <c r="K141" s="20"/>
      <c r="L141" s="20">
        <v>0</v>
      </c>
      <c r="M141" s="20">
        <v>0</v>
      </c>
      <c r="N141" s="52"/>
      <c r="O141" s="18"/>
    </row>
    <row r="142" spans="1:15" hidden="1">
      <c r="A142" s="55"/>
      <c r="B142" s="61"/>
      <c r="C142" s="8" t="s">
        <v>20</v>
      </c>
      <c r="D142" s="14">
        <f t="shared" si="38"/>
        <v>106</v>
      </c>
      <c r="E142" s="14">
        <f t="shared" si="39"/>
        <v>106</v>
      </c>
      <c r="F142" s="20">
        <v>106</v>
      </c>
      <c r="G142" s="20">
        <v>106</v>
      </c>
      <c r="H142" s="20"/>
      <c r="I142" s="20"/>
      <c r="J142" s="20">
        <v>0</v>
      </c>
      <c r="K142" s="20"/>
      <c r="L142" s="20">
        <v>0</v>
      </c>
      <c r="M142" s="20">
        <v>0</v>
      </c>
      <c r="N142" s="52"/>
      <c r="O142" s="18"/>
    </row>
    <row r="143" spans="1:15" hidden="1">
      <c r="A143" s="55"/>
      <c r="B143" s="61"/>
      <c r="C143" s="8" t="s">
        <v>21</v>
      </c>
      <c r="D143" s="14">
        <f t="shared" si="38"/>
        <v>106</v>
      </c>
      <c r="E143" s="14">
        <f t="shared" si="39"/>
        <v>106</v>
      </c>
      <c r="F143" s="20">
        <v>106</v>
      </c>
      <c r="G143" s="20">
        <v>106</v>
      </c>
      <c r="H143" s="20"/>
      <c r="I143" s="20"/>
      <c r="J143" s="20">
        <v>0</v>
      </c>
      <c r="K143" s="20"/>
      <c r="L143" s="20">
        <v>0</v>
      </c>
      <c r="M143" s="20">
        <v>0</v>
      </c>
      <c r="N143" s="52"/>
      <c r="O143" s="18"/>
    </row>
    <row r="144" spans="1:15" hidden="1">
      <c r="A144" s="55"/>
      <c r="B144" s="61"/>
      <c r="C144" s="8" t="s">
        <v>22</v>
      </c>
      <c r="D144" s="14">
        <f t="shared" si="38"/>
        <v>106</v>
      </c>
      <c r="E144" s="14">
        <f t="shared" si="39"/>
        <v>0</v>
      </c>
      <c r="F144" s="20">
        <v>106</v>
      </c>
      <c r="G144" s="20"/>
      <c r="H144" s="20"/>
      <c r="I144" s="20"/>
      <c r="J144" s="20">
        <v>0</v>
      </c>
      <c r="K144" s="20"/>
      <c r="L144" s="20">
        <v>0</v>
      </c>
      <c r="M144" s="20">
        <v>0</v>
      </c>
      <c r="N144" s="52"/>
      <c r="O144" s="18"/>
    </row>
    <row r="145" spans="1:24" hidden="1">
      <c r="A145" s="55"/>
      <c r="B145" s="61"/>
      <c r="C145" s="8" t="s">
        <v>23</v>
      </c>
      <c r="D145" s="14">
        <f t="shared" si="38"/>
        <v>106</v>
      </c>
      <c r="E145" s="14">
        <f t="shared" si="39"/>
        <v>0</v>
      </c>
      <c r="F145" s="20">
        <v>106</v>
      </c>
      <c r="G145" s="20"/>
      <c r="H145" s="20"/>
      <c r="I145" s="20"/>
      <c r="J145" s="20">
        <v>0</v>
      </c>
      <c r="K145" s="20"/>
      <c r="L145" s="20">
        <v>0</v>
      </c>
      <c r="M145" s="20">
        <v>0</v>
      </c>
      <c r="N145" s="52"/>
      <c r="O145" s="18"/>
    </row>
    <row r="146" spans="1:24" hidden="1">
      <c r="A146" s="56"/>
      <c r="B146" s="61"/>
      <c r="C146" s="8" t="s">
        <v>24</v>
      </c>
      <c r="D146" s="14">
        <f t="shared" si="38"/>
        <v>106</v>
      </c>
      <c r="E146" s="14">
        <f t="shared" si="39"/>
        <v>0</v>
      </c>
      <c r="F146" s="20">
        <v>106</v>
      </c>
      <c r="G146" s="20"/>
      <c r="H146" s="20"/>
      <c r="I146" s="20"/>
      <c r="J146" s="20">
        <v>0</v>
      </c>
      <c r="K146" s="20"/>
      <c r="L146" s="20">
        <v>0</v>
      </c>
      <c r="M146" s="20">
        <v>0</v>
      </c>
      <c r="N146" s="53"/>
      <c r="O146" s="18"/>
    </row>
    <row r="147" spans="1:24" s="17" customFormat="1">
      <c r="A147" s="62" t="s">
        <v>30</v>
      </c>
      <c r="B147" s="13" t="s">
        <v>93</v>
      </c>
      <c r="C147" s="11" t="s">
        <v>18</v>
      </c>
      <c r="D147" s="14">
        <f>SUM(D148:D153)</f>
        <v>1006132.0794</v>
      </c>
      <c r="E147" s="14">
        <f>SUM(E148:E153)</f>
        <v>450081.7</v>
      </c>
      <c r="F147" s="14">
        <f>SUM(F148:F153)</f>
        <v>566396.99</v>
      </c>
      <c r="G147" s="14">
        <f t="shared" ref="G147:M147" si="40">SUM(G148:G153)</f>
        <v>315441.90000000008</v>
      </c>
      <c r="H147" s="14">
        <f t="shared" si="40"/>
        <v>1892.9919999999997</v>
      </c>
      <c r="I147" s="14">
        <f t="shared" si="40"/>
        <v>0</v>
      </c>
      <c r="J147" s="14">
        <f t="shared" si="40"/>
        <v>388603.89739999996</v>
      </c>
      <c r="K147" s="14">
        <f t="shared" si="40"/>
        <v>97061.6</v>
      </c>
      <c r="L147" s="14">
        <f t="shared" si="40"/>
        <v>49238.2</v>
      </c>
      <c r="M147" s="14">
        <f t="shared" si="40"/>
        <v>37578.199999999997</v>
      </c>
      <c r="N147" s="51" t="s">
        <v>95</v>
      </c>
      <c r="O147" s="18"/>
    </row>
    <row r="148" spans="1:24" s="17" customFormat="1">
      <c r="A148" s="63"/>
      <c r="B148" s="49" t="s">
        <v>31</v>
      </c>
      <c r="C148" s="11" t="s">
        <v>19</v>
      </c>
      <c r="D148" s="14">
        <f>F148+H148+J148+L148</f>
        <v>129321.4</v>
      </c>
      <c r="E148" s="14">
        <f>G148+I148+K148+M148</f>
        <v>115482.7</v>
      </c>
      <c r="F148" s="14">
        <f>[1]Лист1!$F$146</f>
        <v>90603.7</v>
      </c>
      <c r="G148" s="14">
        <f>[1]Лист1!$G$146</f>
        <v>77665</v>
      </c>
      <c r="H148" s="14">
        <f>[1]Лист1!$H$146</f>
        <v>200</v>
      </c>
      <c r="I148" s="14">
        <f>[1]Лист1!$I$146</f>
        <v>0</v>
      </c>
      <c r="J148" s="14">
        <f>[1]Лист1!$J$146</f>
        <v>18264.5</v>
      </c>
      <c r="K148" s="14">
        <f>[1]Лист1!$K$146</f>
        <v>17564.5</v>
      </c>
      <c r="L148" s="14">
        <f>[1]Лист1!$L$146</f>
        <v>20253.199999999997</v>
      </c>
      <c r="M148" s="14">
        <f>[1]Лист1!$M$146</f>
        <v>20253.199999999997</v>
      </c>
      <c r="N148" s="52"/>
      <c r="O148" s="18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s="17" customFormat="1">
      <c r="A149" s="63"/>
      <c r="B149" s="49"/>
      <c r="C149" s="11" t="s">
        <v>20</v>
      </c>
      <c r="D149" s="14">
        <f t="shared" ref="D149:E153" si="41">F149+H149+J149+L149</f>
        <v>115571.12999999998</v>
      </c>
      <c r="E149" s="14">
        <f>G149+I149+K149+M149</f>
        <v>109705.60000000001</v>
      </c>
      <c r="F149" s="14">
        <f>[2]Лист1!$F$152</f>
        <v>84253.229999999981</v>
      </c>
      <c r="G149" s="14">
        <f>[2]Лист1!$G$152</f>
        <v>79427.7</v>
      </c>
      <c r="H149" s="14">
        <f>[1]Лист1!$H$147</f>
        <v>220</v>
      </c>
      <c r="I149" s="14">
        <f>[1]Лист1!$I$147</f>
        <v>0</v>
      </c>
      <c r="J149" s="14">
        <f>[2]Лист1!$J$152</f>
        <v>25432.9</v>
      </c>
      <c r="K149" s="14">
        <f>[2]Лист1!$K$152</f>
        <v>24612.9</v>
      </c>
      <c r="L149" s="14">
        <f>[1]Лист1!$L$147</f>
        <v>5665</v>
      </c>
      <c r="M149" s="14">
        <f>[1]Лист1!$M$147</f>
        <v>5665</v>
      </c>
      <c r="N149" s="52"/>
      <c r="O149" s="18"/>
      <c r="P149" s="16"/>
      <c r="R149" s="16"/>
    </row>
    <row r="150" spans="1:24" s="17" customFormat="1">
      <c r="A150" s="63"/>
      <c r="B150" s="49"/>
      <c r="C150" s="11" t="s">
        <v>21</v>
      </c>
      <c r="D150" s="14">
        <f t="shared" si="41"/>
        <v>145622.33000000002</v>
      </c>
      <c r="E150" s="14">
        <f t="shared" si="41"/>
        <v>139888.80000000002</v>
      </c>
      <c r="F150" s="14">
        <f>[2]Лист1!$F$153</f>
        <v>83700.13</v>
      </c>
      <c r="G150" s="14">
        <f>[2]Лист1!$G$153</f>
        <v>79174.60000000002</v>
      </c>
      <c r="H150" s="14">
        <f>[1]Лист1!$H$148</f>
        <v>244</v>
      </c>
      <c r="I150" s="14">
        <f>[1]Лист1!$I$148</f>
        <v>0</v>
      </c>
      <c r="J150" s="14">
        <f>[2]Лист1!$J$153</f>
        <v>55848.2</v>
      </c>
      <c r="K150" s="14">
        <f>[2]Лист1!$K$153</f>
        <v>54884.2</v>
      </c>
      <c r="L150" s="14">
        <f>[1]Лист1!$L$148</f>
        <v>5830</v>
      </c>
      <c r="M150" s="14">
        <f>[1]Лист1!$M$148</f>
        <v>5830</v>
      </c>
      <c r="N150" s="52"/>
      <c r="O150" s="18"/>
      <c r="P150" s="16"/>
    </row>
    <row r="151" spans="1:24" s="17" customFormat="1">
      <c r="A151" s="63"/>
      <c r="B151" s="49"/>
      <c r="C151" s="11" t="s">
        <v>22</v>
      </c>
      <c r="D151" s="14">
        <f t="shared" si="41"/>
        <v>162389.19</v>
      </c>
      <c r="E151" s="14">
        <f t="shared" si="41"/>
        <v>85004.60000000002</v>
      </c>
      <c r="F151" s="14">
        <f>[2]Лист1!$F$154</f>
        <v>83700.13</v>
      </c>
      <c r="G151" s="14">
        <f>[2]Лист1!$G$154</f>
        <v>79174.60000000002</v>
      </c>
      <c r="H151" s="14">
        <f>[1]Лист1!$H$149</f>
        <v>322.79999999999995</v>
      </c>
      <c r="I151" s="14">
        <f>[1]Лист1!$I$149</f>
        <v>0</v>
      </c>
      <c r="J151" s="14">
        <f>[2]Лист1!$J$154</f>
        <v>72536.259999999995</v>
      </c>
      <c r="K151" s="14">
        <f>[2]Лист1!$K$154</f>
        <v>0</v>
      </c>
      <c r="L151" s="14">
        <f>[1]Лист1!$L$149</f>
        <v>5830</v>
      </c>
      <c r="M151" s="14">
        <f>[1]Лист1!$M$149</f>
        <v>5830</v>
      </c>
      <c r="N151" s="52"/>
      <c r="O151" s="18"/>
      <c r="P151" s="16"/>
      <c r="R151" s="16"/>
    </row>
    <row r="152" spans="1:24" s="17" customFormat="1">
      <c r="A152" s="63"/>
      <c r="B152" s="49"/>
      <c r="C152" s="11" t="s">
        <v>23</v>
      </c>
      <c r="D152" s="14">
        <f t="shared" si="41"/>
        <v>205878.21799999999</v>
      </c>
      <c r="E152" s="14">
        <f t="shared" si="41"/>
        <v>0</v>
      </c>
      <c r="F152" s="14">
        <f>[2]Лист1!$F$155</f>
        <v>105542.39999999999</v>
      </c>
      <c r="G152" s="14">
        <f>[2]Лист1!$G$155</f>
        <v>0</v>
      </c>
      <c r="H152" s="14">
        <f>[1]Лист1!$H$150</f>
        <v>357.36</v>
      </c>
      <c r="I152" s="14">
        <f>[1]Лист1!$I$150</f>
        <v>0</v>
      </c>
      <c r="J152" s="14">
        <f>[2]Лист1!$J$155</f>
        <v>94148.457999999999</v>
      </c>
      <c r="K152" s="14">
        <f>[2]Лист1!$K$155</f>
        <v>0</v>
      </c>
      <c r="L152" s="14">
        <f>[1]Лист1!$L$150</f>
        <v>5830</v>
      </c>
      <c r="M152" s="14">
        <f>[1]Лист1!$M$150</f>
        <v>0</v>
      </c>
      <c r="N152" s="52"/>
      <c r="O152" s="18"/>
    </row>
    <row r="153" spans="1:24" s="17" customFormat="1">
      <c r="A153" s="63"/>
      <c r="B153" s="49"/>
      <c r="C153" s="11" t="s">
        <v>24</v>
      </c>
      <c r="D153" s="14">
        <f t="shared" si="41"/>
        <v>247349.81140000001</v>
      </c>
      <c r="E153" s="14">
        <f t="shared" si="41"/>
        <v>0</v>
      </c>
      <c r="F153" s="14">
        <f>[2]Лист1!$F$156</f>
        <v>118597.4</v>
      </c>
      <c r="G153" s="14">
        <f>[2]Лист1!$G$156</f>
        <v>0</v>
      </c>
      <c r="H153" s="14">
        <f>[1]Лист1!$H$151</f>
        <v>548.83199999999999</v>
      </c>
      <c r="I153" s="14">
        <f>[1]Лист1!$I$151</f>
        <v>0</v>
      </c>
      <c r="J153" s="14">
        <f>[2]Лист1!$J$156</f>
        <v>122373.5794</v>
      </c>
      <c r="K153" s="14">
        <f>[2]Лист1!$K$156</f>
        <v>0</v>
      </c>
      <c r="L153" s="14">
        <f>[1]Лист1!$L$151</f>
        <v>5830</v>
      </c>
      <c r="M153" s="14">
        <f>[1]Лист1!$M$151</f>
        <v>0</v>
      </c>
      <c r="N153" s="52"/>
      <c r="O153" s="18"/>
    </row>
    <row r="154" spans="1:24" s="10" customFormat="1" hidden="1">
      <c r="A154" s="63"/>
      <c r="B154" s="68" t="s">
        <v>50</v>
      </c>
      <c r="C154" s="8" t="s">
        <v>18</v>
      </c>
      <c r="D154" s="14">
        <f t="shared" ref="D154:M154" si="42">SUM(D155:D160)</f>
        <v>759246.48750000005</v>
      </c>
      <c r="E154" s="14">
        <f t="shared" si="42"/>
        <v>257120.3</v>
      </c>
      <c r="F154" s="20">
        <f t="shared" si="42"/>
        <v>568876.64879999997</v>
      </c>
      <c r="G154" s="20">
        <f t="shared" si="42"/>
        <v>221797.3</v>
      </c>
      <c r="H154" s="20">
        <f t="shared" si="42"/>
        <v>0</v>
      </c>
      <c r="I154" s="20">
        <f t="shared" si="42"/>
        <v>0</v>
      </c>
      <c r="J154" s="20">
        <f t="shared" si="42"/>
        <v>190369.83870000002</v>
      </c>
      <c r="K154" s="20">
        <f t="shared" si="42"/>
        <v>35323</v>
      </c>
      <c r="L154" s="20">
        <f t="shared" si="42"/>
        <v>0</v>
      </c>
      <c r="M154" s="20">
        <f t="shared" si="42"/>
        <v>0</v>
      </c>
      <c r="N154" s="52"/>
      <c r="O154" s="27"/>
    </row>
    <row r="155" spans="1:24" hidden="1">
      <c r="A155" s="63"/>
      <c r="B155" s="68"/>
      <c r="C155" s="8" t="s">
        <v>19</v>
      </c>
      <c r="D155" s="14">
        <f t="shared" ref="D155:E160" si="43">F155+H155+J155+L155</f>
        <v>91648.7</v>
      </c>
      <c r="E155" s="14">
        <f t="shared" si="43"/>
        <v>88219.1</v>
      </c>
      <c r="F155" s="20">
        <f>8503.5+G155-559.8-4514.1</f>
        <v>77209.099999999991</v>
      </c>
      <c r="G155" s="20">
        <f>71752-900+2367.7+559.8</f>
        <v>73779.5</v>
      </c>
      <c r="H155" s="20">
        <v>0</v>
      </c>
      <c r="I155" s="20">
        <v>0</v>
      </c>
      <c r="J155" s="20">
        <f>K155</f>
        <v>14439.6</v>
      </c>
      <c r="K155" s="20">
        <v>14439.6</v>
      </c>
      <c r="L155" s="20">
        <f>M155</f>
        <v>0</v>
      </c>
      <c r="M155" s="20">
        <v>0</v>
      </c>
      <c r="N155" s="52"/>
      <c r="O155" s="18"/>
    </row>
    <row r="156" spans="1:24" hidden="1">
      <c r="A156" s="63"/>
      <c r="B156" s="68"/>
      <c r="C156" s="8" t="s">
        <v>20</v>
      </c>
      <c r="D156" s="14">
        <f t="shared" si="43"/>
        <v>98092.5</v>
      </c>
      <c r="E156" s="14">
        <f t="shared" si="43"/>
        <v>94892.299999999988</v>
      </c>
      <c r="F156" s="20">
        <f>F155</f>
        <v>77209.099999999991</v>
      </c>
      <c r="G156" s="20">
        <f>71752-900+3156.9</f>
        <v>74008.899999999994</v>
      </c>
      <c r="H156" s="20">
        <v>0</v>
      </c>
      <c r="I156" s="20">
        <v>0</v>
      </c>
      <c r="J156" s="20">
        <f>K156</f>
        <v>20883.400000000001</v>
      </c>
      <c r="K156" s="20">
        <v>20883.400000000001</v>
      </c>
      <c r="L156" s="20">
        <f>M156</f>
        <v>0</v>
      </c>
      <c r="M156" s="20">
        <v>0</v>
      </c>
      <c r="N156" s="52"/>
      <c r="O156" s="18"/>
    </row>
    <row r="157" spans="1:24" hidden="1">
      <c r="A157" s="63"/>
      <c r="B157" s="68"/>
      <c r="C157" s="8" t="s">
        <v>21</v>
      </c>
      <c r="D157" s="14">
        <f t="shared" si="43"/>
        <v>102269.19999999998</v>
      </c>
      <c r="E157" s="14">
        <f t="shared" si="43"/>
        <v>74008.899999999994</v>
      </c>
      <c r="F157" s="20">
        <f>F156</f>
        <v>77209.099999999991</v>
      </c>
      <c r="G157" s="20">
        <f>71752-900+3156.9</f>
        <v>74008.899999999994</v>
      </c>
      <c r="H157" s="20">
        <v>0</v>
      </c>
      <c r="I157" s="20">
        <v>0</v>
      </c>
      <c r="J157" s="20">
        <v>25060.1</v>
      </c>
      <c r="K157" s="20">
        <v>0</v>
      </c>
      <c r="L157" s="20">
        <f>1.1*L156</f>
        <v>0</v>
      </c>
      <c r="M157" s="20"/>
      <c r="N157" s="52"/>
      <c r="O157" s="18"/>
    </row>
    <row r="158" spans="1:24" hidden="1">
      <c r="A158" s="63"/>
      <c r="B158" s="68"/>
      <c r="C158" s="8" t="s">
        <v>22</v>
      </c>
      <c r="D158" s="14">
        <f t="shared" si="43"/>
        <v>125229.04999999999</v>
      </c>
      <c r="E158" s="14">
        <f t="shared" si="43"/>
        <v>0</v>
      </c>
      <c r="F158" s="20">
        <f>1.2*F157</f>
        <v>92650.919999999984</v>
      </c>
      <c r="G158" s="20">
        <v>0</v>
      </c>
      <c r="H158" s="20">
        <v>0</v>
      </c>
      <c r="I158" s="20">
        <v>0</v>
      </c>
      <c r="J158" s="20">
        <f>1.3*J157</f>
        <v>32578.13</v>
      </c>
      <c r="K158" s="20">
        <v>0</v>
      </c>
      <c r="L158" s="20">
        <f>1.1*L157</f>
        <v>0</v>
      </c>
      <c r="M158" s="20"/>
      <c r="N158" s="52"/>
      <c r="O158" s="18"/>
    </row>
    <row r="159" spans="1:24" hidden="1">
      <c r="A159" s="63"/>
      <c r="B159" s="68"/>
      <c r="C159" s="8" t="s">
        <v>23</v>
      </c>
      <c r="D159" s="14">
        <f t="shared" si="43"/>
        <v>153532.67299999998</v>
      </c>
      <c r="E159" s="14">
        <f t="shared" si="43"/>
        <v>0</v>
      </c>
      <c r="F159" s="20">
        <f>1.2*F158</f>
        <v>111181.10399999998</v>
      </c>
      <c r="G159" s="20">
        <v>0</v>
      </c>
      <c r="H159" s="20">
        <v>0</v>
      </c>
      <c r="I159" s="20">
        <v>0</v>
      </c>
      <c r="J159" s="20">
        <f>1.3*J158</f>
        <v>42351.569000000003</v>
      </c>
      <c r="K159" s="20">
        <v>0</v>
      </c>
      <c r="L159" s="20">
        <f>1.1*L158</f>
        <v>0</v>
      </c>
      <c r="M159" s="20"/>
      <c r="N159" s="52"/>
      <c r="O159" s="18"/>
    </row>
    <row r="160" spans="1:24" hidden="1">
      <c r="A160" s="63"/>
      <c r="B160" s="69"/>
      <c r="C160" s="8" t="s">
        <v>24</v>
      </c>
      <c r="D160" s="14">
        <f t="shared" si="43"/>
        <v>188474.36449999997</v>
      </c>
      <c r="E160" s="14">
        <f t="shared" si="43"/>
        <v>0</v>
      </c>
      <c r="F160" s="20">
        <f>1.2*F159</f>
        <v>133417.32479999997</v>
      </c>
      <c r="G160" s="20">
        <v>0</v>
      </c>
      <c r="H160" s="20">
        <v>0</v>
      </c>
      <c r="I160" s="20">
        <v>0</v>
      </c>
      <c r="J160" s="20">
        <f>1.3*J159</f>
        <v>55057.039700000008</v>
      </c>
      <c r="K160" s="20">
        <v>0</v>
      </c>
      <c r="L160" s="20">
        <f>1.1*L159</f>
        <v>0</v>
      </c>
      <c r="M160" s="20"/>
      <c r="N160" s="52"/>
      <c r="O160" s="18"/>
    </row>
    <row r="161" spans="1:15" s="10" customFormat="1" hidden="1">
      <c r="A161" s="63"/>
      <c r="B161" s="50" t="s">
        <v>51</v>
      </c>
      <c r="C161" s="8" t="s">
        <v>18</v>
      </c>
      <c r="D161" s="14">
        <f t="shared" ref="D161:M161" si="44">SUM(D162:D167)</f>
        <v>13355.236799999999</v>
      </c>
      <c r="E161" s="14">
        <f t="shared" si="44"/>
        <v>3637.7999999999997</v>
      </c>
      <c r="F161" s="20">
        <f t="shared" si="44"/>
        <v>13355.236799999999</v>
      </c>
      <c r="G161" s="20">
        <f t="shared" si="44"/>
        <v>3637.7999999999997</v>
      </c>
      <c r="H161" s="20">
        <f t="shared" si="44"/>
        <v>0</v>
      </c>
      <c r="I161" s="20">
        <f t="shared" si="44"/>
        <v>0</v>
      </c>
      <c r="J161" s="20">
        <f t="shared" si="44"/>
        <v>0</v>
      </c>
      <c r="K161" s="20">
        <f t="shared" si="44"/>
        <v>0</v>
      </c>
      <c r="L161" s="20">
        <f t="shared" si="44"/>
        <v>0</v>
      </c>
      <c r="M161" s="20">
        <f t="shared" si="44"/>
        <v>0</v>
      </c>
      <c r="N161" s="52"/>
      <c r="O161" s="27"/>
    </row>
    <row r="162" spans="1:15" hidden="1">
      <c r="A162" s="63"/>
      <c r="B162" s="50"/>
      <c r="C162" s="8" t="s">
        <v>19</v>
      </c>
      <c r="D162" s="14">
        <f t="shared" ref="D162:E167" si="45">F162+H162+J162+L162</f>
        <v>1812.6</v>
      </c>
      <c r="E162" s="14">
        <f t="shared" si="45"/>
        <v>1212.5999999999999</v>
      </c>
      <c r="F162" s="20">
        <f>600+G162</f>
        <v>1812.6</v>
      </c>
      <c r="G162" s="20">
        <v>1212.5999999999999</v>
      </c>
      <c r="H162" s="20">
        <v>0</v>
      </c>
      <c r="I162" s="20">
        <v>0</v>
      </c>
      <c r="J162" s="20">
        <v>0</v>
      </c>
      <c r="K162" s="20">
        <v>0</v>
      </c>
      <c r="L162" s="20">
        <f>M162</f>
        <v>0</v>
      </c>
      <c r="M162" s="20">
        <v>0</v>
      </c>
      <c r="N162" s="52"/>
      <c r="O162" s="18"/>
    </row>
    <row r="163" spans="1:15" hidden="1">
      <c r="A163" s="63"/>
      <c r="B163" s="50"/>
      <c r="C163" s="8" t="s">
        <v>20</v>
      </c>
      <c r="D163" s="14">
        <f t="shared" si="45"/>
        <v>1812.6</v>
      </c>
      <c r="E163" s="14">
        <f t="shared" si="45"/>
        <v>1212.5999999999999</v>
      </c>
      <c r="F163" s="20">
        <f>F162</f>
        <v>1812.6</v>
      </c>
      <c r="G163" s="20">
        <v>1212.5999999999999</v>
      </c>
      <c r="H163" s="20">
        <v>0</v>
      </c>
      <c r="I163" s="20">
        <v>0</v>
      </c>
      <c r="J163" s="20">
        <v>0</v>
      </c>
      <c r="K163" s="20">
        <v>0</v>
      </c>
      <c r="L163" s="20">
        <f>M163</f>
        <v>0</v>
      </c>
      <c r="M163" s="20">
        <v>0</v>
      </c>
      <c r="N163" s="52"/>
      <c r="O163" s="18"/>
    </row>
    <row r="164" spans="1:15" hidden="1">
      <c r="A164" s="63"/>
      <c r="B164" s="50"/>
      <c r="C164" s="8" t="s">
        <v>21</v>
      </c>
      <c r="D164" s="14">
        <f t="shared" si="45"/>
        <v>1812.6</v>
      </c>
      <c r="E164" s="14">
        <f t="shared" si="45"/>
        <v>1212.5999999999999</v>
      </c>
      <c r="F164" s="20">
        <f>F163</f>
        <v>1812.6</v>
      </c>
      <c r="G164" s="20">
        <v>1212.5999999999999</v>
      </c>
      <c r="H164" s="20">
        <v>0</v>
      </c>
      <c r="I164" s="20">
        <v>0</v>
      </c>
      <c r="J164" s="20">
        <v>0</v>
      </c>
      <c r="K164" s="20">
        <v>0</v>
      </c>
      <c r="L164" s="20">
        <f>1.1*L163</f>
        <v>0</v>
      </c>
      <c r="M164" s="20"/>
      <c r="N164" s="52"/>
      <c r="O164" s="18"/>
    </row>
    <row r="165" spans="1:15" hidden="1">
      <c r="A165" s="63"/>
      <c r="B165" s="50"/>
      <c r="C165" s="8" t="s">
        <v>22</v>
      </c>
      <c r="D165" s="14">
        <f t="shared" si="45"/>
        <v>2175.12</v>
      </c>
      <c r="E165" s="14">
        <f t="shared" si="45"/>
        <v>0</v>
      </c>
      <c r="F165" s="20">
        <f>1.2*F164</f>
        <v>2175.12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f>1.1*L164</f>
        <v>0</v>
      </c>
      <c r="M165" s="20"/>
      <c r="N165" s="52"/>
      <c r="O165" s="18"/>
    </row>
    <row r="166" spans="1:15" hidden="1">
      <c r="A166" s="63"/>
      <c r="B166" s="50"/>
      <c r="C166" s="8" t="s">
        <v>23</v>
      </c>
      <c r="D166" s="14">
        <f t="shared" si="45"/>
        <v>2610.1439999999998</v>
      </c>
      <c r="E166" s="14">
        <f t="shared" si="45"/>
        <v>0</v>
      </c>
      <c r="F166" s="20">
        <f>1.2*F165</f>
        <v>2610.1439999999998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f>1.1*L165</f>
        <v>0</v>
      </c>
      <c r="M166" s="20"/>
      <c r="N166" s="52"/>
      <c r="O166" s="18"/>
    </row>
    <row r="167" spans="1:15" hidden="1">
      <c r="A167" s="63"/>
      <c r="B167" s="50"/>
      <c r="C167" s="8" t="s">
        <v>24</v>
      </c>
      <c r="D167" s="14">
        <f t="shared" si="45"/>
        <v>3132.1727999999998</v>
      </c>
      <c r="E167" s="14">
        <f t="shared" si="45"/>
        <v>0</v>
      </c>
      <c r="F167" s="20">
        <f>1.2*F166</f>
        <v>3132.1727999999998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f>1.1*L166</f>
        <v>0</v>
      </c>
      <c r="M167" s="20"/>
      <c r="N167" s="52"/>
      <c r="O167" s="18"/>
    </row>
    <row r="168" spans="1:15" s="10" customFormat="1" hidden="1">
      <c r="A168" s="63"/>
      <c r="B168" s="50" t="s">
        <v>52</v>
      </c>
      <c r="C168" s="8" t="s">
        <v>18</v>
      </c>
      <c r="D168" s="14">
        <f t="shared" ref="D168:K168" si="46">SUM(D169:D174)</f>
        <v>14030.975999999999</v>
      </c>
      <c r="E168" s="14">
        <f t="shared" si="46"/>
        <v>0</v>
      </c>
      <c r="F168" s="20">
        <f t="shared" si="46"/>
        <v>11052</v>
      </c>
      <c r="G168" s="20">
        <f t="shared" si="46"/>
        <v>0</v>
      </c>
      <c r="H168" s="20">
        <f t="shared" si="46"/>
        <v>0</v>
      </c>
      <c r="I168" s="20">
        <f t="shared" si="46"/>
        <v>0</v>
      </c>
      <c r="J168" s="20">
        <f t="shared" si="46"/>
        <v>2978.9759999999997</v>
      </c>
      <c r="K168" s="20">
        <f t="shared" si="46"/>
        <v>0</v>
      </c>
      <c r="L168" s="20"/>
      <c r="M168" s="20"/>
      <c r="N168" s="52"/>
      <c r="O168" s="27"/>
    </row>
    <row r="169" spans="1:15" hidden="1">
      <c r="A169" s="63"/>
      <c r="B169" s="50"/>
      <c r="C169" s="8" t="s">
        <v>19</v>
      </c>
      <c r="D169" s="14">
        <f t="shared" ref="D169:E174" si="47">F169+H169+J169+L169</f>
        <v>1800</v>
      </c>
      <c r="E169" s="14">
        <f t="shared" si="47"/>
        <v>0</v>
      </c>
      <c r="F169" s="20">
        <v>1500</v>
      </c>
      <c r="G169" s="20">
        <v>0</v>
      </c>
      <c r="H169" s="20">
        <v>0</v>
      </c>
      <c r="I169" s="20">
        <v>0</v>
      </c>
      <c r="J169" s="20">
        <v>300</v>
      </c>
      <c r="K169" s="20">
        <v>0</v>
      </c>
      <c r="L169" s="20"/>
      <c r="M169" s="20"/>
      <c r="N169" s="52"/>
      <c r="O169" s="18"/>
    </row>
    <row r="170" spans="1:15" hidden="1">
      <c r="A170" s="63"/>
      <c r="B170" s="50"/>
      <c r="C170" s="8" t="s">
        <v>20</v>
      </c>
      <c r="D170" s="14">
        <f t="shared" si="47"/>
        <v>1860</v>
      </c>
      <c r="E170" s="14">
        <f t="shared" si="47"/>
        <v>0</v>
      </c>
      <c r="F170" s="20">
        <f>F169</f>
        <v>1500</v>
      </c>
      <c r="G170" s="20">
        <v>0</v>
      </c>
      <c r="H170" s="20">
        <v>0</v>
      </c>
      <c r="I170" s="20">
        <v>0</v>
      </c>
      <c r="J170" s="20">
        <f>1.2*J169</f>
        <v>360</v>
      </c>
      <c r="K170" s="20">
        <v>0</v>
      </c>
      <c r="L170" s="20"/>
      <c r="M170" s="20"/>
      <c r="N170" s="52"/>
      <c r="O170" s="18"/>
    </row>
    <row r="171" spans="1:15" hidden="1">
      <c r="A171" s="63"/>
      <c r="B171" s="50"/>
      <c r="C171" s="8" t="s">
        <v>21</v>
      </c>
      <c r="D171" s="14">
        <f t="shared" si="47"/>
        <v>1932</v>
      </c>
      <c r="E171" s="14">
        <f t="shared" si="47"/>
        <v>0</v>
      </c>
      <c r="F171" s="20">
        <f>F170</f>
        <v>1500</v>
      </c>
      <c r="G171" s="20">
        <v>0</v>
      </c>
      <c r="H171" s="20">
        <v>0</v>
      </c>
      <c r="I171" s="20">
        <v>0</v>
      </c>
      <c r="J171" s="20">
        <f>1.2*J170</f>
        <v>432</v>
      </c>
      <c r="K171" s="20">
        <v>0</v>
      </c>
      <c r="L171" s="20"/>
      <c r="M171" s="20"/>
      <c r="N171" s="52"/>
      <c r="O171" s="18"/>
    </row>
    <row r="172" spans="1:15" hidden="1">
      <c r="A172" s="63"/>
      <c r="B172" s="50"/>
      <c r="C172" s="8" t="s">
        <v>22</v>
      </c>
      <c r="D172" s="14">
        <f t="shared" si="47"/>
        <v>2318.4</v>
      </c>
      <c r="E172" s="14">
        <f t="shared" si="47"/>
        <v>0</v>
      </c>
      <c r="F172" s="20">
        <f>1.2*F171</f>
        <v>1800</v>
      </c>
      <c r="G172" s="20">
        <v>0</v>
      </c>
      <c r="H172" s="20">
        <v>0</v>
      </c>
      <c r="I172" s="20">
        <v>0</v>
      </c>
      <c r="J172" s="20">
        <f>1.2*J171</f>
        <v>518.4</v>
      </c>
      <c r="K172" s="20">
        <v>0</v>
      </c>
      <c r="L172" s="20"/>
      <c r="M172" s="20"/>
      <c r="N172" s="52"/>
      <c r="O172" s="18"/>
    </row>
    <row r="173" spans="1:15" hidden="1">
      <c r="A173" s="63"/>
      <c r="B173" s="50"/>
      <c r="C173" s="8" t="s">
        <v>23</v>
      </c>
      <c r="D173" s="14">
        <f t="shared" si="47"/>
        <v>2782.08</v>
      </c>
      <c r="E173" s="14">
        <f t="shared" si="47"/>
        <v>0</v>
      </c>
      <c r="F173" s="20">
        <f>1.2*F172</f>
        <v>2160</v>
      </c>
      <c r="G173" s="20">
        <v>0</v>
      </c>
      <c r="H173" s="20">
        <v>0</v>
      </c>
      <c r="I173" s="20">
        <v>0</v>
      </c>
      <c r="J173" s="20">
        <f>1.2*J172</f>
        <v>622.07999999999993</v>
      </c>
      <c r="K173" s="20">
        <v>0</v>
      </c>
      <c r="L173" s="20"/>
      <c r="M173" s="20"/>
      <c r="N173" s="52"/>
      <c r="O173" s="18"/>
    </row>
    <row r="174" spans="1:15" hidden="1">
      <c r="A174" s="63"/>
      <c r="B174" s="50"/>
      <c r="C174" s="8" t="s">
        <v>24</v>
      </c>
      <c r="D174" s="14">
        <f t="shared" si="47"/>
        <v>3338.4960000000001</v>
      </c>
      <c r="E174" s="14">
        <f t="shared" si="47"/>
        <v>0</v>
      </c>
      <c r="F174" s="20">
        <f>1.2*F173</f>
        <v>2592</v>
      </c>
      <c r="G174" s="20">
        <v>0</v>
      </c>
      <c r="H174" s="20">
        <v>0</v>
      </c>
      <c r="I174" s="20">
        <v>0</v>
      </c>
      <c r="J174" s="20">
        <f>1.2*J173</f>
        <v>746.49599999999987</v>
      </c>
      <c r="K174" s="20">
        <v>0</v>
      </c>
      <c r="L174" s="20"/>
      <c r="M174" s="20"/>
      <c r="N174" s="52"/>
      <c r="O174" s="18"/>
    </row>
    <row r="175" spans="1:15" s="10" customFormat="1" hidden="1">
      <c r="A175" s="63"/>
      <c r="B175" s="50" t="s">
        <v>53</v>
      </c>
      <c r="C175" s="8" t="s">
        <v>18</v>
      </c>
      <c r="D175" s="14">
        <f t="shared" ref="D175:K175" si="48">SUM(D176:D181)</f>
        <v>47892</v>
      </c>
      <c r="E175" s="14">
        <f t="shared" si="48"/>
        <v>0</v>
      </c>
      <c r="F175" s="20">
        <f t="shared" si="48"/>
        <v>47892</v>
      </c>
      <c r="G175" s="20">
        <f t="shared" si="48"/>
        <v>0</v>
      </c>
      <c r="H175" s="20">
        <f t="shared" si="48"/>
        <v>0</v>
      </c>
      <c r="I175" s="20">
        <f t="shared" si="48"/>
        <v>0</v>
      </c>
      <c r="J175" s="20">
        <f t="shared" si="48"/>
        <v>0</v>
      </c>
      <c r="K175" s="20">
        <f t="shared" si="48"/>
        <v>0</v>
      </c>
      <c r="L175" s="20"/>
      <c r="M175" s="20"/>
      <c r="N175" s="52"/>
      <c r="O175" s="27"/>
    </row>
    <row r="176" spans="1:15" hidden="1">
      <c r="A176" s="63"/>
      <c r="B176" s="50"/>
      <c r="C176" s="8" t="s">
        <v>19</v>
      </c>
      <c r="D176" s="14">
        <f t="shared" ref="D176:E181" si="49">F176+H176+J176+L176</f>
        <v>6500</v>
      </c>
      <c r="E176" s="14">
        <f t="shared" si="49"/>
        <v>0</v>
      </c>
      <c r="F176" s="20">
        <f>6500</f>
        <v>6500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/>
      <c r="M176" s="20"/>
      <c r="N176" s="52"/>
      <c r="O176" s="18"/>
    </row>
    <row r="177" spans="1:15" hidden="1">
      <c r="A177" s="63"/>
      <c r="B177" s="50"/>
      <c r="C177" s="8" t="s">
        <v>20</v>
      </c>
      <c r="D177" s="14">
        <f t="shared" si="49"/>
        <v>6500</v>
      </c>
      <c r="E177" s="14">
        <f t="shared" si="49"/>
        <v>0</v>
      </c>
      <c r="F177" s="20">
        <f>F176</f>
        <v>6500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/>
      <c r="M177" s="20"/>
      <c r="N177" s="52"/>
      <c r="O177" s="18"/>
    </row>
    <row r="178" spans="1:15" hidden="1">
      <c r="A178" s="63"/>
      <c r="B178" s="50"/>
      <c r="C178" s="8" t="s">
        <v>21</v>
      </c>
      <c r="D178" s="14">
        <f t="shared" si="49"/>
        <v>6500</v>
      </c>
      <c r="E178" s="14">
        <f t="shared" si="49"/>
        <v>0</v>
      </c>
      <c r="F178" s="20">
        <f>F177</f>
        <v>6500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/>
      <c r="M178" s="20"/>
      <c r="N178" s="52"/>
      <c r="O178" s="18"/>
    </row>
    <row r="179" spans="1:15" hidden="1">
      <c r="A179" s="63"/>
      <c r="B179" s="50"/>
      <c r="C179" s="8" t="s">
        <v>22</v>
      </c>
      <c r="D179" s="14">
        <f t="shared" si="49"/>
        <v>7800</v>
      </c>
      <c r="E179" s="14">
        <f t="shared" si="49"/>
        <v>0</v>
      </c>
      <c r="F179" s="20">
        <f>1.2*F178</f>
        <v>7800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/>
      <c r="M179" s="20"/>
      <c r="N179" s="52"/>
      <c r="O179" s="18"/>
    </row>
    <row r="180" spans="1:15" hidden="1">
      <c r="A180" s="63"/>
      <c r="B180" s="50"/>
      <c r="C180" s="8" t="s">
        <v>23</v>
      </c>
      <c r="D180" s="14">
        <f t="shared" si="49"/>
        <v>9360</v>
      </c>
      <c r="E180" s="14">
        <f t="shared" si="49"/>
        <v>0</v>
      </c>
      <c r="F180" s="20">
        <f>1.2*F179</f>
        <v>9360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f>1.1*L179</f>
        <v>0</v>
      </c>
      <c r="M180" s="20"/>
      <c r="N180" s="52"/>
      <c r="O180" s="18"/>
    </row>
    <row r="181" spans="1:15" hidden="1">
      <c r="A181" s="63"/>
      <c r="B181" s="50"/>
      <c r="C181" s="8" t="s">
        <v>24</v>
      </c>
      <c r="D181" s="14">
        <f t="shared" si="49"/>
        <v>11232</v>
      </c>
      <c r="E181" s="14">
        <f t="shared" si="49"/>
        <v>0</v>
      </c>
      <c r="F181" s="20">
        <f>1.2*F180</f>
        <v>11232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f>1.1*L180</f>
        <v>0</v>
      </c>
      <c r="M181" s="20"/>
      <c r="N181" s="52"/>
      <c r="O181" s="18"/>
    </row>
    <row r="182" spans="1:15" s="10" customFormat="1" ht="20.25" hidden="1" customHeight="1">
      <c r="A182" s="63"/>
      <c r="B182" s="50" t="s">
        <v>54</v>
      </c>
      <c r="C182" s="8" t="s">
        <v>18</v>
      </c>
      <c r="D182" s="14">
        <f t="shared" ref="D182:M182" si="50">SUM(D183:D188)</f>
        <v>0</v>
      </c>
      <c r="E182" s="14">
        <f t="shared" si="50"/>
        <v>0</v>
      </c>
      <c r="F182" s="20">
        <f t="shared" si="50"/>
        <v>0</v>
      </c>
      <c r="G182" s="20">
        <f t="shared" si="50"/>
        <v>0</v>
      </c>
      <c r="H182" s="20">
        <f t="shared" si="50"/>
        <v>0</v>
      </c>
      <c r="I182" s="20">
        <f t="shared" si="50"/>
        <v>0</v>
      </c>
      <c r="J182" s="20">
        <f t="shared" si="50"/>
        <v>0</v>
      </c>
      <c r="K182" s="20">
        <f t="shared" si="50"/>
        <v>0</v>
      </c>
      <c r="L182" s="20">
        <f t="shared" si="50"/>
        <v>0</v>
      </c>
      <c r="M182" s="20">
        <f t="shared" si="50"/>
        <v>0</v>
      </c>
      <c r="N182" s="52"/>
      <c r="O182" s="27"/>
    </row>
    <row r="183" spans="1:15" ht="20.25" hidden="1" customHeight="1">
      <c r="A183" s="63"/>
      <c r="B183" s="50" t="s">
        <v>39</v>
      </c>
      <c r="C183" s="8" t="s">
        <v>19</v>
      </c>
      <c r="D183" s="14">
        <f t="shared" ref="D183:E188" si="51">F183+H183+J183+L183</f>
        <v>0</v>
      </c>
      <c r="E183" s="14">
        <f t="shared" si="51"/>
        <v>0</v>
      </c>
      <c r="F183" s="20"/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ref="L183:L188" si="52">M183</f>
        <v>0</v>
      </c>
      <c r="M183" s="20">
        <v>0</v>
      </c>
      <c r="N183" s="52"/>
      <c r="O183" s="18"/>
    </row>
    <row r="184" spans="1:15" ht="20.25" hidden="1" customHeight="1">
      <c r="A184" s="63"/>
      <c r="B184" s="50" t="s">
        <v>40</v>
      </c>
      <c r="C184" s="8" t="s">
        <v>20</v>
      </c>
      <c r="D184" s="14">
        <f t="shared" si="51"/>
        <v>0</v>
      </c>
      <c r="E184" s="14">
        <f t="shared" si="51"/>
        <v>0</v>
      </c>
      <c r="F184" s="20"/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f t="shared" si="52"/>
        <v>0</v>
      </c>
      <c r="M184" s="20">
        <v>0</v>
      </c>
      <c r="N184" s="52"/>
      <c r="O184" s="18"/>
    </row>
    <row r="185" spans="1:15" ht="20.25" hidden="1" customHeight="1">
      <c r="A185" s="63"/>
      <c r="B185" s="50"/>
      <c r="C185" s="8" t="s">
        <v>21</v>
      </c>
      <c r="D185" s="14">
        <f t="shared" si="51"/>
        <v>0</v>
      </c>
      <c r="E185" s="14">
        <f t="shared" si="51"/>
        <v>0</v>
      </c>
      <c r="F185" s="20"/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f t="shared" si="52"/>
        <v>0</v>
      </c>
      <c r="M185" s="20">
        <v>0</v>
      </c>
      <c r="N185" s="52"/>
      <c r="O185" s="18"/>
    </row>
    <row r="186" spans="1:15" ht="20.25" hidden="1" customHeight="1">
      <c r="A186" s="63"/>
      <c r="B186" s="50"/>
      <c r="C186" s="8" t="s">
        <v>22</v>
      </c>
      <c r="D186" s="14">
        <f t="shared" si="51"/>
        <v>0</v>
      </c>
      <c r="E186" s="14">
        <f t="shared" si="51"/>
        <v>0</v>
      </c>
      <c r="F186" s="20"/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f t="shared" si="52"/>
        <v>0</v>
      </c>
      <c r="M186" s="20">
        <v>0</v>
      </c>
      <c r="N186" s="52"/>
      <c r="O186" s="18"/>
    </row>
    <row r="187" spans="1:15" ht="20.25" hidden="1" customHeight="1">
      <c r="A187" s="63"/>
      <c r="B187" s="50"/>
      <c r="C187" s="8" t="s">
        <v>23</v>
      </c>
      <c r="D187" s="14">
        <f t="shared" si="51"/>
        <v>0</v>
      </c>
      <c r="E187" s="14">
        <f t="shared" si="51"/>
        <v>0</v>
      </c>
      <c r="F187" s="20"/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f t="shared" si="52"/>
        <v>0</v>
      </c>
      <c r="M187" s="20">
        <v>0</v>
      </c>
      <c r="N187" s="52"/>
      <c r="O187" s="18"/>
    </row>
    <row r="188" spans="1:15" ht="20.25" hidden="1" customHeight="1">
      <c r="A188" s="63"/>
      <c r="B188" s="50"/>
      <c r="C188" s="8" t="s">
        <v>24</v>
      </c>
      <c r="D188" s="14">
        <f t="shared" si="51"/>
        <v>0</v>
      </c>
      <c r="E188" s="14">
        <f t="shared" si="51"/>
        <v>0</v>
      </c>
      <c r="F188" s="20"/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f t="shared" si="52"/>
        <v>0</v>
      </c>
      <c r="M188" s="20">
        <v>0</v>
      </c>
      <c r="N188" s="52"/>
      <c r="O188" s="18"/>
    </row>
    <row r="189" spans="1:15" s="10" customFormat="1" ht="16.5" hidden="1" customHeight="1">
      <c r="A189" s="63"/>
      <c r="B189" s="50" t="s">
        <v>55</v>
      </c>
      <c r="C189" s="8" t="s">
        <v>18</v>
      </c>
      <c r="D189" s="14">
        <f t="shared" ref="D189:M189" si="53">SUM(D190:D195)</f>
        <v>0</v>
      </c>
      <c r="E189" s="14">
        <f t="shared" si="53"/>
        <v>0</v>
      </c>
      <c r="F189" s="20">
        <f t="shared" si="53"/>
        <v>0</v>
      </c>
      <c r="G189" s="20">
        <f t="shared" si="53"/>
        <v>0</v>
      </c>
      <c r="H189" s="20">
        <f t="shared" si="53"/>
        <v>0</v>
      </c>
      <c r="I189" s="20">
        <f t="shared" si="53"/>
        <v>0</v>
      </c>
      <c r="J189" s="20">
        <f t="shared" si="53"/>
        <v>0</v>
      </c>
      <c r="K189" s="20">
        <f t="shared" si="53"/>
        <v>0</v>
      </c>
      <c r="L189" s="20">
        <f t="shared" si="53"/>
        <v>0</v>
      </c>
      <c r="M189" s="20">
        <f t="shared" si="53"/>
        <v>0</v>
      </c>
      <c r="N189" s="52"/>
      <c r="O189" s="27"/>
    </row>
    <row r="190" spans="1:15" ht="15.75" hidden="1" customHeight="1">
      <c r="A190" s="63"/>
      <c r="B190" s="50"/>
      <c r="C190" s="8" t="s">
        <v>19</v>
      </c>
      <c r="D190" s="14">
        <f t="shared" ref="D190:E195" si="54">F190+H190+J190+L190</f>
        <v>0</v>
      </c>
      <c r="E190" s="14">
        <f t="shared" si="54"/>
        <v>0</v>
      </c>
      <c r="F190" s="20"/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f t="shared" ref="L190:L195" si="55">M190</f>
        <v>0</v>
      </c>
      <c r="M190" s="20">
        <v>0</v>
      </c>
      <c r="N190" s="52"/>
      <c r="O190" s="18"/>
    </row>
    <row r="191" spans="1:15" ht="15.75" hidden="1" customHeight="1">
      <c r="A191" s="63"/>
      <c r="B191" s="50"/>
      <c r="C191" s="8" t="s">
        <v>20</v>
      </c>
      <c r="D191" s="14">
        <f t="shared" si="54"/>
        <v>0</v>
      </c>
      <c r="E191" s="14">
        <f t="shared" si="54"/>
        <v>0</v>
      </c>
      <c r="F191" s="20"/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f t="shared" si="55"/>
        <v>0</v>
      </c>
      <c r="M191" s="20">
        <v>0</v>
      </c>
      <c r="N191" s="52"/>
      <c r="O191" s="18"/>
    </row>
    <row r="192" spans="1:15" ht="15.75" hidden="1" customHeight="1">
      <c r="A192" s="63"/>
      <c r="B192" s="50"/>
      <c r="C192" s="8" t="s">
        <v>21</v>
      </c>
      <c r="D192" s="14">
        <f t="shared" si="54"/>
        <v>0</v>
      </c>
      <c r="E192" s="14">
        <f t="shared" si="54"/>
        <v>0</v>
      </c>
      <c r="F192" s="20"/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f t="shared" si="55"/>
        <v>0</v>
      </c>
      <c r="M192" s="20">
        <v>0</v>
      </c>
      <c r="N192" s="52"/>
      <c r="O192" s="18"/>
    </row>
    <row r="193" spans="1:15" ht="15.75" hidden="1" customHeight="1">
      <c r="A193" s="63"/>
      <c r="B193" s="50"/>
      <c r="C193" s="8" t="s">
        <v>22</v>
      </c>
      <c r="D193" s="14">
        <f t="shared" si="54"/>
        <v>0</v>
      </c>
      <c r="E193" s="14">
        <f t="shared" si="54"/>
        <v>0</v>
      </c>
      <c r="F193" s="20"/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f t="shared" si="55"/>
        <v>0</v>
      </c>
      <c r="M193" s="20">
        <v>0</v>
      </c>
      <c r="N193" s="52"/>
      <c r="O193" s="18"/>
    </row>
    <row r="194" spans="1:15" ht="15.75" hidden="1" customHeight="1">
      <c r="A194" s="63"/>
      <c r="B194" s="50"/>
      <c r="C194" s="8" t="s">
        <v>23</v>
      </c>
      <c r="D194" s="14">
        <f t="shared" si="54"/>
        <v>0</v>
      </c>
      <c r="E194" s="14">
        <f t="shared" si="54"/>
        <v>0</v>
      </c>
      <c r="F194" s="20"/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f t="shared" si="55"/>
        <v>0</v>
      </c>
      <c r="M194" s="20">
        <v>0</v>
      </c>
      <c r="N194" s="52"/>
      <c r="O194" s="18"/>
    </row>
    <row r="195" spans="1:15" ht="15.75" hidden="1" customHeight="1">
      <c r="A195" s="63"/>
      <c r="B195" s="50"/>
      <c r="C195" s="8" t="s">
        <v>24</v>
      </c>
      <c r="D195" s="14">
        <f t="shared" si="54"/>
        <v>0</v>
      </c>
      <c r="E195" s="14">
        <f t="shared" si="54"/>
        <v>0</v>
      </c>
      <c r="F195" s="20"/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f t="shared" si="55"/>
        <v>0</v>
      </c>
      <c r="M195" s="20">
        <v>0</v>
      </c>
      <c r="N195" s="52"/>
      <c r="O195" s="18"/>
    </row>
    <row r="196" spans="1:15" s="10" customFormat="1" ht="20.25" hidden="1" customHeight="1">
      <c r="A196" s="63"/>
      <c r="B196" s="50" t="s">
        <v>109</v>
      </c>
      <c r="C196" s="8" t="s">
        <v>18</v>
      </c>
      <c r="D196" s="14">
        <f t="shared" ref="D196:K196" si="56">SUM(D197:D202)</f>
        <v>11378.4</v>
      </c>
      <c r="E196" s="14">
        <f t="shared" si="56"/>
        <v>2400</v>
      </c>
      <c r="F196" s="20">
        <f t="shared" si="56"/>
        <v>9578.4</v>
      </c>
      <c r="G196" s="20">
        <f t="shared" si="56"/>
        <v>2400</v>
      </c>
      <c r="H196" s="20">
        <f t="shared" si="56"/>
        <v>900</v>
      </c>
      <c r="I196" s="20">
        <f t="shared" si="56"/>
        <v>0</v>
      </c>
      <c r="J196" s="20">
        <f t="shared" si="56"/>
        <v>900</v>
      </c>
      <c r="K196" s="20">
        <f t="shared" si="56"/>
        <v>0</v>
      </c>
      <c r="L196" s="20"/>
      <c r="M196" s="20"/>
      <c r="N196" s="52"/>
      <c r="O196" s="27"/>
    </row>
    <row r="197" spans="1:15" ht="20.25" hidden="1" customHeight="1">
      <c r="A197" s="63"/>
      <c r="B197" s="50"/>
      <c r="C197" s="8" t="s">
        <v>19</v>
      </c>
      <c r="D197" s="14">
        <f t="shared" ref="D197:E202" si="57">F197+H197+J197+L197</f>
        <v>1500</v>
      </c>
      <c r="E197" s="14">
        <f t="shared" si="57"/>
        <v>800</v>
      </c>
      <c r="F197" s="20">
        <f>500+G197</f>
        <v>1300</v>
      </c>
      <c r="G197" s="20">
        <v>800</v>
      </c>
      <c r="H197" s="20">
        <v>100</v>
      </c>
      <c r="I197" s="20">
        <v>0</v>
      </c>
      <c r="J197" s="20">
        <v>100</v>
      </c>
      <c r="K197" s="20">
        <v>0</v>
      </c>
      <c r="L197" s="20"/>
      <c r="M197" s="20"/>
      <c r="N197" s="52"/>
      <c r="O197" s="18"/>
    </row>
    <row r="198" spans="1:15" ht="20.25" hidden="1" customHeight="1">
      <c r="A198" s="63"/>
      <c r="B198" s="50"/>
      <c r="C198" s="8" t="s">
        <v>20</v>
      </c>
      <c r="D198" s="14">
        <f t="shared" si="57"/>
        <v>1500</v>
      </c>
      <c r="E198" s="14">
        <f t="shared" si="57"/>
        <v>800</v>
      </c>
      <c r="F198" s="20">
        <f>F197</f>
        <v>1300</v>
      </c>
      <c r="G198" s="20">
        <v>800</v>
      </c>
      <c r="H198" s="20">
        <v>100</v>
      </c>
      <c r="I198" s="20">
        <v>0</v>
      </c>
      <c r="J198" s="20">
        <v>100</v>
      </c>
      <c r="K198" s="20">
        <v>0</v>
      </c>
      <c r="L198" s="20"/>
      <c r="M198" s="20"/>
      <c r="N198" s="52"/>
      <c r="O198" s="18"/>
    </row>
    <row r="199" spans="1:15" ht="20.25" hidden="1" customHeight="1">
      <c r="A199" s="63"/>
      <c r="B199" s="50"/>
      <c r="C199" s="8" t="s">
        <v>21</v>
      </c>
      <c r="D199" s="14">
        <f t="shared" si="57"/>
        <v>1500</v>
      </c>
      <c r="E199" s="14">
        <f t="shared" si="57"/>
        <v>800</v>
      </c>
      <c r="F199" s="20">
        <f>F198</f>
        <v>1300</v>
      </c>
      <c r="G199" s="20">
        <v>800</v>
      </c>
      <c r="H199" s="20">
        <v>100</v>
      </c>
      <c r="I199" s="20">
        <v>0</v>
      </c>
      <c r="J199" s="20">
        <v>100</v>
      </c>
      <c r="K199" s="20">
        <v>0</v>
      </c>
      <c r="L199" s="20"/>
      <c r="M199" s="20"/>
      <c r="N199" s="52"/>
      <c r="O199" s="18"/>
    </row>
    <row r="200" spans="1:15" ht="20.25" hidden="1" customHeight="1">
      <c r="A200" s="63"/>
      <c r="B200" s="50"/>
      <c r="C200" s="8" t="s">
        <v>22</v>
      </c>
      <c r="D200" s="14">
        <f t="shared" si="57"/>
        <v>1860</v>
      </c>
      <c r="E200" s="14">
        <f t="shared" si="57"/>
        <v>0</v>
      </c>
      <c r="F200" s="20">
        <f>1.2*F199</f>
        <v>1560</v>
      </c>
      <c r="G200" s="20">
        <v>0</v>
      </c>
      <c r="H200" s="20">
        <v>150</v>
      </c>
      <c r="I200" s="20">
        <v>0</v>
      </c>
      <c r="J200" s="20">
        <v>150</v>
      </c>
      <c r="K200" s="20">
        <v>0</v>
      </c>
      <c r="L200" s="20">
        <f>1.1*L199</f>
        <v>0</v>
      </c>
      <c r="M200" s="20"/>
      <c r="N200" s="52"/>
      <c r="O200" s="18"/>
    </row>
    <row r="201" spans="1:15" ht="20.25" hidden="1" customHeight="1">
      <c r="A201" s="63"/>
      <c r="B201" s="50"/>
      <c r="C201" s="8" t="s">
        <v>23</v>
      </c>
      <c r="D201" s="14">
        <f t="shared" si="57"/>
        <v>2172</v>
      </c>
      <c r="E201" s="14">
        <f t="shared" si="57"/>
        <v>0</v>
      </c>
      <c r="F201" s="20">
        <f>1.2*F200</f>
        <v>1872</v>
      </c>
      <c r="G201" s="20">
        <v>0</v>
      </c>
      <c r="H201" s="20">
        <v>150</v>
      </c>
      <c r="I201" s="20">
        <v>0</v>
      </c>
      <c r="J201" s="20">
        <v>150</v>
      </c>
      <c r="K201" s="20">
        <v>0</v>
      </c>
      <c r="L201" s="20">
        <f>1.1*L200</f>
        <v>0</v>
      </c>
      <c r="M201" s="20"/>
      <c r="N201" s="52"/>
      <c r="O201" s="18"/>
    </row>
    <row r="202" spans="1:15" ht="20.25" hidden="1" customHeight="1">
      <c r="A202" s="63"/>
      <c r="B202" s="50"/>
      <c r="C202" s="8" t="s">
        <v>24</v>
      </c>
      <c r="D202" s="14">
        <f t="shared" si="57"/>
        <v>2846.4</v>
      </c>
      <c r="E202" s="14">
        <f t="shared" si="57"/>
        <v>0</v>
      </c>
      <c r="F202" s="20">
        <f>1.2*F201</f>
        <v>2246.4</v>
      </c>
      <c r="G202" s="20">
        <v>0</v>
      </c>
      <c r="H202" s="20">
        <v>300</v>
      </c>
      <c r="I202" s="20">
        <v>0</v>
      </c>
      <c r="J202" s="20">
        <v>300</v>
      </c>
      <c r="K202" s="20">
        <v>0</v>
      </c>
      <c r="L202" s="20">
        <f>1.1*L201</f>
        <v>0</v>
      </c>
      <c r="M202" s="20"/>
      <c r="N202" s="52"/>
      <c r="O202" s="18"/>
    </row>
    <row r="203" spans="1:15" s="10" customFormat="1" hidden="1">
      <c r="A203" s="63"/>
      <c r="B203" s="50" t="s">
        <v>66</v>
      </c>
      <c r="C203" s="8" t="s">
        <v>18</v>
      </c>
      <c r="D203" s="14">
        <f t="shared" ref="D203:M203" si="58">SUM(D204:D209)</f>
        <v>7736.4</v>
      </c>
      <c r="E203" s="14">
        <f t="shared" si="58"/>
        <v>1800</v>
      </c>
      <c r="F203" s="20">
        <f t="shared" si="58"/>
        <v>7736.4</v>
      </c>
      <c r="G203" s="20">
        <f t="shared" si="58"/>
        <v>1800</v>
      </c>
      <c r="H203" s="20">
        <f t="shared" si="58"/>
        <v>0</v>
      </c>
      <c r="I203" s="20">
        <f t="shared" si="58"/>
        <v>0</v>
      </c>
      <c r="J203" s="20">
        <f t="shared" si="58"/>
        <v>0</v>
      </c>
      <c r="K203" s="20">
        <f t="shared" si="58"/>
        <v>0</v>
      </c>
      <c r="L203" s="20">
        <f t="shared" si="58"/>
        <v>0</v>
      </c>
      <c r="M203" s="20">
        <f t="shared" si="58"/>
        <v>0</v>
      </c>
      <c r="N203" s="52"/>
      <c r="O203" s="27"/>
    </row>
    <row r="204" spans="1:15" hidden="1">
      <c r="A204" s="63"/>
      <c r="B204" s="50"/>
      <c r="C204" s="8" t="s">
        <v>19</v>
      </c>
      <c r="D204" s="14">
        <f t="shared" ref="D204:E209" si="59">F204+H204+J204+L204</f>
        <v>1050</v>
      </c>
      <c r="E204" s="14">
        <f t="shared" si="59"/>
        <v>600</v>
      </c>
      <c r="F204" s="20">
        <f>450+G204</f>
        <v>1050</v>
      </c>
      <c r="G204" s="20">
        <v>600</v>
      </c>
      <c r="H204" s="20">
        <v>0</v>
      </c>
      <c r="I204" s="20">
        <v>0</v>
      </c>
      <c r="J204" s="20">
        <v>0</v>
      </c>
      <c r="K204" s="20">
        <v>0</v>
      </c>
      <c r="L204" s="20">
        <f t="shared" ref="L204:L209" si="60">M204</f>
        <v>0</v>
      </c>
      <c r="M204" s="20">
        <v>0</v>
      </c>
      <c r="N204" s="52"/>
      <c r="O204" s="18"/>
    </row>
    <row r="205" spans="1:15" hidden="1">
      <c r="A205" s="63"/>
      <c r="B205" s="50"/>
      <c r="C205" s="8" t="s">
        <v>20</v>
      </c>
      <c r="D205" s="14">
        <f t="shared" si="59"/>
        <v>1050</v>
      </c>
      <c r="E205" s="14">
        <f t="shared" si="59"/>
        <v>600</v>
      </c>
      <c r="F205" s="20">
        <f>F204</f>
        <v>1050</v>
      </c>
      <c r="G205" s="20">
        <v>600</v>
      </c>
      <c r="H205" s="20">
        <v>0</v>
      </c>
      <c r="I205" s="20">
        <v>0</v>
      </c>
      <c r="J205" s="20">
        <v>0</v>
      </c>
      <c r="K205" s="20">
        <v>0</v>
      </c>
      <c r="L205" s="20">
        <f t="shared" si="60"/>
        <v>0</v>
      </c>
      <c r="M205" s="20">
        <v>0</v>
      </c>
      <c r="N205" s="52"/>
      <c r="O205" s="18"/>
    </row>
    <row r="206" spans="1:15" hidden="1">
      <c r="A206" s="63"/>
      <c r="B206" s="50"/>
      <c r="C206" s="8" t="s">
        <v>21</v>
      </c>
      <c r="D206" s="14">
        <f t="shared" si="59"/>
        <v>1050</v>
      </c>
      <c r="E206" s="14">
        <f t="shared" si="59"/>
        <v>600</v>
      </c>
      <c r="F206" s="20">
        <f>F205</f>
        <v>1050</v>
      </c>
      <c r="G206" s="20">
        <v>600</v>
      </c>
      <c r="H206" s="20">
        <v>0</v>
      </c>
      <c r="I206" s="20">
        <v>0</v>
      </c>
      <c r="J206" s="20">
        <v>0</v>
      </c>
      <c r="K206" s="20">
        <v>0</v>
      </c>
      <c r="L206" s="20">
        <f t="shared" si="60"/>
        <v>0</v>
      </c>
      <c r="M206" s="20">
        <v>0</v>
      </c>
      <c r="N206" s="52"/>
      <c r="O206" s="18"/>
    </row>
    <row r="207" spans="1:15" hidden="1">
      <c r="A207" s="63"/>
      <c r="B207" s="50"/>
      <c r="C207" s="8" t="s">
        <v>22</v>
      </c>
      <c r="D207" s="14">
        <f t="shared" si="59"/>
        <v>1260</v>
      </c>
      <c r="E207" s="14">
        <f t="shared" si="59"/>
        <v>0</v>
      </c>
      <c r="F207" s="20">
        <f>1.2*F206</f>
        <v>1260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f t="shared" si="60"/>
        <v>0</v>
      </c>
      <c r="M207" s="20">
        <v>0</v>
      </c>
      <c r="N207" s="52"/>
      <c r="O207" s="18"/>
    </row>
    <row r="208" spans="1:15" hidden="1">
      <c r="A208" s="63"/>
      <c r="B208" s="50"/>
      <c r="C208" s="8" t="s">
        <v>23</v>
      </c>
      <c r="D208" s="14">
        <f t="shared" si="59"/>
        <v>1512</v>
      </c>
      <c r="E208" s="14">
        <f t="shared" si="59"/>
        <v>0</v>
      </c>
      <c r="F208" s="20">
        <f>1.2*F207</f>
        <v>1512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f t="shared" si="60"/>
        <v>0</v>
      </c>
      <c r="M208" s="20">
        <v>0</v>
      </c>
      <c r="N208" s="52"/>
      <c r="O208" s="18"/>
    </row>
    <row r="209" spans="1:17" hidden="1">
      <c r="A209" s="63"/>
      <c r="B209" s="50"/>
      <c r="C209" s="8" t="s">
        <v>24</v>
      </c>
      <c r="D209" s="14">
        <f t="shared" si="59"/>
        <v>1814.3999999999999</v>
      </c>
      <c r="E209" s="14">
        <f t="shared" si="59"/>
        <v>0</v>
      </c>
      <c r="F209" s="20">
        <f>1.2*F208</f>
        <v>1814.3999999999999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f t="shared" si="60"/>
        <v>0</v>
      </c>
      <c r="M209" s="20">
        <v>0</v>
      </c>
      <c r="N209" s="52"/>
      <c r="O209" s="18"/>
    </row>
    <row r="210" spans="1:17" s="10" customFormat="1" hidden="1">
      <c r="A210" s="63"/>
      <c r="B210" s="50" t="s">
        <v>67</v>
      </c>
      <c r="C210" s="8" t="s">
        <v>18</v>
      </c>
      <c r="D210" s="14">
        <f t="shared" ref="D210:K210" si="61">SUM(D211:D216)</f>
        <v>11156.384</v>
      </c>
      <c r="E210" s="14">
        <f t="shared" si="61"/>
        <v>600</v>
      </c>
      <c r="F210" s="20">
        <f t="shared" si="61"/>
        <v>9170.4</v>
      </c>
      <c r="G210" s="20">
        <f t="shared" si="61"/>
        <v>600</v>
      </c>
      <c r="H210" s="20">
        <f t="shared" si="61"/>
        <v>992.99199999999996</v>
      </c>
      <c r="I210" s="20">
        <f t="shared" si="61"/>
        <v>0</v>
      </c>
      <c r="J210" s="20">
        <f t="shared" si="61"/>
        <v>992.99199999999996</v>
      </c>
      <c r="K210" s="20">
        <f t="shared" si="61"/>
        <v>0</v>
      </c>
      <c r="L210" s="20"/>
      <c r="M210" s="20"/>
      <c r="N210" s="52"/>
      <c r="O210" s="27"/>
    </row>
    <row r="211" spans="1:17" hidden="1">
      <c r="A211" s="63"/>
      <c r="B211" s="50"/>
      <c r="C211" s="8" t="s">
        <v>19</v>
      </c>
      <c r="D211" s="14">
        <f t="shared" ref="D211:E216" si="62">F211+H211+J211+L211</f>
        <v>1000</v>
      </c>
      <c r="E211" s="14">
        <f t="shared" si="62"/>
        <v>200</v>
      </c>
      <c r="F211" s="20">
        <f>600+G211</f>
        <v>800</v>
      </c>
      <c r="G211" s="20">
        <v>200</v>
      </c>
      <c r="H211" s="20">
        <v>100</v>
      </c>
      <c r="I211" s="20">
        <v>0</v>
      </c>
      <c r="J211" s="20">
        <v>100</v>
      </c>
      <c r="K211" s="20">
        <v>0</v>
      </c>
      <c r="L211" s="20"/>
      <c r="M211" s="20"/>
      <c r="N211" s="52"/>
      <c r="O211" s="18"/>
    </row>
    <row r="212" spans="1:17" hidden="1">
      <c r="A212" s="63"/>
      <c r="B212" s="50"/>
      <c r="C212" s="8" t="s">
        <v>20</v>
      </c>
      <c r="D212" s="14">
        <f t="shared" si="62"/>
        <v>1040</v>
      </c>
      <c r="E212" s="14">
        <f t="shared" si="62"/>
        <v>200</v>
      </c>
      <c r="F212" s="20">
        <f>F211</f>
        <v>800</v>
      </c>
      <c r="G212" s="20">
        <v>200</v>
      </c>
      <c r="H212" s="20">
        <f>1.2*H211</f>
        <v>120</v>
      </c>
      <c r="I212" s="20">
        <v>0</v>
      </c>
      <c r="J212" s="20">
        <f>1.2*J211</f>
        <v>120</v>
      </c>
      <c r="K212" s="20">
        <v>0</v>
      </c>
      <c r="L212" s="20"/>
      <c r="M212" s="20"/>
      <c r="N212" s="52"/>
      <c r="O212" s="18"/>
    </row>
    <row r="213" spans="1:17" hidden="1">
      <c r="A213" s="63"/>
      <c r="B213" s="50"/>
      <c r="C213" s="8" t="s">
        <v>21</v>
      </c>
      <c r="D213" s="14">
        <f t="shared" si="62"/>
        <v>1088</v>
      </c>
      <c r="E213" s="14">
        <f t="shared" si="62"/>
        <v>200</v>
      </c>
      <c r="F213" s="20">
        <f>F212</f>
        <v>800</v>
      </c>
      <c r="G213" s="20">
        <v>200</v>
      </c>
      <c r="H213" s="20">
        <f t="shared" ref="H213:J216" si="63">1.2*H212</f>
        <v>144</v>
      </c>
      <c r="I213" s="20">
        <v>0</v>
      </c>
      <c r="J213" s="20">
        <f t="shared" si="63"/>
        <v>144</v>
      </c>
      <c r="K213" s="20">
        <v>0</v>
      </c>
      <c r="L213" s="20"/>
      <c r="M213" s="20"/>
      <c r="N213" s="52"/>
      <c r="O213" s="18"/>
    </row>
    <row r="214" spans="1:17" hidden="1">
      <c r="A214" s="63"/>
      <c r="B214" s="50"/>
      <c r="C214" s="8" t="s">
        <v>22</v>
      </c>
      <c r="D214" s="14">
        <f t="shared" si="62"/>
        <v>2205.6</v>
      </c>
      <c r="E214" s="14">
        <f t="shared" si="62"/>
        <v>0</v>
      </c>
      <c r="F214" s="20">
        <f>1.2*F213+900</f>
        <v>1860</v>
      </c>
      <c r="G214" s="20">
        <v>0</v>
      </c>
      <c r="H214" s="20">
        <f t="shared" si="63"/>
        <v>172.79999999999998</v>
      </c>
      <c r="I214" s="20">
        <v>0</v>
      </c>
      <c r="J214" s="20">
        <f t="shared" si="63"/>
        <v>172.79999999999998</v>
      </c>
      <c r="K214" s="20">
        <v>0</v>
      </c>
      <c r="L214" s="20"/>
      <c r="M214" s="20"/>
      <c r="N214" s="52"/>
      <c r="O214" s="18"/>
    </row>
    <row r="215" spans="1:17" hidden="1">
      <c r="A215" s="63"/>
      <c r="B215" s="50"/>
      <c r="C215" s="8" t="s">
        <v>23</v>
      </c>
      <c r="D215" s="14">
        <f t="shared" si="62"/>
        <v>2646.7200000000003</v>
      </c>
      <c r="E215" s="14">
        <f t="shared" si="62"/>
        <v>0</v>
      </c>
      <c r="F215" s="20">
        <f>1.2*F214</f>
        <v>2232</v>
      </c>
      <c r="G215" s="20">
        <v>0</v>
      </c>
      <c r="H215" s="20">
        <f t="shared" si="63"/>
        <v>207.35999999999999</v>
      </c>
      <c r="I215" s="20">
        <v>0</v>
      </c>
      <c r="J215" s="20">
        <f t="shared" si="63"/>
        <v>207.35999999999999</v>
      </c>
      <c r="K215" s="20">
        <v>0</v>
      </c>
      <c r="L215" s="20">
        <f>1.1*L214</f>
        <v>0</v>
      </c>
      <c r="M215" s="20"/>
      <c r="N215" s="52"/>
      <c r="O215" s="18"/>
    </row>
    <row r="216" spans="1:17" hidden="1">
      <c r="A216" s="63"/>
      <c r="B216" s="50"/>
      <c r="C216" s="8" t="s">
        <v>24</v>
      </c>
      <c r="D216" s="14">
        <f t="shared" si="62"/>
        <v>3176.0639999999999</v>
      </c>
      <c r="E216" s="14">
        <f t="shared" si="62"/>
        <v>0</v>
      </c>
      <c r="F216" s="20">
        <f>1.2*F215</f>
        <v>2678.4</v>
      </c>
      <c r="G216" s="20">
        <v>0</v>
      </c>
      <c r="H216" s="20">
        <f t="shared" si="63"/>
        <v>248.83199999999997</v>
      </c>
      <c r="I216" s="20">
        <v>0</v>
      </c>
      <c r="J216" s="20">
        <f t="shared" si="63"/>
        <v>248.83199999999997</v>
      </c>
      <c r="K216" s="20">
        <v>0</v>
      </c>
      <c r="L216" s="20">
        <f>1.1*L215</f>
        <v>0</v>
      </c>
      <c r="M216" s="20"/>
      <c r="N216" s="52"/>
      <c r="O216" s="18"/>
    </row>
    <row r="217" spans="1:17" s="10" customFormat="1" hidden="1">
      <c r="A217" s="63"/>
      <c r="B217" s="50" t="s">
        <v>68</v>
      </c>
      <c r="C217" s="8" t="s">
        <v>18</v>
      </c>
      <c r="D217" s="14">
        <f t="shared" ref="D217:K217" si="64">SUM(D218:D223)</f>
        <v>13774.784</v>
      </c>
      <c r="E217" s="14">
        <f t="shared" si="64"/>
        <v>2400</v>
      </c>
      <c r="F217" s="20">
        <f t="shared" si="64"/>
        <v>11788.8</v>
      </c>
      <c r="G217" s="20">
        <f t="shared" si="64"/>
        <v>2400</v>
      </c>
      <c r="H217" s="20">
        <f t="shared" si="64"/>
        <v>0</v>
      </c>
      <c r="I217" s="20">
        <f t="shared" si="64"/>
        <v>0</v>
      </c>
      <c r="J217" s="20">
        <f t="shared" si="64"/>
        <v>1985.9839999999999</v>
      </c>
      <c r="K217" s="20">
        <f t="shared" si="64"/>
        <v>0</v>
      </c>
      <c r="L217" s="20"/>
      <c r="M217" s="20"/>
      <c r="N217" s="52"/>
      <c r="O217" s="27"/>
    </row>
    <row r="218" spans="1:17" hidden="1">
      <c r="A218" s="63"/>
      <c r="B218" s="50"/>
      <c r="C218" s="8" t="s">
        <v>19</v>
      </c>
      <c r="D218" s="14">
        <f t="shared" ref="D218:E223" si="65">F218+H218+J218+L218</f>
        <v>1800</v>
      </c>
      <c r="E218" s="14">
        <f t="shared" si="65"/>
        <v>800</v>
      </c>
      <c r="F218" s="20">
        <f>800+G218</f>
        <v>1600</v>
      </c>
      <c r="G218" s="20">
        <v>800</v>
      </c>
      <c r="H218" s="20">
        <v>0</v>
      </c>
      <c r="I218" s="20">
        <v>0</v>
      </c>
      <c r="J218" s="20">
        <v>200</v>
      </c>
      <c r="K218" s="20">
        <v>0</v>
      </c>
      <c r="L218" s="20"/>
      <c r="M218" s="20"/>
      <c r="N218" s="52"/>
      <c r="O218" s="18"/>
    </row>
    <row r="219" spans="1:17" hidden="1">
      <c r="A219" s="63"/>
      <c r="B219" s="50"/>
      <c r="C219" s="8" t="s">
        <v>20</v>
      </c>
      <c r="D219" s="14">
        <f t="shared" si="65"/>
        <v>1840</v>
      </c>
      <c r="E219" s="14">
        <f t="shared" si="65"/>
        <v>800</v>
      </c>
      <c r="F219" s="20">
        <f>F218</f>
        <v>1600</v>
      </c>
      <c r="G219" s="20">
        <v>800</v>
      </c>
      <c r="H219" s="20">
        <v>0</v>
      </c>
      <c r="I219" s="20">
        <v>0</v>
      </c>
      <c r="J219" s="20">
        <f>1.2*J218</f>
        <v>240</v>
      </c>
      <c r="K219" s="20">
        <v>0</v>
      </c>
      <c r="L219" s="20"/>
      <c r="M219" s="20"/>
      <c r="N219" s="52"/>
      <c r="O219" s="18"/>
    </row>
    <row r="220" spans="1:17" hidden="1">
      <c r="A220" s="63"/>
      <c r="B220" s="50"/>
      <c r="C220" s="8" t="s">
        <v>21</v>
      </c>
      <c r="D220" s="14">
        <f t="shared" si="65"/>
        <v>1888</v>
      </c>
      <c r="E220" s="14">
        <f t="shared" si="65"/>
        <v>800</v>
      </c>
      <c r="F220" s="20">
        <f>F219</f>
        <v>1600</v>
      </c>
      <c r="G220" s="20">
        <v>800</v>
      </c>
      <c r="H220" s="20">
        <v>0</v>
      </c>
      <c r="I220" s="20">
        <v>0</v>
      </c>
      <c r="J220" s="20">
        <f>1.2*J219</f>
        <v>288</v>
      </c>
      <c r="K220" s="20">
        <v>0</v>
      </c>
      <c r="L220" s="20"/>
      <c r="M220" s="20"/>
      <c r="N220" s="52"/>
      <c r="O220" s="18"/>
    </row>
    <row r="221" spans="1:17" hidden="1">
      <c r="A221" s="63"/>
      <c r="B221" s="50"/>
      <c r="C221" s="8" t="s">
        <v>22</v>
      </c>
      <c r="D221" s="14">
        <f t="shared" si="65"/>
        <v>2265.6</v>
      </c>
      <c r="E221" s="14">
        <f t="shared" si="65"/>
        <v>0</v>
      </c>
      <c r="F221" s="20">
        <f>1.2*F220</f>
        <v>1920</v>
      </c>
      <c r="G221" s="20">
        <v>0</v>
      </c>
      <c r="H221" s="20">
        <v>0</v>
      </c>
      <c r="I221" s="20">
        <v>0</v>
      </c>
      <c r="J221" s="20">
        <f>1.2*J220</f>
        <v>345.59999999999997</v>
      </c>
      <c r="K221" s="20">
        <v>0</v>
      </c>
      <c r="L221" s="20"/>
      <c r="M221" s="20"/>
      <c r="N221" s="52"/>
      <c r="O221" s="18"/>
    </row>
    <row r="222" spans="1:17" hidden="1">
      <c r="A222" s="63"/>
      <c r="B222" s="50"/>
      <c r="C222" s="8" t="s">
        <v>23</v>
      </c>
      <c r="D222" s="14">
        <f t="shared" si="65"/>
        <v>2718.72</v>
      </c>
      <c r="E222" s="14">
        <f t="shared" si="65"/>
        <v>0</v>
      </c>
      <c r="F222" s="20">
        <f>1.2*F221</f>
        <v>2304</v>
      </c>
      <c r="G222" s="20">
        <v>0</v>
      </c>
      <c r="H222" s="20">
        <v>0</v>
      </c>
      <c r="I222" s="20">
        <v>0</v>
      </c>
      <c r="J222" s="20">
        <f>1.2*J221</f>
        <v>414.71999999999997</v>
      </c>
      <c r="K222" s="20">
        <v>0</v>
      </c>
      <c r="L222" s="20">
        <f>1.1*L221</f>
        <v>0</v>
      </c>
      <c r="M222" s="20"/>
      <c r="N222" s="52"/>
      <c r="O222" s="18"/>
    </row>
    <row r="223" spans="1:17" hidden="1">
      <c r="A223" s="63"/>
      <c r="B223" s="50"/>
      <c r="C223" s="8" t="s">
        <v>24</v>
      </c>
      <c r="D223" s="14">
        <f t="shared" si="65"/>
        <v>3262.4639999999995</v>
      </c>
      <c r="E223" s="14">
        <f t="shared" si="65"/>
        <v>0</v>
      </c>
      <c r="F223" s="20">
        <f>1.2*F222</f>
        <v>2764.7999999999997</v>
      </c>
      <c r="G223" s="20">
        <v>0</v>
      </c>
      <c r="H223" s="20">
        <v>0</v>
      </c>
      <c r="I223" s="20">
        <v>0</v>
      </c>
      <c r="J223" s="20">
        <f>1.2*J222</f>
        <v>497.66399999999993</v>
      </c>
      <c r="K223" s="20">
        <v>0</v>
      </c>
      <c r="L223" s="20">
        <f>1.1*L222</f>
        <v>0</v>
      </c>
      <c r="M223" s="20"/>
      <c r="N223" s="52"/>
      <c r="O223" s="18"/>
    </row>
    <row r="224" spans="1:17" s="10" customFormat="1" hidden="1">
      <c r="A224" s="63"/>
      <c r="B224" s="61" t="s">
        <v>104</v>
      </c>
      <c r="C224" s="8" t="s">
        <v>18</v>
      </c>
      <c r="D224" s="14">
        <f>SUM(D225:D230)</f>
        <v>1884.6</v>
      </c>
      <c r="E224" s="14">
        <f>SUM(E225:E230)</f>
        <v>942.30000000000007</v>
      </c>
      <c r="F224" s="20"/>
      <c r="G224" s="20"/>
      <c r="H224" s="20">
        <f t="shared" ref="H224:M224" si="66">SUM(H225:H230)</f>
        <v>0</v>
      </c>
      <c r="I224" s="20">
        <f t="shared" si="66"/>
        <v>0</v>
      </c>
      <c r="J224" s="20">
        <f t="shared" si="66"/>
        <v>0</v>
      </c>
      <c r="K224" s="20">
        <f t="shared" si="66"/>
        <v>0</v>
      </c>
      <c r="L224" s="20">
        <f t="shared" si="66"/>
        <v>0</v>
      </c>
      <c r="M224" s="20">
        <f t="shared" si="66"/>
        <v>0</v>
      </c>
      <c r="N224" s="52"/>
      <c r="O224" s="27"/>
      <c r="P224" s="1"/>
      <c r="Q224" s="1"/>
    </row>
    <row r="225" spans="1:17" hidden="1">
      <c r="A225" s="63"/>
      <c r="B225" s="61"/>
      <c r="C225" s="8" t="s">
        <v>19</v>
      </c>
      <c r="D225" s="14">
        <f t="shared" ref="D225:D230" si="67">F225+H225+J225+L225</f>
        <v>314.10000000000002</v>
      </c>
      <c r="E225" s="14">
        <f t="shared" ref="E225:E230" si="68">G225+I225+K225+M225</f>
        <v>314.10000000000002</v>
      </c>
      <c r="F225" s="20">
        <v>314.10000000000002</v>
      </c>
      <c r="G225" s="20">
        <v>314.10000000000002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52"/>
      <c r="O225" s="30"/>
    </row>
    <row r="226" spans="1:17" hidden="1">
      <c r="A226" s="63"/>
      <c r="B226" s="61"/>
      <c r="C226" s="8" t="s">
        <v>20</v>
      </c>
      <c r="D226" s="14">
        <f t="shared" si="67"/>
        <v>314.10000000000002</v>
      </c>
      <c r="E226" s="14">
        <f t="shared" si="68"/>
        <v>314.10000000000002</v>
      </c>
      <c r="F226" s="20">
        <v>314.10000000000002</v>
      </c>
      <c r="G226" s="20">
        <v>314.10000000000002</v>
      </c>
      <c r="H226" s="20">
        <v>0</v>
      </c>
      <c r="I226" s="20">
        <v>0</v>
      </c>
      <c r="J226" s="20">
        <f>1.2*J225</f>
        <v>0</v>
      </c>
      <c r="K226" s="20">
        <v>0</v>
      </c>
      <c r="L226" s="20">
        <v>0</v>
      </c>
      <c r="M226" s="20">
        <v>0</v>
      </c>
      <c r="N226" s="52"/>
      <c r="O226" s="18"/>
    </row>
    <row r="227" spans="1:17" hidden="1">
      <c r="A227" s="63"/>
      <c r="B227" s="61"/>
      <c r="C227" s="8" t="s">
        <v>21</v>
      </c>
      <c r="D227" s="14">
        <f t="shared" si="67"/>
        <v>314.10000000000002</v>
      </c>
      <c r="E227" s="14">
        <f t="shared" si="68"/>
        <v>314.10000000000002</v>
      </c>
      <c r="F227" s="20">
        <v>314.10000000000002</v>
      </c>
      <c r="G227" s="20">
        <v>314.10000000000002</v>
      </c>
      <c r="H227" s="20">
        <v>0</v>
      </c>
      <c r="I227" s="20">
        <v>0</v>
      </c>
      <c r="J227" s="20">
        <f>1.2*J226</f>
        <v>0</v>
      </c>
      <c r="K227" s="20">
        <v>0</v>
      </c>
      <c r="L227" s="20">
        <v>0</v>
      </c>
      <c r="M227" s="20">
        <v>0</v>
      </c>
      <c r="N227" s="52"/>
      <c r="O227" s="18"/>
    </row>
    <row r="228" spans="1:17" hidden="1">
      <c r="A228" s="63"/>
      <c r="B228" s="61"/>
      <c r="C228" s="8" t="s">
        <v>22</v>
      </c>
      <c r="D228" s="14">
        <f t="shared" si="67"/>
        <v>314.10000000000002</v>
      </c>
      <c r="E228" s="14">
        <f t="shared" si="68"/>
        <v>0</v>
      </c>
      <c r="F228" s="20">
        <v>314.10000000000002</v>
      </c>
      <c r="G228" s="20"/>
      <c r="H228" s="20">
        <v>0</v>
      </c>
      <c r="I228" s="20">
        <v>0</v>
      </c>
      <c r="J228" s="20">
        <f>1.2*J227</f>
        <v>0</v>
      </c>
      <c r="K228" s="20">
        <v>0</v>
      </c>
      <c r="L228" s="20">
        <v>0</v>
      </c>
      <c r="M228" s="20">
        <v>0</v>
      </c>
      <c r="N228" s="52"/>
      <c r="O228" s="18"/>
    </row>
    <row r="229" spans="1:17" hidden="1">
      <c r="A229" s="63"/>
      <c r="B229" s="61"/>
      <c r="C229" s="8" t="s">
        <v>23</v>
      </c>
      <c r="D229" s="14">
        <f t="shared" si="67"/>
        <v>314.10000000000002</v>
      </c>
      <c r="E229" s="14">
        <f t="shared" si="68"/>
        <v>0</v>
      </c>
      <c r="F229" s="20">
        <v>314.10000000000002</v>
      </c>
      <c r="G229" s="20"/>
      <c r="H229" s="20">
        <v>0</v>
      </c>
      <c r="I229" s="20">
        <v>0</v>
      </c>
      <c r="J229" s="20">
        <f>1.2*J228</f>
        <v>0</v>
      </c>
      <c r="K229" s="20">
        <v>0</v>
      </c>
      <c r="L229" s="20">
        <v>0</v>
      </c>
      <c r="M229" s="20">
        <v>0</v>
      </c>
      <c r="N229" s="52"/>
      <c r="O229" s="18"/>
    </row>
    <row r="230" spans="1:17" hidden="1">
      <c r="A230" s="64"/>
      <c r="B230" s="61"/>
      <c r="C230" s="8" t="s">
        <v>24</v>
      </c>
      <c r="D230" s="14">
        <f t="shared" si="67"/>
        <v>314.10000000000002</v>
      </c>
      <c r="E230" s="14">
        <f t="shared" si="68"/>
        <v>0</v>
      </c>
      <c r="F230" s="20">
        <v>314.10000000000002</v>
      </c>
      <c r="G230" s="20"/>
      <c r="H230" s="20">
        <v>0</v>
      </c>
      <c r="I230" s="20">
        <v>0</v>
      </c>
      <c r="J230" s="20">
        <f>1.2*J229</f>
        <v>0</v>
      </c>
      <c r="K230" s="20">
        <v>0</v>
      </c>
      <c r="L230" s="20">
        <v>0</v>
      </c>
      <c r="M230" s="20">
        <v>0</v>
      </c>
      <c r="N230" s="52"/>
      <c r="O230" s="18"/>
    </row>
    <row r="231" spans="1:17" s="17" customFormat="1">
      <c r="A231" s="48"/>
      <c r="B231" s="49" t="s">
        <v>32</v>
      </c>
      <c r="C231" s="11" t="s">
        <v>18</v>
      </c>
      <c r="D231" s="14">
        <f>SUM(D232:D237)</f>
        <v>3293881.9050000003</v>
      </c>
      <c r="E231" s="14">
        <f t="shared" ref="E231:M231" si="69">SUM(E232:E237)</f>
        <v>1544236.9000000001</v>
      </c>
      <c r="F231" s="14">
        <f t="shared" si="69"/>
        <v>1737863.4899999998</v>
      </c>
      <c r="G231" s="14">
        <f t="shared" si="69"/>
        <v>995920.3</v>
      </c>
      <c r="H231" s="14">
        <f t="shared" si="69"/>
        <v>20943.687250000003</v>
      </c>
      <c r="I231" s="14">
        <f t="shared" si="69"/>
        <v>0</v>
      </c>
      <c r="J231" s="14">
        <f t="shared" si="69"/>
        <v>1254681.3277499999</v>
      </c>
      <c r="K231" s="14">
        <f t="shared" si="69"/>
        <v>354825.4</v>
      </c>
      <c r="L231" s="14">
        <f t="shared" si="69"/>
        <v>280393.40000000002</v>
      </c>
      <c r="M231" s="14">
        <f t="shared" si="69"/>
        <v>193491.20000000001</v>
      </c>
      <c r="N231" s="52"/>
      <c r="O231" s="18"/>
      <c r="P231" s="16"/>
    </row>
    <row r="232" spans="1:17" s="17" customFormat="1">
      <c r="A232" s="48"/>
      <c r="B232" s="49"/>
      <c r="C232" s="11" t="s">
        <v>19</v>
      </c>
      <c r="D232" s="14">
        <f t="shared" ref="D232:E237" si="70">F232+H232+J232+L232</f>
        <v>423497.10000000003</v>
      </c>
      <c r="E232" s="14">
        <f t="shared" si="70"/>
        <v>369330.50000000006</v>
      </c>
      <c r="F232" s="14">
        <f t="shared" ref="F232:M232" si="71">F22+F64+F85+F148</f>
        <v>287073</v>
      </c>
      <c r="G232" s="14">
        <f t="shared" si="71"/>
        <v>242825.40000000002</v>
      </c>
      <c r="H232" s="14">
        <f t="shared" si="71"/>
        <v>3225</v>
      </c>
      <c r="I232" s="14">
        <f t="shared" si="71"/>
        <v>0</v>
      </c>
      <c r="J232" s="14">
        <f t="shared" si="71"/>
        <v>69836.899999999994</v>
      </c>
      <c r="K232" s="14">
        <f t="shared" si="71"/>
        <v>63142.9</v>
      </c>
      <c r="L232" s="14">
        <f>L22+L64+L85+L148</f>
        <v>63362.2</v>
      </c>
      <c r="M232" s="14">
        <f t="shared" si="71"/>
        <v>63362.2</v>
      </c>
      <c r="N232" s="52"/>
      <c r="O232" s="18"/>
      <c r="P232" s="16"/>
      <c r="Q232" s="16"/>
    </row>
    <row r="233" spans="1:17" s="17" customFormat="1">
      <c r="A233" s="48"/>
      <c r="B233" s="49"/>
      <c r="C233" s="11" t="s">
        <v>20</v>
      </c>
      <c r="D233" s="14">
        <f t="shared" si="70"/>
        <v>405829.14999999997</v>
      </c>
      <c r="E233" s="14">
        <f>G233+I233+K233+M233</f>
        <v>383448.3</v>
      </c>
      <c r="F233" s="14">
        <f t="shared" ref="F233:H237" si="72">F23+F65+F86+F149</f>
        <v>266419.55</v>
      </c>
      <c r="G233" s="14">
        <f t="shared" si="72"/>
        <v>254059.7</v>
      </c>
      <c r="H233" s="14">
        <f t="shared" si="72"/>
        <v>3297.5</v>
      </c>
      <c r="I233" s="14">
        <v>0</v>
      </c>
      <c r="J233" s="14">
        <f t="shared" ref="J233:M237" si="73">J23+J65+J86+J149</f>
        <v>92885.299999999988</v>
      </c>
      <c r="K233" s="14">
        <f t="shared" si="73"/>
        <v>86161.799999999988</v>
      </c>
      <c r="L233" s="14">
        <f t="shared" si="73"/>
        <v>43226.8</v>
      </c>
      <c r="M233" s="14">
        <f t="shared" si="73"/>
        <v>43226.8</v>
      </c>
      <c r="N233" s="52"/>
      <c r="O233" s="18"/>
      <c r="P233" s="16"/>
      <c r="Q233" s="16"/>
    </row>
    <row r="234" spans="1:17" s="17" customFormat="1">
      <c r="A234" s="48"/>
      <c r="B234" s="49"/>
      <c r="C234" s="11" t="s">
        <v>21</v>
      </c>
      <c r="D234" s="14">
        <f t="shared" si="70"/>
        <v>514636.05</v>
      </c>
      <c r="E234" s="14">
        <f t="shared" si="70"/>
        <v>493749.4</v>
      </c>
      <c r="F234" s="14">
        <f t="shared" si="72"/>
        <v>261957.45</v>
      </c>
      <c r="G234" s="14">
        <f t="shared" si="72"/>
        <v>249897.60000000003</v>
      </c>
      <c r="H234" s="14">
        <f t="shared" si="72"/>
        <v>3379.25</v>
      </c>
      <c r="I234" s="14">
        <f>I24+I66+I87+I150</f>
        <v>0</v>
      </c>
      <c r="J234" s="14">
        <f>J24+J66+J87+J150</f>
        <v>205848.25</v>
      </c>
      <c r="K234" s="14">
        <f t="shared" si="73"/>
        <v>200400.7</v>
      </c>
      <c r="L234" s="14">
        <f t="shared" si="73"/>
        <v>43451.1</v>
      </c>
      <c r="M234" s="14">
        <f t="shared" si="73"/>
        <v>43451.1</v>
      </c>
      <c r="N234" s="52"/>
      <c r="O234" s="18"/>
      <c r="P234" s="16"/>
      <c r="Q234" s="16"/>
    </row>
    <row r="235" spans="1:17" s="17" customFormat="1">
      <c r="A235" s="48"/>
      <c r="B235" s="49"/>
      <c r="C235" s="11" t="s">
        <v>22</v>
      </c>
      <c r="D235" s="14">
        <f t="shared" si="70"/>
        <v>552295.73</v>
      </c>
      <c r="E235" s="14">
        <f t="shared" si="70"/>
        <v>297708.7</v>
      </c>
      <c r="F235" s="14">
        <f t="shared" si="72"/>
        <v>261197.45</v>
      </c>
      <c r="G235" s="14">
        <f t="shared" si="72"/>
        <v>249137.60000000003</v>
      </c>
      <c r="H235" s="14">
        <f t="shared" si="72"/>
        <v>3521.5749999999998</v>
      </c>
      <c r="I235" s="14">
        <f>I25+I67+I88+I151</f>
        <v>0</v>
      </c>
      <c r="J235" s="14">
        <f t="shared" si="73"/>
        <v>244125.60499999998</v>
      </c>
      <c r="K235" s="14">
        <f t="shared" si="73"/>
        <v>5120</v>
      </c>
      <c r="L235" s="14">
        <f t="shared" si="73"/>
        <v>43451.1</v>
      </c>
      <c r="M235" s="14">
        <f t="shared" si="73"/>
        <v>43451.1</v>
      </c>
      <c r="N235" s="52"/>
      <c r="O235" s="18"/>
    </row>
    <row r="236" spans="1:17" s="17" customFormat="1">
      <c r="A236" s="48"/>
      <c r="B236" s="49"/>
      <c r="C236" s="11" t="s">
        <v>23</v>
      </c>
      <c r="D236" s="14">
        <f t="shared" si="70"/>
        <v>649422.31799999997</v>
      </c>
      <c r="E236" s="14">
        <f t="shared" si="70"/>
        <v>0</v>
      </c>
      <c r="F236" s="14">
        <f t="shared" si="72"/>
        <v>310649.12</v>
      </c>
      <c r="G236" s="14">
        <f t="shared" si="72"/>
        <v>0</v>
      </c>
      <c r="H236" s="14">
        <f t="shared" si="72"/>
        <v>3626.0125000000003</v>
      </c>
      <c r="I236" s="14">
        <f>I26+I68+I89+I152</f>
        <v>0</v>
      </c>
      <c r="J236" s="14">
        <f t="shared" si="73"/>
        <v>291696.08549999999</v>
      </c>
      <c r="K236" s="14">
        <f t="shared" si="73"/>
        <v>0</v>
      </c>
      <c r="L236" s="14">
        <f t="shared" si="73"/>
        <v>43451.1</v>
      </c>
      <c r="M236" s="14">
        <f t="shared" si="73"/>
        <v>0</v>
      </c>
      <c r="N236" s="52"/>
      <c r="O236" s="18"/>
      <c r="P236" s="16"/>
    </row>
    <row r="237" spans="1:17" s="17" customFormat="1">
      <c r="A237" s="48"/>
      <c r="B237" s="49"/>
      <c r="C237" s="11" t="s">
        <v>24</v>
      </c>
      <c r="D237" s="14">
        <f t="shared" si="70"/>
        <v>748201.55699999991</v>
      </c>
      <c r="E237" s="14">
        <f t="shared" si="70"/>
        <v>0</v>
      </c>
      <c r="F237" s="14">
        <f t="shared" si="72"/>
        <v>350566.92000000004</v>
      </c>
      <c r="G237" s="14">
        <f t="shared" si="72"/>
        <v>0</v>
      </c>
      <c r="H237" s="14">
        <f t="shared" si="72"/>
        <v>3894.3497499999999</v>
      </c>
      <c r="I237" s="14">
        <f>I27+I69+I90+I153</f>
        <v>0</v>
      </c>
      <c r="J237" s="14">
        <f t="shared" si="73"/>
        <v>350289.18724999996</v>
      </c>
      <c r="K237" s="14">
        <f t="shared" si="73"/>
        <v>0</v>
      </c>
      <c r="L237" s="14">
        <f t="shared" si="73"/>
        <v>43451.1</v>
      </c>
      <c r="M237" s="14">
        <f t="shared" si="73"/>
        <v>0</v>
      </c>
      <c r="N237" s="53"/>
      <c r="O237" s="18"/>
    </row>
    <row r="238" spans="1:17">
      <c r="A238" s="65" t="s">
        <v>33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7"/>
      <c r="O238" s="18"/>
    </row>
    <row r="239" spans="1:17">
      <c r="A239" s="65" t="s">
        <v>34</v>
      </c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7"/>
      <c r="O239" s="18"/>
    </row>
    <row r="240" spans="1:17" s="17" customFormat="1">
      <c r="A240" s="74" t="s">
        <v>56</v>
      </c>
      <c r="B240" s="49" t="s">
        <v>65</v>
      </c>
      <c r="C240" s="11" t="s">
        <v>18</v>
      </c>
      <c r="D240" s="14">
        <f>SUM(D241:D246)</f>
        <v>21290</v>
      </c>
      <c r="E240" s="14">
        <f>SUM(E241:E246)</f>
        <v>1000</v>
      </c>
      <c r="F240" s="14">
        <f>SUM(F241:F246)</f>
        <v>17790</v>
      </c>
      <c r="G240" s="14">
        <f t="shared" ref="G240:M240" si="74">SUM(G241:G246)</f>
        <v>1000</v>
      </c>
      <c r="H240" s="14">
        <f t="shared" si="74"/>
        <v>0</v>
      </c>
      <c r="I240" s="14">
        <f t="shared" si="74"/>
        <v>0</v>
      </c>
      <c r="J240" s="14">
        <f t="shared" si="74"/>
        <v>3500</v>
      </c>
      <c r="K240" s="14">
        <f t="shared" si="74"/>
        <v>0</v>
      </c>
      <c r="L240" s="14">
        <f t="shared" si="74"/>
        <v>0</v>
      </c>
      <c r="M240" s="14">
        <f t="shared" si="74"/>
        <v>0</v>
      </c>
      <c r="N240" s="51" t="s">
        <v>95</v>
      </c>
      <c r="O240" s="18"/>
    </row>
    <row r="241" spans="1:15" s="17" customFormat="1">
      <c r="A241" s="75"/>
      <c r="B241" s="49"/>
      <c r="C241" s="11" t="s">
        <v>19</v>
      </c>
      <c r="D241" s="14">
        <f t="shared" ref="D241:E246" si="75">F241+H241+J241+L241</f>
        <v>6040</v>
      </c>
      <c r="E241" s="14">
        <f>G241+I241+K241+M241</f>
        <v>250</v>
      </c>
      <c r="F241" s="14">
        <f>[4]Лист1!$F$17</f>
        <v>4540</v>
      </c>
      <c r="G241" s="14">
        <f>[4]Лист1!$G$17</f>
        <v>250</v>
      </c>
      <c r="H241" s="14">
        <f>[4]Лист1!$H$17</f>
        <v>0</v>
      </c>
      <c r="I241" s="14">
        <f>[4]Лист1!$I$17</f>
        <v>0</v>
      </c>
      <c r="J241" s="14">
        <f>[4]Лист1!$J$17</f>
        <v>1500</v>
      </c>
      <c r="K241" s="14">
        <f>[4]Лист1!$K$17</f>
        <v>0</v>
      </c>
      <c r="L241" s="14">
        <f>[4]Лист1!$L$17</f>
        <v>0</v>
      </c>
      <c r="M241" s="14">
        <f>[4]Лист1!$M$17</f>
        <v>0</v>
      </c>
      <c r="N241" s="52"/>
      <c r="O241" s="18"/>
    </row>
    <row r="242" spans="1:15" s="17" customFormat="1">
      <c r="A242" s="75"/>
      <c r="B242" s="49"/>
      <c r="C242" s="11" t="s">
        <v>20</v>
      </c>
      <c r="D242" s="14">
        <f t="shared" si="75"/>
        <v>4800</v>
      </c>
      <c r="E242" s="14">
        <f t="shared" si="75"/>
        <v>250</v>
      </c>
      <c r="F242" s="14">
        <f>[4]Лист1!$F$18</f>
        <v>3300</v>
      </c>
      <c r="G242" s="14">
        <f>[4]Лист1!$G$18</f>
        <v>250</v>
      </c>
      <c r="H242" s="14">
        <f>[4]Лист1!$H$18</f>
        <v>0</v>
      </c>
      <c r="I242" s="14">
        <f>[4]Лист1!$I$18</f>
        <v>0</v>
      </c>
      <c r="J242" s="14">
        <f>[4]Лист1!$J$18</f>
        <v>1500</v>
      </c>
      <c r="K242" s="14">
        <f>[4]Лист1!$K$18</f>
        <v>0</v>
      </c>
      <c r="L242" s="14">
        <f>[4]Лист1!$L$18</f>
        <v>0</v>
      </c>
      <c r="M242" s="14">
        <f>[4]Лист1!$M$18</f>
        <v>0</v>
      </c>
      <c r="N242" s="52"/>
      <c r="O242" s="18"/>
    </row>
    <row r="243" spans="1:15" s="17" customFormat="1">
      <c r="A243" s="75"/>
      <c r="B243" s="49"/>
      <c r="C243" s="11" t="s">
        <v>21</v>
      </c>
      <c r="D243" s="14">
        <f t="shared" si="75"/>
        <v>3050</v>
      </c>
      <c r="E243" s="14">
        <f t="shared" si="75"/>
        <v>250</v>
      </c>
      <c r="F243" s="14">
        <f>[4]Лист1!$F$19</f>
        <v>2550</v>
      </c>
      <c r="G243" s="14">
        <f>[4]Лист1!$G$19</f>
        <v>250</v>
      </c>
      <c r="H243" s="14">
        <f>[4]Лист1!$H$19</f>
        <v>0</v>
      </c>
      <c r="I243" s="14">
        <f>[4]Лист1!$I$19</f>
        <v>0</v>
      </c>
      <c r="J243" s="14">
        <f>[4]Лист1!$J$19</f>
        <v>500</v>
      </c>
      <c r="K243" s="14">
        <f>[4]Лист1!$K$19</f>
        <v>0</v>
      </c>
      <c r="L243" s="14">
        <f>[4]Лист1!$L$19</f>
        <v>0</v>
      </c>
      <c r="M243" s="14">
        <f>[4]Лист1!$M$19</f>
        <v>0</v>
      </c>
      <c r="N243" s="52"/>
      <c r="O243" s="18"/>
    </row>
    <row r="244" spans="1:15" s="17" customFormat="1">
      <c r="A244" s="75"/>
      <c r="B244" s="49"/>
      <c r="C244" s="11" t="s">
        <v>22</v>
      </c>
      <c r="D244" s="14">
        <f t="shared" si="75"/>
        <v>2450</v>
      </c>
      <c r="E244" s="14">
        <f t="shared" si="75"/>
        <v>250</v>
      </c>
      <c r="F244" s="14">
        <f>[4]Лист1!$F$20</f>
        <v>2450</v>
      </c>
      <c r="G244" s="14">
        <f>[4]Лист1!$G$20</f>
        <v>250</v>
      </c>
      <c r="H244" s="14">
        <f>[4]Лист1!$H$20</f>
        <v>0</v>
      </c>
      <c r="I244" s="14">
        <f>[4]Лист1!$I$20</f>
        <v>0</v>
      </c>
      <c r="J244" s="14">
        <f>[4]Лист1!$J$20</f>
        <v>0</v>
      </c>
      <c r="K244" s="14">
        <f>[4]Лист1!$K$20</f>
        <v>0</v>
      </c>
      <c r="L244" s="14">
        <f>[4]Лист1!$L$20</f>
        <v>0</v>
      </c>
      <c r="M244" s="14">
        <f>[4]Лист1!$M$20</f>
        <v>0</v>
      </c>
      <c r="N244" s="52"/>
      <c r="O244" s="18"/>
    </row>
    <row r="245" spans="1:15" s="17" customFormat="1">
      <c r="A245" s="75"/>
      <c r="B245" s="49"/>
      <c r="C245" s="11" t="s">
        <v>23</v>
      </c>
      <c r="D245" s="14">
        <f t="shared" si="75"/>
        <v>2500</v>
      </c>
      <c r="E245" s="14">
        <f t="shared" si="75"/>
        <v>0</v>
      </c>
      <c r="F245" s="14">
        <f>[4]Лист1!$F$21</f>
        <v>2500</v>
      </c>
      <c r="G245" s="14">
        <f>[4]Лист1!$G$21</f>
        <v>0</v>
      </c>
      <c r="H245" s="14">
        <f>[4]Лист1!$H$21</f>
        <v>0</v>
      </c>
      <c r="I245" s="14">
        <f>[4]Лист1!$I$21</f>
        <v>0</v>
      </c>
      <c r="J245" s="14">
        <f>[4]Лист1!$J$21</f>
        <v>0</v>
      </c>
      <c r="K245" s="14">
        <f>[4]Лист1!$K$21</f>
        <v>0</v>
      </c>
      <c r="L245" s="14">
        <f>[4]Лист1!$L$21</f>
        <v>0</v>
      </c>
      <c r="M245" s="14">
        <f>[4]Лист1!$M$21</f>
        <v>0</v>
      </c>
      <c r="N245" s="52"/>
      <c r="O245" s="18"/>
    </row>
    <row r="246" spans="1:15" s="17" customFormat="1" ht="26.25" customHeight="1">
      <c r="A246" s="75"/>
      <c r="B246" s="49"/>
      <c r="C246" s="11" t="s">
        <v>24</v>
      </c>
      <c r="D246" s="14">
        <f>F246+H246+J246+L246</f>
        <v>2450</v>
      </c>
      <c r="E246" s="14">
        <f t="shared" si="75"/>
        <v>0</v>
      </c>
      <c r="F246" s="14">
        <f>[4]Лист1!$F$22</f>
        <v>2450</v>
      </c>
      <c r="G246" s="14">
        <f>[4]Лист1!$G$22</f>
        <v>0</v>
      </c>
      <c r="H246" s="14">
        <f>[4]Лист1!$H$22</f>
        <v>0</v>
      </c>
      <c r="I246" s="14">
        <f>[4]Лист1!$I$22</f>
        <v>0</v>
      </c>
      <c r="J246" s="14">
        <f>[4]Лист1!$J$22</f>
        <v>0</v>
      </c>
      <c r="K246" s="14">
        <f>[4]Лист1!$K$22</f>
        <v>0</v>
      </c>
      <c r="L246" s="14">
        <f>[4]Лист1!$L$22</f>
        <v>0</v>
      </c>
      <c r="M246" s="14">
        <f>[4]Лист1!$M$22</f>
        <v>0</v>
      </c>
      <c r="N246" s="52"/>
      <c r="O246" s="18"/>
    </row>
    <row r="247" spans="1:15" s="17" customFormat="1" hidden="1">
      <c r="A247" s="75"/>
      <c r="B247" s="49" t="s">
        <v>57</v>
      </c>
      <c r="C247" s="11" t="s">
        <v>18</v>
      </c>
      <c r="D247" s="14">
        <f>SUM(D248:D253)</f>
        <v>15940</v>
      </c>
      <c r="E247" s="14">
        <f>SUM(E248:E253)</f>
        <v>0</v>
      </c>
      <c r="F247" s="14">
        <f>SUM(F248:F253)</f>
        <v>13940</v>
      </c>
      <c r="G247" s="14">
        <f t="shared" ref="G247:M247" si="76">SUM(G248:G253)</f>
        <v>0</v>
      </c>
      <c r="H247" s="14">
        <f t="shared" si="76"/>
        <v>0</v>
      </c>
      <c r="I247" s="14">
        <f t="shared" si="76"/>
        <v>0</v>
      </c>
      <c r="J247" s="14">
        <f t="shared" si="76"/>
        <v>2000</v>
      </c>
      <c r="K247" s="14">
        <f t="shared" si="76"/>
        <v>0</v>
      </c>
      <c r="L247" s="14">
        <f t="shared" si="76"/>
        <v>0</v>
      </c>
      <c r="M247" s="14">
        <f t="shared" si="76"/>
        <v>0</v>
      </c>
      <c r="N247" s="52"/>
      <c r="O247" s="18"/>
    </row>
    <row r="248" spans="1:15" s="17" customFormat="1" hidden="1">
      <c r="A248" s="75"/>
      <c r="B248" s="49"/>
      <c r="C248" s="11" t="s">
        <v>19</v>
      </c>
      <c r="D248" s="14">
        <f t="shared" ref="D248:E253" si="77">F248+H248+J248+L248</f>
        <v>4740</v>
      </c>
      <c r="E248" s="14">
        <f t="shared" si="77"/>
        <v>0</v>
      </c>
      <c r="F248" s="14">
        <f>F255+F262+F269+F276+F283+F290+F297+F304+F311+F318</f>
        <v>3740</v>
      </c>
      <c r="G248" s="14">
        <f t="shared" ref="G248:M248" si="78">G255+G262+G269+G276+G283+G290+G297+G304+G311+G318</f>
        <v>0</v>
      </c>
      <c r="H248" s="14">
        <f t="shared" si="78"/>
        <v>0</v>
      </c>
      <c r="I248" s="14">
        <f t="shared" si="78"/>
        <v>0</v>
      </c>
      <c r="J248" s="14">
        <f t="shared" si="78"/>
        <v>1000</v>
      </c>
      <c r="K248" s="14">
        <f t="shared" si="78"/>
        <v>0</v>
      </c>
      <c r="L248" s="14">
        <f t="shared" si="78"/>
        <v>0</v>
      </c>
      <c r="M248" s="14">
        <f t="shared" si="78"/>
        <v>0</v>
      </c>
      <c r="N248" s="52"/>
      <c r="O248" s="18"/>
    </row>
    <row r="249" spans="1:15" s="17" customFormat="1" hidden="1">
      <c r="A249" s="75"/>
      <c r="B249" s="49"/>
      <c r="C249" s="11" t="s">
        <v>20</v>
      </c>
      <c r="D249" s="14">
        <f t="shared" si="77"/>
        <v>4950</v>
      </c>
      <c r="E249" s="14">
        <f t="shared" si="77"/>
        <v>0</v>
      </c>
      <c r="F249" s="14">
        <f t="shared" ref="F249:M249" si="79">F256+F263+F270+F277+F284+F291+F298+F305+F312+F319</f>
        <v>3950</v>
      </c>
      <c r="G249" s="14">
        <f t="shared" si="79"/>
        <v>0</v>
      </c>
      <c r="H249" s="14">
        <f t="shared" si="79"/>
        <v>0</v>
      </c>
      <c r="I249" s="14">
        <f t="shared" si="79"/>
        <v>0</v>
      </c>
      <c r="J249" s="14">
        <f t="shared" si="79"/>
        <v>1000</v>
      </c>
      <c r="K249" s="14">
        <f t="shared" si="79"/>
        <v>0</v>
      </c>
      <c r="L249" s="14">
        <f t="shared" si="79"/>
        <v>0</v>
      </c>
      <c r="M249" s="14">
        <f t="shared" si="79"/>
        <v>0</v>
      </c>
      <c r="N249" s="52"/>
      <c r="O249" s="18"/>
    </row>
    <row r="250" spans="1:15" s="17" customFormat="1" hidden="1">
      <c r="A250" s="75"/>
      <c r="B250" s="49"/>
      <c r="C250" s="11" t="s">
        <v>21</v>
      </c>
      <c r="D250" s="14">
        <f t="shared" si="77"/>
        <v>1600</v>
      </c>
      <c r="E250" s="14">
        <f t="shared" si="77"/>
        <v>0</v>
      </c>
      <c r="F250" s="14">
        <f t="shared" ref="F250:M250" si="80">F257+F264+F271+F278+F285+F292+F299+F306+F313+F320</f>
        <v>1600</v>
      </c>
      <c r="G250" s="14">
        <f t="shared" si="80"/>
        <v>0</v>
      </c>
      <c r="H250" s="14">
        <f t="shared" si="80"/>
        <v>0</v>
      </c>
      <c r="I250" s="14">
        <f t="shared" si="80"/>
        <v>0</v>
      </c>
      <c r="J250" s="14">
        <f t="shared" si="80"/>
        <v>0</v>
      </c>
      <c r="K250" s="14">
        <f t="shared" si="80"/>
        <v>0</v>
      </c>
      <c r="L250" s="14">
        <f t="shared" si="80"/>
        <v>0</v>
      </c>
      <c r="M250" s="14">
        <f t="shared" si="80"/>
        <v>0</v>
      </c>
      <c r="N250" s="52"/>
      <c r="O250" s="18"/>
    </row>
    <row r="251" spans="1:15" s="17" customFormat="1" hidden="1">
      <c r="A251" s="75"/>
      <c r="B251" s="49"/>
      <c r="C251" s="11" t="s">
        <v>22</v>
      </c>
      <c r="D251" s="14">
        <f t="shared" si="77"/>
        <v>1550</v>
      </c>
      <c r="E251" s="14">
        <f t="shared" si="77"/>
        <v>0</v>
      </c>
      <c r="F251" s="14">
        <f t="shared" ref="F251:M251" si="81">F258+F265+F272+F279+F286+F293+F300+F307+F314+F321</f>
        <v>1550</v>
      </c>
      <c r="G251" s="14">
        <f t="shared" si="81"/>
        <v>0</v>
      </c>
      <c r="H251" s="14">
        <f t="shared" si="81"/>
        <v>0</v>
      </c>
      <c r="I251" s="14">
        <f t="shared" si="81"/>
        <v>0</v>
      </c>
      <c r="J251" s="14">
        <f t="shared" si="81"/>
        <v>0</v>
      </c>
      <c r="K251" s="14">
        <f t="shared" si="81"/>
        <v>0</v>
      </c>
      <c r="L251" s="14">
        <f t="shared" si="81"/>
        <v>0</v>
      </c>
      <c r="M251" s="14">
        <f t="shared" si="81"/>
        <v>0</v>
      </c>
      <c r="N251" s="52"/>
      <c r="O251" s="18"/>
    </row>
    <row r="252" spans="1:15" s="17" customFormat="1" hidden="1">
      <c r="A252" s="75"/>
      <c r="B252" s="49"/>
      <c r="C252" s="11" t="s">
        <v>23</v>
      </c>
      <c r="D252" s="14">
        <f t="shared" si="77"/>
        <v>1600</v>
      </c>
      <c r="E252" s="14">
        <f t="shared" si="77"/>
        <v>0</v>
      </c>
      <c r="F252" s="14">
        <f t="shared" ref="F252:M252" si="82">F259+F266+F273+F280+F287+F294+F301+F308+F315+F322</f>
        <v>1600</v>
      </c>
      <c r="G252" s="14">
        <f t="shared" si="82"/>
        <v>0</v>
      </c>
      <c r="H252" s="14">
        <f t="shared" si="82"/>
        <v>0</v>
      </c>
      <c r="I252" s="14">
        <f t="shared" si="82"/>
        <v>0</v>
      </c>
      <c r="J252" s="14">
        <f t="shared" si="82"/>
        <v>0</v>
      </c>
      <c r="K252" s="14">
        <f t="shared" si="82"/>
        <v>0</v>
      </c>
      <c r="L252" s="14">
        <f t="shared" si="82"/>
        <v>0</v>
      </c>
      <c r="M252" s="14">
        <f t="shared" si="82"/>
        <v>0</v>
      </c>
      <c r="N252" s="52"/>
      <c r="O252" s="18"/>
    </row>
    <row r="253" spans="1:15" s="17" customFormat="1" hidden="1">
      <c r="A253" s="75"/>
      <c r="B253" s="49"/>
      <c r="C253" s="11" t="s">
        <v>24</v>
      </c>
      <c r="D253" s="14">
        <f t="shared" si="77"/>
        <v>1500</v>
      </c>
      <c r="E253" s="14">
        <f t="shared" si="77"/>
        <v>0</v>
      </c>
      <c r="F253" s="14">
        <f t="shared" ref="F253:M253" si="83">F260+F267+F274+F281+F288+F295+F302+F309+F316+F323</f>
        <v>1500</v>
      </c>
      <c r="G253" s="14">
        <f t="shared" si="83"/>
        <v>0</v>
      </c>
      <c r="H253" s="14">
        <f t="shared" si="83"/>
        <v>0</v>
      </c>
      <c r="I253" s="14">
        <f t="shared" si="83"/>
        <v>0</v>
      </c>
      <c r="J253" s="14">
        <f t="shared" si="83"/>
        <v>0</v>
      </c>
      <c r="K253" s="14">
        <f t="shared" si="83"/>
        <v>0</v>
      </c>
      <c r="L253" s="14">
        <f t="shared" si="83"/>
        <v>0</v>
      </c>
      <c r="M253" s="14">
        <f t="shared" si="83"/>
        <v>0</v>
      </c>
      <c r="N253" s="52"/>
      <c r="O253" s="18"/>
    </row>
    <row r="254" spans="1:15" hidden="1">
      <c r="A254" s="75"/>
      <c r="B254" s="50" t="s">
        <v>119</v>
      </c>
      <c r="C254" s="8" t="s">
        <v>18</v>
      </c>
      <c r="D254" s="14">
        <f>SUM(D255:D260)</f>
        <v>90</v>
      </c>
      <c r="E254" s="31">
        <f>SUM(E255:E260)</f>
        <v>0</v>
      </c>
      <c r="F254" s="20">
        <f>SUM(F255:F260)</f>
        <v>90</v>
      </c>
      <c r="G254" s="32">
        <f t="shared" ref="G254:M254" si="84">SUM(G255:G260)</f>
        <v>0</v>
      </c>
      <c r="H254" s="14">
        <f t="shared" si="84"/>
        <v>0</v>
      </c>
      <c r="I254" s="14">
        <f t="shared" si="84"/>
        <v>0</v>
      </c>
      <c r="J254" s="14">
        <f t="shared" si="84"/>
        <v>0</v>
      </c>
      <c r="K254" s="14">
        <f t="shared" si="84"/>
        <v>0</v>
      </c>
      <c r="L254" s="14">
        <f t="shared" si="84"/>
        <v>0</v>
      </c>
      <c r="M254" s="14">
        <f t="shared" si="84"/>
        <v>0</v>
      </c>
      <c r="N254" s="52"/>
      <c r="O254" s="18"/>
    </row>
    <row r="255" spans="1:15" hidden="1">
      <c r="A255" s="75"/>
      <c r="B255" s="50"/>
      <c r="C255" s="8" t="s">
        <v>19</v>
      </c>
      <c r="D255" s="14">
        <f t="shared" ref="D255:E260" si="85">F255+H255+J255+L255</f>
        <v>90</v>
      </c>
      <c r="E255" s="31">
        <f t="shared" si="85"/>
        <v>0</v>
      </c>
      <c r="F255" s="33">
        <v>90</v>
      </c>
      <c r="G255" s="34"/>
      <c r="H255" s="20"/>
      <c r="I255" s="20"/>
      <c r="J255" s="20"/>
      <c r="K255" s="20"/>
      <c r="L255" s="20"/>
      <c r="M255" s="20"/>
      <c r="N255" s="52"/>
      <c r="O255" s="18"/>
    </row>
    <row r="256" spans="1:15" hidden="1">
      <c r="A256" s="75"/>
      <c r="B256" s="50"/>
      <c r="C256" s="8" t="s">
        <v>20</v>
      </c>
      <c r="D256" s="14">
        <f t="shared" si="85"/>
        <v>0</v>
      </c>
      <c r="E256" s="31">
        <f t="shared" si="85"/>
        <v>0</v>
      </c>
      <c r="F256" s="20"/>
      <c r="G256" s="34"/>
      <c r="H256" s="20"/>
      <c r="I256" s="20"/>
      <c r="J256" s="20"/>
      <c r="K256" s="20"/>
      <c r="L256" s="20"/>
      <c r="M256" s="20"/>
      <c r="N256" s="52"/>
      <c r="O256" s="18"/>
    </row>
    <row r="257" spans="1:15" hidden="1">
      <c r="A257" s="75"/>
      <c r="B257" s="50"/>
      <c r="C257" s="8" t="s">
        <v>21</v>
      </c>
      <c r="D257" s="14">
        <f t="shared" si="85"/>
        <v>0</v>
      </c>
      <c r="E257" s="31">
        <f t="shared" si="85"/>
        <v>0</v>
      </c>
      <c r="F257" s="20"/>
      <c r="G257" s="34"/>
      <c r="H257" s="20"/>
      <c r="I257" s="20"/>
      <c r="J257" s="20"/>
      <c r="K257" s="20"/>
      <c r="L257" s="20"/>
      <c r="M257" s="20"/>
      <c r="N257" s="52"/>
      <c r="O257" s="18"/>
    </row>
    <row r="258" spans="1:15" hidden="1">
      <c r="A258" s="75"/>
      <c r="B258" s="50"/>
      <c r="C258" s="8" t="s">
        <v>22</v>
      </c>
      <c r="D258" s="14">
        <f t="shared" si="85"/>
        <v>0</v>
      </c>
      <c r="E258" s="31">
        <f t="shared" si="85"/>
        <v>0</v>
      </c>
      <c r="F258" s="20"/>
      <c r="G258" s="34"/>
      <c r="H258" s="20"/>
      <c r="I258" s="20"/>
      <c r="J258" s="20"/>
      <c r="K258" s="20"/>
      <c r="L258" s="20"/>
      <c r="M258" s="20"/>
      <c r="N258" s="52"/>
      <c r="O258" s="18"/>
    </row>
    <row r="259" spans="1:15" hidden="1">
      <c r="A259" s="75"/>
      <c r="B259" s="50"/>
      <c r="C259" s="8" t="s">
        <v>23</v>
      </c>
      <c r="D259" s="14">
        <f t="shared" si="85"/>
        <v>0</v>
      </c>
      <c r="E259" s="31">
        <f t="shared" si="85"/>
        <v>0</v>
      </c>
      <c r="F259" s="20"/>
      <c r="G259" s="34"/>
      <c r="H259" s="20"/>
      <c r="I259" s="20"/>
      <c r="J259" s="20"/>
      <c r="K259" s="20"/>
      <c r="L259" s="20"/>
      <c r="M259" s="20"/>
      <c r="N259" s="52"/>
      <c r="O259" s="18"/>
    </row>
    <row r="260" spans="1:15" hidden="1">
      <c r="A260" s="75"/>
      <c r="B260" s="50"/>
      <c r="C260" s="8" t="s">
        <v>24</v>
      </c>
      <c r="D260" s="14">
        <f t="shared" si="85"/>
        <v>0</v>
      </c>
      <c r="E260" s="31">
        <f t="shared" si="85"/>
        <v>0</v>
      </c>
      <c r="F260" s="20"/>
      <c r="G260" s="34"/>
      <c r="H260" s="20"/>
      <c r="I260" s="20"/>
      <c r="J260" s="20"/>
      <c r="K260" s="20"/>
      <c r="L260" s="20"/>
      <c r="M260" s="20"/>
      <c r="N260" s="52"/>
      <c r="O260" s="18"/>
    </row>
    <row r="261" spans="1:15" hidden="1">
      <c r="A261" s="75"/>
      <c r="B261" s="50" t="s">
        <v>110</v>
      </c>
      <c r="C261" s="8" t="s">
        <v>18</v>
      </c>
      <c r="D261" s="14">
        <f>SUM(D262:D267)</f>
        <v>70</v>
      </c>
      <c r="E261" s="31">
        <f>SUM(E262:E267)</f>
        <v>0</v>
      </c>
      <c r="F261" s="20">
        <f>SUM(F262:F267)</f>
        <v>70</v>
      </c>
      <c r="G261" s="32">
        <f t="shared" ref="G261:M261" si="86">SUM(G262:G267)</f>
        <v>0</v>
      </c>
      <c r="H261" s="14">
        <f t="shared" si="86"/>
        <v>0</v>
      </c>
      <c r="I261" s="14">
        <f t="shared" si="86"/>
        <v>0</v>
      </c>
      <c r="J261" s="14">
        <f t="shared" si="86"/>
        <v>0</v>
      </c>
      <c r="K261" s="14">
        <f t="shared" si="86"/>
        <v>0</v>
      </c>
      <c r="L261" s="14">
        <f t="shared" si="86"/>
        <v>0</v>
      </c>
      <c r="M261" s="14">
        <f t="shared" si="86"/>
        <v>0</v>
      </c>
      <c r="N261" s="52"/>
      <c r="O261" s="18"/>
    </row>
    <row r="262" spans="1:15" hidden="1">
      <c r="A262" s="75"/>
      <c r="B262" s="50"/>
      <c r="C262" s="8" t="s">
        <v>19</v>
      </c>
      <c r="D262" s="14">
        <f t="shared" ref="D262:E267" si="87">F262+H262+J262+L262</f>
        <v>70</v>
      </c>
      <c r="E262" s="31">
        <f t="shared" si="87"/>
        <v>0</v>
      </c>
      <c r="F262" s="33">
        <v>70</v>
      </c>
      <c r="G262" s="34"/>
      <c r="H262" s="20"/>
      <c r="I262" s="20"/>
      <c r="J262" s="20"/>
      <c r="K262" s="20"/>
      <c r="L262" s="20"/>
      <c r="M262" s="20"/>
      <c r="N262" s="52"/>
      <c r="O262" s="18"/>
    </row>
    <row r="263" spans="1:15" hidden="1">
      <c r="A263" s="75"/>
      <c r="B263" s="50"/>
      <c r="C263" s="8" t="s">
        <v>20</v>
      </c>
      <c r="D263" s="14">
        <f t="shared" si="87"/>
        <v>0</v>
      </c>
      <c r="E263" s="31">
        <f t="shared" si="87"/>
        <v>0</v>
      </c>
      <c r="F263" s="20"/>
      <c r="G263" s="34"/>
      <c r="H263" s="20"/>
      <c r="I263" s="20"/>
      <c r="J263" s="20"/>
      <c r="K263" s="20"/>
      <c r="L263" s="20"/>
      <c r="M263" s="20"/>
      <c r="N263" s="52"/>
      <c r="O263" s="18"/>
    </row>
    <row r="264" spans="1:15" hidden="1">
      <c r="A264" s="75"/>
      <c r="B264" s="50"/>
      <c r="C264" s="8" t="s">
        <v>21</v>
      </c>
      <c r="D264" s="14">
        <f t="shared" si="87"/>
        <v>0</v>
      </c>
      <c r="E264" s="31">
        <f t="shared" si="87"/>
        <v>0</v>
      </c>
      <c r="F264" s="20"/>
      <c r="G264" s="34"/>
      <c r="H264" s="20"/>
      <c r="I264" s="20"/>
      <c r="J264" s="20"/>
      <c r="K264" s="20"/>
      <c r="L264" s="20"/>
      <c r="M264" s="20"/>
      <c r="N264" s="52"/>
      <c r="O264" s="18"/>
    </row>
    <row r="265" spans="1:15" hidden="1">
      <c r="A265" s="75"/>
      <c r="B265" s="50"/>
      <c r="C265" s="8" t="s">
        <v>22</v>
      </c>
      <c r="D265" s="14">
        <f t="shared" si="87"/>
        <v>0</v>
      </c>
      <c r="E265" s="31">
        <f t="shared" si="87"/>
        <v>0</v>
      </c>
      <c r="F265" s="20"/>
      <c r="G265" s="34"/>
      <c r="H265" s="20"/>
      <c r="I265" s="20"/>
      <c r="J265" s="20"/>
      <c r="K265" s="20"/>
      <c r="L265" s="20"/>
      <c r="M265" s="20"/>
      <c r="N265" s="52"/>
      <c r="O265" s="18"/>
    </row>
    <row r="266" spans="1:15" hidden="1">
      <c r="A266" s="75"/>
      <c r="B266" s="50"/>
      <c r="C266" s="8" t="s">
        <v>23</v>
      </c>
      <c r="D266" s="14">
        <f t="shared" si="87"/>
        <v>0</v>
      </c>
      <c r="E266" s="31">
        <f t="shared" si="87"/>
        <v>0</v>
      </c>
      <c r="F266" s="20"/>
      <c r="G266" s="34"/>
      <c r="H266" s="20"/>
      <c r="I266" s="20"/>
      <c r="J266" s="20"/>
      <c r="K266" s="20"/>
      <c r="L266" s="20"/>
      <c r="M266" s="20"/>
      <c r="N266" s="52"/>
      <c r="O266" s="18"/>
    </row>
    <row r="267" spans="1:15" hidden="1">
      <c r="A267" s="75"/>
      <c r="B267" s="50"/>
      <c r="C267" s="8" t="s">
        <v>24</v>
      </c>
      <c r="D267" s="14">
        <f t="shared" si="87"/>
        <v>0</v>
      </c>
      <c r="E267" s="31">
        <f t="shared" si="87"/>
        <v>0</v>
      </c>
      <c r="F267" s="20"/>
      <c r="G267" s="34"/>
      <c r="H267" s="20"/>
      <c r="I267" s="20"/>
      <c r="J267" s="20"/>
      <c r="K267" s="20"/>
      <c r="L267" s="20"/>
      <c r="M267" s="20"/>
      <c r="N267" s="52"/>
      <c r="O267" s="18"/>
    </row>
    <row r="268" spans="1:15" hidden="1">
      <c r="A268" s="75"/>
      <c r="B268" s="50" t="s">
        <v>99</v>
      </c>
      <c r="C268" s="8" t="s">
        <v>18</v>
      </c>
      <c r="D268" s="14">
        <f>SUM(D269:D274)</f>
        <v>230</v>
      </c>
      <c r="E268" s="31">
        <f>SUM(E269:E274)</f>
        <v>0</v>
      </c>
      <c r="F268" s="20">
        <f>SUM(F269:F274)</f>
        <v>230</v>
      </c>
      <c r="G268" s="32">
        <f t="shared" ref="G268:M268" si="88">SUM(G269:G274)</f>
        <v>0</v>
      </c>
      <c r="H268" s="14">
        <f t="shared" si="88"/>
        <v>0</v>
      </c>
      <c r="I268" s="14">
        <f t="shared" si="88"/>
        <v>0</v>
      </c>
      <c r="J268" s="14">
        <f t="shared" si="88"/>
        <v>0</v>
      </c>
      <c r="K268" s="14">
        <f t="shared" si="88"/>
        <v>0</v>
      </c>
      <c r="L268" s="14">
        <f t="shared" si="88"/>
        <v>0</v>
      </c>
      <c r="M268" s="14">
        <f t="shared" si="88"/>
        <v>0</v>
      </c>
      <c r="N268" s="52"/>
      <c r="O268" s="18"/>
    </row>
    <row r="269" spans="1:15" hidden="1">
      <c r="A269" s="75"/>
      <c r="B269" s="50"/>
      <c r="C269" s="8" t="s">
        <v>19</v>
      </c>
      <c r="D269" s="14">
        <f t="shared" ref="D269:E274" si="89">F269+H269+J269+L269</f>
        <v>230</v>
      </c>
      <c r="E269" s="31">
        <f t="shared" si="89"/>
        <v>0</v>
      </c>
      <c r="F269" s="33">
        <v>230</v>
      </c>
      <c r="G269" s="34"/>
      <c r="H269" s="20"/>
      <c r="I269" s="20"/>
      <c r="J269" s="20"/>
      <c r="K269" s="20"/>
      <c r="L269" s="20"/>
      <c r="M269" s="20"/>
      <c r="N269" s="52"/>
      <c r="O269" s="18"/>
    </row>
    <row r="270" spans="1:15" hidden="1">
      <c r="A270" s="75"/>
      <c r="B270" s="50"/>
      <c r="C270" s="8" t="s">
        <v>20</v>
      </c>
      <c r="D270" s="14">
        <f t="shared" si="89"/>
        <v>0</v>
      </c>
      <c r="E270" s="31">
        <f t="shared" si="89"/>
        <v>0</v>
      </c>
      <c r="F270" s="20"/>
      <c r="G270" s="34"/>
      <c r="H270" s="20"/>
      <c r="I270" s="20"/>
      <c r="J270" s="20"/>
      <c r="K270" s="20"/>
      <c r="L270" s="20"/>
      <c r="M270" s="20"/>
      <c r="N270" s="52"/>
      <c r="O270" s="18"/>
    </row>
    <row r="271" spans="1:15" hidden="1">
      <c r="A271" s="75"/>
      <c r="B271" s="50"/>
      <c r="C271" s="8" t="s">
        <v>21</v>
      </c>
      <c r="D271" s="14">
        <f t="shared" si="89"/>
        <v>0</v>
      </c>
      <c r="E271" s="31">
        <f t="shared" si="89"/>
        <v>0</v>
      </c>
      <c r="F271" s="20"/>
      <c r="G271" s="34"/>
      <c r="H271" s="20"/>
      <c r="I271" s="20"/>
      <c r="J271" s="20"/>
      <c r="K271" s="20"/>
      <c r="L271" s="20"/>
      <c r="M271" s="20"/>
      <c r="N271" s="52"/>
      <c r="O271" s="18"/>
    </row>
    <row r="272" spans="1:15" hidden="1">
      <c r="A272" s="75"/>
      <c r="B272" s="50"/>
      <c r="C272" s="8" t="s">
        <v>22</v>
      </c>
      <c r="D272" s="14">
        <f t="shared" si="89"/>
        <v>0</v>
      </c>
      <c r="E272" s="31">
        <f t="shared" si="89"/>
        <v>0</v>
      </c>
      <c r="F272" s="20"/>
      <c r="G272" s="34"/>
      <c r="H272" s="20"/>
      <c r="I272" s="20"/>
      <c r="J272" s="20"/>
      <c r="K272" s="20"/>
      <c r="L272" s="20"/>
      <c r="M272" s="20"/>
      <c r="N272" s="52"/>
      <c r="O272" s="18"/>
    </row>
    <row r="273" spans="1:15" hidden="1">
      <c r="A273" s="75"/>
      <c r="B273" s="50"/>
      <c r="C273" s="8" t="s">
        <v>23</v>
      </c>
      <c r="D273" s="14">
        <f t="shared" si="89"/>
        <v>0</v>
      </c>
      <c r="E273" s="31">
        <f t="shared" si="89"/>
        <v>0</v>
      </c>
      <c r="F273" s="20"/>
      <c r="G273" s="34"/>
      <c r="H273" s="20"/>
      <c r="I273" s="20"/>
      <c r="J273" s="20"/>
      <c r="K273" s="20"/>
      <c r="L273" s="20"/>
      <c r="M273" s="20"/>
      <c r="N273" s="52"/>
      <c r="O273" s="18"/>
    </row>
    <row r="274" spans="1:15" hidden="1">
      <c r="A274" s="75"/>
      <c r="B274" s="50"/>
      <c r="C274" s="8" t="s">
        <v>24</v>
      </c>
      <c r="D274" s="14">
        <f t="shared" si="89"/>
        <v>0</v>
      </c>
      <c r="E274" s="31">
        <f t="shared" si="89"/>
        <v>0</v>
      </c>
      <c r="F274" s="20"/>
      <c r="G274" s="34"/>
      <c r="H274" s="20"/>
      <c r="I274" s="20"/>
      <c r="J274" s="20"/>
      <c r="K274" s="20"/>
      <c r="L274" s="20"/>
      <c r="M274" s="20"/>
      <c r="N274" s="52"/>
      <c r="O274" s="18"/>
    </row>
    <row r="275" spans="1:15" hidden="1">
      <c r="A275" s="75"/>
      <c r="B275" s="50" t="s">
        <v>59</v>
      </c>
      <c r="C275" s="8" t="s">
        <v>18</v>
      </c>
      <c r="D275" s="14">
        <f>SUM(D276:D281)</f>
        <v>1400</v>
      </c>
      <c r="E275" s="31">
        <f>SUM(E276:E281)</f>
        <v>0</v>
      </c>
      <c r="F275" s="20">
        <f>SUM(F276:F281)</f>
        <v>1400</v>
      </c>
      <c r="G275" s="32">
        <f t="shared" ref="G275:M275" si="90">SUM(G276:G281)</f>
        <v>0</v>
      </c>
      <c r="H275" s="14">
        <f t="shared" si="90"/>
        <v>0</v>
      </c>
      <c r="I275" s="14">
        <f t="shared" si="90"/>
        <v>0</v>
      </c>
      <c r="J275" s="14">
        <f t="shared" si="90"/>
        <v>0</v>
      </c>
      <c r="K275" s="14">
        <f t="shared" si="90"/>
        <v>0</v>
      </c>
      <c r="L275" s="14">
        <f t="shared" si="90"/>
        <v>0</v>
      </c>
      <c r="M275" s="14">
        <f t="shared" si="90"/>
        <v>0</v>
      </c>
      <c r="N275" s="52"/>
      <c r="O275" s="18"/>
    </row>
    <row r="276" spans="1:15" hidden="1">
      <c r="A276" s="75"/>
      <c r="B276" s="50"/>
      <c r="C276" s="8" t="s">
        <v>19</v>
      </c>
      <c r="D276" s="14">
        <f t="shared" ref="D276:E281" si="91">F276+H276+J276+L276</f>
        <v>300</v>
      </c>
      <c r="E276" s="31">
        <f t="shared" si="91"/>
        <v>0</v>
      </c>
      <c r="F276" s="33">
        <v>300</v>
      </c>
      <c r="G276" s="34"/>
      <c r="H276" s="20"/>
      <c r="I276" s="20"/>
      <c r="J276" s="20"/>
      <c r="K276" s="20"/>
      <c r="L276" s="20"/>
      <c r="M276" s="20"/>
      <c r="N276" s="52"/>
      <c r="O276" s="18"/>
    </row>
    <row r="277" spans="1:15" hidden="1">
      <c r="A277" s="75"/>
      <c r="B277" s="50"/>
      <c r="C277" s="8" t="s">
        <v>20</v>
      </c>
      <c r="D277" s="14">
        <f t="shared" si="91"/>
        <v>250</v>
      </c>
      <c r="E277" s="31">
        <f t="shared" si="91"/>
        <v>0</v>
      </c>
      <c r="F277" s="20">
        <v>250</v>
      </c>
      <c r="G277" s="34"/>
      <c r="H277" s="20"/>
      <c r="I277" s="20"/>
      <c r="J277" s="20"/>
      <c r="K277" s="20"/>
      <c r="L277" s="20"/>
      <c r="M277" s="20"/>
      <c r="N277" s="52"/>
      <c r="O277" s="18"/>
    </row>
    <row r="278" spans="1:15" hidden="1">
      <c r="A278" s="75"/>
      <c r="B278" s="50"/>
      <c r="C278" s="8" t="s">
        <v>21</v>
      </c>
      <c r="D278" s="14">
        <f t="shared" si="91"/>
        <v>200</v>
      </c>
      <c r="E278" s="31">
        <f t="shared" si="91"/>
        <v>0</v>
      </c>
      <c r="F278" s="20">
        <v>200</v>
      </c>
      <c r="G278" s="34"/>
      <c r="H278" s="20"/>
      <c r="I278" s="20"/>
      <c r="J278" s="20"/>
      <c r="K278" s="20"/>
      <c r="L278" s="20"/>
      <c r="M278" s="20"/>
      <c r="N278" s="52"/>
      <c r="O278" s="18"/>
    </row>
    <row r="279" spans="1:15" hidden="1">
      <c r="A279" s="75"/>
      <c r="B279" s="50"/>
      <c r="C279" s="8" t="s">
        <v>22</v>
      </c>
      <c r="D279" s="14">
        <f t="shared" si="91"/>
        <v>150</v>
      </c>
      <c r="E279" s="31">
        <f t="shared" si="91"/>
        <v>0</v>
      </c>
      <c r="F279" s="20">
        <v>150</v>
      </c>
      <c r="G279" s="34"/>
      <c r="H279" s="20"/>
      <c r="I279" s="20"/>
      <c r="J279" s="20"/>
      <c r="K279" s="20"/>
      <c r="L279" s="20"/>
      <c r="M279" s="20"/>
      <c r="N279" s="52"/>
      <c r="O279" s="18"/>
    </row>
    <row r="280" spans="1:15" hidden="1">
      <c r="A280" s="75"/>
      <c r="B280" s="50"/>
      <c r="C280" s="8" t="s">
        <v>23</v>
      </c>
      <c r="D280" s="14">
        <f t="shared" si="91"/>
        <v>300</v>
      </c>
      <c r="E280" s="31">
        <f t="shared" si="91"/>
        <v>0</v>
      </c>
      <c r="F280" s="20">
        <v>300</v>
      </c>
      <c r="G280" s="34"/>
      <c r="H280" s="20"/>
      <c r="I280" s="20"/>
      <c r="J280" s="20"/>
      <c r="K280" s="20"/>
      <c r="L280" s="20"/>
      <c r="M280" s="20"/>
      <c r="N280" s="52"/>
      <c r="O280" s="18"/>
    </row>
    <row r="281" spans="1:15" hidden="1">
      <c r="A281" s="75"/>
      <c r="B281" s="50"/>
      <c r="C281" s="8" t="s">
        <v>24</v>
      </c>
      <c r="D281" s="14">
        <f t="shared" si="91"/>
        <v>200</v>
      </c>
      <c r="E281" s="31">
        <f t="shared" si="91"/>
        <v>0</v>
      </c>
      <c r="F281" s="20">
        <v>200</v>
      </c>
      <c r="G281" s="34"/>
      <c r="H281" s="20"/>
      <c r="I281" s="20"/>
      <c r="J281" s="20"/>
      <c r="K281" s="20"/>
      <c r="L281" s="20"/>
      <c r="M281" s="20"/>
      <c r="N281" s="52"/>
      <c r="O281" s="18"/>
    </row>
    <row r="282" spans="1:15" ht="21.75" hidden="1" customHeight="1">
      <c r="A282" s="75"/>
      <c r="B282" s="50" t="s">
        <v>60</v>
      </c>
      <c r="C282" s="8" t="s">
        <v>18</v>
      </c>
      <c r="D282" s="14">
        <f>SUM(D283:D288)</f>
        <v>1350</v>
      </c>
      <c r="E282" s="31">
        <f>SUM(E283:E288)</f>
        <v>0</v>
      </c>
      <c r="F282" s="20">
        <f>SUM(F283:F288)</f>
        <v>1350</v>
      </c>
      <c r="G282" s="32">
        <f t="shared" ref="G282:M282" si="92">SUM(G283:G288)</f>
        <v>0</v>
      </c>
      <c r="H282" s="14">
        <f t="shared" si="92"/>
        <v>0</v>
      </c>
      <c r="I282" s="14">
        <f t="shared" si="92"/>
        <v>0</v>
      </c>
      <c r="J282" s="14">
        <f t="shared" si="92"/>
        <v>0</v>
      </c>
      <c r="K282" s="14">
        <f t="shared" si="92"/>
        <v>0</v>
      </c>
      <c r="L282" s="14">
        <f t="shared" si="92"/>
        <v>0</v>
      </c>
      <c r="M282" s="14">
        <f t="shared" si="92"/>
        <v>0</v>
      </c>
      <c r="N282" s="52"/>
      <c r="O282" s="18"/>
    </row>
    <row r="283" spans="1:15" ht="21.75" hidden="1" customHeight="1">
      <c r="A283" s="75"/>
      <c r="B283" s="50"/>
      <c r="C283" s="8" t="s">
        <v>19</v>
      </c>
      <c r="D283" s="14">
        <f t="shared" ref="D283:E288" si="93">F283+H283+J283+L283</f>
        <v>350</v>
      </c>
      <c r="E283" s="31">
        <f t="shared" si="93"/>
        <v>0</v>
      </c>
      <c r="F283" s="33">
        <v>350</v>
      </c>
      <c r="G283" s="34"/>
      <c r="H283" s="20"/>
      <c r="I283" s="20"/>
      <c r="J283" s="20"/>
      <c r="K283" s="20"/>
      <c r="L283" s="20"/>
      <c r="M283" s="20"/>
      <c r="N283" s="52"/>
      <c r="O283" s="18"/>
    </row>
    <row r="284" spans="1:15" ht="21.75" hidden="1" customHeight="1">
      <c r="A284" s="75"/>
      <c r="B284" s="50"/>
      <c r="C284" s="8" t="s">
        <v>20</v>
      </c>
      <c r="D284" s="14">
        <f t="shared" si="93"/>
        <v>200</v>
      </c>
      <c r="E284" s="31">
        <f t="shared" si="93"/>
        <v>0</v>
      </c>
      <c r="F284" s="20">
        <v>200</v>
      </c>
      <c r="G284" s="34"/>
      <c r="H284" s="20"/>
      <c r="I284" s="20"/>
      <c r="J284" s="20"/>
      <c r="K284" s="20"/>
      <c r="L284" s="20"/>
      <c r="M284" s="20"/>
      <c r="N284" s="52"/>
      <c r="O284" s="18"/>
    </row>
    <row r="285" spans="1:15" ht="21.75" hidden="1" customHeight="1">
      <c r="A285" s="75"/>
      <c r="B285" s="50"/>
      <c r="C285" s="8" t="s">
        <v>21</v>
      </c>
      <c r="D285" s="14">
        <f t="shared" si="93"/>
        <v>200</v>
      </c>
      <c r="E285" s="31">
        <f t="shared" si="93"/>
        <v>0</v>
      </c>
      <c r="F285" s="20">
        <v>200</v>
      </c>
      <c r="G285" s="34"/>
      <c r="H285" s="20"/>
      <c r="I285" s="20"/>
      <c r="J285" s="20"/>
      <c r="K285" s="20"/>
      <c r="L285" s="20"/>
      <c r="M285" s="20"/>
      <c r="N285" s="52"/>
      <c r="O285" s="18"/>
    </row>
    <row r="286" spans="1:15" ht="21.75" hidden="1" customHeight="1">
      <c r="A286" s="75"/>
      <c r="B286" s="50"/>
      <c r="C286" s="8" t="s">
        <v>22</v>
      </c>
      <c r="D286" s="14">
        <f t="shared" si="93"/>
        <v>200</v>
      </c>
      <c r="E286" s="31">
        <f t="shared" si="93"/>
        <v>0</v>
      </c>
      <c r="F286" s="20">
        <v>200</v>
      </c>
      <c r="G286" s="34"/>
      <c r="H286" s="20"/>
      <c r="I286" s="20"/>
      <c r="J286" s="20"/>
      <c r="K286" s="20"/>
      <c r="L286" s="20"/>
      <c r="M286" s="20"/>
      <c r="N286" s="52"/>
      <c r="O286" s="18"/>
    </row>
    <row r="287" spans="1:15" ht="21.75" hidden="1" customHeight="1">
      <c r="A287" s="75"/>
      <c r="B287" s="50"/>
      <c r="C287" s="8" t="s">
        <v>23</v>
      </c>
      <c r="D287" s="14">
        <f t="shared" si="93"/>
        <v>200</v>
      </c>
      <c r="E287" s="31">
        <f t="shared" si="93"/>
        <v>0</v>
      </c>
      <c r="F287" s="20">
        <v>200</v>
      </c>
      <c r="G287" s="34"/>
      <c r="H287" s="20"/>
      <c r="I287" s="20"/>
      <c r="J287" s="20"/>
      <c r="K287" s="20"/>
      <c r="L287" s="20"/>
      <c r="M287" s="20"/>
      <c r="N287" s="52"/>
      <c r="O287" s="18"/>
    </row>
    <row r="288" spans="1:15" ht="21.75" hidden="1" customHeight="1">
      <c r="A288" s="75"/>
      <c r="B288" s="50"/>
      <c r="C288" s="8" t="s">
        <v>24</v>
      </c>
      <c r="D288" s="14">
        <f t="shared" si="93"/>
        <v>200</v>
      </c>
      <c r="E288" s="31">
        <f t="shared" si="93"/>
        <v>0</v>
      </c>
      <c r="F288" s="20">
        <v>200</v>
      </c>
      <c r="G288" s="34"/>
      <c r="H288" s="20"/>
      <c r="I288" s="20"/>
      <c r="J288" s="20"/>
      <c r="K288" s="20"/>
      <c r="L288" s="20"/>
      <c r="M288" s="20"/>
      <c r="N288" s="52"/>
      <c r="O288" s="18"/>
    </row>
    <row r="289" spans="1:15" ht="20.25" hidden="1" customHeight="1">
      <c r="A289" s="75"/>
      <c r="B289" s="50" t="s">
        <v>61</v>
      </c>
      <c r="C289" s="8" t="s">
        <v>18</v>
      </c>
      <c r="D289" s="14">
        <f>SUM(D290:D295)</f>
        <v>1650</v>
      </c>
      <c r="E289" s="31">
        <f>SUM(E290:E295)</f>
        <v>0</v>
      </c>
      <c r="F289" s="20">
        <f>SUM(F290:F295)</f>
        <v>1650</v>
      </c>
      <c r="G289" s="32">
        <f t="shared" ref="G289:M289" si="94">SUM(G290:G295)</f>
        <v>0</v>
      </c>
      <c r="H289" s="14">
        <f t="shared" si="94"/>
        <v>0</v>
      </c>
      <c r="I289" s="14">
        <f t="shared" si="94"/>
        <v>0</v>
      </c>
      <c r="J289" s="14">
        <f t="shared" si="94"/>
        <v>0</v>
      </c>
      <c r="K289" s="14">
        <f t="shared" si="94"/>
        <v>0</v>
      </c>
      <c r="L289" s="14">
        <f t="shared" si="94"/>
        <v>0</v>
      </c>
      <c r="M289" s="14">
        <f t="shared" si="94"/>
        <v>0</v>
      </c>
      <c r="N289" s="52"/>
      <c r="O289" s="18"/>
    </row>
    <row r="290" spans="1:15" ht="20.25" hidden="1" customHeight="1">
      <c r="A290" s="75"/>
      <c r="B290" s="50"/>
      <c r="C290" s="8" t="s">
        <v>19</v>
      </c>
      <c r="D290" s="14">
        <f t="shared" ref="D290:E295" si="95">F290+H290+J290+L290</f>
        <v>350</v>
      </c>
      <c r="E290" s="31">
        <f t="shared" si="95"/>
        <v>0</v>
      </c>
      <c r="F290" s="33">
        <v>350</v>
      </c>
      <c r="G290" s="34"/>
      <c r="H290" s="20"/>
      <c r="I290" s="20"/>
      <c r="J290" s="20"/>
      <c r="K290" s="20"/>
      <c r="L290" s="20"/>
      <c r="M290" s="20"/>
      <c r="N290" s="52"/>
      <c r="O290" s="18"/>
    </row>
    <row r="291" spans="1:15" ht="20.25" hidden="1" customHeight="1">
      <c r="A291" s="75"/>
      <c r="B291" s="50"/>
      <c r="C291" s="8" t="s">
        <v>20</v>
      </c>
      <c r="D291" s="14">
        <f t="shared" si="95"/>
        <v>250</v>
      </c>
      <c r="E291" s="31">
        <f t="shared" si="95"/>
        <v>0</v>
      </c>
      <c r="F291" s="20">
        <v>250</v>
      </c>
      <c r="G291" s="34"/>
      <c r="H291" s="20"/>
      <c r="I291" s="20"/>
      <c r="J291" s="20"/>
      <c r="K291" s="20"/>
      <c r="L291" s="20"/>
      <c r="M291" s="20"/>
      <c r="N291" s="52"/>
      <c r="O291" s="18"/>
    </row>
    <row r="292" spans="1:15" ht="20.25" hidden="1" customHeight="1">
      <c r="A292" s="75"/>
      <c r="B292" s="50"/>
      <c r="C292" s="8" t="s">
        <v>21</v>
      </c>
      <c r="D292" s="14">
        <f t="shared" si="95"/>
        <v>250</v>
      </c>
      <c r="E292" s="31">
        <f t="shared" si="95"/>
        <v>0</v>
      </c>
      <c r="F292" s="20">
        <v>250</v>
      </c>
      <c r="G292" s="34"/>
      <c r="H292" s="20"/>
      <c r="I292" s="20"/>
      <c r="J292" s="20"/>
      <c r="K292" s="20"/>
      <c r="L292" s="20"/>
      <c r="M292" s="20"/>
      <c r="N292" s="52"/>
      <c r="O292" s="18"/>
    </row>
    <row r="293" spans="1:15" ht="20.25" hidden="1" customHeight="1">
      <c r="A293" s="75"/>
      <c r="B293" s="50"/>
      <c r="C293" s="8" t="s">
        <v>22</v>
      </c>
      <c r="D293" s="14">
        <f t="shared" si="95"/>
        <v>350</v>
      </c>
      <c r="E293" s="31">
        <f t="shared" si="95"/>
        <v>0</v>
      </c>
      <c r="F293" s="20">
        <v>350</v>
      </c>
      <c r="G293" s="34"/>
      <c r="H293" s="20"/>
      <c r="I293" s="20"/>
      <c r="J293" s="20"/>
      <c r="K293" s="20"/>
      <c r="L293" s="20"/>
      <c r="M293" s="20"/>
      <c r="N293" s="52"/>
      <c r="O293" s="18"/>
    </row>
    <row r="294" spans="1:15" ht="20.25" hidden="1" customHeight="1">
      <c r="A294" s="75"/>
      <c r="B294" s="50"/>
      <c r="C294" s="8" t="s">
        <v>23</v>
      </c>
      <c r="D294" s="14">
        <f t="shared" si="95"/>
        <v>250</v>
      </c>
      <c r="E294" s="31">
        <f t="shared" si="95"/>
        <v>0</v>
      </c>
      <c r="F294" s="20">
        <v>250</v>
      </c>
      <c r="G294" s="34"/>
      <c r="H294" s="20"/>
      <c r="I294" s="20"/>
      <c r="J294" s="20"/>
      <c r="K294" s="20"/>
      <c r="L294" s="20"/>
      <c r="M294" s="20"/>
      <c r="N294" s="52"/>
      <c r="O294" s="18"/>
    </row>
    <row r="295" spans="1:15" ht="20.25" hidden="1" customHeight="1">
      <c r="A295" s="75"/>
      <c r="B295" s="50"/>
      <c r="C295" s="8" t="s">
        <v>24</v>
      </c>
      <c r="D295" s="14">
        <f t="shared" si="95"/>
        <v>200</v>
      </c>
      <c r="E295" s="31">
        <f t="shared" si="95"/>
        <v>0</v>
      </c>
      <c r="F295" s="20">
        <v>200</v>
      </c>
      <c r="G295" s="34"/>
      <c r="H295" s="20"/>
      <c r="I295" s="20"/>
      <c r="J295" s="20"/>
      <c r="K295" s="20"/>
      <c r="L295" s="20"/>
      <c r="M295" s="20"/>
      <c r="N295" s="52"/>
      <c r="O295" s="18"/>
    </row>
    <row r="296" spans="1:15" hidden="1">
      <c r="A296" s="75"/>
      <c r="B296" s="50" t="s">
        <v>62</v>
      </c>
      <c r="C296" s="8" t="s">
        <v>18</v>
      </c>
      <c r="D296" s="14">
        <f>SUM(D297:D302)</f>
        <v>1200</v>
      </c>
      <c r="E296" s="31">
        <f>SUM(E297:E302)</f>
        <v>0</v>
      </c>
      <c r="F296" s="20">
        <f>SUM(F297:F302)</f>
        <v>1200</v>
      </c>
      <c r="G296" s="32">
        <f t="shared" ref="G296:M296" si="96">SUM(G297:G302)</f>
        <v>0</v>
      </c>
      <c r="H296" s="14">
        <f t="shared" si="96"/>
        <v>0</v>
      </c>
      <c r="I296" s="14">
        <f t="shared" si="96"/>
        <v>0</v>
      </c>
      <c r="J296" s="14">
        <f t="shared" si="96"/>
        <v>0</v>
      </c>
      <c r="K296" s="14">
        <f t="shared" si="96"/>
        <v>0</v>
      </c>
      <c r="L296" s="14">
        <f t="shared" si="96"/>
        <v>0</v>
      </c>
      <c r="M296" s="14">
        <f t="shared" si="96"/>
        <v>0</v>
      </c>
      <c r="N296" s="52"/>
      <c r="O296" s="18"/>
    </row>
    <row r="297" spans="1:15" hidden="1">
      <c r="A297" s="75"/>
      <c r="B297" s="50"/>
      <c r="C297" s="8" t="s">
        <v>19</v>
      </c>
      <c r="D297" s="14">
        <f t="shared" ref="D297:E302" si="97">F297+H297+J297+L297</f>
        <v>200</v>
      </c>
      <c r="E297" s="31">
        <f t="shared" si="97"/>
        <v>0</v>
      </c>
      <c r="F297" s="33">
        <v>200</v>
      </c>
      <c r="G297" s="34"/>
      <c r="H297" s="20"/>
      <c r="I297" s="20"/>
      <c r="J297" s="20"/>
      <c r="K297" s="20"/>
      <c r="L297" s="20"/>
      <c r="M297" s="20"/>
      <c r="N297" s="52"/>
      <c r="O297" s="18"/>
    </row>
    <row r="298" spans="1:15" hidden="1">
      <c r="A298" s="75"/>
      <c r="B298" s="50"/>
      <c r="C298" s="8" t="s">
        <v>20</v>
      </c>
      <c r="D298" s="14">
        <f t="shared" si="97"/>
        <v>200</v>
      </c>
      <c r="E298" s="31">
        <f t="shared" si="97"/>
        <v>0</v>
      </c>
      <c r="F298" s="20">
        <v>200</v>
      </c>
      <c r="G298" s="34"/>
      <c r="H298" s="20"/>
      <c r="I298" s="20"/>
      <c r="J298" s="20"/>
      <c r="K298" s="20"/>
      <c r="L298" s="20"/>
      <c r="M298" s="20"/>
      <c r="N298" s="52"/>
      <c r="O298" s="18"/>
    </row>
    <row r="299" spans="1:15" hidden="1">
      <c r="A299" s="75"/>
      <c r="B299" s="50"/>
      <c r="C299" s="8" t="s">
        <v>21</v>
      </c>
      <c r="D299" s="14">
        <f t="shared" si="97"/>
        <v>200</v>
      </c>
      <c r="E299" s="31">
        <f t="shared" si="97"/>
        <v>0</v>
      </c>
      <c r="F299" s="20">
        <v>200</v>
      </c>
      <c r="G299" s="34"/>
      <c r="H299" s="20"/>
      <c r="I299" s="20"/>
      <c r="J299" s="20"/>
      <c r="K299" s="20"/>
      <c r="L299" s="20"/>
      <c r="M299" s="20"/>
      <c r="N299" s="52"/>
      <c r="O299" s="18"/>
    </row>
    <row r="300" spans="1:15" hidden="1">
      <c r="A300" s="75"/>
      <c r="B300" s="50"/>
      <c r="C300" s="8" t="s">
        <v>22</v>
      </c>
      <c r="D300" s="14">
        <f t="shared" si="97"/>
        <v>200</v>
      </c>
      <c r="E300" s="31">
        <f t="shared" si="97"/>
        <v>0</v>
      </c>
      <c r="F300" s="20">
        <v>200</v>
      </c>
      <c r="G300" s="34"/>
      <c r="H300" s="20"/>
      <c r="I300" s="20"/>
      <c r="J300" s="20"/>
      <c r="K300" s="20"/>
      <c r="L300" s="20"/>
      <c r="M300" s="20"/>
      <c r="N300" s="52"/>
      <c r="O300" s="18"/>
    </row>
    <row r="301" spans="1:15" hidden="1">
      <c r="A301" s="75"/>
      <c r="B301" s="50"/>
      <c r="C301" s="8" t="s">
        <v>23</v>
      </c>
      <c r="D301" s="14">
        <f t="shared" si="97"/>
        <v>200</v>
      </c>
      <c r="E301" s="31">
        <f t="shared" si="97"/>
        <v>0</v>
      </c>
      <c r="F301" s="20">
        <v>200</v>
      </c>
      <c r="G301" s="34"/>
      <c r="H301" s="20"/>
      <c r="I301" s="20"/>
      <c r="J301" s="20"/>
      <c r="K301" s="20"/>
      <c r="L301" s="20"/>
      <c r="M301" s="20"/>
      <c r="N301" s="52"/>
      <c r="O301" s="18"/>
    </row>
    <row r="302" spans="1:15" hidden="1">
      <c r="A302" s="75"/>
      <c r="B302" s="50"/>
      <c r="C302" s="8" t="s">
        <v>24</v>
      </c>
      <c r="D302" s="14">
        <f t="shared" si="97"/>
        <v>200</v>
      </c>
      <c r="E302" s="31">
        <f t="shared" si="97"/>
        <v>0</v>
      </c>
      <c r="F302" s="20">
        <v>200</v>
      </c>
      <c r="G302" s="34"/>
      <c r="H302" s="20"/>
      <c r="I302" s="20"/>
      <c r="J302" s="20"/>
      <c r="K302" s="20"/>
      <c r="L302" s="20"/>
      <c r="M302" s="20"/>
      <c r="N302" s="52"/>
      <c r="O302" s="18"/>
    </row>
    <row r="303" spans="1:15" ht="19.5" hidden="1" customHeight="1">
      <c r="A303" s="75"/>
      <c r="B303" s="50" t="s">
        <v>63</v>
      </c>
      <c r="C303" s="8" t="s">
        <v>18</v>
      </c>
      <c r="D303" s="14">
        <f>SUM(D304:D309)</f>
        <v>1850</v>
      </c>
      <c r="E303" s="31">
        <f>SUM(E304:E309)</f>
        <v>0</v>
      </c>
      <c r="F303" s="20">
        <f>SUM(F304:F309)</f>
        <v>1850</v>
      </c>
      <c r="G303" s="32">
        <f t="shared" ref="G303:M303" si="98">SUM(G304:G309)</f>
        <v>0</v>
      </c>
      <c r="H303" s="14">
        <f t="shared" si="98"/>
        <v>0</v>
      </c>
      <c r="I303" s="14">
        <f t="shared" si="98"/>
        <v>0</v>
      </c>
      <c r="J303" s="14">
        <f t="shared" si="98"/>
        <v>0</v>
      </c>
      <c r="K303" s="14">
        <f t="shared" si="98"/>
        <v>0</v>
      </c>
      <c r="L303" s="14">
        <f t="shared" si="98"/>
        <v>0</v>
      </c>
      <c r="M303" s="14">
        <f t="shared" si="98"/>
        <v>0</v>
      </c>
      <c r="N303" s="52"/>
      <c r="O303" s="18"/>
    </row>
    <row r="304" spans="1:15" ht="19.5" hidden="1" customHeight="1">
      <c r="A304" s="75"/>
      <c r="B304" s="50"/>
      <c r="C304" s="8" t="s">
        <v>19</v>
      </c>
      <c r="D304" s="14">
        <f t="shared" ref="D304:E309" si="99">F304+H304+J304+L304</f>
        <v>350</v>
      </c>
      <c r="E304" s="31">
        <f t="shared" si="99"/>
        <v>0</v>
      </c>
      <c r="F304" s="33">
        <v>350</v>
      </c>
      <c r="G304" s="34"/>
      <c r="H304" s="20"/>
      <c r="I304" s="20"/>
      <c r="J304" s="20"/>
      <c r="K304" s="20"/>
      <c r="L304" s="20"/>
      <c r="M304" s="20"/>
      <c r="N304" s="52"/>
      <c r="O304" s="18"/>
    </row>
    <row r="305" spans="1:15" ht="19.5" hidden="1" customHeight="1">
      <c r="A305" s="75"/>
      <c r="B305" s="50"/>
      <c r="C305" s="8" t="s">
        <v>20</v>
      </c>
      <c r="D305" s="14">
        <f t="shared" si="99"/>
        <v>350</v>
      </c>
      <c r="E305" s="31">
        <f t="shared" si="99"/>
        <v>0</v>
      </c>
      <c r="F305" s="20">
        <v>350</v>
      </c>
      <c r="G305" s="34"/>
      <c r="H305" s="20"/>
      <c r="I305" s="20"/>
      <c r="J305" s="20"/>
      <c r="K305" s="20"/>
      <c r="L305" s="20"/>
      <c r="M305" s="20"/>
      <c r="N305" s="52"/>
      <c r="O305" s="18"/>
    </row>
    <row r="306" spans="1:15" ht="19.5" hidden="1" customHeight="1">
      <c r="A306" s="75"/>
      <c r="B306" s="50"/>
      <c r="C306" s="8" t="s">
        <v>21</v>
      </c>
      <c r="D306" s="14">
        <f t="shared" si="99"/>
        <v>350</v>
      </c>
      <c r="E306" s="31">
        <f t="shared" si="99"/>
        <v>0</v>
      </c>
      <c r="F306" s="20">
        <v>350</v>
      </c>
      <c r="G306" s="34"/>
      <c r="H306" s="20"/>
      <c r="I306" s="20"/>
      <c r="J306" s="20"/>
      <c r="K306" s="20"/>
      <c r="L306" s="20"/>
      <c r="M306" s="20"/>
      <c r="N306" s="52"/>
      <c r="O306" s="18"/>
    </row>
    <row r="307" spans="1:15" ht="19.5" hidden="1" customHeight="1">
      <c r="A307" s="75"/>
      <c r="B307" s="50"/>
      <c r="C307" s="8" t="s">
        <v>22</v>
      </c>
      <c r="D307" s="14">
        <f t="shared" si="99"/>
        <v>250</v>
      </c>
      <c r="E307" s="31">
        <f t="shared" si="99"/>
        <v>0</v>
      </c>
      <c r="F307" s="20">
        <v>250</v>
      </c>
      <c r="G307" s="34"/>
      <c r="H307" s="20"/>
      <c r="I307" s="20"/>
      <c r="J307" s="20"/>
      <c r="K307" s="20"/>
      <c r="L307" s="20"/>
      <c r="M307" s="20"/>
      <c r="N307" s="52"/>
      <c r="O307" s="18"/>
    </row>
    <row r="308" spans="1:15" ht="19.5" hidden="1" customHeight="1">
      <c r="A308" s="75"/>
      <c r="B308" s="50"/>
      <c r="C308" s="8" t="s">
        <v>23</v>
      </c>
      <c r="D308" s="14">
        <f t="shared" si="99"/>
        <v>250</v>
      </c>
      <c r="E308" s="31">
        <f t="shared" si="99"/>
        <v>0</v>
      </c>
      <c r="F308" s="20">
        <v>250</v>
      </c>
      <c r="G308" s="34"/>
      <c r="H308" s="20"/>
      <c r="I308" s="20"/>
      <c r="J308" s="20"/>
      <c r="K308" s="20"/>
      <c r="L308" s="20"/>
      <c r="M308" s="20"/>
      <c r="N308" s="52"/>
      <c r="O308" s="18"/>
    </row>
    <row r="309" spans="1:15" ht="19.5" hidden="1" customHeight="1">
      <c r="A309" s="75"/>
      <c r="B309" s="50"/>
      <c r="C309" s="8" t="s">
        <v>24</v>
      </c>
      <c r="D309" s="14">
        <f t="shared" si="99"/>
        <v>300</v>
      </c>
      <c r="E309" s="31">
        <f t="shared" si="99"/>
        <v>0</v>
      </c>
      <c r="F309" s="20">
        <v>300</v>
      </c>
      <c r="G309" s="34"/>
      <c r="H309" s="20"/>
      <c r="I309" s="20"/>
      <c r="J309" s="20"/>
      <c r="K309" s="20"/>
      <c r="L309" s="20"/>
      <c r="M309" s="20"/>
      <c r="N309" s="52"/>
      <c r="O309" s="18"/>
    </row>
    <row r="310" spans="1:15" s="10" customFormat="1" hidden="1">
      <c r="A310" s="75"/>
      <c r="B310" s="50" t="s">
        <v>64</v>
      </c>
      <c r="C310" s="8" t="s">
        <v>18</v>
      </c>
      <c r="D310" s="14">
        <f>SUM(D311:D316)</f>
        <v>5000</v>
      </c>
      <c r="E310" s="35">
        <f>SUM(E311:E316)</f>
        <v>0</v>
      </c>
      <c r="F310" s="20">
        <f>SUM(F311:F316)</f>
        <v>3000</v>
      </c>
      <c r="G310" s="34">
        <f t="shared" ref="G310:M310" si="100">SUM(G311:G316)</f>
        <v>0</v>
      </c>
      <c r="H310" s="20">
        <f t="shared" si="100"/>
        <v>0</v>
      </c>
      <c r="I310" s="20">
        <f t="shared" si="100"/>
        <v>0</v>
      </c>
      <c r="J310" s="20">
        <f t="shared" si="100"/>
        <v>2000</v>
      </c>
      <c r="K310" s="20">
        <f t="shared" si="100"/>
        <v>0</v>
      </c>
      <c r="L310" s="20">
        <f t="shared" si="100"/>
        <v>0</v>
      </c>
      <c r="M310" s="20">
        <f t="shared" si="100"/>
        <v>0</v>
      </c>
      <c r="N310" s="52"/>
      <c r="O310" s="27"/>
    </row>
    <row r="311" spans="1:15" hidden="1">
      <c r="A311" s="75"/>
      <c r="B311" s="50"/>
      <c r="C311" s="8" t="s">
        <v>19</v>
      </c>
      <c r="D311" s="14">
        <f t="shared" ref="D311:E316" si="101">F311+H311+J311+L311</f>
        <v>2500</v>
      </c>
      <c r="E311" s="31">
        <f t="shared" si="101"/>
        <v>0</v>
      </c>
      <c r="F311" s="33">
        <v>1500</v>
      </c>
      <c r="G311" s="34"/>
      <c r="H311" s="20"/>
      <c r="I311" s="20"/>
      <c r="J311" s="20">
        <v>1000</v>
      </c>
      <c r="K311" s="20"/>
      <c r="L311" s="20"/>
      <c r="M311" s="20"/>
      <c r="N311" s="52"/>
      <c r="O311" s="18"/>
    </row>
    <row r="312" spans="1:15" hidden="1">
      <c r="A312" s="75"/>
      <c r="B312" s="50"/>
      <c r="C312" s="8" t="s">
        <v>20</v>
      </c>
      <c r="D312" s="14">
        <f t="shared" si="101"/>
        <v>2500</v>
      </c>
      <c r="E312" s="31">
        <f t="shared" si="101"/>
        <v>0</v>
      </c>
      <c r="F312" s="20">
        <v>1500</v>
      </c>
      <c r="G312" s="34"/>
      <c r="H312" s="20"/>
      <c r="I312" s="20"/>
      <c r="J312" s="20">
        <v>1000</v>
      </c>
      <c r="K312" s="20"/>
      <c r="L312" s="20"/>
      <c r="M312" s="20"/>
      <c r="N312" s="52"/>
      <c r="O312" s="18"/>
    </row>
    <row r="313" spans="1:15" hidden="1">
      <c r="A313" s="75"/>
      <c r="B313" s="50"/>
      <c r="C313" s="8" t="s">
        <v>21</v>
      </c>
      <c r="D313" s="14">
        <f t="shared" si="101"/>
        <v>0</v>
      </c>
      <c r="E313" s="31">
        <f t="shared" si="101"/>
        <v>0</v>
      </c>
      <c r="F313" s="20"/>
      <c r="G313" s="34"/>
      <c r="H313" s="20"/>
      <c r="I313" s="20"/>
      <c r="J313" s="20"/>
      <c r="K313" s="20"/>
      <c r="L313" s="20"/>
      <c r="M313" s="20"/>
      <c r="N313" s="52"/>
      <c r="O313" s="18"/>
    </row>
    <row r="314" spans="1:15" hidden="1">
      <c r="A314" s="75"/>
      <c r="B314" s="50"/>
      <c r="C314" s="8" t="s">
        <v>22</v>
      </c>
      <c r="D314" s="14">
        <f t="shared" si="101"/>
        <v>0</v>
      </c>
      <c r="E314" s="31">
        <f t="shared" si="101"/>
        <v>0</v>
      </c>
      <c r="F314" s="20"/>
      <c r="G314" s="34"/>
      <c r="H314" s="20"/>
      <c r="I314" s="20"/>
      <c r="J314" s="20"/>
      <c r="K314" s="20"/>
      <c r="L314" s="20"/>
      <c r="M314" s="20"/>
      <c r="N314" s="52"/>
      <c r="O314" s="18"/>
    </row>
    <row r="315" spans="1:15" hidden="1">
      <c r="A315" s="75"/>
      <c r="B315" s="50"/>
      <c r="C315" s="8" t="s">
        <v>23</v>
      </c>
      <c r="D315" s="14">
        <f t="shared" si="101"/>
        <v>0</v>
      </c>
      <c r="E315" s="31">
        <f t="shared" si="101"/>
        <v>0</v>
      </c>
      <c r="F315" s="20"/>
      <c r="G315" s="34"/>
      <c r="H315" s="20"/>
      <c r="I315" s="20"/>
      <c r="J315" s="20"/>
      <c r="K315" s="20"/>
      <c r="L315" s="20"/>
      <c r="M315" s="20"/>
      <c r="N315" s="52"/>
      <c r="O315" s="18"/>
    </row>
    <row r="316" spans="1:15" ht="30" hidden="1" customHeight="1">
      <c r="A316" s="75"/>
      <c r="B316" s="50"/>
      <c r="C316" s="8" t="s">
        <v>24</v>
      </c>
      <c r="D316" s="14">
        <f t="shared" si="101"/>
        <v>0</v>
      </c>
      <c r="E316" s="31">
        <f t="shared" si="101"/>
        <v>0</v>
      </c>
      <c r="F316" s="20"/>
      <c r="G316" s="34"/>
      <c r="H316" s="20"/>
      <c r="I316" s="20"/>
      <c r="J316" s="20"/>
      <c r="K316" s="20"/>
      <c r="L316" s="20"/>
      <c r="M316" s="20"/>
      <c r="N316" s="52"/>
      <c r="O316" s="18"/>
    </row>
    <row r="317" spans="1:15" hidden="1">
      <c r="A317" s="75"/>
      <c r="B317" s="50" t="s">
        <v>100</v>
      </c>
      <c r="C317" s="8" t="s">
        <v>18</v>
      </c>
      <c r="D317" s="14">
        <f>SUM(D318:D323)</f>
        <v>3100</v>
      </c>
      <c r="E317" s="31">
        <f>SUM(E318:E323)</f>
        <v>0</v>
      </c>
      <c r="F317" s="20">
        <f>SUM(F318:F323)</f>
        <v>3100</v>
      </c>
      <c r="G317" s="32">
        <f t="shared" ref="G317:M317" si="102">SUM(G318:G323)</f>
        <v>0</v>
      </c>
      <c r="H317" s="14">
        <f t="shared" si="102"/>
        <v>0</v>
      </c>
      <c r="I317" s="14">
        <f t="shared" si="102"/>
        <v>0</v>
      </c>
      <c r="J317" s="14">
        <f t="shared" si="102"/>
        <v>0</v>
      </c>
      <c r="K317" s="14">
        <f t="shared" si="102"/>
        <v>0</v>
      </c>
      <c r="L317" s="14">
        <f t="shared" si="102"/>
        <v>0</v>
      </c>
      <c r="M317" s="14">
        <f t="shared" si="102"/>
        <v>0</v>
      </c>
      <c r="N317" s="52"/>
      <c r="O317" s="18"/>
    </row>
    <row r="318" spans="1:15" hidden="1">
      <c r="A318" s="75"/>
      <c r="B318" s="50"/>
      <c r="C318" s="8" t="s">
        <v>19</v>
      </c>
      <c r="D318" s="14">
        <f t="shared" ref="D318:E323" si="103">F318+H318+J318+L318</f>
        <v>300</v>
      </c>
      <c r="E318" s="31">
        <f t="shared" si="103"/>
        <v>0</v>
      </c>
      <c r="F318" s="33">
        <v>300</v>
      </c>
      <c r="G318" s="34"/>
      <c r="H318" s="20"/>
      <c r="I318" s="20"/>
      <c r="J318" s="20"/>
      <c r="K318" s="20"/>
      <c r="L318" s="20"/>
      <c r="M318" s="20"/>
      <c r="N318" s="52"/>
      <c r="O318" s="18"/>
    </row>
    <row r="319" spans="1:15" hidden="1">
      <c r="A319" s="75"/>
      <c r="B319" s="50"/>
      <c r="C319" s="8" t="s">
        <v>20</v>
      </c>
      <c r="D319" s="14">
        <f t="shared" si="103"/>
        <v>1200</v>
      </c>
      <c r="E319" s="31">
        <f t="shared" si="103"/>
        <v>0</v>
      </c>
      <c r="F319" s="20">
        <v>1200</v>
      </c>
      <c r="G319" s="34"/>
      <c r="H319" s="20"/>
      <c r="I319" s="20"/>
      <c r="J319" s="20"/>
      <c r="K319" s="20"/>
      <c r="L319" s="20"/>
      <c r="M319" s="20"/>
      <c r="N319" s="52"/>
      <c r="O319" s="18"/>
    </row>
    <row r="320" spans="1:15" hidden="1">
      <c r="A320" s="75"/>
      <c r="B320" s="50"/>
      <c r="C320" s="8" t="s">
        <v>21</v>
      </c>
      <c r="D320" s="14">
        <f t="shared" si="103"/>
        <v>400</v>
      </c>
      <c r="E320" s="31">
        <f t="shared" si="103"/>
        <v>0</v>
      </c>
      <c r="F320" s="20">
        <v>400</v>
      </c>
      <c r="G320" s="34"/>
      <c r="H320" s="20"/>
      <c r="I320" s="20"/>
      <c r="J320" s="20"/>
      <c r="K320" s="20"/>
      <c r="L320" s="20"/>
      <c r="M320" s="20"/>
      <c r="N320" s="52"/>
      <c r="O320" s="18"/>
    </row>
    <row r="321" spans="1:15" hidden="1">
      <c r="A321" s="75"/>
      <c r="B321" s="50"/>
      <c r="C321" s="8" t="s">
        <v>22</v>
      </c>
      <c r="D321" s="14">
        <f t="shared" si="103"/>
        <v>400</v>
      </c>
      <c r="E321" s="31">
        <f t="shared" si="103"/>
        <v>0</v>
      </c>
      <c r="F321" s="20">
        <v>400</v>
      </c>
      <c r="G321" s="34"/>
      <c r="H321" s="20"/>
      <c r="I321" s="20"/>
      <c r="J321" s="20"/>
      <c r="K321" s="20"/>
      <c r="L321" s="20"/>
      <c r="M321" s="20"/>
      <c r="N321" s="52"/>
      <c r="O321" s="18"/>
    </row>
    <row r="322" spans="1:15" hidden="1">
      <c r="A322" s="75"/>
      <c r="B322" s="50"/>
      <c r="C322" s="8" t="s">
        <v>23</v>
      </c>
      <c r="D322" s="14">
        <f t="shared" si="103"/>
        <v>400</v>
      </c>
      <c r="E322" s="31">
        <f t="shared" si="103"/>
        <v>0</v>
      </c>
      <c r="F322" s="20">
        <v>400</v>
      </c>
      <c r="G322" s="34"/>
      <c r="H322" s="20"/>
      <c r="I322" s="20"/>
      <c r="J322" s="20"/>
      <c r="K322" s="20"/>
      <c r="L322" s="20"/>
      <c r="M322" s="20"/>
      <c r="N322" s="52"/>
      <c r="O322" s="18"/>
    </row>
    <row r="323" spans="1:15" hidden="1">
      <c r="A323" s="75"/>
      <c r="B323" s="50"/>
      <c r="C323" s="8" t="s">
        <v>24</v>
      </c>
      <c r="D323" s="14">
        <f t="shared" si="103"/>
        <v>400</v>
      </c>
      <c r="E323" s="31">
        <f t="shared" si="103"/>
        <v>0</v>
      </c>
      <c r="F323" s="20">
        <v>400</v>
      </c>
      <c r="G323" s="34"/>
      <c r="H323" s="20"/>
      <c r="I323" s="20"/>
      <c r="J323" s="20"/>
      <c r="K323" s="20"/>
      <c r="L323" s="20"/>
      <c r="M323" s="20"/>
      <c r="N323" s="53"/>
      <c r="O323" s="18"/>
    </row>
    <row r="324" spans="1:15" s="17" customFormat="1" ht="21" hidden="1" customHeight="1">
      <c r="A324" s="75"/>
      <c r="B324" s="50" t="s">
        <v>123</v>
      </c>
      <c r="C324" s="11" t="s">
        <v>18</v>
      </c>
      <c r="D324" s="14">
        <f>SUM(D325:D330)</f>
        <v>1300</v>
      </c>
      <c r="E324" s="31">
        <f>SUM(E325:E330)</f>
        <v>0</v>
      </c>
      <c r="F324" s="14">
        <f>SUM(F325:F330)</f>
        <v>1300</v>
      </c>
      <c r="G324" s="32">
        <f t="shared" ref="G324:M324" si="104">SUM(G325:G330)</f>
        <v>0</v>
      </c>
      <c r="H324" s="14">
        <f t="shared" si="104"/>
        <v>0</v>
      </c>
      <c r="I324" s="14">
        <f t="shared" si="104"/>
        <v>0</v>
      </c>
      <c r="J324" s="14">
        <f t="shared" si="104"/>
        <v>0</v>
      </c>
      <c r="K324" s="14">
        <f t="shared" si="104"/>
        <v>0</v>
      </c>
      <c r="L324" s="14">
        <f t="shared" si="104"/>
        <v>0</v>
      </c>
      <c r="M324" s="14">
        <f t="shared" si="104"/>
        <v>0</v>
      </c>
      <c r="N324" s="51" t="s">
        <v>95</v>
      </c>
      <c r="O324" s="18"/>
    </row>
    <row r="325" spans="1:15" s="17" customFormat="1" ht="21" hidden="1" customHeight="1">
      <c r="A325" s="75"/>
      <c r="B325" s="50"/>
      <c r="C325" s="11" t="s">
        <v>19</v>
      </c>
      <c r="D325" s="14">
        <f t="shared" ref="D325:E330" si="105">F325+H325+J325+L325</f>
        <v>550</v>
      </c>
      <c r="E325" s="31">
        <f t="shared" si="105"/>
        <v>0</v>
      </c>
      <c r="F325" s="36">
        <v>550</v>
      </c>
      <c r="G325" s="32"/>
      <c r="H325" s="14"/>
      <c r="I325" s="14"/>
      <c r="J325" s="14"/>
      <c r="K325" s="14"/>
      <c r="L325" s="14"/>
      <c r="M325" s="14"/>
      <c r="N325" s="52"/>
      <c r="O325" s="18"/>
    </row>
    <row r="326" spans="1:15" s="17" customFormat="1" ht="21" hidden="1" customHeight="1">
      <c r="A326" s="75"/>
      <c r="B326" s="50"/>
      <c r="C326" s="11" t="s">
        <v>20</v>
      </c>
      <c r="D326" s="14">
        <f t="shared" si="105"/>
        <v>150</v>
      </c>
      <c r="E326" s="31">
        <f t="shared" si="105"/>
        <v>0</v>
      </c>
      <c r="F326" s="14">
        <v>150</v>
      </c>
      <c r="G326" s="32"/>
      <c r="H326" s="14"/>
      <c r="I326" s="14"/>
      <c r="J326" s="14"/>
      <c r="K326" s="14"/>
      <c r="L326" s="14"/>
      <c r="M326" s="14"/>
      <c r="N326" s="52"/>
      <c r="O326" s="18"/>
    </row>
    <row r="327" spans="1:15" s="17" customFormat="1" ht="21" hidden="1" customHeight="1">
      <c r="A327" s="75"/>
      <c r="B327" s="50"/>
      <c r="C327" s="11" t="s">
        <v>21</v>
      </c>
      <c r="D327" s="14">
        <f t="shared" si="105"/>
        <v>150</v>
      </c>
      <c r="E327" s="31">
        <f t="shared" si="105"/>
        <v>0</v>
      </c>
      <c r="F327" s="14">
        <v>150</v>
      </c>
      <c r="G327" s="32"/>
      <c r="H327" s="14"/>
      <c r="I327" s="14"/>
      <c r="J327" s="14"/>
      <c r="K327" s="14"/>
      <c r="L327" s="14"/>
      <c r="M327" s="14"/>
      <c r="N327" s="52"/>
      <c r="O327" s="18"/>
    </row>
    <row r="328" spans="1:15" s="17" customFormat="1" ht="21" hidden="1" customHeight="1">
      <c r="A328" s="75"/>
      <c r="B328" s="50"/>
      <c r="C328" s="11" t="s">
        <v>22</v>
      </c>
      <c r="D328" s="14">
        <f t="shared" si="105"/>
        <v>150</v>
      </c>
      <c r="E328" s="31">
        <f t="shared" si="105"/>
        <v>0</v>
      </c>
      <c r="F328" s="14">
        <v>150</v>
      </c>
      <c r="G328" s="32"/>
      <c r="H328" s="14"/>
      <c r="I328" s="14"/>
      <c r="J328" s="14"/>
      <c r="K328" s="14"/>
      <c r="L328" s="14"/>
      <c r="M328" s="14"/>
      <c r="N328" s="52"/>
      <c r="O328" s="18"/>
    </row>
    <row r="329" spans="1:15" s="17" customFormat="1" ht="21" hidden="1" customHeight="1">
      <c r="A329" s="75"/>
      <c r="B329" s="50"/>
      <c r="C329" s="11" t="s">
        <v>23</v>
      </c>
      <c r="D329" s="14">
        <f t="shared" si="105"/>
        <v>150</v>
      </c>
      <c r="E329" s="31">
        <f t="shared" si="105"/>
        <v>0</v>
      </c>
      <c r="F329" s="14">
        <v>150</v>
      </c>
      <c r="G329" s="32"/>
      <c r="H329" s="14"/>
      <c r="I329" s="14"/>
      <c r="J329" s="14"/>
      <c r="K329" s="14"/>
      <c r="L329" s="14"/>
      <c r="M329" s="14"/>
      <c r="N329" s="52"/>
      <c r="O329" s="18"/>
    </row>
    <row r="330" spans="1:15" s="17" customFormat="1" ht="21" hidden="1" customHeight="1">
      <c r="A330" s="75"/>
      <c r="B330" s="50"/>
      <c r="C330" s="11" t="s">
        <v>24</v>
      </c>
      <c r="D330" s="14">
        <f t="shared" si="105"/>
        <v>150</v>
      </c>
      <c r="E330" s="31">
        <f t="shared" si="105"/>
        <v>0</v>
      </c>
      <c r="F330" s="14">
        <v>150</v>
      </c>
      <c r="G330" s="32"/>
      <c r="H330" s="14"/>
      <c r="I330" s="14"/>
      <c r="J330" s="14"/>
      <c r="K330" s="14"/>
      <c r="L330" s="14"/>
      <c r="M330" s="14"/>
      <c r="N330" s="52"/>
      <c r="O330" s="18"/>
    </row>
    <row r="331" spans="1:15" s="17" customFormat="1" ht="22.5" hidden="1" customHeight="1">
      <c r="A331" s="75"/>
      <c r="B331" s="50" t="s">
        <v>120</v>
      </c>
      <c r="C331" s="11" t="s">
        <v>18</v>
      </c>
      <c r="D331" s="14">
        <f>SUM(D332:D337)</f>
        <v>5750</v>
      </c>
      <c r="E331" s="31">
        <f t="shared" ref="E331:M331" si="106">SUM(E332:E337)</f>
        <v>0</v>
      </c>
      <c r="F331" s="14">
        <f t="shared" si="106"/>
        <v>4250</v>
      </c>
      <c r="G331" s="32">
        <f t="shared" si="106"/>
        <v>0</v>
      </c>
      <c r="H331" s="14">
        <f t="shared" si="106"/>
        <v>0</v>
      </c>
      <c r="I331" s="14">
        <f t="shared" si="106"/>
        <v>0</v>
      </c>
      <c r="J331" s="14">
        <f t="shared" si="106"/>
        <v>1500</v>
      </c>
      <c r="K331" s="14">
        <f t="shared" si="106"/>
        <v>0</v>
      </c>
      <c r="L331" s="14">
        <f t="shared" si="106"/>
        <v>0</v>
      </c>
      <c r="M331" s="14">
        <f t="shared" si="106"/>
        <v>0</v>
      </c>
      <c r="N331" s="52"/>
      <c r="O331" s="18"/>
    </row>
    <row r="332" spans="1:15" s="17" customFormat="1" ht="22.5" hidden="1" customHeight="1">
      <c r="A332" s="75"/>
      <c r="B332" s="50"/>
      <c r="C332" s="11" t="s">
        <v>19</v>
      </c>
      <c r="D332" s="14">
        <f t="shared" ref="D332:E337" si="107">F332+H332+J332+L332</f>
        <v>750</v>
      </c>
      <c r="E332" s="31">
        <f t="shared" si="107"/>
        <v>0</v>
      </c>
      <c r="F332" s="36">
        <v>250</v>
      </c>
      <c r="G332" s="32"/>
      <c r="H332" s="14"/>
      <c r="I332" s="14"/>
      <c r="J332" s="14">
        <v>500</v>
      </c>
      <c r="K332" s="14"/>
      <c r="L332" s="14"/>
      <c r="M332" s="14"/>
      <c r="N332" s="52"/>
      <c r="O332" s="18"/>
    </row>
    <row r="333" spans="1:15" s="17" customFormat="1" ht="22.5" hidden="1" customHeight="1">
      <c r="A333" s="75"/>
      <c r="B333" s="50"/>
      <c r="C333" s="11" t="s">
        <v>20</v>
      </c>
      <c r="D333" s="14">
        <f t="shared" si="107"/>
        <v>1300</v>
      </c>
      <c r="E333" s="31">
        <f t="shared" si="107"/>
        <v>0</v>
      </c>
      <c r="F333" s="14">
        <v>800</v>
      </c>
      <c r="G333" s="32"/>
      <c r="H333" s="14"/>
      <c r="I333" s="14"/>
      <c r="J333" s="14">
        <v>500</v>
      </c>
      <c r="K333" s="14"/>
      <c r="L333" s="14"/>
      <c r="M333" s="14"/>
      <c r="N333" s="52"/>
      <c r="O333" s="18"/>
    </row>
    <row r="334" spans="1:15" s="17" customFormat="1" ht="22.5" hidden="1" customHeight="1">
      <c r="A334" s="75"/>
      <c r="B334" s="50"/>
      <c r="C334" s="11" t="s">
        <v>21</v>
      </c>
      <c r="D334" s="14">
        <f t="shared" si="107"/>
        <v>1300</v>
      </c>
      <c r="E334" s="31">
        <f t="shared" si="107"/>
        <v>0</v>
      </c>
      <c r="F334" s="14">
        <v>800</v>
      </c>
      <c r="G334" s="32"/>
      <c r="H334" s="14"/>
      <c r="I334" s="14"/>
      <c r="J334" s="14">
        <v>500</v>
      </c>
      <c r="K334" s="14"/>
      <c r="L334" s="14"/>
      <c r="M334" s="14"/>
      <c r="N334" s="52"/>
      <c r="O334" s="18"/>
    </row>
    <row r="335" spans="1:15" s="17" customFormat="1" ht="22.5" hidden="1" customHeight="1">
      <c r="A335" s="75"/>
      <c r="B335" s="50"/>
      <c r="C335" s="11" t="s">
        <v>22</v>
      </c>
      <c r="D335" s="14">
        <f t="shared" si="107"/>
        <v>800</v>
      </c>
      <c r="E335" s="31">
        <f t="shared" si="107"/>
        <v>0</v>
      </c>
      <c r="F335" s="14">
        <v>800</v>
      </c>
      <c r="G335" s="32"/>
      <c r="H335" s="14"/>
      <c r="I335" s="14"/>
      <c r="J335" s="14"/>
      <c r="K335" s="14"/>
      <c r="L335" s="14"/>
      <c r="M335" s="14"/>
      <c r="N335" s="52"/>
      <c r="O335" s="18"/>
    </row>
    <row r="336" spans="1:15" s="17" customFormat="1" ht="22.5" hidden="1" customHeight="1">
      <c r="A336" s="75"/>
      <c r="B336" s="50"/>
      <c r="C336" s="11" t="s">
        <v>23</v>
      </c>
      <c r="D336" s="14">
        <f t="shared" si="107"/>
        <v>800</v>
      </c>
      <c r="E336" s="31">
        <f t="shared" si="107"/>
        <v>0</v>
      </c>
      <c r="F336" s="14">
        <v>800</v>
      </c>
      <c r="G336" s="32"/>
      <c r="H336" s="14"/>
      <c r="I336" s="14"/>
      <c r="J336" s="14"/>
      <c r="K336" s="14"/>
      <c r="L336" s="14"/>
      <c r="M336" s="14"/>
      <c r="N336" s="52"/>
      <c r="O336" s="18"/>
    </row>
    <row r="337" spans="1:15" s="17" customFormat="1" ht="22.5" hidden="1" customHeight="1">
      <c r="A337" s="76"/>
      <c r="B337" s="50"/>
      <c r="C337" s="11" t="s">
        <v>24</v>
      </c>
      <c r="D337" s="14">
        <f t="shared" si="107"/>
        <v>800</v>
      </c>
      <c r="E337" s="31">
        <f t="shared" si="107"/>
        <v>0</v>
      </c>
      <c r="F337" s="14">
        <v>800</v>
      </c>
      <c r="G337" s="32"/>
      <c r="H337" s="14"/>
      <c r="I337" s="14"/>
      <c r="J337" s="14"/>
      <c r="K337" s="14"/>
      <c r="L337" s="14"/>
      <c r="M337" s="14"/>
      <c r="N337" s="52"/>
      <c r="O337" s="18"/>
    </row>
    <row r="338" spans="1:15" s="17" customFormat="1">
      <c r="A338" s="75" t="s">
        <v>125</v>
      </c>
      <c r="B338" s="49" t="s">
        <v>111</v>
      </c>
      <c r="C338" s="11" t="s">
        <v>18</v>
      </c>
      <c r="D338" s="14">
        <f t="shared" ref="D338:M338" si="108">SUM(D339:D344)</f>
        <v>186750</v>
      </c>
      <c r="E338" s="31">
        <f t="shared" si="108"/>
        <v>0</v>
      </c>
      <c r="F338" s="14">
        <f t="shared" si="108"/>
        <v>41750</v>
      </c>
      <c r="G338" s="32">
        <f t="shared" si="108"/>
        <v>0</v>
      </c>
      <c r="H338" s="14">
        <f t="shared" si="108"/>
        <v>125000</v>
      </c>
      <c r="I338" s="14">
        <f t="shared" si="108"/>
        <v>0</v>
      </c>
      <c r="J338" s="14">
        <f t="shared" si="108"/>
        <v>20000</v>
      </c>
      <c r="K338" s="14">
        <f t="shared" si="108"/>
        <v>0</v>
      </c>
      <c r="L338" s="14">
        <f t="shared" si="108"/>
        <v>0</v>
      </c>
      <c r="M338" s="14">
        <f t="shared" si="108"/>
        <v>0</v>
      </c>
      <c r="N338" s="52"/>
      <c r="O338" s="18"/>
    </row>
    <row r="339" spans="1:15" s="17" customFormat="1">
      <c r="A339" s="75"/>
      <c r="B339" s="49"/>
      <c r="C339" s="11" t="s">
        <v>19</v>
      </c>
      <c r="D339" s="14">
        <f t="shared" ref="D339:E344" si="109">F339+H339+J339+L339</f>
        <v>2000</v>
      </c>
      <c r="E339" s="31">
        <f t="shared" si="109"/>
        <v>0</v>
      </c>
      <c r="F339" s="36">
        <f>[4]Лист1!$F$115</f>
        <v>2000</v>
      </c>
      <c r="G339" s="32">
        <f>[4]Лист1!$G$115</f>
        <v>0</v>
      </c>
      <c r="H339" s="14">
        <f>[4]Лист1!$H$115</f>
        <v>0</v>
      </c>
      <c r="I339" s="14">
        <f>[4]Лист1!$I$115</f>
        <v>0</v>
      </c>
      <c r="J339" s="14">
        <f>[4]Лист1!$J$115</f>
        <v>0</v>
      </c>
      <c r="K339" s="14">
        <f>[4]Лист1!$K$115</f>
        <v>0</v>
      </c>
      <c r="L339" s="37">
        <f>[4]Лист1!$L$115</f>
        <v>0</v>
      </c>
      <c r="M339" s="14">
        <f>[4]Лист1!$M$115</f>
        <v>0</v>
      </c>
      <c r="N339" s="52"/>
      <c r="O339" s="18"/>
    </row>
    <row r="340" spans="1:15" s="17" customFormat="1">
      <c r="A340" s="75"/>
      <c r="B340" s="49"/>
      <c r="C340" s="11" t="s">
        <v>20</v>
      </c>
      <c r="D340" s="14">
        <f t="shared" si="109"/>
        <v>1500</v>
      </c>
      <c r="E340" s="31">
        <f t="shared" si="109"/>
        <v>0</v>
      </c>
      <c r="F340" s="36">
        <f>[4]Лист1!$F$116</f>
        <v>1500</v>
      </c>
      <c r="G340" s="32">
        <f>[4]Лист1!$G$116</f>
        <v>0</v>
      </c>
      <c r="H340" s="14">
        <f>[4]Лист1!$H$116</f>
        <v>0</v>
      </c>
      <c r="I340" s="14">
        <f>[4]Лист1!$I$116</f>
        <v>0</v>
      </c>
      <c r="J340" s="14">
        <f>[4]Лист1!$J$116</f>
        <v>0</v>
      </c>
      <c r="K340" s="14">
        <f>[4]Лист1!$K$116</f>
        <v>0</v>
      </c>
      <c r="L340" s="37">
        <f>[4]Лист1!$L$116</f>
        <v>0</v>
      </c>
      <c r="M340" s="14">
        <f>[4]Лист1!$M$116</f>
        <v>0</v>
      </c>
      <c r="N340" s="52"/>
      <c r="O340" s="18"/>
    </row>
    <row r="341" spans="1:15" s="17" customFormat="1">
      <c r="A341" s="75"/>
      <c r="B341" s="49"/>
      <c r="C341" s="11" t="s">
        <v>21</v>
      </c>
      <c r="D341" s="14">
        <f t="shared" si="109"/>
        <v>78250</v>
      </c>
      <c r="E341" s="31">
        <f t="shared" si="109"/>
        <v>0</v>
      </c>
      <c r="F341" s="36">
        <f>[4]Лист1!$F$117</f>
        <v>17750</v>
      </c>
      <c r="G341" s="32">
        <f>[4]Лист1!$G$117</f>
        <v>0</v>
      </c>
      <c r="H341" s="14">
        <f>[4]Лист1!$H$117</f>
        <v>50000</v>
      </c>
      <c r="I341" s="14">
        <f>[4]Лист1!$I$117</f>
        <v>0</v>
      </c>
      <c r="J341" s="14">
        <f>[4]Лист1!$J$117</f>
        <v>10500</v>
      </c>
      <c r="K341" s="14">
        <f>[4]Лист1!$K$117</f>
        <v>0</v>
      </c>
      <c r="L341" s="37">
        <f>[4]Лист1!$L$117</f>
        <v>0</v>
      </c>
      <c r="M341" s="14">
        <f>[4]Лист1!$M$117</f>
        <v>0</v>
      </c>
      <c r="N341" s="52"/>
      <c r="O341" s="18"/>
    </row>
    <row r="342" spans="1:15" s="17" customFormat="1">
      <c r="A342" s="75"/>
      <c r="B342" s="49"/>
      <c r="C342" s="11" t="s">
        <v>22</v>
      </c>
      <c r="D342" s="14">
        <f t="shared" si="109"/>
        <v>105000</v>
      </c>
      <c r="E342" s="31">
        <f t="shared" si="109"/>
        <v>0</v>
      </c>
      <c r="F342" s="36">
        <f>[4]Лист1!$F$118</f>
        <v>20500</v>
      </c>
      <c r="G342" s="32">
        <f>[4]Лист1!$G$118</f>
        <v>0</v>
      </c>
      <c r="H342" s="14">
        <f>[4]Лист1!$H$118</f>
        <v>75000</v>
      </c>
      <c r="I342" s="14">
        <f>[4]Лист1!$I$118</f>
        <v>0</v>
      </c>
      <c r="J342" s="14">
        <f>[4]Лист1!$J$118</f>
        <v>9500</v>
      </c>
      <c r="K342" s="14">
        <f>[4]Лист1!$K$118</f>
        <v>0</v>
      </c>
      <c r="L342" s="37">
        <f>[4]Лист1!$L$118</f>
        <v>0</v>
      </c>
      <c r="M342" s="14">
        <f>[4]Лист1!$M$118</f>
        <v>0</v>
      </c>
      <c r="N342" s="52"/>
      <c r="O342" s="18"/>
    </row>
    <row r="343" spans="1:15" s="17" customFormat="1">
      <c r="A343" s="75"/>
      <c r="B343" s="49"/>
      <c r="C343" s="11" t="s">
        <v>23</v>
      </c>
      <c r="D343" s="14">
        <f>F343+H343+J343+L343</f>
        <v>0</v>
      </c>
      <c r="E343" s="31">
        <f t="shared" si="109"/>
        <v>0</v>
      </c>
      <c r="F343" s="36">
        <f>[4]Лист1!$F$119</f>
        <v>0</v>
      </c>
      <c r="G343" s="32">
        <f>[4]Лист1!$G$119</f>
        <v>0</v>
      </c>
      <c r="H343" s="14">
        <f>[4]Лист1!$H$119</f>
        <v>0</v>
      </c>
      <c r="I343" s="14">
        <f>[4]Лист1!$I$119</f>
        <v>0</v>
      </c>
      <c r="J343" s="14">
        <f>[4]Лист1!$J$119</f>
        <v>0</v>
      </c>
      <c r="K343" s="14">
        <f>[4]Лист1!$K$119</f>
        <v>0</v>
      </c>
      <c r="L343" s="37">
        <f>[4]Лист1!$L$119</f>
        <v>0</v>
      </c>
      <c r="M343" s="14">
        <f>[4]Лист1!$M$119</f>
        <v>0</v>
      </c>
      <c r="N343" s="52"/>
      <c r="O343" s="18"/>
    </row>
    <row r="344" spans="1:15" s="17" customFormat="1">
      <c r="A344" s="75"/>
      <c r="B344" s="49"/>
      <c r="C344" s="11" t="s">
        <v>24</v>
      </c>
      <c r="D344" s="14">
        <f t="shared" si="109"/>
        <v>0</v>
      </c>
      <c r="E344" s="31">
        <f t="shared" si="109"/>
        <v>0</v>
      </c>
      <c r="F344" s="36">
        <f>[4]Лист1!$F$120</f>
        <v>0</v>
      </c>
      <c r="G344" s="32">
        <f>[4]Лист1!$G$120</f>
        <v>0</v>
      </c>
      <c r="H344" s="14">
        <f>[4]Лист1!$H$120</f>
        <v>0</v>
      </c>
      <c r="I344" s="14">
        <f>[4]Лист1!$I$120</f>
        <v>0</v>
      </c>
      <c r="J344" s="14">
        <f>[4]Лист1!$J$120</f>
        <v>0</v>
      </c>
      <c r="K344" s="14">
        <f>[4]Лист1!$K$120</f>
        <v>0</v>
      </c>
      <c r="L344" s="37">
        <f>[4]Лист1!$L$120</f>
        <v>0</v>
      </c>
      <c r="M344" s="14">
        <f>[4]Лист1!$M$120</f>
        <v>0</v>
      </c>
      <c r="N344" s="52"/>
      <c r="O344" s="18"/>
    </row>
    <row r="345" spans="1:15" s="17" customFormat="1" ht="20.25" hidden="1" customHeight="1">
      <c r="A345" s="75"/>
      <c r="B345" s="49" t="s">
        <v>118</v>
      </c>
      <c r="C345" s="11" t="s">
        <v>18</v>
      </c>
      <c r="D345" s="14">
        <f>SUM(D346:D351)</f>
        <v>3500</v>
      </c>
      <c r="E345" s="31">
        <f>SUM(E346:E351)</f>
        <v>0</v>
      </c>
      <c r="F345" s="14">
        <f>SUM(F346:F351)</f>
        <v>3500</v>
      </c>
      <c r="G345" s="32">
        <f t="shared" ref="G345:M345" si="110">SUM(G346:G351)</f>
        <v>0</v>
      </c>
      <c r="H345" s="14">
        <f t="shared" si="110"/>
        <v>0</v>
      </c>
      <c r="I345" s="14">
        <f t="shared" si="110"/>
        <v>0</v>
      </c>
      <c r="J345" s="14">
        <f t="shared" si="110"/>
        <v>0</v>
      </c>
      <c r="K345" s="14">
        <f t="shared" si="110"/>
        <v>0</v>
      </c>
      <c r="L345" s="14">
        <f t="shared" si="110"/>
        <v>0</v>
      </c>
      <c r="M345" s="14">
        <f t="shared" si="110"/>
        <v>0</v>
      </c>
      <c r="N345" s="52"/>
      <c r="O345" s="18"/>
    </row>
    <row r="346" spans="1:15" s="17" customFormat="1" ht="20.25" hidden="1" customHeight="1">
      <c r="A346" s="75"/>
      <c r="B346" s="49"/>
      <c r="C346" s="11" t="s">
        <v>19</v>
      </c>
      <c r="D346" s="14">
        <f t="shared" ref="D346:E351" si="111">F346+H346+J346+L346</f>
        <v>2000</v>
      </c>
      <c r="E346" s="31">
        <f t="shared" si="111"/>
        <v>0</v>
      </c>
      <c r="F346" s="36">
        <v>2000</v>
      </c>
      <c r="G346" s="32"/>
      <c r="H346" s="14"/>
      <c r="I346" s="14"/>
      <c r="J346" s="14"/>
      <c r="K346" s="14"/>
      <c r="L346" s="14"/>
      <c r="M346" s="14"/>
      <c r="N346" s="52"/>
      <c r="O346" s="18"/>
    </row>
    <row r="347" spans="1:15" s="17" customFormat="1" ht="20.25" hidden="1" customHeight="1">
      <c r="A347" s="75"/>
      <c r="B347" s="49"/>
      <c r="C347" s="11" t="s">
        <v>20</v>
      </c>
      <c r="D347" s="14">
        <f t="shared" si="111"/>
        <v>1500</v>
      </c>
      <c r="E347" s="31">
        <f t="shared" si="111"/>
        <v>0</v>
      </c>
      <c r="F347" s="14">
        <v>1500</v>
      </c>
      <c r="G347" s="32"/>
      <c r="H347" s="14"/>
      <c r="I347" s="14"/>
      <c r="J347" s="14"/>
      <c r="K347" s="14"/>
      <c r="L347" s="14"/>
      <c r="M347" s="14"/>
      <c r="N347" s="52"/>
      <c r="O347" s="18"/>
    </row>
    <row r="348" spans="1:15" s="17" customFormat="1" ht="20.25" hidden="1" customHeight="1">
      <c r="A348" s="75"/>
      <c r="B348" s="49"/>
      <c r="C348" s="11" t="s">
        <v>21</v>
      </c>
      <c r="D348" s="14">
        <f t="shared" si="111"/>
        <v>0</v>
      </c>
      <c r="E348" s="31">
        <f t="shared" si="111"/>
        <v>0</v>
      </c>
      <c r="F348" s="14"/>
      <c r="G348" s="32"/>
      <c r="H348" s="14"/>
      <c r="I348" s="14"/>
      <c r="J348" s="14"/>
      <c r="K348" s="14"/>
      <c r="L348" s="14"/>
      <c r="M348" s="14"/>
      <c r="N348" s="52"/>
      <c r="O348" s="18"/>
    </row>
    <row r="349" spans="1:15" s="17" customFormat="1" ht="20.25" hidden="1" customHeight="1">
      <c r="A349" s="75"/>
      <c r="B349" s="49"/>
      <c r="C349" s="11" t="s">
        <v>22</v>
      </c>
      <c r="D349" s="14">
        <f t="shared" si="111"/>
        <v>0</v>
      </c>
      <c r="E349" s="31">
        <f t="shared" si="111"/>
        <v>0</v>
      </c>
      <c r="F349" s="14"/>
      <c r="G349" s="32"/>
      <c r="H349" s="14"/>
      <c r="I349" s="14"/>
      <c r="J349" s="14"/>
      <c r="K349" s="14"/>
      <c r="L349" s="14"/>
      <c r="M349" s="14"/>
      <c r="N349" s="52"/>
      <c r="O349" s="18"/>
    </row>
    <row r="350" spans="1:15" s="17" customFormat="1" ht="20.25" hidden="1" customHeight="1">
      <c r="A350" s="75"/>
      <c r="B350" s="49"/>
      <c r="C350" s="11" t="s">
        <v>23</v>
      </c>
      <c r="D350" s="14">
        <f t="shared" si="111"/>
        <v>0</v>
      </c>
      <c r="E350" s="31">
        <f t="shared" si="111"/>
        <v>0</v>
      </c>
      <c r="F350" s="14"/>
      <c r="G350" s="32"/>
      <c r="H350" s="14"/>
      <c r="I350" s="14"/>
      <c r="J350" s="14"/>
      <c r="K350" s="14"/>
      <c r="L350" s="14"/>
      <c r="M350" s="14"/>
      <c r="N350" s="52"/>
      <c r="O350" s="18"/>
    </row>
    <row r="351" spans="1:15" s="17" customFormat="1" ht="20.25" hidden="1" customHeight="1">
      <c r="A351" s="75"/>
      <c r="B351" s="49"/>
      <c r="C351" s="11" t="s">
        <v>24</v>
      </c>
      <c r="D351" s="14">
        <f t="shared" si="111"/>
        <v>0</v>
      </c>
      <c r="E351" s="31">
        <f t="shared" si="111"/>
        <v>0</v>
      </c>
      <c r="F351" s="14"/>
      <c r="G351" s="32"/>
      <c r="H351" s="14"/>
      <c r="I351" s="14"/>
      <c r="J351" s="14"/>
      <c r="K351" s="14"/>
      <c r="L351" s="14"/>
      <c r="M351" s="14"/>
      <c r="N351" s="52"/>
      <c r="O351" s="18"/>
    </row>
    <row r="352" spans="1:15" s="17" customFormat="1" hidden="1">
      <c r="A352" s="75"/>
      <c r="B352" s="49" t="s">
        <v>101</v>
      </c>
      <c r="C352" s="11" t="s">
        <v>18</v>
      </c>
      <c r="D352" s="14">
        <f>SUM(D353:D358)</f>
        <v>1700</v>
      </c>
      <c r="E352" s="31">
        <f>SUM(E353:E358)</f>
        <v>0</v>
      </c>
      <c r="F352" s="14">
        <f>SUM(F353:F358)</f>
        <v>1700</v>
      </c>
      <c r="G352" s="32">
        <f t="shared" ref="G352:M352" si="112">SUM(G353:G358)</f>
        <v>0</v>
      </c>
      <c r="H352" s="14">
        <f t="shared" si="112"/>
        <v>0</v>
      </c>
      <c r="I352" s="14">
        <f t="shared" si="112"/>
        <v>0</v>
      </c>
      <c r="J352" s="14">
        <f t="shared" si="112"/>
        <v>0</v>
      </c>
      <c r="K352" s="14">
        <f t="shared" si="112"/>
        <v>0</v>
      </c>
      <c r="L352" s="14">
        <f t="shared" si="112"/>
        <v>0</v>
      </c>
      <c r="M352" s="14">
        <f t="shared" si="112"/>
        <v>0</v>
      </c>
      <c r="N352" s="52"/>
      <c r="O352" s="18"/>
    </row>
    <row r="353" spans="1:15" s="17" customFormat="1" hidden="1">
      <c r="A353" s="75"/>
      <c r="B353" s="49"/>
      <c r="C353" s="11" t="s">
        <v>19</v>
      </c>
      <c r="D353" s="14">
        <f t="shared" ref="D353:E358" si="113">F353+H353+J353+L353</f>
        <v>300</v>
      </c>
      <c r="E353" s="31">
        <f t="shared" si="113"/>
        <v>0</v>
      </c>
      <c r="F353" s="36">
        <v>300</v>
      </c>
      <c r="G353" s="32"/>
      <c r="H353" s="14"/>
      <c r="I353" s="14"/>
      <c r="J353" s="14"/>
      <c r="K353" s="14"/>
      <c r="L353" s="14"/>
      <c r="M353" s="14"/>
      <c r="N353" s="52"/>
      <c r="O353" s="18"/>
    </row>
    <row r="354" spans="1:15" s="17" customFormat="1" hidden="1">
      <c r="A354" s="75"/>
      <c r="B354" s="49"/>
      <c r="C354" s="11" t="s">
        <v>20</v>
      </c>
      <c r="D354" s="14">
        <f t="shared" si="113"/>
        <v>300</v>
      </c>
      <c r="E354" s="31">
        <f t="shared" si="113"/>
        <v>0</v>
      </c>
      <c r="F354" s="14">
        <v>300</v>
      </c>
      <c r="G354" s="32"/>
      <c r="H354" s="14"/>
      <c r="I354" s="14"/>
      <c r="J354" s="14"/>
      <c r="K354" s="14"/>
      <c r="L354" s="14"/>
      <c r="M354" s="14"/>
      <c r="N354" s="52"/>
      <c r="O354" s="18"/>
    </row>
    <row r="355" spans="1:15" s="17" customFormat="1" hidden="1">
      <c r="A355" s="75"/>
      <c r="B355" s="49"/>
      <c r="C355" s="11" t="s">
        <v>21</v>
      </c>
      <c r="D355" s="14">
        <f t="shared" si="113"/>
        <v>300</v>
      </c>
      <c r="E355" s="31">
        <f t="shared" si="113"/>
        <v>0</v>
      </c>
      <c r="F355" s="14">
        <v>300</v>
      </c>
      <c r="G355" s="32"/>
      <c r="H355" s="14"/>
      <c r="I355" s="14"/>
      <c r="J355" s="14"/>
      <c r="K355" s="14"/>
      <c r="L355" s="14"/>
      <c r="M355" s="14"/>
      <c r="N355" s="52"/>
      <c r="O355" s="18"/>
    </row>
    <row r="356" spans="1:15" s="17" customFormat="1" hidden="1">
      <c r="A356" s="75"/>
      <c r="B356" s="49"/>
      <c r="C356" s="11" t="s">
        <v>22</v>
      </c>
      <c r="D356" s="14">
        <f t="shared" si="113"/>
        <v>300</v>
      </c>
      <c r="E356" s="31">
        <f t="shared" si="113"/>
        <v>0</v>
      </c>
      <c r="F356" s="14">
        <v>300</v>
      </c>
      <c r="G356" s="32"/>
      <c r="H356" s="14"/>
      <c r="I356" s="14"/>
      <c r="J356" s="14"/>
      <c r="K356" s="14"/>
      <c r="L356" s="14"/>
      <c r="M356" s="14"/>
      <c r="N356" s="52"/>
      <c r="O356" s="18"/>
    </row>
    <row r="357" spans="1:15" s="17" customFormat="1" hidden="1">
      <c r="A357" s="75"/>
      <c r="B357" s="49"/>
      <c r="C357" s="11" t="s">
        <v>23</v>
      </c>
      <c r="D357" s="14">
        <f t="shared" si="113"/>
        <v>200</v>
      </c>
      <c r="E357" s="31">
        <f t="shared" si="113"/>
        <v>0</v>
      </c>
      <c r="F357" s="14">
        <v>200</v>
      </c>
      <c r="G357" s="32"/>
      <c r="H357" s="14"/>
      <c r="I357" s="14"/>
      <c r="J357" s="14"/>
      <c r="K357" s="14"/>
      <c r="L357" s="14"/>
      <c r="M357" s="14"/>
      <c r="N357" s="52"/>
      <c r="O357" s="18"/>
    </row>
    <row r="358" spans="1:15" s="17" customFormat="1" hidden="1">
      <c r="A358" s="75"/>
      <c r="B358" s="49"/>
      <c r="C358" s="11" t="s">
        <v>24</v>
      </c>
      <c r="D358" s="14">
        <f t="shared" si="113"/>
        <v>300</v>
      </c>
      <c r="E358" s="31">
        <f t="shared" si="113"/>
        <v>0</v>
      </c>
      <c r="F358" s="14">
        <v>300</v>
      </c>
      <c r="G358" s="32"/>
      <c r="H358" s="14"/>
      <c r="I358" s="14"/>
      <c r="J358" s="14"/>
      <c r="K358" s="14"/>
      <c r="L358" s="14"/>
      <c r="M358" s="14"/>
      <c r="N358" s="52"/>
      <c r="O358" s="18"/>
    </row>
    <row r="359" spans="1:15" s="17" customFormat="1" hidden="1">
      <c r="A359" s="75"/>
      <c r="B359" s="49" t="s">
        <v>112</v>
      </c>
      <c r="C359" s="11" t="s">
        <v>18</v>
      </c>
      <c r="D359" s="14">
        <f>SUM(D360:D365)</f>
        <v>181000</v>
      </c>
      <c r="E359" s="31">
        <f>SUM(E360:E365)</f>
        <v>0</v>
      </c>
      <c r="F359" s="14">
        <f>SUM(F360:F365)</f>
        <v>36000</v>
      </c>
      <c r="G359" s="32">
        <f t="shared" ref="G359:M359" si="114">SUM(G360:G365)</f>
        <v>0</v>
      </c>
      <c r="H359" s="14">
        <f t="shared" si="114"/>
        <v>125000</v>
      </c>
      <c r="I359" s="14">
        <f t="shared" si="114"/>
        <v>0</v>
      </c>
      <c r="J359" s="14">
        <f t="shared" si="114"/>
        <v>20000</v>
      </c>
      <c r="K359" s="14">
        <f t="shared" si="114"/>
        <v>0</v>
      </c>
      <c r="L359" s="14">
        <f t="shared" si="114"/>
        <v>0</v>
      </c>
      <c r="M359" s="14">
        <f t="shared" si="114"/>
        <v>0</v>
      </c>
      <c r="N359" s="52"/>
      <c r="O359" s="18"/>
    </row>
    <row r="360" spans="1:15" s="17" customFormat="1" hidden="1">
      <c r="A360" s="75"/>
      <c r="B360" s="49"/>
      <c r="C360" s="11" t="s">
        <v>19</v>
      </c>
      <c r="D360" s="14">
        <f t="shared" ref="D360:E365" si="115">F360+H360+J360+L360</f>
        <v>0</v>
      </c>
      <c r="E360" s="31">
        <f t="shared" si="115"/>
        <v>0</v>
      </c>
      <c r="F360" s="36">
        <f>F367+F374</f>
        <v>0</v>
      </c>
      <c r="G360" s="32">
        <f t="shared" ref="G360:M360" si="116">G367+G374</f>
        <v>0</v>
      </c>
      <c r="H360" s="14">
        <f t="shared" si="116"/>
        <v>0</v>
      </c>
      <c r="I360" s="14">
        <f t="shared" si="116"/>
        <v>0</v>
      </c>
      <c r="J360" s="14">
        <f t="shared" si="116"/>
        <v>0</v>
      </c>
      <c r="K360" s="14">
        <f t="shared" si="116"/>
        <v>0</v>
      </c>
      <c r="L360" s="14">
        <f t="shared" si="116"/>
        <v>0</v>
      </c>
      <c r="M360" s="14">
        <f t="shared" si="116"/>
        <v>0</v>
      </c>
      <c r="N360" s="52"/>
      <c r="O360" s="18"/>
    </row>
    <row r="361" spans="1:15" s="17" customFormat="1" hidden="1">
      <c r="A361" s="75"/>
      <c r="B361" s="49"/>
      <c r="C361" s="11" t="s">
        <v>20</v>
      </c>
      <c r="D361" s="14">
        <f t="shared" si="115"/>
        <v>0</v>
      </c>
      <c r="E361" s="31">
        <f t="shared" si="115"/>
        <v>0</v>
      </c>
      <c r="F361" s="14">
        <f t="shared" ref="F361:M361" si="117">F368+F375</f>
        <v>0</v>
      </c>
      <c r="G361" s="32">
        <f t="shared" si="117"/>
        <v>0</v>
      </c>
      <c r="H361" s="14">
        <f t="shared" si="117"/>
        <v>0</v>
      </c>
      <c r="I361" s="14">
        <f t="shared" si="117"/>
        <v>0</v>
      </c>
      <c r="J361" s="14">
        <f t="shared" si="117"/>
        <v>0</v>
      </c>
      <c r="K361" s="14">
        <f t="shared" si="117"/>
        <v>0</v>
      </c>
      <c r="L361" s="14">
        <f t="shared" si="117"/>
        <v>0</v>
      </c>
      <c r="M361" s="14">
        <f t="shared" si="117"/>
        <v>0</v>
      </c>
      <c r="N361" s="52"/>
      <c r="O361" s="18"/>
    </row>
    <row r="362" spans="1:15" s="17" customFormat="1" hidden="1">
      <c r="A362" s="75"/>
      <c r="B362" s="49"/>
      <c r="C362" s="11" t="s">
        <v>21</v>
      </c>
      <c r="D362" s="14">
        <f t="shared" si="115"/>
        <v>76000</v>
      </c>
      <c r="E362" s="31">
        <f t="shared" si="115"/>
        <v>0</v>
      </c>
      <c r="F362" s="14">
        <f t="shared" ref="F362:M362" si="118">F369+F376</f>
        <v>15500</v>
      </c>
      <c r="G362" s="32">
        <f t="shared" si="118"/>
        <v>0</v>
      </c>
      <c r="H362" s="14">
        <f t="shared" si="118"/>
        <v>50000</v>
      </c>
      <c r="I362" s="14">
        <f t="shared" si="118"/>
        <v>0</v>
      </c>
      <c r="J362" s="14">
        <f t="shared" si="118"/>
        <v>10500</v>
      </c>
      <c r="K362" s="14">
        <f t="shared" si="118"/>
        <v>0</v>
      </c>
      <c r="L362" s="14">
        <f t="shared" si="118"/>
        <v>0</v>
      </c>
      <c r="M362" s="14">
        <f t="shared" si="118"/>
        <v>0</v>
      </c>
      <c r="N362" s="52"/>
      <c r="O362" s="18"/>
    </row>
    <row r="363" spans="1:15" s="17" customFormat="1" hidden="1">
      <c r="A363" s="75"/>
      <c r="B363" s="49"/>
      <c r="C363" s="11" t="s">
        <v>22</v>
      </c>
      <c r="D363" s="14">
        <f t="shared" si="115"/>
        <v>105000</v>
      </c>
      <c r="E363" s="31">
        <f t="shared" si="115"/>
        <v>0</v>
      </c>
      <c r="F363" s="14">
        <f t="shared" ref="F363:M363" si="119">F370+F377</f>
        <v>20500</v>
      </c>
      <c r="G363" s="32">
        <f t="shared" si="119"/>
        <v>0</v>
      </c>
      <c r="H363" s="14">
        <f t="shared" si="119"/>
        <v>75000</v>
      </c>
      <c r="I363" s="14">
        <f t="shared" si="119"/>
        <v>0</v>
      </c>
      <c r="J363" s="14">
        <f t="shared" si="119"/>
        <v>9500</v>
      </c>
      <c r="K363" s="14">
        <f t="shared" si="119"/>
        <v>0</v>
      </c>
      <c r="L363" s="14">
        <f t="shared" si="119"/>
        <v>0</v>
      </c>
      <c r="M363" s="14">
        <f t="shared" si="119"/>
        <v>0</v>
      </c>
      <c r="N363" s="52"/>
      <c r="O363" s="18"/>
    </row>
    <row r="364" spans="1:15" s="17" customFormat="1" hidden="1">
      <c r="A364" s="75"/>
      <c r="B364" s="49"/>
      <c r="C364" s="11" t="s">
        <v>23</v>
      </c>
      <c r="D364" s="14">
        <f t="shared" si="115"/>
        <v>0</v>
      </c>
      <c r="E364" s="31">
        <f t="shared" si="115"/>
        <v>0</v>
      </c>
      <c r="F364" s="14">
        <f t="shared" ref="F364:M364" si="120">F371+F378</f>
        <v>0</v>
      </c>
      <c r="G364" s="32">
        <f t="shared" si="120"/>
        <v>0</v>
      </c>
      <c r="H364" s="14">
        <f t="shared" si="120"/>
        <v>0</v>
      </c>
      <c r="I364" s="14">
        <f t="shared" si="120"/>
        <v>0</v>
      </c>
      <c r="J364" s="14">
        <f t="shared" si="120"/>
        <v>0</v>
      </c>
      <c r="K364" s="14">
        <f t="shared" si="120"/>
        <v>0</v>
      </c>
      <c r="L364" s="14">
        <f t="shared" si="120"/>
        <v>0</v>
      </c>
      <c r="M364" s="14">
        <f t="shared" si="120"/>
        <v>0</v>
      </c>
      <c r="N364" s="52"/>
      <c r="O364" s="18"/>
    </row>
    <row r="365" spans="1:15" s="17" customFormat="1" hidden="1">
      <c r="A365" s="75"/>
      <c r="B365" s="49"/>
      <c r="C365" s="11" t="s">
        <v>24</v>
      </c>
      <c r="D365" s="14">
        <f t="shared" si="115"/>
        <v>0</v>
      </c>
      <c r="E365" s="31">
        <f t="shared" si="115"/>
        <v>0</v>
      </c>
      <c r="F365" s="14">
        <f t="shared" ref="F365:M365" si="121">F372+F379</f>
        <v>0</v>
      </c>
      <c r="G365" s="32">
        <f t="shared" si="121"/>
        <v>0</v>
      </c>
      <c r="H365" s="14">
        <f t="shared" si="121"/>
        <v>0</v>
      </c>
      <c r="I365" s="14">
        <f t="shared" si="121"/>
        <v>0</v>
      </c>
      <c r="J365" s="14">
        <f t="shared" si="121"/>
        <v>0</v>
      </c>
      <c r="K365" s="14">
        <f t="shared" si="121"/>
        <v>0</v>
      </c>
      <c r="L365" s="14">
        <f t="shared" si="121"/>
        <v>0</v>
      </c>
      <c r="M365" s="14">
        <f t="shared" si="121"/>
        <v>0</v>
      </c>
      <c r="N365" s="53"/>
      <c r="O365" s="18"/>
    </row>
    <row r="366" spans="1:15" ht="23.25" hidden="1" customHeight="1">
      <c r="A366" s="75"/>
      <c r="B366" s="50" t="s">
        <v>113</v>
      </c>
      <c r="C366" s="8" t="s">
        <v>18</v>
      </c>
      <c r="D366" s="14">
        <f>SUM(D367:D372)</f>
        <v>55000</v>
      </c>
      <c r="E366" s="31">
        <f>SUM(E367:E372)</f>
        <v>0</v>
      </c>
      <c r="F366" s="14">
        <f>SUM(F367:F372)</f>
        <v>0</v>
      </c>
      <c r="G366" s="34">
        <f t="shared" ref="G366:M366" si="122">SUM(G367:G372)</f>
        <v>0</v>
      </c>
      <c r="H366" s="20">
        <f t="shared" si="122"/>
        <v>35000</v>
      </c>
      <c r="I366" s="20">
        <f t="shared" si="122"/>
        <v>0</v>
      </c>
      <c r="J366" s="20">
        <f t="shared" si="122"/>
        <v>20000</v>
      </c>
      <c r="K366" s="14">
        <f t="shared" si="122"/>
        <v>0</v>
      </c>
      <c r="L366" s="14">
        <f t="shared" si="122"/>
        <v>0</v>
      </c>
      <c r="M366" s="14">
        <f t="shared" si="122"/>
        <v>0</v>
      </c>
      <c r="N366" s="51" t="s">
        <v>95</v>
      </c>
      <c r="O366" s="18"/>
    </row>
    <row r="367" spans="1:15" ht="23.25" hidden="1" customHeight="1">
      <c r="A367" s="75"/>
      <c r="B367" s="50"/>
      <c r="C367" s="8" t="s">
        <v>19</v>
      </c>
      <c r="D367" s="14">
        <f t="shared" ref="D367:E372" si="123">F367+H367+J367+L367</f>
        <v>0</v>
      </c>
      <c r="E367" s="31">
        <f t="shared" si="123"/>
        <v>0</v>
      </c>
      <c r="F367" s="33"/>
      <c r="G367" s="34"/>
      <c r="H367" s="20"/>
      <c r="I367" s="20"/>
      <c r="J367" s="20"/>
      <c r="K367" s="20"/>
      <c r="L367" s="20"/>
      <c r="M367" s="20"/>
      <c r="N367" s="52"/>
      <c r="O367" s="18"/>
    </row>
    <row r="368" spans="1:15" ht="23.25" hidden="1" customHeight="1">
      <c r="A368" s="75"/>
      <c r="B368" s="50"/>
      <c r="C368" s="8" t="s">
        <v>20</v>
      </c>
      <c r="D368" s="14">
        <f t="shared" si="123"/>
        <v>0</v>
      </c>
      <c r="E368" s="31">
        <f t="shared" si="123"/>
        <v>0</v>
      </c>
      <c r="F368" s="20"/>
      <c r="G368" s="34"/>
      <c r="H368" s="20"/>
      <c r="I368" s="20"/>
      <c r="J368" s="20"/>
      <c r="K368" s="20"/>
      <c r="L368" s="20"/>
      <c r="M368" s="20"/>
      <c r="N368" s="52"/>
      <c r="O368" s="18"/>
    </row>
    <row r="369" spans="1:16" ht="23.25" hidden="1" customHeight="1">
      <c r="A369" s="75"/>
      <c r="B369" s="50"/>
      <c r="C369" s="8" t="s">
        <v>21</v>
      </c>
      <c r="D369" s="14">
        <f t="shared" si="123"/>
        <v>25500</v>
      </c>
      <c r="E369" s="31">
        <f t="shared" si="123"/>
        <v>0</v>
      </c>
      <c r="F369" s="20"/>
      <c r="G369" s="34"/>
      <c r="H369" s="20">
        <v>15000</v>
      </c>
      <c r="I369" s="20"/>
      <c r="J369" s="20">
        <v>10500</v>
      </c>
      <c r="K369" s="20"/>
      <c r="L369" s="20"/>
      <c r="M369" s="20"/>
      <c r="N369" s="52"/>
      <c r="O369" s="18"/>
    </row>
    <row r="370" spans="1:16" ht="23.25" hidden="1" customHeight="1">
      <c r="A370" s="75"/>
      <c r="B370" s="50"/>
      <c r="C370" s="8" t="s">
        <v>22</v>
      </c>
      <c r="D370" s="14">
        <f t="shared" si="123"/>
        <v>29500</v>
      </c>
      <c r="E370" s="31">
        <f t="shared" si="123"/>
        <v>0</v>
      </c>
      <c r="F370" s="20"/>
      <c r="G370" s="34"/>
      <c r="H370" s="20">
        <v>20000</v>
      </c>
      <c r="I370" s="20"/>
      <c r="J370" s="20">
        <v>9500</v>
      </c>
      <c r="K370" s="20"/>
      <c r="L370" s="20"/>
      <c r="M370" s="20"/>
      <c r="N370" s="52"/>
      <c r="O370" s="18"/>
    </row>
    <row r="371" spans="1:16" ht="23.25" hidden="1" customHeight="1">
      <c r="A371" s="75"/>
      <c r="B371" s="50"/>
      <c r="C371" s="8" t="s">
        <v>23</v>
      </c>
      <c r="D371" s="14">
        <f t="shared" si="123"/>
        <v>0</v>
      </c>
      <c r="E371" s="31">
        <f t="shared" si="123"/>
        <v>0</v>
      </c>
      <c r="F371" s="20"/>
      <c r="G371" s="34"/>
      <c r="H371" s="20"/>
      <c r="I371" s="20"/>
      <c r="J371" s="20"/>
      <c r="K371" s="20"/>
      <c r="L371" s="20"/>
      <c r="M371" s="20"/>
      <c r="N371" s="52"/>
      <c r="O371" s="18"/>
    </row>
    <row r="372" spans="1:16" s="29" customFormat="1" ht="23.25" hidden="1" customHeight="1">
      <c r="A372" s="75"/>
      <c r="B372" s="50"/>
      <c r="C372" s="8" t="s">
        <v>24</v>
      </c>
      <c r="D372" s="14">
        <f t="shared" si="123"/>
        <v>0</v>
      </c>
      <c r="E372" s="31">
        <f t="shared" si="123"/>
        <v>0</v>
      </c>
      <c r="F372" s="20"/>
      <c r="G372" s="34"/>
      <c r="H372" s="20">
        <v>0</v>
      </c>
      <c r="I372" s="20"/>
      <c r="J372" s="20"/>
      <c r="K372" s="20"/>
      <c r="L372" s="20"/>
      <c r="M372" s="20"/>
      <c r="N372" s="52"/>
      <c r="O372" s="18"/>
    </row>
    <row r="373" spans="1:16" ht="23.25" hidden="1" customHeight="1">
      <c r="A373" s="75"/>
      <c r="B373" s="50" t="s">
        <v>114</v>
      </c>
      <c r="C373" s="8" t="s">
        <v>18</v>
      </c>
      <c r="D373" s="14">
        <f>SUM(D374:D379)</f>
        <v>126000</v>
      </c>
      <c r="E373" s="31">
        <f t="shared" ref="E373:M373" si="124">SUM(E374:E379)</f>
        <v>0</v>
      </c>
      <c r="F373" s="20">
        <f t="shared" si="124"/>
        <v>36000</v>
      </c>
      <c r="G373" s="34">
        <f t="shared" si="124"/>
        <v>0</v>
      </c>
      <c r="H373" s="20">
        <f t="shared" si="124"/>
        <v>90000</v>
      </c>
      <c r="I373" s="14">
        <f t="shared" si="124"/>
        <v>0</v>
      </c>
      <c r="J373" s="14">
        <f t="shared" si="124"/>
        <v>0</v>
      </c>
      <c r="K373" s="14">
        <f t="shared" si="124"/>
        <v>0</v>
      </c>
      <c r="L373" s="14">
        <f t="shared" si="124"/>
        <v>0</v>
      </c>
      <c r="M373" s="14">
        <f t="shared" si="124"/>
        <v>0</v>
      </c>
      <c r="N373" s="52"/>
      <c r="O373" s="18"/>
    </row>
    <row r="374" spans="1:16" ht="23.25" hidden="1" customHeight="1">
      <c r="A374" s="75"/>
      <c r="B374" s="50"/>
      <c r="C374" s="8" t="s">
        <v>19</v>
      </c>
      <c r="D374" s="14">
        <f t="shared" ref="D374:E379" si="125">F374+H374+J374+L374</f>
        <v>0</v>
      </c>
      <c r="E374" s="31">
        <f t="shared" si="125"/>
        <v>0</v>
      </c>
      <c r="F374" s="33"/>
      <c r="G374" s="34"/>
      <c r="H374" s="20"/>
      <c r="I374" s="20"/>
      <c r="J374" s="20"/>
      <c r="K374" s="20"/>
      <c r="L374" s="20"/>
      <c r="M374" s="20"/>
      <c r="N374" s="52"/>
      <c r="O374" s="18"/>
    </row>
    <row r="375" spans="1:16" ht="23.25" hidden="1" customHeight="1">
      <c r="A375" s="75"/>
      <c r="B375" s="50"/>
      <c r="C375" s="8" t="s">
        <v>20</v>
      </c>
      <c r="D375" s="14">
        <f t="shared" si="125"/>
        <v>0</v>
      </c>
      <c r="E375" s="31">
        <f t="shared" si="125"/>
        <v>0</v>
      </c>
      <c r="F375" s="20"/>
      <c r="G375" s="34"/>
      <c r="H375" s="20"/>
      <c r="I375" s="20"/>
      <c r="J375" s="20"/>
      <c r="K375" s="20"/>
      <c r="L375" s="20"/>
      <c r="M375" s="20"/>
      <c r="N375" s="52"/>
      <c r="O375" s="18"/>
    </row>
    <row r="376" spans="1:16" ht="23.25" hidden="1" customHeight="1">
      <c r="A376" s="75"/>
      <c r="B376" s="50"/>
      <c r="C376" s="8" t="s">
        <v>21</v>
      </c>
      <c r="D376" s="14">
        <f t="shared" si="125"/>
        <v>50500</v>
      </c>
      <c r="E376" s="31">
        <f t="shared" si="125"/>
        <v>0</v>
      </c>
      <c r="F376" s="20">
        <v>15500</v>
      </c>
      <c r="G376" s="34"/>
      <c r="H376" s="20">
        <v>35000</v>
      </c>
      <c r="I376" s="20"/>
      <c r="J376" s="20"/>
      <c r="K376" s="20"/>
      <c r="L376" s="20"/>
      <c r="M376" s="20"/>
      <c r="N376" s="52"/>
      <c r="O376" s="18"/>
    </row>
    <row r="377" spans="1:16" ht="23.25" hidden="1" customHeight="1">
      <c r="A377" s="75"/>
      <c r="B377" s="50"/>
      <c r="C377" s="8" t="s">
        <v>22</v>
      </c>
      <c r="D377" s="14">
        <f t="shared" si="125"/>
        <v>75500</v>
      </c>
      <c r="E377" s="31">
        <f t="shared" si="125"/>
        <v>0</v>
      </c>
      <c r="F377" s="20">
        <v>20500</v>
      </c>
      <c r="G377" s="34"/>
      <c r="H377" s="20">
        <v>55000</v>
      </c>
      <c r="I377" s="20"/>
      <c r="J377" s="20"/>
      <c r="K377" s="20"/>
      <c r="L377" s="20"/>
      <c r="M377" s="20"/>
      <c r="N377" s="52"/>
      <c r="O377" s="18"/>
    </row>
    <row r="378" spans="1:16" ht="23.25" hidden="1" customHeight="1">
      <c r="A378" s="75"/>
      <c r="B378" s="50"/>
      <c r="C378" s="8" t="s">
        <v>23</v>
      </c>
      <c r="D378" s="14">
        <f t="shared" si="125"/>
        <v>0</v>
      </c>
      <c r="E378" s="31">
        <f t="shared" si="125"/>
        <v>0</v>
      </c>
      <c r="F378" s="20"/>
      <c r="G378" s="34"/>
      <c r="H378" s="20"/>
      <c r="I378" s="20"/>
      <c r="J378" s="20"/>
      <c r="K378" s="20"/>
      <c r="L378" s="20"/>
      <c r="M378" s="20"/>
      <c r="N378" s="52"/>
      <c r="O378" s="18"/>
    </row>
    <row r="379" spans="1:16" s="29" customFormat="1" ht="23.25" hidden="1" customHeight="1">
      <c r="A379" s="76"/>
      <c r="B379" s="50"/>
      <c r="C379" s="8" t="s">
        <v>24</v>
      </c>
      <c r="D379" s="14">
        <f t="shared" si="125"/>
        <v>0</v>
      </c>
      <c r="E379" s="14">
        <f t="shared" si="125"/>
        <v>0</v>
      </c>
      <c r="F379" s="20"/>
      <c r="G379" s="20"/>
      <c r="H379" s="20"/>
      <c r="I379" s="20"/>
      <c r="J379" s="20"/>
      <c r="K379" s="20"/>
      <c r="L379" s="20"/>
      <c r="M379" s="20"/>
      <c r="N379" s="52"/>
      <c r="O379" s="18"/>
    </row>
    <row r="380" spans="1:16">
      <c r="A380" s="48"/>
      <c r="B380" s="49" t="s">
        <v>38</v>
      </c>
      <c r="C380" s="11" t="s">
        <v>18</v>
      </c>
      <c r="D380" s="14">
        <f t="shared" ref="D380:M380" si="126">SUM(D381:D386)</f>
        <v>208040</v>
      </c>
      <c r="E380" s="14">
        <f t="shared" si="126"/>
        <v>1000</v>
      </c>
      <c r="F380" s="14">
        <f t="shared" si="126"/>
        <v>59540</v>
      </c>
      <c r="G380" s="14">
        <f t="shared" si="126"/>
        <v>1000</v>
      </c>
      <c r="H380" s="14">
        <f t="shared" si="126"/>
        <v>125000</v>
      </c>
      <c r="I380" s="14">
        <f t="shared" si="126"/>
        <v>0</v>
      </c>
      <c r="J380" s="14">
        <f t="shared" si="126"/>
        <v>23500</v>
      </c>
      <c r="K380" s="14">
        <f t="shared" si="126"/>
        <v>0</v>
      </c>
      <c r="L380" s="14">
        <f t="shared" si="126"/>
        <v>0</v>
      </c>
      <c r="M380" s="14">
        <f t="shared" si="126"/>
        <v>0</v>
      </c>
      <c r="N380" s="52"/>
      <c r="O380" s="18"/>
      <c r="P380" s="38"/>
    </row>
    <row r="381" spans="1:16">
      <c r="A381" s="48"/>
      <c r="B381" s="49"/>
      <c r="C381" s="11" t="s">
        <v>19</v>
      </c>
      <c r="D381" s="14">
        <f>F381+H381+J381+L381</f>
        <v>8040</v>
      </c>
      <c r="E381" s="14">
        <f t="shared" ref="D381:E386" si="127">G381+I381+K381+M381</f>
        <v>250</v>
      </c>
      <c r="F381" s="14">
        <f>F339+F241</f>
        <v>6540</v>
      </c>
      <c r="G381" s="14">
        <f t="shared" ref="G381:L381" si="128">G339+G241</f>
        <v>250</v>
      </c>
      <c r="H381" s="14">
        <f t="shared" si="128"/>
        <v>0</v>
      </c>
      <c r="I381" s="14">
        <f t="shared" si="128"/>
        <v>0</v>
      </c>
      <c r="J381" s="14">
        <f t="shared" si="128"/>
        <v>1500</v>
      </c>
      <c r="K381" s="14">
        <f t="shared" si="128"/>
        <v>0</v>
      </c>
      <c r="L381" s="14">
        <f t="shared" si="128"/>
        <v>0</v>
      </c>
      <c r="M381" s="14">
        <f>M339+M241</f>
        <v>0</v>
      </c>
      <c r="N381" s="52"/>
      <c r="O381" s="18"/>
    </row>
    <row r="382" spans="1:16">
      <c r="A382" s="48"/>
      <c r="B382" s="49"/>
      <c r="C382" s="11" t="s">
        <v>20</v>
      </c>
      <c r="D382" s="14">
        <f>F382+H382+J382+L382</f>
        <v>6300</v>
      </c>
      <c r="E382" s="14">
        <f t="shared" si="127"/>
        <v>250</v>
      </c>
      <c r="F382" s="14">
        <f t="shared" ref="F382:L382" si="129">F340+F242</f>
        <v>4800</v>
      </c>
      <c r="G382" s="14">
        <f t="shared" si="129"/>
        <v>250</v>
      </c>
      <c r="H382" s="14">
        <f t="shared" si="129"/>
        <v>0</v>
      </c>
      <c r="I382" s="14">
        <f t="shared" si="129"/>
        <v>0</v>
      </c>
      <c r="J382" s="14">
        <f t="shared" si="129"/>
        <v>1500</v>
      </c>
      <c r="K382" s="14">
        <f t="shared" si="129"/>
        <v>0</v>
      </c>
      <c r="L382" s="14">
        <f t="shared" si="129"/>
        <v>0</v>
      </c>
      <c r="M382" s="14">
        <f>M340+M242</f>
        <v>0</v>
      </c>
      <c r="N382" s="52"/>
      <c r="O382" s="18"/>
    </row>
    <row r="383" spans="1:16">
      <c r="A383" s="48"/>
      <c r="B383" s="49"/>
      <c r="C383" s="11" t="s">
        <v>21</v>
      </c>
      <c r="D383" s="14">
        <f t="shared" si="127"/>
        <v>81300</v>
      </c>
      <c r="E383" s="14">
        <f t="shared" si="127"/>
        <v>250</v>
      </c>
      <c r="F383" s="14">
        <f t="shared" ref="F383:L383" si="130">F341+F243</f>
        <v>20300</v>
      </c>
      <c r="G383" s="14">
        <f t="shared" si="130"/>
        <v>250</v>
      </c>
      <c r="H383" s="14">
        <f t="shared" si="130"/>
        <v>50000</v>
      </c>
      <c r="I383" s="14">
        <f t="shared" si="130"/>
        <v>0</v>
      </c>
      <c r="J383" s="14">
        <f t="shared" si="130"/>
        <v>11000</v>
      </c>
      <c r="K383" s="14">
        <f t="shared" si="130"/>
        <v>0</v>
      </c>
      <c r="L383" s="14">
        <f t="shared" si="130"/>
        <v>0</v>
      </c>
      <c r="M383" s="14">
        <f>M341+M243</f>
        <v>0</v>
      </c>
      <c r="N383" s="52"/>
      <c r="O383" s="18"/>
    </row>
    <row r="384" spans="1:16">
      <c r="A384" s="48"/>
      <c r="B384" s="49"/>
      <c r="C384" s="11" t="s">
        <v>22</v>
      </c>
      <c r="D384" s="14">
        <f t="shared" si="127"/>
        <v>107450</v>
      </c>
      <c r="E384" s="14">
        <f t="shared" si="127"/>
        <v>250</v>
      </c>
      <c r="F384" s="14">
        <f t="shared" ref="F384:L384" si="131">F342+F244</f>
        <v>22950</v>
      </c>
      <c r="G384" s="14">
        <f t="shared" si="131"/>
        <v>250</v>
      </c>
      <c r="H384" s="14">
        <f t="shared" si="131"/>
        <v>75000</v>
      </c>
      <c r="I384" s="14">
        <f t="shared" si="131"/>
        <v>0</v>
      </c>
      <c r="J384" s="14">
        <f t="shared" si="131"/>
        <v>9500</v>
      </c>
      <c r="K384" s="14">
        <f>K342+K244</f>
        <v>0</v>
      </c>
      <c r="L384" s="14">
        <f t="shared" si="131"/>
        <v>0</v>
      </c>
      <c r="M384" s="14">
        <f>M342+M244</f>
        <v>0</v>
      </c>
      <c r="N384" s="52"/>
      <c r="O384" s="18"/>
    </row>
    <row r="385" spans="1:16">
      <c r="A385" s="48"/>
      <c r="B385" s="49"/>
      <c r="C385" s="11" t="s">
        <v>23</v>
      </c>
      <c r="D385" s="14">
        <f t="shared" si="127"/>
        <v>2500</v>
      </c>
      <c r="E385" s="14">
        <f t="shared" si="127"/>
        <v>0</v>
      </c>
      <c r="F385" s="14">
        <f t="shared" ref="F385:L385" si="132">F343+F245</f>
        <v>2500</v>
      </c>
      <c r="G385" s="14">
        <f t="shared" si="132"/>
        <v>0</v>
      </c>
      <c r="H385" s="14">
        <f t="shared" si="132"/>
        <v>0</v>
      </c>
      <c r="I385" s="14">
        <f t="shared" si="132"/>
        <v>0</v>
      </c>
      <c r="J385" s="14">
        <f t="shared" si="132"/>
        <v>0</v>
      </c>
      <c r="K385" s="14">
        <f t="shared" si="132"/>
        <v>0</v>
      </c>
      <c r="L385" s="14">
        <f t="shared" si="132"/>
        <v>0</v>
      </c>
      <c r="M385" s="14">
        <f>M343+M245</f>
        <v>0</v>
      </c>
      <c r="N385" s="52"/>
      <c r="O385" s="18"/>
    </row>
    <row r="386" spans="1:16">
      <c r="A386" s="48"/>
      <c r="B386" s="49"/>
      <c r="C386" s="11" t="s">
        <v>24</v>
      </c>
      <c r="D386" s="14">
        <f t="shared" si="127"/>
        <v>2450</v>
      </c>
      <c r="E386" s="14">
        <f t="shared" si="127"/>
        <v>0</v>
      </c>
      <c r="F386" s="14">
        <f t="shared" ref="F386:M386" si="133">F344+F246</f>
        <v>2450</v>
      </c>
      <c r="G386" s="14">
        <f t="shared" si="133"/>
        <v>0</v>
      </c>
      <c r="H386" s="14">
        <f t="shared" si="133"/>
        <v>0</v>
      </c>
      <c r="I386" s="14">
        <f t="shared" si="133"/>
        <v>0</v>
      </c>
      <c r="J386" s="14">
        <f t="shared" si="133"/>
        <v>0</v>
      </c>
      <c r="K386" s="14">
        <f t="shared" si="133"/>
        <v>0</v>
      </c>
      <c r="L386" s="14">
        <f t="shared" si="133"/>
        <v>0</v>
      </c>
      <c r="M386" s="14">
        <f t="shared" si="133"/>
        <v>0</v>
      </c>
      <c r="N386" s="53"/>
      <c r="O386" s="18"/>
    </row>
    <row r="387" spans="1:16">
      <c r="A387" s="65" t="s">
        <v>96</v>
      </c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7"/>
      <c r="N387" s="8"/>
      <c r="O387" s="18"/>
    </row>
    <row r="388" spans="1:16">
      <c r="A388" s="65" t="s">
        <v>97</v>
      </c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7"/>
      <c r="N388" s="8"/>
      <c r="O388" s="18"/>
    </row>
    <row r="389" spans="1:16" s="17" customFormat="1">
      <c r="A389" s="54" t="s">
        <v>126</v>
      </c>
      <c r="B389" s="13" t="s">
        <v>35</v>
      </c>
      <c r="C389" s="11" t="s">
        <v>18</v>
      </c>
      <c r="D389" s="14">
        <f>SUM(D390:D395)</f>
        <v>109328.5</v>
      </c>
      <c r="E389" s="14">
        <f t="shared" ref="E389:K389" si="134">SUM(E390:E395)</f>
        <v>68803</v>
      </c>
      <c r="F389" s="14">
        <f t="shared" si="134"/>
        <v>109328.5</v>
      </c>
      <c r="G389" s="14">
        <f t="shared" si="134"/>
        <v>68803</v>
      </c>
      <c r="H389" s="14">
        <f t="shared" si="134"/>
        <v>0</v>
      </c>
      <c r="I389" s="14">
        <f t="shared" si="134"/>
        <v>0</v>
      </c>
      <c r="J389" s="14">
        <f t="shared" si="134"/>
        <v>0</v>
      </c>
      <c r="K389" s="14">
        <f t="shared" si="134"/>
        <v>0</v>
      </c>
      <c r="L389" s="14">
        <f>SUM(L390:L395)</f>
        <v>0</v>
      </c>
      <c r="M389" s="14">
        <f>SUM(M390:M395)</f>
        <v>0</v>
      </c>
      <c r="N389" s="51" t="s">
        <v>95</v>
      </c>
      <c r="O389" s="18"/>
    </row>
    <row r="390" spans="1:16" s="17" customFormat="1">
      <c r="A390" s="55"/>
      <c r="B390" s="49" t="s">
        <v>92</v>
      </c>
      <c r="C390" s="11" t="s">
        <v>19</v>
      </c>
      <c r="D390" s="14">
        <f>F390+H390+J390+L390</f>
        <v>16811.2</v>
      </c>
      <c r="E390" s="14">
        <f>G390+I390+K390+M390</f>
        <v>16811.2</v>
      </c>
      <c r="F390" s="14">
        <f>[5]Лист1!$F$16</f>
        <v>16811.2</v>
      </c>
      <c r="G390" s="14">
        <f>[5]Лист1!$G$16</f>
        <v>16811.2</v>
      </c>
      <c r="H390" s="14">
        <f t="shared" ref="H390:M390" si="135">H397</f>
        <v>0</v>
      </c>
      <c r="I390" s="14">
        <f t="shared" si="135"/>
        <v>0</v>
      </c>
      <c r="J390" s="14">
        <f t="shared" si="135"/>
        <v>0</v>
      </c>
      <c r="K390" s="14">
        <f t="shared" si="135"/>
        <v>0</v>
      </c>
      <c r="L390" s="14">
        <f t="shared" si="135"/>
        <v>0</v>
      </c>
      <c r="M390" s="14">
        <f t="shared" si="135"/>
        <v>0</v>
      </c>
      <c r="N390" s="52"/>
      <c r="O390" s="18"/>
      <c r="P390" s="16"/>
    </row>
    <row r="391" spans="1:16" s="17" customFormat="1">
      <c r="A391" s="55"/>
      <c r="B391" s="49"/>
      <c r="C391" s="11" t="s">
        <v>20</v>
      </c>
      <c r="D391" s="14">
        <f t="shared" ref="D391:E395" si="136">F391+H391+J391+L391</f>
        <v>17478.099999999999</v>
      </c>
      <c r="E391" s="14">
        <f t="shared" si="136"/>
        <v>17330.599999999999</v>
      </c>
      <c r="F391" s="14">
        <f>[5]Лист1!$F$17</f>
        <v>17478.099999999999</v>
      </c>
      <c r="G391" s="14">
        <f>[5]Лист1!$G$17</f>
        <v>17330.599999999999</v>
      </c>
      <c r="H391" s="14">
        <f t="shared" ref="H391:M391" si="137">H398</f>
        <v>0</v>
      </c>
      <c r="I391" s="14">
        <f t="shared" si="137"/>
        <v>0</v>
      </c>
      <c r="J391" s="14">
        <f t="shared" si="137"/>
        <v>0</v>
      </c>
      <c r="K391" s="14">
        <f t="shared" si="137"/>
        <v>0</v>
      </c>
      <c r="L391" s="14">
        <f t="shared" si="137"/>
        <v>0</v>
      </c>
      <c r="M391" s="14">
        <f t="shared" si="137"/>
        <v>0</v>
      </c>
      <c r="N391" s="52"/>
      <c r="O391" s="18"/>
    </row>
    <row r="392" spans="1:16" s="17" customFormat="1">
      <c r="A392" s="55"/>
      <c r="B392" s="49"/>
      <c r="C392" s="11" t="s">
        <v>21</v>
      </c>
      <c r="D392" s="14">
        <f t="shared" si="136"/>
        <v>17478.099999999999</v>
      </c>
      <c r="E392" s="14">
        <f t="shared" si="136"/>
        <v>17330.599999999999</v>
      </c>
      <c r="F392" s="14">
        <f>[5]Лист1!$F$18</f>
        <v>17478.099999999999</v>
      </c>
      <c r="G392" s="14">
        <f>[5]Лист1!$G$18</f>
        <v>17330.599999999999</v>
      </c>
      <c r="H392" s="14">
        <f t="shared" ref="H392:M392" si="138">H399</f>
        <v>0</v>
      </c>
      <c r="I392" s="14">
        <f t="shared" si="138"/>
        <v>0</v>
      </c>
      <c r="J392" s="14">
        <f t="shared" si="138"/>
        <v>0</v>
      </c>
      <c r="K392" s="14">
        <f t="shared" si="138"/>
        <v>0</v>
      </c>
      <c r="L392" s="14">
        <f t="shared" si="138"/>
        <v>0</v>
      </c>
      <c r="M392" s="14">
        <f t="shared" si="138"/>
        <v>0</v>
      </c>
      <c r="N392" s="52"/>
      <c r="O392" s="18"/>
    </row>
    <row r="393" spans="1:16" s="17" customFormat="1">
      <c r="A393" s="55"/>
      <c r="B393" s="49"/>
      <c r="C393" s="11" t="s">
        <v>22</v>
      </c>
      <c r="D393" s="14">
        <f t="shared" si="136"/>
        <v>17478.099999999999</v>
      </c>
      <c r="E393" s="14">
        <f t="shared" si="136"/>
        <v>17330.599999999999</v>
      </c>
      <c r="F393" s="14">
        <f>[5]Лист1!$F$19</f>
        <v>17478.099999999999</v>
      </c>
      <c r="G393" s="14">
        <f>[5]Лист1!$G$19</f>
        <v>17330.599999999999</v>
      </c>
      <c r="H393" s="14">
        <f t="shared" ref="H393:M393" si="139">H400</f>
        <v>0</v>
      </c>
      <c r="I393" s="14">
        <f t="shared" si="139"/>
        <v>0</v>
      </c>
      <c r="J393" s="14">
        <f t="shared" si="139"/>
        <v>0</v>
      </c>
      <c r="K393" s="14">
        <f t="shared" si="139"/>
        <v>0</v>
      </c>
      <c r="L393" s="14">
        <f t="shared" si="139"/>
        <v>0</v>
      </c>
      <c r="M393" s="14">
        <f t="shared" si="139"/>
        <v>0</v>
      </c>
      <c r="N393" s="52"/>
      <c r="O393" s="18"/>
    </row>
    <row r="394" spans="1:16" s="17" customFormat="1">
      <c r="A394" s="55"/>
      <c r="B394" s="49"/>
      <c r="C394" s="11" t="s">
        <v>23</v>
      </c>
      <c r="D394" s="14">
        <f t="shared" si="136"/>
        <v>19063</v>
      </c>
      <c r="E394" s="14">
        <f t="shared" si="136"/>
        <v>0</v>
      </c>
      <c r="F394" s="14">
        <f>[5]Лист1!$F$20</f>
        <v>19063</v>
      </c>
      <c r="G394" s="14">
        <f>[5]Лист1!$G$20</f>
        <v>0</v>
      </c>
      <c r="H394" s="14">
        <f t="shared" ref="H394:M394" si="140">H401</f>
        <v>0</v>
      </c>
      <c r="I394" s="14">
        <f t="shared" si="140"/>
        <v>0</v>
      </c>
      <c r="J394" s="14">
        <f t="shared" si="140"/>
        <v>0</v>
      </c>
      <c r="K394" s="14">
        <f t="shared" si="140"/>
        <v>0</v>
      </c>
      <c r="L394" s="14">
        <f t="shared" si="140"/>
        <v>0</v>
      </c>
      <c r="M394" s="14">
        <f t="shared" si="140"/>
        <v>0</v>
      </c>
      <c r="N394" s="52"/>
      <c r="O394" s="18"/>
    </row>
    <row r="395" spans="1:16" s="17" customFormat="1">
      <c r="A395" s="55"/>
      <c r="B395" s="49"/>
      <c r="C395" s="11" t="s">
        <v>24</v>
      </c>
      <c r="D395" s="14">
        <f t="shared" si="136"/>
        <v>21020</v>
      </c>
      <c r="E395" s="14">
        <f t="shared" si="136"/>
        <v>0</v>
      </c>
      <c r="F395" s="14">
        <f>[5]Лист1!$F$21</f>
        <v>21020</v>
      </c>
      <c r="G395" s="14">
        <f>[5]Лист1!$G$21</f>
        <v>0</v>
      </c>
      <c r="H395" s="14">
        <f t="shared" ref="H395:M395" si="141">H402</f>
        <v>0</v>
      </c>
      <c r="I395" s="14">
        <f t="shared" si="141"/>
        <v>0</v>
      </c>
      <c r="J395" s="14">
        <f t="shared" si="141"/>
        <v>0</v>
      </c>
      <c r="K395" s="14">
        <f t="shared" si="141"/>
        <v>0</v>
      </c>
      <c r="L395" s="14">
        <f t="shared" si="141"/>
        <v>0</v>
      </c>
      <c r="M395" s="14">
        <f t="shared" si="141"/>
        <v>0</v>
      </c>
      <c r="N395" s="52"/>
      <c r="O395" s="18"/>
    </row>
    <row r="396" spans="1:16" s="10" customFormat="1" hidden="1">
      <c r="A396" s="55"/>
      <c r="B396" s="50" t="s">
        <v>115</v>
      </c>
      <c r="C396" s="8" t="s">
        <v>18</v>
      </c>
      <c r="D396" s="14">
        <f>SUM(D397:D402)</f>
        <v>131562.19459999999</v>
      </c>
      <c r="E396" s="14">
        <f>SUM(E397:E402)</f>
        <v>51991.799999999996</v>
      </c>
      <c r="F396" s="20">
        <f t="shared" ref="F396:M396" si="142">SUM(F397:F402)</f>
        <v>131562.19459999999</v>
      </c>
      <c r="G396" s="20">
        <f t="shared" si="142"/>
        <v>51991.799999999996</v>
      </c>
      <c r="H396" s="20">
        <f t="shared" si="142"/>
        <v>0</v>
      </c>
      <c r="I396" s="20">
        <f t="shared" si="142"/>
        <v>0</v>
      </c>
      <c r="J396" s="20">
        <f t="shared" si="142"/>
        <v>0</v>
      </c>
      <c r="K396" s="20">
        <f t="shared" si="142"/>
        <v>0</v>
      </c>
      <c r="L396" s="20">
        <f t="shared" si="142"/>
        <v>0</v>
      </c>
      <c r="M396" s="20">
        <f t="shared" si="142"/>
        <v>0</v>
      </c>
      <c r="N396" s="52"/>
      <c r="O396" s="18"/>
    </row>
    <row r="397" spans="1:16" hidden="1">
      <c r="A397" s="55"/>
      <c r="B397" s="50"/>
      <c r="C397" s="8" t="s">
        <v>19</v>
      </c>
      <c r="D397" s="14">
        <f t="shared" ref="D397:E402" si="143">F397+H397+J397+L397</f>
        <v>19810.599999999999</v>
      </c>
      <c r="E397" s="14">
        <f t="shared" si="143"/>
        <v>17330.599999999999</v>
      </c>
      <c r="F397" s="20">
        <f>G397+2480</f>
        <v>19810.599999999999</v>
      </c>
      <c r="G397" s="20">
        <f>14850.6+2480</f>
        <v>17330.599999999999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52"/>
      <c r="O397" s="18"/>
    </row>
    <row r="398" spans="1:16" hidden="1">
      <c r="A398" s="55"/>
      <c r="B398" s="50"/>
      <c r="C398" s="8" t="s">
        <v>20</v>
      </c>
      <c r="D398" s="14">
        <f t="shared" si="143"/>
        <v>19810.599999999999</v>
      </c>
      <c r="E398" s="14">
        <f t="shared" si="143"/>
        <v>17330.599999999999</v>
      </c>
      <c r="F398" s="20">
        <f>F397</f>
        <v>19810.599999999999</v>
      </c>
      <c r="G398" s="20">
        <v>17330.599999999999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52"/>
      <c r="O398" s="18"/>
    </row>
    <row r="399" spans="1:16" hidden="1">
      <c r="A399" s="55"/>
      <c r="B399" s="50"/>
      <c r="C399" s="8" t="s">
        <v>21</v>
      </c>
      <c r="D399" s="14">
        <f t="shared" si="143"/>
        <v>19810.599999999999</v>
      </c>
      <c r="E399" s="14">
        <f t="shared" si="143"/>
        <v>17330.599999999999</v>
      </c>
      <c r="F399" s="20">
        <f>F398</f>
        <v>19810.599999999999</v>
      </c>
      <c r="G399" s="20">
        <v>17330.599999999999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52"/>
      <c r="O399" s="18"/>
    </row>
    <row r="400" spans="1:16" hidden="1">
      <c r="A400" s="55"/>
      <c r="B400" s="50"/>
      <c r="C400" s="8" t="s">
        <v>22</v>
      </c>
      <c r="D400" s="14">
        <f t="shared" si="143"/>
        <v>21791.66</v>
      </c>
      <c r="E400" s="14">
        <f t="shared" si="143"/>
        <v>0</v>
      </c>
      <c r="F400" s="20">
        <f>1.1*F399</f>
        <v>21791.66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52"/>
      <c r="O400" s="18"/>
    </row>
    <row r="401" spans="1:16" hidden="1">
      <c r="A401" s="55"/>
      <c r="B401" s="50"/>
      <c r="C401" s="8" t="s">
        <v>23</v>
      </c>
      <c r="D401" s="14">
        <f t="shared" si="143"/>
        <v>23970.826000000001</v>
      </c>
      <c r="E401" s="14">
        <f t="shared" si="143"/>
        <v>0</v>
      </c>
      <c r="F401" s="20">
        <f>1.1*F400</f>
        <v>23970.826000000001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52"/>
      <c r="O401" s="18"/>
    </row>
    <row r="402" spans="1:16" hidden="1">
      <c r="A402" s="56"/>
      <c r="B402" s="50"/>
      <c r="C402" s="8" t="s">
        <v>24</v>
      </c>
      <c r="D402" s="14">
        <f t="shared" si="143"/>
        <v>26367.908600000002</v>
      </c>
      <c r="E402" s="14">
        <f t="shared" si="143"/>
        <v>0</v>
      </c>
      <c r="F402" s="20">
        <f>1.1*F401</f>
        <v>26367.908600000002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53"/>
      <c r="O402" s="18"/>
    </row>
    <row r="403" spans="1:16" s="17" customFormat="1">
      <c r="A403" s="55" t="s">
        <v>128</v>
      </c>
      <c r="B403" s="13" t="s">
        <v>91</v>
      </c>
      <c r="C403" s="11" t="s">
        <v>18</v>
      </c>
      <c r="D403" s="14">
        <f>SUM(D404:D409)</f>
        <v>96352.41</v>
      </c>
      <c r="E403" s="14">
        <f t="shared" ref="E403:M403" si="144">SUM(E404:E409)</f>
        <v>55422.7</v>
      </c>
      <c r="F403" s="14">
        <f t="shared" si="144"/>
        <v>96352.41</v>
      </c>
      <c r="G403" s="14">
        <f t="shared" si="144"/>
        <v>55422.7</v>
      </c>
      <c r="H403" s="14">
        <f t="shared" si="144"/>
        <v>0</v>
      </c>
      <c r="I403" s="14">
        <f t="shared" si="144"/>
        <v>0</v>
      </c>
      <c r="J403" s="14">
        <f t="shared" si="144"/>
        <v>0</v>
      </c>
      <c r="K403" s="14">
        <f t="shared" si="144"/>
        <v>0</v>
      </c>
      <c r="L403" s="14">
        <f t="shared" si="144"/>
        <v>0</v>
      </c>
      <c r="M403" s="14">
        <f t="shared" si="144"/>
        <v>0</v>
      </c>
      <c r="N403" s="51" t="s">
        <v>95</v>
      </c>
      <c r="O403" s="18"/>
    </row>
    <row r="404" spans="1:16" s="17" customFormat="1">
      <c r="A404" s="55"/>
      <c r="B404" s="49" t="s">
        <v>98</v>
      </c>
      <c r="C404" s="11" t="s">
        <v>19</v>
      </c>
      <c r="D404" s="14">
        <f t="shared" ref="D404:D409" si="145">F404+H404+J404+L404</f>
        <v>12248.2</v>
      </c>
      <c r="E404" s="14">
        <f t="shared" ref="E404:E409" si="146">G404+I404+K404+M404</f>
        <v>12108.2</v>
      </c>
      <c r="F404" s="14">
        <f>[5]Лист1!$F$30</f>
        <v>12248.2</v>
      </c>
      <c r="G404" s="14">
        <f>[5]Лист1!$G$30</f>
        <v>12108.2</v>
      </c>
      <c r="H404" s="14">
        <f t="shared" ref="H404:M404" si="147">H411+H418+H425</f>
        <v>0</v>
      </c>
      <c r="I404" s="14">
        <f t="shared" si="147"/>
        <v>0</v>
      </c>
      <c r="J404" s="14">
        <f t="shared" si="147"/>
        <v>0</v>
      </c>
      <c r="K404" s="14">
        <f t="shared" si="147"/>
        <v>0</v>
      </c>
      <c r="L404" s="14">
        <f t="shared" si="147"/>
        <v>0</v>
      </c>
      <c r="M404" s="14">
        <f t="shared" si="147"/>
        <v>0</v>
      </c>
      <c r="N404" s="52"/>
      <c r="O404" s="18"/>
    </row>
    <row r="405" spans="1:16" s="17" customFormat="1">
      <c r="A405" s="55"/>
      <c r="B405" s="49"/>
      <c r="C405" s="11" t="s">
        <v>20</v>
      </c>
      <c r="D405" s="14">
        <f>F405+H405+J405+L405</f>
        <v>15450.07</v>
      </c>
      <c r="E405" s="14">
        <f t="shared" si="146"/>
        <v>14981.5</v>
      </c>
      <c r="F405" s="14">
        <f>[5]Лист1!$F$31</f>
        <v>15450.07</v>
      </c>
      <c r="G405" s="14">
        <f>[5]Лист1!$G$31</f>
        <v>14981.5</v>
      </c>
      <c r="H405" s="14">
        <f t="shared" ref="H405:M405" si="148">H412+H419+H426</f>
        <v>0</v>
      </c>
      <c r="I405" s="14">
        <f t="shared" si="148"/>
        <v>0</v>
      </c>
      <c r="J405" s="14">
        <f t="shared" si="148"/>
        <v>0</v>
      </c>
      <c r="K405" s="14">
        <f t="shared" si="148"/>
        <v>0</v>
      </c>
      <c r="L405" s="14">
        <f t="shared" si="148"/>
        <v>0</v>
      </c>
      <c r="M405" s="14">
        <f t="shared" si="148"/>
        <v>0</v>
      </c>
      <c r="N405" s="52"/>
      <c r="O405" s="18"/>
    </row>
    <row r="406" spans="1:16" s="17" customFormat="1">
      <c r="A406" s="55"/>
      <c r="B406" s="49"/>
      <c r="C406" s="11" t="s">
        <v>21</v>
      </c>
      <c r="D406" s="14">
        <f t="shared" si="145"/>
        <v>15450.07</v>
      </c>
      <c r="E406" s="14">
        <f t="shared" si="146"/>
        <v>14981.5</v>
      </c>
      <c r="F406" s="14">
        <f>[5]Лист1!$F$32</f>
        <v>15450.07</v>
      </c>
      <c r="G406" s="14">
        <f>[5]Лист1!$G$32</f>
        <v>14981.5</v>
      </c>
      <c r="H406" s="14">
        <f t="shared" ref="H406:M406" si="149">H413+H420+H427</f>
        <v>0</v>
      </c>
      <c r="I406" s="14">
        <f t="shared" si="149"/>
        <v>0</v>
      </c>
      <c r="J406" s="14">
        <f t="shared" si="149"/>
        <v>0</v>
      </c>
      <c r="K406" s="14">
        <f t="shared" si="149"/>
        <v>0</v>
      </c>
      <c r="L406" s="14">
        <f t="shared" si="149"/>
        <v>0</v>
      </c>
      <c r="M406" s="14">
        <f t="shared" si="149"/>
        <v>0</v>
      </c>
      <c r="N406" s="52"/>
      <c r="O406" s="18"/>
    </row>
    <row r="407" spans="1:16" s="17" customFormat="1">
      <c r="A407" s="55"/>
      <c r="B407" s="49"/>
      <c r="C407" s="11" t="s">
        <v>22</v>
      </c>
      <c r="D407" s="14">
        <f t="shared" si="145"/>
        <v>15450.07</v>
      </c>
      <c r="E407" s="14">
        <f t="shared" si="146"/>
        <v>13351.5</v>
      </c>
      <c r="F407" s="14">
        <f>[5]Лист1!$F$33</f>
        <v>15450.07</v>
      </c>
      <c r="G407" s="14">
        <f>[5]Лист1!$G$33</f>
        <v>13351.5</v>
      </c>
      <c r="H407" s="14">
        <f t="shared" ref="H407:M407" si="150">H414+H421+H428</f>
        <v>0</v>
      </c>
      <c r="I407" s="14">
        <f t="shared" si="150"/>
        <v>0</v>
      </c>
      <c r="J407" s="14">
        <f t="shared" si="150"/>
        <v>0</v>
      </c>
      <c r="K407" s="14">
        <f t="shared" si="150"/>
        <v>0</v>
      </c>
      <c r="L407" s="14">
        <f t="shared" si="150"/>
        <v>0</v>
      </c>
      <c r="M407" s="14">
        <f t="shared" si="150"/>
        <v>0</v>
      </c>
      <c r="N407" s="52"/>
      <c r="O407" s="18"/>
    </row>
    <row r="408" spans="1:16" s="17" customFormat="1">
      <c r="A408" s="55"/>
      <c r="B408" s="49"/>
      <c r="C408" s="11" t="s">
        <v>23</v>
      </c>
      <c r="D408" s="14">
        <f t="shared" si="145"/>
        <v>17416</v>
      </c>
      <c r="E408" s="14">
        <f t="shared" si="146"/>
        <v>0</v>
      </c>
      <c r="F408" s="14">
        <f>[5]Лист1!$F$34</f>
        <v>17416</v>
      </c>
      <c r="G408" s="14">
        <f>[5]Лист1!$G$34</f>
        <v>0</v>
      </c>
      <c r="H408" s="14">
        <f t="shared" ref="H408:M408" si="151">H415+H422+H429</f>
        <v>0</v>
      </c>
      <c r="I408" s="14">
        <f t="shared" si="151"/>
        <v>0</v>
      </c>
      <c r="J408" s="14">
        <f t="shared" si="151"/>
        <v>0</v>
      </c>
      <c r="K408" s="14">
        <f t="shared" si="151"/>
        <v>0</v>
      </c>
      <c r="L408" s="14">
        <f t="shared" si="151"/>
        <v>0</v>
      </c>
      <c r="M408" s="14">
        <f t="shared" si="151"/>
        <v>0</v>
      </c>
      <c r="N408" s="52"/>
      <c r="O408" s="18"/>
    </row>
    <row r="409" spans="1:16" s="17" customFormat="1">
      <c r="A409" s="55"/>
      <c r="B409" s="49"/>
      <c r="C409" s="11" t="s">
        <v>24</v>
      </c>
      <c r="D409" s="14">
        <f t="shared" si="145"/>
        <v>20338</v>
      </c>
      <c r="E409" s="14">
        <f t="shared" si="146"/>
        <v>0</v>
      </c>
      <c r="F409" s="14">
        <f>[5]Лист1!$F$35</f>
        <v>20338</v>
      </c>
      <c r="G409" s="14">
        <f>[5]Лист1!$G$35</f>
        <v>0</v>
      </c>
      <c r="H409" s="14">
        <f t="shared" ref="H409:M409" si="152">H416+H423+H430</f>
        <v>0</v>
      </c>
      <c r="I409" s="14">
        <f t="shared" si="152"/>
        <v>0</v>
      </c>
      <c r="J409" s="14">
        <f t="shared" si="152"/>
        <v>0</v>
      </c>
      <c r="K409" s="14">
        <f t="shared" si="152"/>
        <v>0</v>
      </c>
      <c r="L409" s="14">
        <f t="shared" si="152"/>
        <v>0</v>
      </c>
      <c r="M409" s="14">
        <f t="shared" si="152"/>
        <v>0</v>
      </c>
      <c r="N409" s="52"/>
      <c r="O409" s="18"/>
    </row>
    <row r="410" spans="1:16" s="10" customFormat="1" hidden="1">
      <c r="A410" s="55"/>
      <c r="B410" s="50" t="s">
        <v>117</v>
      </c>
      <c r="C410" s="8" t="s">
        <v>18</v>
      </c>
      <c r="D410" s="14">
        <f>SUM(D411:D416)</f>
        <v>84980.301600000006</v>
      </c>
      <c r="E410" s="14">
        <f>SUM(E411:E416)</f>
        <v>34217.699999999997</v>
      </c>
      <c r="F410" s="20">
        <f>SUM(F411:F416)</f>
        <v>84980.301600000006</v>
      </c>
      <c r="G410" s="20">
        <f>SUM(G411:G416)</f>
        <v>34217.699999999997</v>
      </c>
      <c r="H410" s="20"/>
      <c r="I410" s="20"/>
      <c r="J410" s="20"/>
      <c r="K410" s="20"/>
      <c r="L410" s="20"/>
      <c r="M410" s="20"/>
      <c r="N410" s="52"/>
      <c r="O410" s="18"/>
    </row>
    <row r="411" spans="1:16" hidden="1">
      <c r="A411" s="55"/>
      <c r="B411" s="50"/>
      <c r="C411" s="8" t="s">
        <v>19</v>
      </c>
      <c r="D411" s="14">
        <f t="shared" ref="D411:D416" si="153">F411+H411+J411+L411</f>
        <v>11533.7</v>
      </c>
      <c r="E411" s="14">
        <f t="shared" ref="E411:E416" si="154">G411+I411+K411+M411</f>
        <v>11393.7</v>
      </c>
      <c r="F411" s="20">
        <f>1198.1+G411-530+15-543.1</f>
        <v>11533.7</v>
      </c>
      <c r="G411" s="20">
        <f>10265.9+530+54.7+543.1</f>
        <v>11393.7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>
        <v>0</v>
      </c>
      <c r="N411" s="52"/>
      <c r="O411" s="18"/>
      <c r="P411" s="38"/>
    </row>
    <row r="412" spans="1:16" hidden="1">
      <c r="A412" s="55"/>
      <c r="B412" s="50"/>
      <c r="C412" s="8" t="s">
        <v>20</v>
      </c>
      <c r="D412" s="14">
        <f t="shared" si="153"/>
        <v>11533.7</v>
      </c>
      <c r="E412" s="14">
        <f t="shared" si="154"/>
        <v>11412</v>
      </c>
      <c r="F412" s="20">
        <f>F411</f>
        <v>11533.7</v>
      </c>
      <c r="G412" s="20">
        <v>11412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52"/>
      <c r="O412" s="18"/>
      <c r="P412" s="38"/>
    </row>
    <row r="413" spans="1:16" hidden="1">
      <c r="A413" s="55"/>
      <c r="B413" s="50"/>
      <c r="C413" s="8" t="s">
        <v>21</v>
      </c>
      <c r="D413" s="14">
        <f t="shared" si="153"/>
        <v>11533.7</v>
      </c>
      <c r="E413" s="14">
        <f t="shared" si="154"/>
        <v>11412</v>
      </c>
      <c r="F413" s="20">
        <f>F412</f>
        <v>11533.7</v>
      </c>
      <c r="G413" s="20">
        <v>11412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52"/>
      <c r="O413" s="18"/>
      <c r="P413" s="38"/>
    </row>
    <row r="414" spans="1:16" hidden="1">
      <c r="A414" s="55"/>
      <c r="B414" s="50"/>
      <c r="C414" s="8" t="s">
        <v>22</v>
      </c>
      <c r="D414" s="14">
        <f t="shared" si="153"/>
        <v>13840.44</v>
      </c>
      <c r="E414" s="14">
        <f t="shared" si="154"/>
        <v>0</v>
      </c>
      <c r="F414" s="20">
        <f>1.2*F413</f>
        <v>13840.44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52"/>
      <c r="O414" s="18"/>
    </row>
    <row r="415" spans="1:16" hidden="1">
      <c r="A415" s="55"/>
      <c r="B415" s="50"/>
      <c r="C415" s="8" t="s">
        <v>23</v>
      </c>
      <c r="D415" s="14">
        <f t="shared" si="153"/>
        <v>16608.527999999998</v>
      </c>
      <c r="E415" s="14">
        <f t="shared" si="154"/>
        <v>0</v>
      </c>
      <c r="F415" s="20">
        <f>1.2*F414</f>
        <v>16608.527999999998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52"/>
      <c r="O415" s="18"/>
    </row>
    <row r="416" spans="1:16" hidden="1">
      <c r="A416" s="55"/>
      <c r="B416" s="50"/>
      <c r="C416" s="8" t="s">
        <v>24</v>
      </c>
      <c r="D416" s="14">
        <f t="shared" si="153"/>
        <v>19930.233599999996</v>
      </c>
      <c r="E416" s="14">
        <f t="shared" si="154"/>
        <v>0</v>
      </c>
      <c r="F416" s="20">
        <f>1.2*F415</f>
        <v>19930.233599999996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52"/>
      <c r="O416" s="18"/>
    </row>
    <row r="417" spans="1:16" s="10" customFormat="1" ht="21" hidden="1" customHeight="1">
      <c r="A417" s="55"/>
      <c r="B417" s="50" t="s">
        <v>116</v>
      </c>
      <c r="C417" s="8" t="s">
        <v>18</v>
      </c>
      <c r="D417" s="14">
        <f>SUM(D418:D423)</f>
        <v>8657.4</v>
      </c>
      <c r="E417" s="14">
        <f>SUM(E418:E423)</f>
        <v>3525</v>
      </c>
      <c r="F417" s="20">
        <f t="shared" ref="F417:M417" si="155">SUM(F418:F423)</f>
        <v>8657.4</v>
      </c>
      <c r="G417" s="20">
        <f t="shared" si="155"/>
        <v>3525</v>
      </c>
      <c r="H417" s="20">
        <f t="shared" si="155"/>
        <v>0</v>
      </c>
      <c r="I417" s="20">
        <f t="shared" si="155"/>
        <v>0</v>
      </c>
      <c r="J417" s="20">
        <f t="shared" si="155"/>
        <v>0</v>
      </c>
      <c r="K417" s="20">
        <f t="shared" si="155"/>
        <v>0</v>
      </c>
      <c r="L417" s="20">
        <f t="shared" si="155"/>
        <v>0</v>
      </c>
      <c r="M417" s="20">
        <f t="shared" si="155"/>
        <v>0</v>
      </c>
      <c r="N417" s="52"/>
      <c r="O417" s="18"/>
    </row>
    <row r="418" spans="1:16" ht="21" hidden="1" customHeight="1">
      <c r="A418" s="55"/>
      <c r="B418" s="50"/>
      <c r="C418" s="8" t="s">
        <v>19</v>
      </c>
      <c r="D418" s="14">
        <f t="shared" ref="D418:D423" si="156">F418+H418+J418+L418</f>
        <v>1175</v>
      </c>
      <c r="E418" s="14">
        <f t="shared" ref="E418:E423" si="157">G418+I418+K418+M418</f>
        <v>1175</v>
      </c>
      <c r="F418" s="20">
        <f>G418</f>
        <v>1175</v>
      </c>
      <c r="G418" s="20">
        <v>1175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52"/>
      <c r="O418" s="18"/>
    </row>
    <row r="419" spans="1:16" ht="21" hidden="1" customHeight="1">
      <c r="A419" s="55"/>
      <c r="B419" s="50"/>
      <c r="C419" s="8" t="s">
        <v>20</v>
      </c>
      <c r="D419" s="14">
        <f t="shared" si="156"/>
        <v>1175</v>
      </c>
      <c r="E419" s="14">
        <f t="shared" si="157"/>
        <v>1175</v>
      </c>
      <c r="F419" s="20">
        <f>F418</f>
        <v>1175</v>
      </c>
      <c r="G419" s="20">
        <v>1175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52"/>
      <c r="O419" s="18"/>
    </row>
    <row r="420" spans="1:16" ht="21" hidden="1" customHeight="1">
      <c r="A420" s="55"/>
      <c r="B420" s="50"/>
      <c r="C420" s="8" t="s">
        <v>21</v>
      </c>
      <c r="D420" s="14">
        <f t="shared" si="156"/>
        <v>1175</v>
      </c>
      <c r="E420" s="14">
        <f t="shared" si="157"/>
        <v>1175</v>
      </c>
      <c r="F420" s="20">
        <f>F419</f>
        <v>1175</v>
      </c>
      <c r="G420" s="20">
        <v>1175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52"/>
      <c r="O420" s="18"/>
    </row>
    <row r="421" spans="1:16" ht="21" hidden="1" customHeight="1">
      <c r="A421" s="55"/>
      <c r="B421" s="50"/>
      <c r="C421" s="8" t="s">
        <v>22</v>
      </c>
      <c r="D421" s="14">
        <f t="shared" si="156"/>
        <v>1410</v>
      </c>
      <c r="E421" s="14">
        <f t="shared" si="157"/>
        <v>0</v>
      </c>
      <c r="F421" s="20">
        <f>1.2*F420</f>
        <v>1410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52"/>
      <c r="O421" s="18"/>
    </row>
    <row r="422" spans="1:16" ht="21" hidden="1" customHeight="1">
      <c r="A422" s="55"/>
      <c r="B422" s="50"/>
      <c r="C422" s="8" t="s">
        <v>23</v>
      </c>
      <c r="D422" s="14">
        <f t="shared" si="156"/>
        <v>1692</v>
      </c>
      <c r="E422" s="14">
        <f t="shared" si="157"/>
        <v>0</v>
      </c>
      <c r="F422" s="20">
        <f>1.2*F421</f>
        <v>1692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52"/>
      <c r="O422" s="18"/>
    </row>
    <row r="423" spans="1:16" ht="21" hidden="1" customHeight="1">
      <c r="A423" s="55"/>
      <c r="B423" s="50"/>
      <c r="C423" s="8" t="s">
        <v>24</v>
      </c>
      <c r="D423" s="14">
        <f t="shared" si="156"/>
        <v>2030.3999999999999</v>
      </c>
      <c r="E423" s="14">
        <f t="shared" si="157"/>
        <v>0</v>
      </c>
      <c r="F423" s="20">
        <f>1.2*F422</f>
        <v>2030.3999999999999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>
        <v>0</v>
      </c>
      <c r="N423" s="52"/>
      <c r="O423" s="18"/>
    </row>
    <row r="424" spans="1:16" hidden="1">
      <c r="A424" s="55"/>
      <c r="B424" s="50" t="s">
        <v>102</v>
      </c>
      <c r="C424" s="8" t="s">
        <v>18</v>
      </c>
      <c r="D424" s="14">
        <f>SUM(D425:D430)</f>
        <v>0</v>
      </c>
      <c r="E424" s="14">
        <f>SUM(E425:E430)</f>
        <v>0</v>
      </c>
      <c r="F424" s="14">
        <f t="shared" ref="F424:M424" si="158">SUM(F425:F430)</f>
        <v>0</v>
      </c>
      <c r="G424" s="14">
        <f t="shared" si="158"/>
        <v>0</v>
      </c>
      <c r="H424" s="14">
        <f t="shared" si="158"/>
        <v>0</v>
      </c>
      <c r="I424" s="14">
        <f t="shared" si="158"/>
        <v>0</v>
      </c>
      <c r="J424" s="14">
        <f t="shared" si="158"/>
        <v>0</v>
      </c>
      <c r="K424" s="14">
        <f t="shared" si="158"/>
        <v>0</v>
      </c>
      <c r="L424" s="14">
        <f t="shared" si="158"/>
        <v>0</v>
      </c>
      <c r="M424" s="14">
        <f t="shared" si="158"/>
        <v>0</v>
      </c>
      <c r="N424" s="52"/>
      <c r="O424" s="18"/>
    </row>
    <row r="425" spans="1:16" hidden="1">
      <c r="A425" s="55"/>
      <c r="B425" s="50"/>
      <c r="C425" s="8" t="s">
        <v>19</v>
      </c>
      <c r="D425" s="14">
        <f t="shared" ref="D425:D430" si="159">F425+H425+J425+L425</f>
        <v>0</v>
      </c>
      <c r="E425" s="14">
        <f t="shared" ref="E425:E430" si="160">G425+I425+K425+M425</f>
        <v>0</v>
      </c>
      <c r="F425" s="20"/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52"/>
      <c r="O425" s="18"/>
    </row>
    <row r="426" spans="1:16" hidden="1">
      <c r="A426" s="55"/>
      <c r="B426" s="50"/>
      <c r="C426" s="8" t="s">
        <v>20</v>
      </c>
      <c r="D426" s="14">
        <f t="shared" si="159"/>
        <v>0</v>
      </c>
      <c r="E426" s="14">
        <f t="shared" si="160"/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52"/>
      <c r="O426" s="18"/>
    </row>
    <row r="427" spans="1:16" hidden="1">
      <c r="A427" s="55"/>
      <c r="B427" s="50"/>
      <c r="C427" s="8" t="s">
        <v>21</v>
      </c>
      <c r="D427" s="14">
        <f t="shared" si="159"/>
        <v>0</v>
      </c>
      <c r="E427" s="14">
        <f t="shared" si="160"/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52"/>
      <c r="O427" s="18"/>
    </row>
    <row r="428" spans="1:16" hidden="1">
      <c r="A428" s="55"/>
      <c r="B428" s="50"/>
      <c r="C428" s="8" t="s">
        <v>22</v>
      </c>
      <c r="D428" s="14">
        <f t="shared" si="159"/>
        <v>0</v>
      </c>
      <c r="E428" s="14">
        <f t="shared" si="160"/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52"/>
      <c r="O428" s="18"/>
    </row>
    <row r="429" spans="1:16" hidden="1">
      <c r="A429" s="55"/>
      <c r="B429" s="50"/>
      <c r="C429" s="8" t="s">
        <v>23</v>
      </c>
      <c r="D429" s="14">
        <f t="shared" si="159"/>
        <v>0</v>
      </c>
      <c r="E429" s="14">
        <f t="shared" si="160"/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52"/>
      <c r="O429" s="18"/>
    </row>
    <row r="430" spans="1:16" hidden="1">
      <c r="A430" s="56"/>
      <c r="B430" s="50"/>
      <c r="C430" s="8" t="s">
        <v>24</v>
      </c>
      <c r="D430" s="14">
        <f t="shared" si="159"/>
        <v>0</v>
      </c>
      <c r="E430" s="14">
        <f t="shared" si="160"/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52"/>
      <c r="O430" s="18"/>
    </row>
    <row r="431" spans="1:16">
      <c r="A431" s="48"/>
      <c r="B431" s="49" t="s">
        <v>36</v>
      </c>
      <c r="C431" s="11" t="s">
        <v>18</v>
      </c>
      <c r="D431" s="14">
        <f t="shared" ref="D431:M431" si="161">SUM(D432:D437)</f>
        <v>205680.90999999997</v>
      </c>
      <c r="E431" s="14">
        <f t="shared" si="161"/>
        <v>124225.70000000001</v>
      </c>
      <c r="F431" s="14">
        <f t="shared" si="161"/>
        <v>205680.90999999997</v>
      </c>
      <c r="G431" s="14">
        <f t="shared" si="161"/>
        <v>124225.70000000001</v>
      </c>
      <c r="H431" s="14">
        <f t="shared" si="161"/>
        <v>0</v>
      </c>
      <c r="I431" s="14">
        <f t="shared" si="161"/>
        <v>0</v>
      </c>
      <c r="J431" s="14">
        <f t="shared" si="161"/>
        <v>0</v>
      </c>
      <c r="K431" s="14">
        <f t="shared" si="161"/>
        <v>0</v>
      </c>
      <c r="L431" s="14">
        <f t="shared" si="161"/>
        <v>0</v>
      </c>
      <c r="M431" s="14">
        <f t="shared" si="161"/>
        <v>0</v>
      </c>
      <c r="N431" s="52"/>
      <c r="O431" s="18"/>
    </row>
    <row r="432" spans="1:16">
      <c r="A432" s="48"/>
      <c r="B432" s="49"/>
      <c r="C432" s="11" t="s">
        <v>19</v>
      </c>
      <c r="D432" s="14">
        <f t="shared" ref="D432:E437" si="162">F432+H432+J432+L432</f>
        <v>29059.4</v>
      </c>
      <c r="E432" s="14">
        <f t="shared" si="162"/>
        <v>28919.4</v>
      </c>
      <c r="F432" s="14">
        <f t="shared" ref="F432:G437" si="163">F390+F404</f>
        <v>29059.4</v>
      </c>
      <c r="G432" s="14">
        <f t="shared" si="163"/>
        <v>28919.4</v>
      </c>
      <c r="H432" s="14">
        <f t="shared" ref="H432:M432" si="164">H390+H404</f>
        <v>0</v>
      </c>
      <c r="I432" s="14">
        <f t="shared" si="164"/>
        <v>0</v>
      </c>
      <c r="J432" s="14">
        <f t="shared" si="164"/>
        <v>0</v>
      </c>
      <c r="K432" s="14">
        <f t="shared" si="164"/>
        <v>0</v>
      </c>
      <c r="L432" s="14">
        <f t="shared" si="164"/>
        <v>0</v>
      </c>
      <c r="M432" s="14">
        <f t="shared" si="164"/>
        <v>0</v>
      </c>
      <c r="N432" s="52"/>
      <c r="O432" s="18"/>
      <c r="P432" s="38"/>
    </row>
    <row r="433" spans="1:16">
      <c r="A433" s="48"/>
      <c r="B433" s="49"/>
      <c r="C433" s="11" t="s">
        <v>20</v>
      </c>
      <c r="D433" s="14">
        <f t="shared" si="162"/>
        <v>32928.17</v>
      </c>
      <c r="E433" s="14">
        <f t="shared" si="162"/>
        <v>32312.1</v>
      </c>
      <c r="F433" s="14">
        <f t="shared" si="163"/>
        <v>32928.17</v>
      </c>
      <c r="G433" s="14">
        <f t="shared" si="163"/>
        <v>32312.1</v>
      </c>
      <c r="H433" s="14">
        <f t="shared" ref="H433:M433" si="165">H391+H405</f>
        <v>0</v>
      </c>
      <c r="I433" s="14">
        <f t="shared" si="165"/>
        <v>0</v>
      </c>
      <c r="J433" s="14">
        <f t="shared" si="165"/>
        <v>0</v>
      </c>
      <c r="K433" s="14">
        <f t="shared" si="165"/>
        <v>0</v>
      </c>
      <c r="L433" s="14">
        <f t="shared" si="165"/>
        <v>0</v>
      </c>
      <c r="M433" s="14">
        <f t="shared" si="165"/>
        <v>0</v>
      </c>
      <c r="N433" s="52"/>
      <c r="O433" s="18"/>
      <c r="P433" s="38"/>
    </row>
    <row r="434" spans="1:16">
      <c r="A434" s="48"/>
      <c r="B434" s="49"/>
      <c r="C434" s="11" t="s">
        <v>21</v>
      </c>
      <c r="D434" s="14">
        <f t="shared" si="162"/>
        <v>32928.17</v>
      </c>
      <c r="E434" s="14">
        <f t="shared" si="162"/>
        <v>32312.1</v>
      </c>
      <c r="F434" s="14">
        <f t="shared" si="163"/>
        <v>32928.17</v>
      </c>
      <c r="G434" s="14">
        <f t="shared" si="163"/>
        <v>32312.1</v>
      </c>
      <c r="H434" s="14">
        <f t="shared" ref="H434:M434" si="166">H392+H406</f>
        <v>0</v>
      </c>
      <c r="I434" s="14">
        <f t="shared" si="166"/>
        <v>0</v>
      </c>
      <c r="J434" s="14">
        <f t="shared" si="166"/>
        <v>0</v>
      </c>
      <c r="K434" s="14">
        <f t="shared" si="166"/>
        <v>0</v>
      </c>
      <c r="L434" s="14">
        <f t="shared" si="166"/>
        <v>0</v>
      </c>
      <c r="M434" s="14">
        <f t="shared" si="166"/>
        <v>0</v>
      </c>
      <c r="N434" s="52"/>
      <c r="O434" s="18"/>
      <c r="P434" s="38"/>
    </row>
    <row r="435" spans="1:16">
      <c r="A435" s="48"/>
      <c r="B435" s="49"/>
      <c r="C435" s="11" t="s">
        <v>22</v>
      </c>
      <c r="D435" s="14">
        <f t="shared" si="162"/>
        <v>32928.17</v>
      </c>
      <c r="E435" s="14">
        <f t="shared" si="162"/>
        <v>30682.1</v>
      </c>
      <c r="F435" s="14">
        <f t="shared" si="163"/>
        <v>32928.17</v>
      </c>
      <c r="G435" s="14">
        <f t="shared" si="163"/>
        <v>30682.1</v>
      </c>
      <c r="H435" s="14">
        <f t="shared" ref="H435:M435" si="167">H393+H407</f>
        <v>0</v>
      </c>
      <c r="I435" s="14">
        <f t="shared" si="167"/>
        <v>0</v>
      </c>
      <c r="J435" s="14">
        <f t="shared" si="167"/>
        <v>0</v>
      </c>
      <c r="K435" s="14">
        <f t="shared" si="167"/>
        <v>0</v>
      </c>
      <c r="L435" s="14">
        <f t="shared" si="167"/>
        <v>0</v>
      </c>
      <c r="M435" s="14">
        <f t="shared" si="167"/>
        <v>0</v>
      </c>
      <c r="N435" s="52"/>
      <c r="O435" s="18"/>
    </row>
    <row r="436" spans="1:16">
      <c r="A436" s="48"/>
      <c r="B436" s="49"/>
      <c r="C436" s="11" t="s">
        <v>23</v>
      </c>
      <c r="D436" s="14">
        <f t="shared" si="162"/>
        <v>36479</v>
      </c>
      <c r="E436" s="14">
        <f t="shared" si="162"/>
        <v>0</v>
      </c>
      <c r="F436" s="14">
        <f t="shared" si="163"/>
        <v>36479</v>
      </c>
      <c r="G436" s="14">
        <f t="shared" si="163"/>
        <v>0</v>
      </c>
      <c r="H436" s="14">
        <f t="shared" ref="H436:M436" si="168">H394+H408</f>
        <v>0</v>
      </c>
      <c r="I436" s="14">
        <f t="shared" si="168"/>
        <v>0</v>
      </c>
      <c r="J436" s="14">
        <f t="shared" si="168"/>
        <v>0</v>
      </c>
      <c r="K436" s="14">
        <f t="shared" si="168"/>
        <v>0</v>
      </c>
      <c r="L436" s="14">
        <f t="shared" si="168"/>
        <v>0</v>
      </c>
      <c r="M436" s="14">
        <f t="shared" si="168"/>
        <v>0</v>
      </c>
      <c r="N436" s="52"/>
      <c r="O436" s="18"/>
    </row>
    <row r="437" spans="1:16">
      <c r="A437" s="48"/>
      <c r="B437" s="49"/>
      <c r="C437" s="11" t="s">
        <v>24</v>
      </c>
      <c r="D437" s="14">
        <f t="shared" si="162"/>
        <v>41358</v>
      </c>
      <c r="E437" s="14">
        <f t="shared" si="162"/>
        <v>0</v>
      </c>
      <c r="F437" s="14">
        <f t="shared" si="163"/>
        <v>41358</v>
      </c>
      <c r="G437" s="14">
        <f t="shared" si="163"/>
        <v>0</v>
      </c>
      <c r="H437" s="14">
        <f t="shared" ref="H437:M437" si="169">H395+H409</f>
        <v>0</v>
      </c>
      <c r="I437" s="14">
        <f t="shared" si="169"/>
        <v>0</v>
      </c>
      <c r="J437" s="14">
        <f t="shared" si="169"/>
        <v>0</v>
      </c>
      <c r="K437" s="14">
        <f t="shared" si="169"/>
        <v>0</v>
      </c>
      <c r="L437" s="14">
        <f t="shared" si="169"/>
        <v>0</v>
      </c>
      <c r="M437" s="14">
        <f t="shared" si="169"/>
        <v>0</v>
      </c>
      <c r="N437" s="53"/>
      <c r="O437" s="18"/>
    </row>
    <row r="438" spans="1:16">
      <c r="A438" s="65" t="s">
        <v>69</v>
      </c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7"/>
      <c r="N438" s="8"/>
      <c r="O438" s="18"/>
    </row>
    <row r="439" spans="1:16">
      <c r="A439" s="65" t="s">
        <v>70</v>
      </c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7"/>
      <c r="N439" s="8"/>
      <c r="O439" s="18"/>
    </row>
    <row r="440" spans="1:16" s="17" customFormat="1" ht="15.75" customHeight="1">
      <c r="A440" s="54" t="s">
        <v>127</v>
      </c>
      <c r="B440" s="13" t="s">
        <v>71</v>
      </c>
      <c r="C440" s="11" t="s">
        <v>18</v>
      </c>
      <c r="D440" s="14">
        <f>SUM(D441:D446)</f>
        <v>739824.32190000021</v>
      </c>
      <c r="E440" s="14">
        <f t="shared" ref="E440:M440" si="170">SUM(E441:E446)</f>
        <v>339.3</v>
      </c>
      <c r="F440" s="14">
        <f t="shared" si="170"/>
        <v>739824.32190000021</v>
      </c>
      <c r="G440" s="14">
        <f t="shared" si="170"/>
        <v>339.3</v>
      </c>
      <c r="H440" s="14">
        <f t="shared" si="170"/>
        <v>0</v>
      </c>
      <c r="I440" s="14">
        <f t="shared" si="170"/>
        <v>0</v>
      </c>
      <c r="J440" s="14">
        <f t="shared" si="170"/>
        <v>0</v>
      </c>
      <c r="K440" s="14">
        <f t="shared" si="170"/>
        <v>0</v>
      </c>
      <c r="L440" s="14">
        <f t="shared" si="170"/>
        <v>0</v>
      </c>
      <c r="M440" s="14">
        <f t="shared" si="170"/>
        <v>0</v>
      </c>
      <c r="N440" s="51" t="s">
        <v>130</v>
      </c>
      <c r="O440" s="18"/>
    </row>
    <row r="441" spans="1:16" s="17" customFormat="1">
      <c r="A441" s="55"/>
      <c r="B441" s="49" t="s">
        <v>72</v>
      </c>
      <c r="C441" s="11" t="s">
        <v>19</v>
      </c>
      <c r="D441" s="14">
        <f t="shared" ref="D441:D446" si="171">F441+H441+J441+L441</f>
        <v>339.3</v>
      </c>
      <c r="E441" s="14">
        <f t="shared" ref="E441:E446" si="172">G441+I441+K441+M441</f>
        <v>339.3</v>
      </c>
      <c r="F441" s="14">
        <f>[6]Лист1!$F$20</f>
        <v>339.3</v>
      </c>
      <c r="G441" s="14">
        <f>[6]Лист1!$G$20</f>
        <v>339.3</v>
      </c>
      <c r="H441" s="14">
        <f t="shared" ref="H441:M441" si="173">H448+H455+H462+H469+H476+H490+H497+H504+H532+H483+H511+H518+H525</f>
        <v>0</v>
      </c>
      <c r="I441" s="14">
        <f t="shared" si="173"/>
        <v>0</v>
      </c>
      <c r="J441" s="14">
        <f t="shared" si="173"/>
        <v>0</v>
      </c>
      <c r="K441" s="14">
        <f t="shared" si="173"/>
        <v>0</v>
      </c>
      <c r="L441" s="14">
        <f t="shared" si="173"/>
        <v>0</v>
      </c>
      <c r="M441" s="14">
        <f t="shared" si="173"/>
        <v>0</v>
      </c>
      <c r="N441" s="52"/>
      <c r="O441" s="18"/>
    </row>
    <row r="442" spans="1:16" s="17" customFormat="1">
      <c r="A442" s="55"/>
      <c r="B442" s="49"/>
      <c r="C442" s="11" t="s">
        <v>20</v>
      </c>
      <c r="D442" s="14">
        <f t="shared" si="171"/>
        <v>78634</v>
      </c>
      <c r="E442" s="14">
        <f t="shared" si="172"/>
        <v>0</v>
      </c>
      <c r="F442" s="14">
        <f ca="1">Лист1!$F$27</f>
        <v>78634</v>
      </c>
      <c r="G442" s="14">
        <f ca="1">Лист1!$G$27</f>
        <v>0</v>
      </c>
      <c r="H442" s="14">
        <f t="shared" ref="H442:M446" si="174">H449+H456+H463+H470+H477+H491+H498+H505+H533+H484+H512+H519+H526</f>
        <v>0</v>
      </c>
      <c r="I442" s="14">
        <f t="shared" si="174"/>
        <v>0</v>
      </c>
      <c r="J442" s="14">
        <f t="shared" si="174"/>
        <v>0</v>
      </c>
      <c r="K442" s="14">
        <f t="shared" si="174"/>
        <v>0</v>
      </c>
      <c r="L442" s="14">
        <f t="shared" si="174"/>
        <v>0</v>
      </c>
      <c r="M442" s="14">
        <f t="shared" si="174"/>
        <v>0</v>
      </c>
      <c r="N442" s="52"/>
      <c r="O442" s="18"/>
    </row>
    <row r="443" spans="1:16" s="17" customFormat="1">
      <c r="A443" s="55"/>
      <c r="B443" s="49"/>
      <c r="C443" s="11" t="s">
        <v>21</v>
      </c>
      <c r="D443" s="14">
        <f t="shared" si="171"/>
        <v>455213.3219000001</v>
      </c>
      <c r="E443" s="14">
        <f t="shared" si="172"/>
        <v>0</v>
      </c>
      <c r="F443" s="14">
        <f ca="1">Лист1!$F$28</f>
        <v>455213.3219000001</v>
      </c>
      <c r="G443" s="14">
        <f ca="1">[6]Лист1!$G$22</f>
        <v>0</v>
      </c>
      <c r="H443" s="14">
        <f t="shared" si="174"/>
        <v>0</v>
      </c>
      <c r="I443" s="14">
        <f t="shared" si="174"/>
        <v>0</v>
      </c>
      <c r="J443" s="14">
        <f t="shared" si="174"/>
        <v>0</v>
      </c>
      <c r="K443" s="14">
        <f t="shared" si="174"/>
        <v>0</v>
      </c>
      <c r="L443" s="14">
        <f t="shared" si="174"/>
        <v>0</v>
      </c>
      <c r="M443" s="14">
        <f t="shared" si="174"/>
        <v>0</v>
      </c>
      <c r="N443" s="52"/>
      <c r="O443" s="18"/>
    </row>
    <row r="444" spans="1:16" s="17" customFormat="1">
      <c r="A444" s="55"/>
      <c r="B444" s="49"/>
      <c r="C444" s="11" t="s">
        <v>22</v>
      </c>
      <c r="D444" s="14">
        <f t="shared" si="171"/>
        <v>68545.899999999994</v>
      </c>
      <c r="E444" s="14">
        <f t="shared" si="172"/>
        <v>0</v>
      </c>
      <c r="F444" s="14">
        <f ca="1">Лист1!$F$29</f>
        <v>68545.899999999994</v>
      </c>
      <c r="G444" s="14">
        <f ca="1">[6]Лист1!$G$23</f>
        <v>0</v>
      </c>
      <c r="H444" s="14">
        <f t="shared" si="174"/>
        <v>0</v>
      </c>
      <c r="I444" s="14">
        <f t="shared" si="174"/>
        <v>0</v>
      </c>
      <c r="J444" s="14">
        <f t="shared" si="174"/>
        <v>0</v>
      </c>
      <c r="K444" s="14">
        <f t="shared" si="174"/>
        <v>0</v>
      </c>
      <c r="L444" s="14">
        <f t="shared" si="174"/>
        <v>0</v>
      </c>
      <c r="M444" s="14">
        <f t="shared" si="174"/>
        <v>0</v>
      </c>
      <c r="N444" s="52"/>
      <c r="O444" s="18"/>
    </row>
    <row r="445" spans="1:16" s="17" customFormat="1">
      <c r="A445" s="55"/>
      <c r="B445" s="49"/>
      <c r="C445" s="11" t="s">
        <v>23</v>
      </c>
      <c r="D445" s="14">
        <f t="shared" si="171"/>
        <v>68545.899999999994</v>
      </c>
      <c r="E445" s="14">
        <f t="shared" si="172"/>
        <v>0</v>
      </c>
      <c r="F445" s="14">
        <f ca="1">Лист1!$F$30</f>
        <v>68545.899999999994</v>
      </c>
      <c r="G445" s="14">
        <f ca="1">[6]Лист1!$G$24</f>
        <v>0</v>
      </c>
      <c r="H445" s="14">
        <f t="shared" si="174"/>
        <v>0</v>
      </c>
      <c r="I445" s="14">
        <f t="shared" si="174"/>
        <v>0</v>
      </c>
      <c r="J445" s="14">
        <f t="shared" si="174"/>
        <v>0</v>
      </c>
      <c r="K445" s="14">
        <f t="shared" si="174"/>
        <v>0</v>
      </c>
      <c r="L445" s="14">
        <f t="shared" si="174"/>
        <v>0</v>
      </c>
      <c r="M445" s="14">
        <f t="shared" si="174"/>
        <v>0</v>
      </c>
      <c r="N445" s="52"/>
      <c r="O445" s="18"/>
    </row>
    <row r="446" spans="1:16" s="17" customFormat="1">
      <c r="A446" s="55"/>
      <c r="B446" s="49"/>
      <c r="C446" s="11" t="s">
        <v>24</v>
      </c>
      <c r="D446" s="14">
        <f t="shared" si="171"/>
        <v>68545.899999999994</v>
      </c>
      <c r="E446" s="14">
        <f t="shared" si="172"/>
        <v>0</v>
      </c>
      <c r="F446" s="14">
        <f ca="1">Лист1!$F$31</f>
        <v>68545.899999999994</v>
      </c>
      <c r="G446" s="14">
        <f ca="1">[6]Лист1!$G$25</f>
        <v>0</v>
      </c>
      <c r="H446" s="14">
        <f t="shared" si="174"/>
        <v>0</v>
      </c>
      <c r="I446" s="14">
        <f t="shared" si="174"/>
        <v>0</v>
      </c>
      <c r="J446" s="14">
        <f t="shared" si="174"/>
        <v>0</v>
      </c>
      <c r="K446" s="14">
        <f t="shared" si="174"/>
        <v>0</v>
      </c>
      <c r="L446" s="14">
        <f t="shared" si="174"/>
        <v>0</v>
      </c>
      <c r="M446" s="14">
        <f t="shared" si="174"/>
        <v>0</v>
      </c>
      <c r="N446" s="52"/>
      <c r="O446" s="18"/>
    </row>
    <row r="447" spans="1:16" s="10" customFormat="1" ht="15.75" hidden="1" customHeight="1">
      <c r="A447" s="55"/>
      <c r="B447" s="50" t="s">
        <v>73</v>
      </c>
      <c r="C447" s="8" t="s">
        <v>18</v>
      </c>
      <c r="D447" s="14">
        <f>SUM(D448:D453)</f>
        <v>5450</v>
      </c>
      <c r="E447" s="14">
        <f>SUM(E448:E453)</f>
        <v>2150</v>
      </c>
      <c r="F447" s="20">
        <f>SUM(F448:F453)</f>
        <v>5450</v>
      </c>
      <c r="G447" s="20">
        <f>SUM(G448:G453)</f>
        <v>2150</v>
      </c>
      <c r="H447" s="20"/>
      <c r="I447" s="20"/>
      <c r="J447" s="20"/>
      <c r="K447" s="20"/>
      <c r="L447" s="20"/>
      <c r="M447" s="20"/>
      <c r="N447" s="52"/>
      <c r="O447" s="18"/>
    </row>
    <row r="448" spans="1:16" ht="15.75" hidden="1" customHeight="1">
      <c r="A448" s="55"/>
      <c r="B448" s="50"/>
      <c r="C448" s="8" t="s">
        <v>19</v>
      </c>
      <c r="D448" s="14">
        <f t="shared" ref="D448:D453" si="175">F448+H448+J448+L448</f>
        <v>2150</v>
      </c>
      <c r="E448" s="14">
        <f t="shared" ref="E448:E453" si="176">G448+I448+K448+M448</f>
        <v>2150</v>
      </c>
      <c r="F448" s="20">
        <f>650+1500</f>
        <v>2150</v>
      </c>
      <c r="G448" s="20">
        <f>650+1500</f>
        <v>2150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52"/>
      <c r="O448" s="18"/>
    </row>
    <row r="449" spans="1:15" ht="15.75" hidden="1" customHeight="1">
      <c r="A449" s="55"/>
      <c r="B449" s="50"/>
      <c r="C449" s="8" t="s">
        <v>20</v>
      </c>
      <c r="D449" s="14">
        <f t="shared" si="175"/>
        <v>3300</v>
      </c>
      <c r="E449" s="14">
        <f t="shared" si="176"/>
        <v>0</v>
      </c>
      <c r="F449" s="20">
        <v>3300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52"/>
      <c r="O449" s="18"/>
    </row>
    <row r="450" spans="1:15" ht="15.75" hidden="1" customHeight="1">
      <c r="A450" s="55"/>
      <c r="B450" s="50"/>
      <c r="C450" s="8" t="s">
        <v>21</v>
      </c>
      <c r="D450" s="14">
        <f t="shared" si="175"/>
        <v>0</v>
      </c>
      <c r="E450" s="14">
        <f t="shared" si="176"/>
        <v>0</v>
      </c>
      <c r="F450" s="20">
        <v>0</v>
      </c>
      <c r="G450" s="20"/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52"/>
      <c r="O450" s="18"/>
    </row>
    <row r="451" spans="1:15" ht="15.75" hidden="1" customHeight="1">
      <c r="A451" s="55"/>
      <c r="B451" s="50"/>
      <c r="C451" s="8" t="s">
        <v>22</v>
      </c>
      <c r="D451" s="14">
        <f t="shared" si="175"/>
        <v>0</v>
      </c>
      <c r="E451" s="14">
        <f t="shared" si="176"/>
        <v>0</v>
      </c>
      <c r="F451" s="20"/>
      <c r="G451" s="20"/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52"/>
      <c r="O451" s="18"/>
    </row>
    <row r="452" spans="1:15" ht="15.75" hidden="1" customHeight="1">
      <c r="A452" s="55"/>
      <c r="B452" s="50"/>
      <c r="C452" s="8" t="s">
        <v>23</v>
      </c>
      <c r="D452" s="14">
        <f t="shared" si="175"/>
        <v>0</v>
      </c>
      <c r="E452" s="14">
        <f t="shared" si="176"/>
        <v>0</v>
      </c>
      <c r="F452" s="20"/>
      <c r="G452" s="20"/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52"/>
      <c r="O452" s="18"/>
    </row>
    <row r="453" spans="1:15" ht="15.75" hidden="1" customHeight="1">
      <c r="A453" s="55"/>
      <c r="B453" s="50"/>
      <c r="C453" s="8" t="s">
        <v>24</v>
      </c>
      <c r="D453" s="14">
        <f t="shared" si="175"/>
        <v>0</v>
      </c>
      <c r="E453" s="14">
        <f t="shared" si="176"/>
        <v>0</v>
      </c>
      <c r="F453" s="20"/>
      <c r="G453" s="20"/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52"/>
      <c r="O453" s="18"/>
    </row>
    <row r="454" spans="1:15" s="10" customFormat="1" ht="15.75" hidden="1" customHeight="1">
      <c r="A454" s="55"/>
      <c r="B454" s="50" t="s">
        <v>122</v>
      </c>
      <c r="C454" s="8" t="s">
        <v>18</v>
      </c>
      <c r="D454" s="14">
        <f>SUM(D455:D460)</f>
        <v>7200</v>
      </c>
      <c r="E454" s="14">
        <f>SUM(E455:E460)</f>
        <v>1200</v>
      </c>
      <c r="F454" s="20">
        <f t="shared" ref="F454:M454" si="177">SUM(F455:F460)</f>
        <v>7200</v>
      </c>
      <c r="G454" s="20">
        <f t="shared" si="177"/>
        <v>1200</v>
      </c>
      <c r="H454" s="20">
        <f t="shared" si="177"/>
        <v>0</v>
      </c>
      <c r="I454" s="20">
        <f t="shared" si="177"/>
        <v>0</v>
      </c>
      <c r="J454" s="20">
        <f t="shared" si="177"/>
        <v>0</v>
      </c>
      <c r="K454" s="20">
        <f t="shared" si="177"/>
        <v>0</v>
      </c>
      <c r="L454" s="20">
        <f t="shared" si="177"/>
        <v>0</v>
      </c>
      <c r="M454" s="20">
        <f t="shared" si="177"/>
        <v>0</v>
      </c>
      <c r="N454" s="52"/>
      <c r="O454" s="18"/>
    </row>
    <row r="455" spans="1:15" ht="15.75" hidden="1" customHeight="1">
      <c r="A455" s="55"/>
      <c r="B455" s="50"/>
      <c r="C455" s="8" t="s">
        <v>19</v>
      </c>
      <c r="D455" s="14">
        <f t="shared" ref="D455:D460" si="178">F455+H455+J455+L455</f>
        <v>1200</v>
      </c>
      <c r="E455" s="14">
        <f t="shared" ref="E455:E460" si="179">G455+I455+K455+M455</f>
        <v>1200</v>
      </c>
      <c r="F455" s="20">
        <f>400+800</f>
        <v>1200</v>
      </c>
      <c r="G455" s="20">
        <v>1200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52"/>
      <c r="O455" s="18"/>
    </row>
    <row r="456" spans="1:15" ht="15.75" hidden="1" customHeight="1">
      <c r="A456" s="55"/>
      <c r="B456" s="50"/>
      <c r="C456" s="8" t="s">
        <v>20</v>
      </c>
      <c r="D456" s="14">
        <f t="shared" si="178"/>
        <v>2000</v>
      </c>
      <c r="E456" s="14">
        <f t="shared" si="179"/>
        <v>0</v>
      </c>
      <c r="F456" s="20">
        <v>2000</v>
      </c>
      <c r="G456" s="20"/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52"/>
      <c r="O456" s="18"/>
    </row>
    <row r="457" spans="1:15" ht="15.75" hidden="1" customHeight="1">
      <c r="A457" s="55"/>
      <c r="B457" s="50"/>
      <c r="C457" s="8" t="s">
        <v>21</v>
      </c>
      <c r="D457" s="14">
        <f t="shared" si="178"/>
        <v>2000</v>
      </c>
      <c r="E457" s="14">
        <f t="shared" si="179"/>
        <v>0</v>
      </c>
      <c r="F457" s="20">
        <v>2000</v>
      </c>
      <c r="G457" s="20"/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52"/>
      <c r="O457" s="18"/>
    </row>
    <row r="458" spans="1:15" ht="15.75" hidden="1" customHeight="1">
      <c r="A458" s="55"/>
      <c r="B458" s="50"/>
      <c r="C458" s="8" t="s">
        <v>22</v>
      </c>
      <c r="D458" s="14">
        <f t="shared" si="178"/>
        <v>2000</v>
      </c>
      <c r="E458" s="14">
        <f t="shared" si="179"/>
        <v>0</v>
      </c>
      <c r="F458" s="20">
        <v>2000</v>
      </c>
      <c r="G458" s="20"/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52"/>
      <c r="O458" s="18"/>
    </row>
    <row r="459" spans="1:15" ht="15.75" hidden="1" customHeight="1">
      <c r="A459" s="55"/>
      <c r="B459" s="50"/>
      <c r="C459" s="8" t="s">
        <v>23</v>
      </c>
      <c r="D459" s="14">
        <f t="shared" si="178"/>
        <v>0</v>
      </c>
      <c r="E459" s="14">
        <f t="shared" si="179"/>
        <v>0</v>
      </c>
      <c r="F459" s="20">
        <v>0</v>
      </c>
      <c r="G459" s="20"/>
      <c r="H459" s="20"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52"/>
      <c r="O459" s="18"/>
    </row>
    <row r="460" spans="1:15" ht="15.75" hidden="1" customHeight="1">
      <c r="A460" s="55"/>
      <c r="B460" s="50"/>
      <c r="C460" s="8" t="s">
        <v>24</v>
      </c>
      <c r="D460" s="14">
        <f t="shared" si="178"/>
        <v>0</v>
      </c>
      <c r="E460" s="14">
        <f t="shared" si="179"/>
        <v>0</v>
      </c>
      <c r="F460" s="20">
        <v>0</v>
      </c>
      <c r="G460" s="20"/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52"/>
      <c r="O460" s="18"/>
    </row>
    <row r="461" spans="1:15" s="10" customFormat="1" ht="15.75" hidden="1" customHeight="1">
      <c r="A461" s="55"/>
      <c r="B461" s="50" t="s">
        <v>74</v>
      </c>
      <c r="C461" s="8" t="s">
        <v>18</v>
      </c>
      <c r="D461" s="14">
        <f>SUM(D462:D467)</f>
        <v>14117</v>
      </c>
      <c r="E461" s="14">
        <f>SUM(E462:E467)</f>
        <v>1500</v>
      </c>
      <c r="F461" s="20">
        <f t="shared" ref="F461:M461" si="180">SUM(F462:F467)</f>
        <v>14117</v>
      </c>
      <c r="G461" s="20">
        <f t="shared" si="180"/>
        <v>1500</v>
      </c>
      <c r="H461" s="20">
        <f t="shared" si="180"/>
        <v>0</v>
      </c>
      <c r="I461" s="20">
        <f t="shared" si="180"/>
        <v>0</v>
      </c>
      <c r="J461" s="20">
        <f t="shared" si="180"/>
        <v>0</v>
      </c>
      <c r="K461" s="20">
        <f t="shared" si="180"/>
        <v>0</v>
      </c>
      <c r="L461" s="20">
        <f t="shared" si="180"/>
        <v>0</v>
      </c>
      <c r="M461" s="20">
        <f t="shared" si="180"/>
        <v>0</v>
      </c>
      <c r="N461" s="52"/>
      <c r="O461" s="18"/>
    </row>
    <row r="462" spans="1:15" ht="15.75" hidden="1" customHeight="1">
      <c r="A462" s="55"/>
      <c r="B462" s="50"/>
      <c r="C462" s="8" t="s">
        <v>19</v>
      </c>
      <c r="D462" s="14">
        <f t="shared" ref="D462:D467" si="181">F462+H462+J462+L462</f>
        <v>6458.5</v>
      </c>
      <c r="E462" s="14">
        <f t="shared" ref="E462:E467" si="182">G462+I462+K462+M462</f>
        <v>1500</v>
      </c>
      <c r="F462" s="20">
        <f>7658.5-1200</f>
        <v>6458.5</v>
      </c>
      <c r="G462" s="20">
        <v>1500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52"/>
      <c r="O462" s="18"/>
    </row>
    <row r="463" spans="1:15" ht="15.75" hidden="1" customHeight="1">
      <c r="A463" s="55"/>
      <c r="B463" s="50"/>
      <c r="C463" s="8" t="s">
        <v>20</v>
      </c>
      <c r="D463" s="14">
        <f t="shared" si="181"/>
        <v>7658.5</v>
      </c>
      <c r="E463" s="14">
        <f t="shared" si="182"/>
        <v>0</v>
      </c>
      <c r="F463" s="20">
        <v>7658.5</v>
      </c>
      <c r="G463" s="20"/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52"/>
      <c r="O463" s="18"/>
    </row>
    <row r="464" spans="1:15" ht="15.75" hidden="1" customHeight="1">
      <c r="A464" s="55"/>
      <c r="B464" s="50"/>
      <c r="C464" s="8" t="s">
        <v>21</v>
      </c>
      <c r="D464" s="14">
        <f t="shared" si="181"/>
        <v>0</v>
      </c>
      <c r="E464" s="14">
        <f t="shared" si="182"/>
        <v>0</v>
      </c>
      <c r="F464" s="20">
        <v>0</v>
      </c>
      <c r="G464" s="20"/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52"/>
      <c r="O464" s="18"/>
    </row>
    <row r="465" spans="1:15" ht="15.75" hidden="1" customHeight="1">
      <c r="A465" s="55"/>
      <c r="B465" s="50"/>
      <c r="C465" s="8" t="s">
        <v>22</v>
      </c>
      <c r="D465" s="14">
        <f t="shared" si="181"/>
        <v>0</v>
      </c>
      <c r="E465" s="14">
        <f t="shared" si="182"/>
        <v>0</v>
      </c>
      <c r="F465" s="20">
        <v>0</v>
      </c>
      <c r="G465" s="20"/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52"/>
      <c r="O465" s="18"/>
    </row>
    <row r="466" spans="1:15" ht="15.75" hidden="1" customHeight="1">
      <c r="A466" s="55"/>
      <c r="B466" s="50"/>
      <c r="C466" s="8" t="s">
        <v>23</v>
      </c>
      <c r="D466" s="14">
        <f t="shared" si="181"/>
        <v>0</v>
      </c>
      <c r="E466" s="14">
        <f t="shared" si="182"/>
        <v>0</v>
      </c>
      <c r="F466" s="20"/>
      <c r="G466" s="20"/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52"/>
      <c r="O466" s="18"/>
    </row>
    <row r="467" spans="1:15" ht="15.75" hidden="1" customHeight="1">
      <c r="A467" s="55"/>
      <c r="B467" s="50"/>
      <c r="C467" s="8" t="s">
        <v>24</v>
      </c>
      <c r="D467" s="14">
        <f t="shared" si="181"/>
        <v>0</v>
      </c>
      <c r="E467" s="14">
        <f t="shared" si="182"/>
        <v>0</v>
      </c>
      <c r="F467" s="20">
        <v>0</v>
      </c>
      <c r="G467" s="20"/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52"/>
      <c r="O467" s="18"/>
    </row>
    <row r="468" spans="1:15" ht="15.75" hidden="1" customHeight="1">
      <c r="A468" s="55"/>
      <c r="B468" s="50" t="s">
        <v>75</v>
      </c>
      <c r="C468" s="8" t="s">
        <v>18</v>
      </c>
      <c r="D468" s="14">
        <f>SUM(D469:D474)</f>
        <v>20371</v>
      </c>
      <c r="E468" s="14">
        <f>SUM(E469:E474)</f>
        <v>0</v>
      </c>
      <c r="F468" s="14">
        <f t="shared" ref="F468:M468" si="183">SUM(F469:F474)</f>
        <v>20371</v>
      </c>
      <c r="G468" s="14">
        <f t="shared" si="183"/>
        <v>0</v>
      </c>
      <c r="H468" s="14">
        <f t="shared" si="183"/>
        <v>0</v>
      </c>
      <c r="I468" s="14">
        <f t="shared" si="183"/>
        <v>0</v>
      </c>
      <c r="J468" s="14">
        <f t="shared" si="183"/>
        <v>0</v>
      </c>
      <c r="K468" s="14">
        <f t="shared" si="183"/>
        <v>0</v>
      </c>
      <c r="L468" s="14">
        <f t="shared" si="183"/>
        <v>0</v>
      </c>
      <c r="M468" s="14">
        <f t="shared" si="183"/>
        <v>0</v>
      </c>
      <c r="N468" s="52"/>
      <c r="O468" s="18"/>
    </row>
    <row r="469" spans="1:15" ht="15.75" hidden="1" customHeight="1">
      <c r="A469" s="55"/>
      <c r="B469" s="50"/>
      <c r="C469" s="8" t="s">
        <v>19</v>
      </c>
      <c r="D469" s="14">
        <f t="shared" ref="D469:D474" si="184">F469+H469+J469+L469</f>
        <v>10185.5</v>
      </c>
      <c r="E469" s="14">
        <f t="shared" ref="E469:E474" si="185">G469+I469+K469+M469</f>
        <v>0</v>
      </c>
      <c r="F469" s="20">
        <v>10185.5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52"/>
      <c r="O469" s="18"/>
    </row>
    <row r="470" spans="1:15" ht="15.75" hidden="1" customHeight="1">
      <c r="A470" s="55"/>
      <c r="B470" s="50"/>
      <c r="C470" s="8" t="s">
        <v>20</v>
      </c>
      <c r="D470" s="14">
        <f t="shared" si="184"/>
        <v>10185.5</v>
      </c>
      <c r="E470" s="14">
        <f t="shared" si="185"/>
        <v>0</v>
      </c>
      <c r="F470" s="20">
        <v>10185.5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52"/>
      <c r="O470" s="18"/>
    </row>
    <row r="471" spans="1:15" ht="15.75" hidden="1" customHeight="1">
      <c r="A471" s="55"/>
      <c r="B471" s="50"/>
      <c r="C471" s="8" t="s">
        <v>21</v>
      </c>
      <c r="D471" s="14">
        <f t="shared" si="184"/>
        <v>0</v>
      </c>
      <c r="E471" s="14">
        <f t="shared" si="185"/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52"/>
      <c r="O471" s="18"/>
    </row>
    <row r="472" spans="1:15" ht="15.75" hidden="1" customHeight="1">
      <c r="A472" s="55"/>
      <c r="B472" s="50"/>
      <c r="C472" s="8" t="s">
        <v>22</v>
      </c>
      <c r="D472" s="14">
        <f t="shared" si="184"/>
        <v>0</v>
      </c>
      <c r="E472" s="14">
        <f t="shared" si="185"/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52"/>
      <c r="O472" s="18"/>
    </row>
    <row r="473" spans="1:15" ht="15.75" hidden="1" customHeight="1">
      <c r="A473" s="55"/>
      <c r="B473" s="50"/>
      <c r="C473" s="8" t="s">
        <v>23</v>
      </c>
      <c r="D473" s="14">
        <f t="shared" si="184"/>
        <v>0</v>
      </c>
      <c r="E473" s="14">
        <f t="shared" si="185"/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52"/>
      <c r="O473" s="18"/>
    </row>
    <row r="474" spans="1:15" ht="15.75" hidden="1" customHeight="1">
      <c r="A474" s="55"/>
      <c r="B474" s="50"/>
      <c r="C474" s="8" t="s">
        <v>24</v>
      </c>
      <c r="D474" s="14">
        <f t="shared" si="184"/>
        <v>0</v>
      </c>
      <c r="E474" s="14">
        <f t="shared" si="185"/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52"/>
      <c r="O474" s="18"/>
    </row>
    <row r="475" spans="1:15" s="10" customFormat="1" ht="15.75" hidden="1" customHeight="1">
      <c r="A475" s="55"/>
      <c r="B475" s="50" t="s">
        <v>76</v>
      </c>
      <c r="C475" s="8" t="s">
        <v>18</v>
      </c>
      <c r="D475" s="14">
        <f>SUM(D476:D481)</f>
        <v>5200</v>
      </c>
      <c r="E475" s="14">
        <f>SUM(E476:E481)</f>
        <v>1800</v>
      </c>
      <c r="F475" s="20">
        <f>SUM(F476:F481)</f>
        <v>5200</v>
      </c>
      <c r="G475" s="20">
        <f>SUM(G476:G481)</f>
        <v>1800</v>
      </c>
      <c r="H475" s="20"/>
      <c r="I475" s="20"/>
      <c r="J475" s="20"/>
      <c r="K475" s="20"/>
      <c r="L475" s="20"/>
      <c r="M475" s="20"/>
      <c r="N475" s="52"/>
      <c r="O475" s="18"/>
    </row>
    <row r="476" spans="1:15" ht="15.75" hidden="1" customHeight="1">
      <c r="A476" s="55"/>
      <c r="B476" s="50"/>
      <c r="C476" s="8" t="s">
        <v>19</v>
      </c>
      <c r="D476" s="14">
        <f t="shared" ref="D476:D481" si="186">F476+H476+J476+L476</f>
        <v>1800</v>
      </c>
      <c r="E476" s="14">
        <f t="shared" ref="E476:E481" si="187">G476+I476+K476+M476</f>
        <v>1800</v>
      </c>
      <c r="F476" s="20">
        <v>1800</v>
      </c>
      <c r="G476" s="20">
        <v>1800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52"/>
      <c r="O476" s="18"/>
    </row>
    <row r="477" spans="1:15" ht="15.75" hidden="1" customHeight="1">
      <c r="A477" s="55"/>
      <c r="B477" s="50"/>
      <c r="C477" s="8" t="s">
        <v>20</v>
      </c>
      <c r="D477" s="14">
        <f t="shared" si="186"/>
        <v>3000</v>
      </c>
      <c r="E477" s="14">
        <f t="shared" si="187"/>
        <v>0</v>
      </c>
      <c r="F477" s="20">
        <v>3000</v>
      </c>
      <c r="G477" s="20"/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52"/>
      <c r="O477" s="18"/>
    </row>
    <row r="478" spans="1:15" ht="15.75" hidden="1" customHeight="1">
      <c r="A478" s="55"/>
      <c r="B478" s="50"/>
      <c r="C478" s="8" t="s">
        <v>21</v>
      </c>
      <c r="D478" s="14">
        <f t="shared" si="186"/>
        <v>400</v>
      </c>
      <c r="E478" s="14">
        <f t="shared" si="187"/>
        <v>0</v>
      </c>
      <c r="F478" s="20">
        <v>400</v>
      </c>
      <c r="G478" s="20"/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52"/>
      <c r="O478" s="18"/>
    </row>
    <row r="479" spans="1:15" ht="15.75" hidden="1" customHeight="1">
      <c r="A479" s="55"/>
      <c r="B479" s="50"/>
      <c r="C479" s="8" t="s">
        <v>22</v>
      </c>
      <c r="D479" s="14">
        <f t="shared" si="186"/>
        <v>0</v>
      </c>
      <c r="E479" s="14">
        <f t="shared" si="187"/>
        <v>0</v>
      </c>
      <c r="F479" s="20"/>
      <c r="G479" s="20"/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52"/>
      <c r="O479" s="18"/>
    </row>
    <row r="480" spans="1:15" ht="15.75" hidden="1" customHeight="1">
      <c r="A480" s="55"/>
      <c r="B480" s="50"/>
      <c r="C480" s="8" t="s">
        <v>23</v>
      </c>
      <c r="D480" s="14">
        <f t="shared" si="186"/>
        <v>0</v>
      </c>
      <c r="E480" s="14">
        <f t="shared" si="187"/>
        <v>0</v>
      </c>
      <c r="F480" s="20"/>
      <c r="G480" s="20"/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52"/>
      <c r="O480" s="18"/>
    </row>
    <row r="481" spans="1:15" ht="15.75" hidden="1" customHeight="1">
      <c r="A481" s="55"/>
      <c r="B481" s="50"/>
      <c r="C481" s="8" t="s">
        <v>24</v>
      </c>
      <c r="D481" s="14">
        <f t="shared" si="186"/>
        <v>0</v>
      </c>
      <c r="E481" s="14">
        <f t="shared" si="187"/>
        <v>0</v>
      </c>
      <c r="F481" s="20"/>
      <c r="G481" s="20"/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52"/>
      <c r="O481" s="18"/>
    </row>
    <row r="482" spans="1:15" s="10" customFormat="1" ht="15.75" hidden="1" customHeight="1">
      <c r="A482" s="55"/>
      <c r="B482" s="50" t="s">
        <v>77</v>
      </c>
      <c r="C482" s="8" t="s">
        <v>18</v>
      </c>
      <c r="D482" s="14">
        <f>SUM(D483:D488)</f>
        <v>7300</v>
      </c>
      <c r="E482" s="14">
        <f>SUM(E483:E488)</f>
        <v>0</v>
      </c>
      <c r="F482" s="20">
        <f t="shared" ref="F482:M482" si="188">SUM(F483:F488)</f>
        <v>7300</v>
      </c>
      <c r="G482" s="20">
        <f t="shared" si="188"/>
        <v>0</v>
      </c>
      <c r="H482" s="20">
        <f t="shared" si="188"/>
        <v>0</v>
      </c>
      <c r="I482" s="20">
        <f t="shared" si="188"/>
        <v>0</v>
      </c>
      <c r="J482" s="20">
        <f t="shared" si="188"/>
        <v>0</v>
      </c>
      <c r="K482" s="20">
        <f t="shared" si="188"/>
        <v>0</v>
      </c>
      <c r="L482" s="20">
        <f t="shared" si="188"/>
        <v>0</v>
      </c>
      <c r="M482" s="20">
        <f t="shared" si="188"/>
        <v>0</v>
      </c>
      <c r="N482" s="52"/>
      <c r="O482" s="18"/>
    </row>
    <row r="483" spans="1:15" ht="15.75" hidden="1" customHeight="1">
      <c r="A483" s="55"/>
      <c r="B483" s="50"/>
      <c r="C483" s="8" t="s">
        <v>19</v>
      </c>
      <c r="D483" s="14">
        <f t="shared" ref="D483:D488" si="189">F483+H483+J483+L483</f>
        <v>800</v>
      </c>
      <c r="E483" s="14">
        <f t="shared" ref="E483:E488" si="190">G483+I483+K483+M483</f>
        <v>0</v>
      </c>
      <c r="F483" s="20">
        <v>800</v>
      </c>
      <c r="G483" s="20"/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52"/>
      <c r="O483" s="18"/>
    </row>
    <row r="484" spans="1:15" ht="15.75" hidden="1" customHeight="1">
      <c r="A484" s="55"/>
      <c r="B484" s="50"/>
      <c r="C484" s="8" t="s">
        <v>20</v>
      </c>
      <c r="D484" s="14">
        <f t="shared" si="189"/>
        <v>2500</v>
      </c>
      <c r="E484" s="14">
        <f t="shared" si="190"/>
        <v>0</v>
      </c>
      <c r="F484" s="20">
        <v>2500</v>
      </c>
      <c r="G484" s="20"/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52"/>
      <c r="O484" s="18"/>
    </row>
    <row r="485" spans="1:15" ht="15.75" hidden="1" customHeight="1">
      <c r="A485" s="55"/>
      <c r="B485" s="50"/>
      <c r="C485" s="8" t="s">
        <v>21</v>
      </c>
      <c r="D485" s="14">
        <f t="shared" si="189"/>
        <v>2000</v>
      </c>
      <c r="E485" s="14">
        <f t="shared" si="190"/>
        <v>0</v>
      </c>
      <c r="F485" s="20">
        <v>2000</v>
      </c>
      <c r="G485" s="20"/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52"/>
      <c r="O485" s="18"/>
    </row>
    <row r="486" spans="1:15" ht="15.75" hidden="1" customHeight="1">
      <c r="A486" s="55"/>
      <c r="B486" s="50"/>
      <c r="C486" s="8" t="s">
        <v>22</v>
      </c>
      <c r="D486" s="14">
        <f t="shared" si="189"/>
        <v>2000</v>
      </c>
      <c r="E486" s="14">
        <f t="shared" si="190"/>
        <v>0</v>
      </c>
      <c r="F486" s="20">
        <v>2000</v>
      </c>
      <c r="G486" s="20"/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52"/>
      <c r="O486" s="18"/>
    </row>
    <row r="487" spans="1:15" ht="15.75" hidden="1" customHeight="1">
      <c r="A487" s="55"/>
      <c r="B487" s="50"/>
      <c r="C487" s="8" t="s">
        <v>23</v>
      </c>
      <c r="D487" s="14">
        <f t="shared" si="189"/>
        <v>0</v>
      </c>
      <c r="E487" s="14">
        <f t="shared" si="190"/>
        <v>0</v>
      </c>
      <c r="F487" s="20"/>
      <c r="G487" s="20"/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52"/>
      <c r="O487" s="18"/>
    </row>
    <row r="488" spans="1:15" ht="15.75" hidden="1" customHeight="1">
      <c r="A488" s="55"/>
      <c r="B488" s="50"/>
      <c r="C488" s="8" t="s">
        <v>24</v>
      </c>
      <c r="D488" s="14">
        <f t="shared" si="189"/>
        <v>0</v>
      </c>
      <c r="E488" s="14">
        <f t="shared" si="190"/>
        <v>0</v>
      </c>
      <c r="F488" s="20"/>
      <c r="G488" s="20"/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52"/>
      <c r="O488" s="18"/>
    </row>
    <row r="489" spans="1:15" s="10" customFormat="1" ht="15.75" hidden="1" customHeight="1">
      <c r="A489" s="55"/>
      <c r="B489" s="50" t="s">
        <v>78</v>
      </c>
      <c r="C489" s="8" t="s">
        <v>18</v>
      </c>
      <c r="D489" s="14">
        <f>SUM(D490:D495)</f>
        <v>5200</v>
      </c>
      <c r="E489" s="14">
        <f>SUM(E490:E495)</f>
        <v>0</v>
      </c>
      <c r="F489" s="20">
        <f t="shared" ref="F489:M489" si="191">SUM(F490:F495)</f>
        <v>5200</v>
      </c>
      <c r="G489" s="20">
        <f t="shared" si="191"/>
        <v>0</v>
      </c>
      <c r="H489" s="20">
        <f t="shared" si="191"/>
        <v>0</v>
      </c>
      <c r="I489" s="20">
        <f t="shared" si="191"/>
        <v>0</v>
      </c>
      <c r="J489" s="20">
        <f t="shared" si="191"/>
        <v>0</v>
      </c>
      <c r="K489" s="20">
        <f t="shared" si="191"/>
        <v>0</v>
      </c>
      <c r="L489" s="20">
        <f t="shared" si="191"/>
        <v>0</v>
      </c>
      <c r="M489" s="20">
        <f t="shared" si="191"/>
        <v>0</v>
      </c>
      <c r="N489" s="52"/>
      <c r="O489" s="18"/>
    </row>
    <row r="490" spans="1:15" ht="15.75" hidden="1" customHeight="1">
      <c r="A490" s="55"/>
      <c r="B490" s="50"/>
      <c r="C490" s="8" t="s">
        <v>19</v>
      </c>
      <c r="D490" s="14">
        <f t="shared" ref="D490:D495" si="192">F490+H490+J490+L490</f>
        <v>0</v>
      </c>
      <c r="E490" s="14">
        <f t="shared" ref="E490:E495" si="193">G490+I490+K490+M490</f>
        <v>0</v>
      </c>
      <c r="F490" s="20"/>
      <c r="G490" s="20"/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52"/>
      <c r="O490" s="18"/>
    </row>
    <row r="491" spans="1:15" ht="15.75" hidden="1" customHeight="1">
      <c r="A491" s="55"/>
      <c r="B491" s="50"/>
      <c r="C491" s="8" t="s">
        <v>20</v>
      </c>
      <c r="D491" s="14">
        <f t="shared" si="192"/>
        <v>0</v>
      </c>
      <c r="E491" s="14">
        <f t="shared" si="193"/>
        <v>0</v>
      </c>
      <c r="F491" s="20"/>
      <c r="G491" s="20"/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52"/>
      <c r="O491" s="18"/>
    </row>
    <row r="492" spans="1:15" ht="15.75" hidden="1" customHeight="1">
      <c r="A492" s="55"/>
      <c r="B492" s="50"/>
      <c r="C492" s="8" t="s">
        <v>21</v>
      </c>
      <c r="D492" s="14">
        <f t="shared" si="192"/>
        <v>700</v>
      </c>
      <c r="E492" s="14">
        <f t="shared" si="193"/>
        <v>0</v>
      </c>
      <c r="F492" s="20">
        <v>700</v>
      </c>
      <c r="G492" s="20"/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52"/>
      <c r="O492" s="18"/>
    </row>
    <row r="493" spans="1:15" ht="15.75" hidden="1" customHeight="1">
      <c r="A493" s="55"/>
      <c r="B493" s="50"/>
      <c r="C493" s="8" t="s">
        <v>22</v>
      </c>
      <c r="D493" s="14">
        <f t="shared" si="192"/>
        <v>2500</v>
      </c>
      <c r="E493" s="14">
        <f t="shared" si="193"/>
        <v>0</v>
      </c>
      <c r="F493" s="20">
        <v>2500</v>
      </c>
      <c r="G493" s="20"/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52"/>
      <c r="O493" s="18"/>
    </row>
    <row r="494" spans="1:15" ht="15.75" hidden="1" customHeight="1">
      <c r="A494" s="55"/>
      <c r="B494" s="50"/>
      <c r="C494" s="8" t="s">
        <v>23</v>
      </c>
      <c r="D494" s="14">
        <f t="shared" si="192"/>
        <v>2000</v>
      </c>
      <c r="E494" s="14">
        <f t="shared" si="193"/>
        <v>0</v>
      </c>
      <c r="F494" s="20">
        <v>2000</v>
      </c>
      <c r="G494" s="20"/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52"/>
      <c r="O494" s="18"/>
    </row>
    <row r="495" spans="1:15" ht="15.75" hidden="1" customHeight="1">
      <c r="A495" s="55"/>
      <c r="B495" s="50"/>
      <c r="C495" s="8" t="s">
        <v>24</v>
      </c>
      <c r="D495" s="14">
        <f t="shared" si="192"/>
        <v>0</v>
      </c>
      <c r="E495" s="14">
        <f t="shared" si="193"/>
        <v>0</v>
      </c>
      <c r="F495" s="20"/>
      <c r="G495" s="20"/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52"/>
      <c r="O495" s="18"/>
    </row>
    <row r="496" spans="1:15" ht="15.75" hidden="1" customHeight="1">
      <c r="A496" s="55"/>
      <c r="B496" s="50" t="s">
        <v>81</v>
      </c>
      <c r="C496" s="8" t="s">
        <v>18</v>
      </c>
      <c r="D496" s="14">
        <f>SUM(D497:D502)</f>
        <v>5000</v>
      </c>
      <c r="E496" s="14">
        <f>SUM(E497:E502)</f>
        <v>0</v>
      </c>
      <c r="F496" s="14">
        <f t="shared" ref="F496:M496" si="194">SUM(F497:F502)</f>
        <v>5000</v>
      </c>
      <c r="G496" s="14">
        <f t="shared" si="194"/>
        <v>0</v>
      </c>
      <c r="H496" s="14">
        <f t="shared" si="194"/>
        <v>0</v>
      </c>
      <c r="I496" s="14">
        <f t="shared" si="194"/>
        <v>0</v>
      </c>
      <c r="J496" s="14">
        <f t="shared" si="194"/>
        <v>0</v>
      </c>
      <c r="K496" s="14">
        <f t="shared" si="194"/>
        <v>0</v>
      </c>
      <c r="L496" s="14">
        <f t="shared" si="194"/>
        <v>0</v>
      </c>
      <c r="M496" s="14">
        <f t="shared" si="194"/>
        <v>0</v>
      </c>
      <c r="N496" s="52"/>
      <c r="O496" s="18"/>
    </row>
    <row r="497" spans="1:15" ht="15.75" hidden="1" customHeight="1">
      <c r="A497" s="55"/>
      <c r="B497" s="50"/>
      <c r="C497" s="8" t="s">
        <v>19</v>
      </c>
      <c r="D497" s="14">
        <f t="shared" ref="D497:D502" si="195">F497+H497+J497+L497</f>
        <v>0</v>
      </c>
      <c r="E497" s="14">
        <f t="shared" ref="E497:E502" si="196">G497+I497+K497+M497</f>
        <v>0</v>
      </c>
      <c r="F497" s="20"/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52"/>
      <c r="O497" s="18"/>
    </row>
    <row r="498" spans="1:15" ht="15.75" hidden="1" customHeight="1">
      <c r="A498" s="55"/>
      <c r="B498" s="50"/>
      <c r="C498" s="8" t="s">
        <v>20</v>
      </c>
      <c r="D498" s="14">
        <f t="shared" si="195"/>
        <v>0</v>
      </c>
      <c r="E498" s="14">
        <f t="shared" si="196"/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52"/>
      <c r="O498" s="18"/>
    </row>
    <row r="499" spans="1:15" ht="15.75" hidden="1" customHeight="1">
      <c r="A499" s="55"/>
      <c r="B499" s="50"/>
      <c r="C499" s="8" t="s">
        <v>21</v>
      </c>
      <c r="D499" s="14">
        <f t="shared" si="195"/>
        <v>500</v>
      </c>
      <c r="E499" s="14">
        <f t="shared" si="196"/>
        <v>0</v>
      </c>
      <c r="F499" s="20">
        <v>500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52"/>
      <c r="O499" s="18"/>
    </row>
    <row r="500" spans="1:15" ht="15.75" hidden="1" customHeight="1">
      <c r="A500" s="55"/>
      <c r="B500" s="50"/>
      <c r="C500" s="8" t="s">
        <v>22</v>
      </c>
      <c r="D500" s="14">
        <f t="shared" si="195"/>
        <v>2500</v>
      </c>
      <c r="E500" s="14">
        <f t="shared" si="196"/>
        <v>0</v>
      </c>
      <c r="F500" s="20">
        <v>2500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52"/>
      <c r="O500" s="18"/>
    </row>
    <row r="501" spans="1:15" ht="15.75" hidden="1" customHeight="1">
      <c r="A501" s="55"/>
      <c r="B501" s="50"/>
      <c r="C501" s="8" t="s">
        <v>23</v>
      </c>
      <c r="D501" s="14">
        <f t="shared" si="195"/>
        <v>2000</v>
      </c>
      <c r="E501" s="14">
        <f t="shared" si="196"/>
        <v>0</v>
      </c>
      <c r="F501" s="20">
        <v>2000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52"/>
      <c r="O501" s="18"/>
    </row>
    <row r="502" spans="1:15" ht="15.75" hidden="1" customHeight="1">
      <c r="A502" s="55"/>
      <c r="B502" s="50"/>
      <c r="C502" s="8" t="s">
        <v>24</v>
      </c>
      <c r="D502" s="14">
        <f t="shared" si="195"/>
        <v>0</v>
      </c>
      <c r="E502" s="14">
        <f t="shared" si="196"/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52"/>
      <c r="O502" s="18"/>
    </row>
    <row r="503" spans="1:15" s="10" customFormat="1" ht="15.75" hidden="1" customHeight="1">
      <c r="A503" s="55"/>
      <c r="B503" s="50" t="s">
        <v>79</v>
      </c>
      <c r="C503" s="8" t="s">
        <v>18</v>
      </c>
      <c r="D503" s="14">
        <f>SUM(D504:D509)</f>
        <v>4950</v>
      </c>
      <c r="E503" s="14">
        <f>SUM(E504:E509)</f>
        <v>0</v>
      </c>
      <c r="F503" s="20">
        <f t="shared" ref="F503:M503" si="197">SUM(F504:F509)</f>
        <v>4950</v>
      </c>
      <c r="G503" s="20">
        <f t="shared" si="197"/>
        <v>0</v>
      </c>
      <c r="H503" s="20">
        <f t="shared" si="197"/>
        <v>0</v>
      </c>
      <c r="I503" s="20">
        <f t="shared" si="197"/>
        <v>0</v>
      </c>
      <c r="J503" s="20">
        <f t="shared" si="197"/>
        <v>0</v>
      </c>
      <c r="K503" s="20">
        <f t="shared" si="197"/>
        <v>0</v>
      </c>
      <c r="L503" s="20">
        <f t="shared" si="197"/>
        <v>0</v>
      </c>
      <c r="M503" s="20">
        <f t="shared" si="197"/>
        <v>0</v>
      </c>
      <c r="N503" s="52"/>
      <c r="O503" s="18"/>
    </row>
    <row r="504" spans="1:15" ht="15.75" hidden="1" customHeight="1">
      <c r="A504" s="55"/>
      <c r="B504" s="50"/>
      <c r="C504" s="8" t="s">
        <v>19</v>
      </c>
      <c r="D504" s="14">
        <f t="shared" ref="D504:D509" si="198">F504+H504+J504+L504</f>
        <v>450</v>
      </c>
      <c r="E504" s="14">
        <f t="shared" ref="E504:E509" si="199">G504+I504+K504+M504</f>
        <v>0</v>
      </c>
      <c r="F504" s="20">
        <v>450</v>
      </c>
      <c r="G504" s="20"/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52"/>
      <c r="O504" s="18"/>
    </row>
    <row r="505" spans="1:15" ht="15.75" hidden="1" customHeight="1">
      <c r="A505" s="55"/>
      <c r="B505" s="50"/>
      <c r="C505" s="8" t="s">
        <v>20</v>
      </c>
      <c r="D505" s="14">
        <f t="shared" si="198"/>
        <v>2500</v>
      </c>
      <c r="E505" s="14">
        <f t="shared" si="199"/>
        <v>0</v>
      </c>
      <c r="F505" s="20">
        <v>2500</v>
      </c>
      <c r="G505" s="20"/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52"/>
      <c r="O505" s="18"/>
    </row>
    <row r="506" spans="1:15" ht="15.75" hidden="1" customHeight="1">
      <c r="A506" s="55"/>
      <c r="B506" s="50"/>
      <c r="C506" s="8" t="s">
        <v>21</v>
      </c>
      <c r="D506" s="14">
        <f t="shared" si="198"/>
        <v>2000</v>
      </c>
      <c r="E506" s="14">
        <f t="shared" si="199"/>
        <v>0</v>
      </c>
      <c r="F506" s="20">
        <v>2000</v>
      </c>
      <c r="G506" s="20"/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52"/>
      <c r="O506" s="18"/>
    </row>
    <row r="507" spans="1:15" ht="15.75" hidden="1" customHeight="1">
      <c r="A507" s="55"/>
      <c r="B507" s="50"/>
      <c r="C507" s="8" t="s">
        <v>22</v>
      </c>
      <c r="D507" s="14">
        <f t="shared" si="198"/>
        <v>0</v>
      </c>
      <c r="E507" s="14">
        <f t="shared" si="199"/>
        <v>0</v>
      </c>
      <c r="F507" s="20"/>
      <c r="G507" s="20"/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52"/>
      <c r="O507" s="18"/>
    </row>
    <row r="508" spans="1:15" ht="15.75" hidden="1" customHeight="1">
      <c r="A508" s="55"/>
      <c r="B508" s="50"/>
      <c r="C508" s="8" t="s">
        <v>23</v>
      </c>
      <c r="D508" s="14">
        <f t="shared" si="198"/>
        <v>0</v>
      </c>
      <c r="E508" s="14">
        <f t="shared" si="199"/>
        <v>0</v>
      </c>
      <c r="F508" s="20"/>
      <c r="G508" s="20"/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52"/>
      <c r="O508" s="18"/>
    </row>
    <row r="509" spans="1:15" ht="15.75" hidden="1" customHeight="1">
      <c r="A509" s="55"/>
      <c r="B509" s="50"/>
      <c r="C509" s="8" t="s">
        <v>24</v>
      </c>
      <c r="D509" s="14">
        <f t="shared" si="198"/>
        <v>0</v>
      </c>
      <c r="E509" s="14">
        <f t="shared" si="199"/>
        <v>0</v>
      </c>
      <c r="F509" s="20"/>
      <c r="G509" s="20"/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52"/>
      <c r="O509" s="18"/>
    </row>
    <row r="510" spans="1:15" s="10" customFormat="1" ht="15.75" hidden="1" customHeight="1">
      <c r="A510" s="55"/>
      <c r="B510" s="50" t="s">
        <v>87</v>
      </c>
      <c r="C510" s="8" t="s">
        <v>18</v>
      </c>
      <c r="D510" s="14">
        <f>SUM(D511:D516)</f>
        <v>13800</v>
      </c>
      <c r="E510" s="14">
        <f>SUM(E511:E516)</f>
        <v>0</v>
      </c>
      <c r="F510" s="20">
        <f t="shared" ref="F510:M510" si="200">SUM(F511:F516)</f>
        <v>13800</v>
      </c>
      <c r="G510" s="20">
        <f t="shared" si="200"/>
        <v>0</v>
      </c>
      <c r="H510" s="20">
        <f t="shared" si="200"/>
        <v>0</v>
      </c>
      <c r="I510" s="20">
        <f t="shared" si="200"/>
        <v>0</v>
      </c>
      <c r="J510" s="20">
        <f t="shared" si="200"/>
        <v>0</v>
      </c>
      <c r="K510" s="20">
        <f t="shared" si="200"/>
        <v>0</v>
      </c>
      <c r="L510" s="20">
        <f t="shared" si="200"/>
        <v>0</v>
      </c>
      <c r="M510" s="20">
        <f t="shared" si="200"/>
        <v>0</v>
      </c>
      <c r="N510" s="52"/>
      <c r="O510" s="18"/>
    </row>
    <row r="511" spans="1:15" ht="15.75" hidden="1" customHeight="1">
      <c r="A511" s="55"/>
      <c r="B511" s="50"/>
      <c r="C511" s="8" t="s">
        <v>19</v>
      </c>
      <c r="D511" s="14">
        <f t="shared" ref="D511:D516" si="201">F511+H511+J511+L511</f>
        <v>800</v>
      </c>
      <c r="E511" s="14">
        <f t="shared" ref="E511:E516" si="202">G511+I511+K511+M511</f>
        <v>0</v>
      </c>
      <c r="F511" s="20">
        <v>800</v>
      </c>
      <c r="G511" s="20"/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52"/>
      <c r="O511" s="18"/>
    </row>
    <row r="512" spans="1:15" ht="15.75" hidden="1" customHeight="1">
      <c r="A512" s="55"/>
      <c r="B512" s="50"/>
      <c r="C512" s="8" t="s">
        <v>20</v>
      </c>
      <c r="D512" s="14">
        <f t="shared" si="201"/>
        <v>3000</v>
      </c>
      <c r="E512" s="14">
        <f t="shared" si="202"/>
        <v>0</v>
      </c>
      <c r="F512" s="20">
        <v>3000</v>
      </c>
      <c r="G512" s="20"/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52"/>
      <c r="O512" s="18"/>
    </row>
    <row r="513" spans="1:15" ht="15.75" hidden="1" customHeight="1">
      <c r="A513" s="55"/>
      <c r="B513" s="50"/>
      <c r="C513" s="8" t="s">
        <v>21</v>
      </c>
      <c r="D513" s="14">
        <f t="shared" si="201"/>
        <v>5000</v>
      </c>
      <c r="E513" s="14">
        <f t="shared" si="202"/>
        <v>0</v>
      </c>
      <c r="F513" s="20">
        <v>5000</v>
      </c>
      <c r="G513" s="20"/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52"/>
      <c r="O513" s="18"/>
    </row>
    <row r="514" spans="1:15" ht="15.75" hidden="1" customHeight="1">
      <c r="A514" s="55"/>
      <c r="B514" s="50"/>
      <c r="C514" s="8" t="s">
        <v>22</v>
      </c>
      <c r="D514" s="14">
        <f t="shared" si="201"/>
        <v>5000</v>
      </c>
      <c r="E514" s="14">
        <f t="shared" si="202"/>
        <v>0</v>
      </c>
      <c r="F514" s="20">
        <v>5000</v>
      </c>
      <c r="G514" s="20"/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52"/>
      <c r="O514" s="18"/>
    </row>
    <row r="515" spans="1:15" ht="15.75" hidden="1" customHeight="1">
      <c r="A515" s="55"/>
      <c r="B515" s="50"/>
      <c r="C515" s="8" t="s">
        <v>23</v>
      </c>
      <c r="D515" s="14">
        <f t="shared" si="201"/>
        <v>0</v>
      </c>
      <c r="E515" s="14">
        <f t="shared" si="202"/>
        <v>0</v>
      </c>
      <c r="F515" s="20">
        <v>0</v>
      </c>
      <c r="G515" s="20"/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52"/>
      <c r="O515" s="18"/>
    </row>
    <row r="516" spans="1:15" ht="15.75" hidden="1" customHeight="1">
      <c r="A516" s="55"/>
      <c r="B516" s="50"/>
      <c r="C516" s="8" t="s">
        <v>24</v>
      </c>
      <c r="D516" s="14">
        <f t="shared" si="201"/>
        <v>0</v>
      </c>
      <c r="E516" s="14">
        <f t="shared" si="202"/>
        <v>0</v>
      </c>
      <c r="F516" s="20">
        <v>0</v>
      </c>
      <c r="G516" s="20"/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52"/>
      <c r="O516" s="18"/>
    </row>
    <row r="517" spans="1:15" s="10" customFormat="1" ht="15.75" hidden="1" customHeight="1">
      <c r="A517" s="55"/>
      <c r="B517" s="50" t="s">
        <v>88</v>
      </c>
      <c r="C517" s="8" t="s">
        <v>18</v>
      </c>
      <c r="D517" s="14">
        <f>SUM(D518:D523)</f>
        <v>12800</v>
      </c>
      <c r="E517" s="14">
        <f>SUM(E518:E523)</f>
        <v>0</v>
      </c>
      <c r="F517" s="20">
        <f t="shared" ref="F517:M517" si="203">SUM(F518:F523)</f>
        <v>12800</v>
      </c>
      <c r="G517" s="20">
        <f t="shared" si="203"/>
        <v>0</v>
      </c>
      <c r="H517" s="20">
        <f t="shared" si="203"/>
        <v>0</v>
      </c>
      <c r="I517" s="20">
        <f t="shared" si="203"/>
        <v>0</v>
      </c>
      <c r="J517" s="20">
        <f t="shared" si="203"/>
        <v>0</v>
      </c>
      <c r="K517" s="20">
        <f t="shared" si="203"/>
        <v>0</v>
      </c>
      <c r="L517" s="20">
        <f t="shared" si="203"/>
        <v>0</v>
      </c>
      <c r="M517" s="20">
        <f t="shared" si="203"/>
        <v>0</v>
      </c>
      <c r="N517" s="52"/>
      <c r="O517" s="18"/>
    </row>
    <row r="518" spans="1:15" ht="15.75" hidden="1" customHeight="1">
      <c r="A518" s="55"/>
      <c r="B518" s="50"/>
      <c r="C518" s="8" t="s">
        <v>19</v>
      </c>
      <c r="D518" s="14">
        <f t="shared" ref="D518:D523" si="204">F518+H518+J518+L518</f>
        <v>800</v>
      </c>
      <c r="E518" s="14">
        <f t="shared" ref="E518:E523" si="205">G518+I518+K518+M518</f>
        <v>0</v>
      </c>
      <c r="F518" s="20">
        <v>800</v>
      </c>
      <c r="G518" s="20"/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52"/>
      <c r="O518" s="18"/>
    </row>
    <row r="519" spans="1:15" ht="15.75" hidden="1" customHeight="1">
      <c r="A519" s="55"/>
      <c r="B519" s="50"/>
      <c r="C519" s="8" t="s">
        <v>20</v>
      </c>
      <c r="D519" s="14">
        <f t="shared" si="204"/>
        <v>4000</v>
      </c>
      <c r="E519" s="14">
        <f t="shared" si="205"/>
        <v>0</v>
      </c>
      <c r="F519" s="20">
        <v>4000</v>
      </c>
      <c r="G519" s="20"/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52"/>
      <c r="O519" s="18"/>
    </row>
    <row r="520" spans="1:15" ht="15.75" hidden="1" customHeight="1">
      <c r="A520" s="55"/>
      <c r="B520" s="50"/>
      <c r="C520" s="8" t="s">
        <v>21</v>
      </c>
      <c r="D520" s="14">
        <f t="shared" si="204"/>
        <v>4000</v>
      </c>
      <c r="E520" s="14">
        <f t="shared" si="205"/>
        <v>0</v>
      </c>
      <c r="F520" s="20">
        <v>4000</v>
      </c>
      <c r="G520" s="20"/>
      <c r="H520" s="20"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52"/>
      <c r="O520" s="18"/>
    </row>
    <row r="521" spans="1:15" ht="15.75" hidden="1" customHeight="1">
      <c r="A521" s="55"/>
      <c r="B521" s="50"/>
      <c r="C521" s="8" t="s">
        <v>22</v>
      </c>
      <c r="D521" s="14">
        <f t="shared" si="204"/>
        <v>4000</v>
      </c>
      <c r="E521" s="14">
        <f t="shared" si="205"/>
        <v>0</v>
      </c>
      <c r="F521" s="20">
        <v>4000</v>
      </c>
      <c r="G521" s="20"/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52"/>
      <c r="O521" s="18"/>
    </row>
    <row r="522" spans="1:15" ht="15.75" hidden="1" customHeight="1">
      <c r="A522" s="55"/>
      <c r="B522" s="50"/>
      <c r="C522" s="8" t="s">
        <v>23</v>
      </c>
      <c r="D522" s="14">
        <f t="shared" si="204"/>
        <v>0</v>
      </c>
      <c r="E522" s="14">
        <f t="shared" si="205"/>
        <v>0</v>
      </c>
      <c r="F522" s="20">
        <v>0</v>
      </c>
      <c r="G522" s="20"/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52"/>
      <c r="O522" s="18"/>
    </row>
    <row r="523" spans="1:15" ht="15.75" hidden="1" customHeight="1">
      <c r="A523" s="55"/>
      <c r="B523" s="50"/>
      <c r="C523" s="8" t="s">
        <v>24</v>
      </c>
      <c r="D523" s="14">
        <f t="shared" si="204"/>
        <v>0</v>
      </c>
      <c r="E523" s="14">
        <f t="shared" si="205"/>
        <v>0</v>
      </c>
      <c r="F523" s="20">
        <v>0</v>
      </c>
      <c r="G523" s="20"/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52"/>
      <c r="O523" s="18"/>
    </row>
    <row r="524" spans="1:15" s="10" customFormat="1" ht="15.75" hidden="1" customHeight="1">
      <c r="A524" s="55"/>
      <c r="B524" s="50" t="s">
        <v>90</v>
      </c>
      <c r="C524" s="8" t="s">
        <v>18</v>
      </c>
      <c r="D524" s="14">
        <f>SUM(D525:D530)</f>
        <v>8000</v>
      </c>
      <c r="E524" s="14">
        <f>SUM(E525:E530)</f>
        <v>0</v>
      </c>
      <c r="F524" s="20">
        <f t="shared" ref="F524:M524" si="206">SUM(F525:F530)</f>
        <v>8000</v>
      </c>
      <c r="G524" s="20">
        <f t="shared" si="206"/>
        <v>0</v>
      </c>
      <c r="H524" s="20">
        <f t="shared" si="206"/>
        <v>0</v>
      </c>
      <c r="I524" s="20">
        <f t="shared" si="206"/>
        <v>0</v>
      </c>
      <c r="J524" s="20">
        <f t="shared" si="206"/>
        <v>0</v>
      </c>
      <c r="K524" s="20">
        <f t="shared" si="206"/>
        <v>0</v>
      </c>
      <c r="L524" s="20">
        <f t="shared" si="206"/>
        <v>0</v>
      </c>
      <c r="M524" s="20">
        <f t="shared" si="206"/>
        <v>0</v>
      </c>
      <c r="N524" s="52"/>
      <c r="O524" s="18"/>
    </row>
    <row r="525" spans="1:15" ht="15.75" hidden="1" customHeight="1">
      <c r="A525" s="55"/>
      <c r="B525" s="50"/>
      <c r="C525" s="8" t="s">
        <v>19</v>
      </c>
      <c r="D525" s="14">
        <f t="shared" ref="D525:D530" si="207">F525+H525+J525+L525</f>
        <v>0</v>
      </c>
      <c r="E525" s="14">
        <f t="shared" ref="E525:E530" si="208">G525+I525+K525+M525</f>
        <v>0</v>
      </c>
      <c r="F525" s="20">
        <v>0</v>
      </c>
      <c r="G525" s="20"/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52"/>
      <c r="O525" s="18"/>
    </row>
    <row r="526" spans="1:15" ht="15.75" hidden="1" customHeight="1">
      <c r="A526" s="55"/>
      <c r="B526" s="50"/>
      <c r="C526" s="8" t="s">
        <v>20</v>
      </c>
      <c r="D526" s="14">
        <f t="shared" si="207"/>
        <v>0</v>
      </c>
      <c r="E526" s="14">
        <f t="shared" si="208"/>
        <v>0</v>
      </c>
      <c r="F526" s="20">
        <v>0</v>
      </c>
      <c r="G526" s="20"/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52"/>
      <c r="O526" s="18"/>
    </row>
    <row r="527" spans="1:15" ht="15.75" hidden="1" customHeight="1">
      <c r="A527" s="55"/>
      <c r="B527" s="50"/>
      <c r="C527" s="8" t="s">
        <v>21</v>
      </c>
      <c r="D527" s="14">
        <f t="shared" si="207"/>
        <v>0</v>
      </c>
      <c r="E527" s="14">
        <f t="shared" si="208"/>
        <v>0</v>
      </c>
      <c r="F527" s="20">
        <v>0</v>
      </c>
      <c r="G527" s="20"/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52"/>
      <c r="O527" s="18"/>
    </row>
    <row r="528" spans="1:15" ht="15.75" hidden="1" customHeight="1">
      <c r="A528" s="55"/>
      <c r="B528" s="50"/>
      <c r="C528" s="8" t="s">
        <v>22</v>
      </c>
      <c r="D528" s="14">
        <f t="shared" si="207"/>
        <v>0</v>
      </c>
      <c r="E528" s="14">
        <f t="shared" si="208"/>
        <v>0</v>
      </c>
      <c r="F528" s="20">
        <v>0</v>
      </c>
      <c r="G528" s="20"/>
      <c r="H528" s="20">
        <v>0</v>
      </c>
      <c r="I528" s="20">
        <v>0</v>
      </c>
      <c r="J528" s="20">
        <v>0</v>
      </c>
      <c r="K528" s="20">
        <v>0</v>
      </c>
      <c r="L528" s="20">
        <v>0</v>
      </c>
      <c r="M528" s="20">
        <v>0</v>
      </c>
      <c r="N528" s="52"/>
      <c r="O528" s="18"/>
    </row>
    <row r="529" spans="1:15" ht="15.75" hidden="1" customHeight="1">
      <c r="A529" s="55"/>
      <c r="B529" s="50"/>
      <c r="C529" s="8" t="s">
        <v>23</v>
      </c>
      <c r="D529" s="14">
        <f t="shared" si="207"/>
        <v>4000</v>
      </c>
      <c r="E529" s="14">
        <f t="shared" si="208"/>
        <v>0</v>
      </c>
      <c r="F529" s="20">
        <v>4000</v>
      </c>
      <c r="G529" s="20"/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52"/>
      <c r="O529" s="18"/>
    </row>
    <row r="530" spans="1:15" ht="15.75" hidden="1" customHeight="1">
      <c r="A530" s="55"/>
      <c r="B530" s="50"/>
      <c r="C530" s="8" t="s">
        <v>24</v>
      </c>
      <c r="D530" s="14">
        <f t="shared" si="207"/>
        <v>4000</v>
      </c>
      <c r="E530" s="14">
        <f t="shared" si="208"/>
        <v>0</v>
      </c>
      <c r="F530" s="20">
        <v>4000</v>
      </c>
      <c r="G530" s="20"/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52"/>
      <c r="O530" s="18"/>
    </row>
    <row r="531" spans="1:15" ht="15.75" hidden="1" customHeight="1">
      <c r="A531" s="55"/>
      <c r="B531" s="50" t="s">
        <v>89</v>
      </c>
      <c r="C531" s="8" t="s">
        <v>18</v>
      </c>
      <c r="D531" s="14">
        <f>SUM(D532:D537)</f>
        <v>12000</v>
      </c>
      <c r="E531" s="14">
        <f>SUM(E532:E537)</f>
        <v>0</v>
      </c>
      <c r="F531" s="14">
        <f t="shared" ref="F531:M531" si="209">SUM(F532:F537)</f>
        <v>12000</v>
      </c>
      <c r="G531" s="14">
        <f t="shared" si="209"/>
        <v>0</v>
      </c>
      <c r="H531" s="14">
        <f t="shared" si="209"/>
        <v>0</v>
      </c>
      <c r="I531" s="14">
        <f t="shared" si="209"/>
        <v>0</v>
      </c>
      <c r="J531" s="14">
        <f t="shared" si="209"/>
        <v>0</v>
      </c>
      <c r="K531" s="14">
        <f t="shared" si="209"/>
        <v>0</v>
      </c>
      <c r="L531" s="14">
        <f t="shared" si="209"/>
        <v>0</v>
      </c>
      <c r="M531" s="14">
        <f t="shared" si="209"/>
        <v>0</v>
      </c>
      <c r="N531" s="52"/>
      <c r="O531" s="18"/>
    </row>
    <row r="532" spans="1:15" ht="15.75" hidden="1" customHeight="1">
      <c r="A532" s="55"/>
      <c r="B532" s="50"/>
      <c r="C532" s="8" t="s">
        <v>19</v>
      </c>
      <c r="D532" s="14">
        <f t="shared" ref="D532:D537" si="210">F532+H532+J532+L532</f>
        <v>2000</v>
      </c>
      <c r="E532" s="14">
        <f t="shared" ref="E532:E537" si="211">G532+I532+K532+M532</f>
        <v>0</v>
      </c>
      <c r="F532" s="20">
        <v>2000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52"/>
      <c r="O532" s="18"/>
    </row>
    <row r="533" spans="1:15" ht="15.75" hidden="1" customHeight="1">
      <c r="A533" s="55"/>
      <c r="B533" s="50"/>
      <c r="C533" s="8" t="s">
        <v>20</v>
      </c>
      <c r="D533" s="14">
        <f t="shared" si="210"/>
        <v>2000</v>
      </c>
      <c r="E533" s="14">
        <f t="shared" si="211"/>
        <v>0</v>
      </c>
      <c r="F533" s="20">
        <v>2000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52"/>
      <c r="O533" s="18"/>
    </row>
    <row r="534" spans="1:15" ht="15.75" hidden="1" customHeight="1">
      <c r="A534" s="55"/>
      <c r="B534" s="50"/>
      <c r="C534" s="8" t="s">
        <v>21</v>
      </c>
      <c r="D534" s="14">
        <f t="shared" si="210"/>
        <v>4000</v>
      </c>
      <c r="E534" s="14">
        <f t="shared" si="211"/>
        <v>0</v>
      </c>
      <c r="F534" s="20">
        <v>4000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52"/>
      <c r="O534" s="18"/>
    </row>
    <row r="535" spans="1:15" ht="15.75" hidden="1" customHeight="1">
      <c r="A535" s="55"/>
      <c r="B535" s="50"/>
      <c r="C535" s="8" t="s">
        <v>22</v>
      </c>
      <c r="D535" s="14">
        <f t="shared" si="210"/>
        <v>4000</v>
      </c>
      <c r="E535" s="14">
        <f t="shared" si="211"/>
        <v>0</v>
      </c>
      <c r="F535" s="20">
        <v>4000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52"/>
      <c r="O535" s="18"/>
    </row>
    <row r="536" spans="1:15" ht="15.75" hidden="1" customHeight="1">
      <c r="A536" s="55"/>
      <c r="B536" s="50"/>
      <c r="C536" s="8" t="s">
        <v>23</v>
      </c>
      <c r="D536" s="14">
        <f t="shared" si="210"/>
        <v>0</v>
      </c>
      <c r="E536" s="14">
        <f t="shared" si="211"/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52"/>
      <c r="O536" s="18"/>
    </row>
    <row r="537" spans="1:15" ht="15.75" hidden="1" customHeight="1">
      <c r="A537" s="56"/>
      <c r="B537" s="50"/>
      <c r="C537" s="8" t="s">
        <v>24</v>
      </c>
      <c r="D537" s="14">
        <f t="shared" si="210"/>
        <v>0</v>
      </c>
      <c r="E537" s="14">
        <f t="shared" si="211"/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52"/>
      <c r="O537" s="18"/>
    </row>
    <row r="538" spans="1:15" s="17" customFormat="1" ht="15.75" customHeight="1">
      <c r="A538" s="54" t="s">
        <v>129</v>
      </c>
      <c r="B538" s="13" t="s">
        <v>82</v>
      </c>
      <c r="C538" s="11" t="s">
        <v>18</v>
      </c>
      <c r="D538" s="14">
        <f>SUM(D539:D544)</f>
        <v>5804448</v>
      </c>
      <c r="E538" s="14">
        <f t="shared" ref="E538:M538" si="212">SUM(E539:E544)</f>
        <v>0</v>
      </c>
      <c r="F538" s="14">
        <f t="shared" si="212"/>
        <v>5804448</v>
      </c>
      <c r="G538" s="14">
        <f t="shared" si="212"/>
        <v>0</v>
      </c>
      <c r="H538" s="14">
        <f t="shared" si="212"/>
        <v>0</v>
      </c>
      <c r="I538" s="14">
        <f t="shared" si="212"/>
        <v>0</v>
      </c>
      <c r="J538" s="14">
        <f t="shared" si="212"/>
        <v>0</v>
      </c>
      <c r="K538" s="14">
        <f t="shared" si="212"/>
        <v>0</v>
      </c>
      <c r="L538" s="14">
        <f t="shared" si="212"/>
        <v>0</v>
      </c>
      <c r="M538" s="14">
        <f t="shared" si="212"/>
        <v>0</v>
      </c>
      <c r="N538" s="52"/>
      <c r="O538" s="18"/>
    </row>
    <row r="539" spans="1:15" s="17" customFormat="1">
      <c r="A539" s="55"/>
      <c r="B539" s="49" t="s">
        <v>83</v>
      </c>
      <c r="C539" s="11" t="s">
        <v>19</v>
      </c>
      <c r="D539" s="14">
        <f t="shared" ref="D539:D544" si="213">F539+H539+J539+L539</f>
        <v>0</v>
      </c>
      <c r="E539" s="14">
        <f t="shared" ref="E539:E544" si="214">G539+I539+K539+M539</f>
        <v>0</v>
      </c>
      <c r="F539" s="14">
        <f>[6]Лист1!$F$125</f>
        <v>0</v>
      </c>
      <c r="G539" s="14">
        <f>[6]Лист1!$G$125</f>
        <v>0</v>
      </c>
      <c r="H539" s="14">
        <f t="shared" ref="H539:M539" si="215">H546+H553+H560</f>
        <v>0</v>
      </c>
      <c r="I539" s="14">
        <f t="shared" si="215"/>
        <v>0</v>
      </c>
      <c r="J539" s="14">
        <f t="shared" si="215"/>
        <v>0</v>
      </c>
      <c r="K539" s="14">
        <f t="shared" si="215"/>
        <v>0</v>
      </c>
      <c r="L539" s="14">
        <f t="shared" si="215"/>
        <v>0</v>
      </c>
      <c r="M539" s="14">
        <f t="shared" si="215"/>
        <v>0</v>
      </c>
      <c r="N539" s="52"/>
      <c r="O539" s="18"/>
    </row>
    <row r="540" spans="1:15" s="17" customFormat="1">
      <c r="A540" s="55"/>
      <c r="B540" s="49"/>
      <c r="C540" s="11" t="s">
        <v>20</v>
      </c>
      <c r="D540" s="14">
        <f t="shared" si="213"/>
        <v>780000</v>
      </c>
      <c r="E540" s="14">
        <f t="shared" si="214"/>
        <v>0</v>
      </c>
      <c r="F540" s="14">
        <f>[6]Лист1!$F$126</f>
        <v>780000</v>
      </c>
      <c r="G540" s="14">
        <f>[6]Лист1!$G$126</f>
        <v>0</v>
      </c>
      <c r="H540" s="14">
        <f t="shared" ref="H540:M544" si="216">H547+H554+H561</f>
        <v>0</v>
      </c>
      <c r="I540" s="14">
        <f t="shared" si="216"/>
        <v>0</v>
      </c>
      <c r="J540" s="14">
        <f t="shared" si="216"/>
        <v>0</v>
      </c>
      <c r="K540" s="14">
        <f t="shared" si="216"/>
        <v>0</v>
      </c>
      <c r="L540" s="14">
        <f t="shared" si="216"/>
        <v>0</v>
      </c>
      <c r="M540" s="14">
        <f t="shared" si="216"/>
        <v>0</v>
      </c>
      <c r="N540" s="52"/>
      <c r="O540" s="18"/>
    </row>
    <row r="541" spans="1:15" s="17" customFormat="1">
      <c r="A541" s="55"/>
      <c r="B541" s="49"/>
      <c r="C541" s="11" t="s">
        <v>21</v>
      </c>
      <c r="D541" s="14">
        <f t="shared" si="213"/>
        <v>936000</v>
      </c>
      <c r="E541" s="14">
        <f t="shared" si="214"/>
        <v>0</v>
      </c>
      <c r="F541" s="14">
        <f>[6]Лист1!$F$127</f>
        <v>936000</v>
      </c>
      <c r="G541" s="14">
        <f>[6]Лист1!$G$127</f>
        <v>0</v>
      </c>
      <c r="H541" s="14">
        <f t="shared" si="216"/>
        <v>0</v>
      </c>
      <c r="I541" s="14">
        <f t="shared" si="216"/>
        <v>0</v>
      </c>
      <c r="J541" s="14">
        <f t="shared" si="216"/>
        <v>0</v>
      </c>
      <c r="K541" s="14">
        <f t="shared" si="216"/>
        <v>0</v>
      </c>
      <c r="L541" s="14">
        <f t="shared" si="216"/>
        <v>0</v>
      </c>
      <c r="M541" s="14">
        <f t="shared" si="216"/>
        <v>0</v>
      </c>
      <c r="N541" s="52"/>
      <c r="O541" s="18"/>
    </row>
    <row r="542" spans="1:15" s="17" customFormat="1">
      <c r="A542" s="55"/>
      <c r="B542" s="49"/>
      <c r="C542" s="11" t="s">
        <v>22</v>
      </c>
      <c r="D542" s="14">
        <f t="shared" si="213"/>
        <v>1123200</v>
      </c>
      <c r="E542" s="14">
        <f t="shared" si="214"/>
        <v>0</v>
      </c>
      <c r="F542" s="14">
        <f>[6]Лист1!$F$128</f>
        <v>1123200</v>
      </c>
      <c r="G542" s="14">
        <f>[6]Лист1!$G$128</f>
        <v>0</v>
      </c>
      <c r="H542" s="14">
        <f t="shared" si="216"/>
        <v>0</v>
      </c>
      <c r="I542" s="14">
        <f t="shared" si="216"/>
        <v>0</v>
      </c>
      <c r="J542" s="14">
        <f t="shared" si="216"/>
        <v>0</v>
      </c>
      <c r="K542" s="14">
        <f t="shared" si="216"/>
        <v>0</v>
      </c>
      <c r="L542" s="14">
        <f t="shared" si="216"/>
        <v>0</v>
      </c>
      <c r="M542" s="14">
        <f t="shared" si="216"/>
        <v>0</v>
      </c>
      <c r="N542" s="52"/>
      <c r="O542" s="18"/>
    </row>
    <row r="543" spans="1:15" s="17" customFormat="1">
      <c r="A543" s="55"/>
      <c r="B543" s="49"/>
      <c r="C543" s="11" t="s">
        <v>23</v>
      </c>
      <c r="D543" s="14">
        <f t="shared" si="213"/>
        <v>1347840</v>
      </c>
      <c r="E543" s="14">
        <f t="shared" si="214"/>
        <v>0</v>
      </c>
      <c r="F543" s="14">
        <f>[6]Лист1!$F$129</f>
        <v>1347840</v>
      </c>
      <c r="G543" s="14">
        <f>[6]Лист1!$G$129</f>
        <v>0</v>
      </c>
      <c r="H543" s="14">
        <f t="shared" si="216"/>
        <v>0</v>
      </c>
      <c r="I543" s="14">
        <f t="shared" si="216"/>
        <v>0</v>
      </c>
      <c r="J543" s="14">
        <f t="shared" si="216"/>
        <v>0</v>
      </c>
      <c r="K543" s="14">
        <f t="shared" si="216"/>
        <v>0</v>
      </c>
      <c r="L543" s="14">
        <f t="shared" si="216"/>
        <v>0</v>
      </c>
      <c r="M543" s="14">
        <f t="shared" si="216"/>
        <v>0</v>
      </c>
      <c r="N543" s="52"/>
      <c r="O543" s="18"/>
    </row>
    <row r="544" spans="1:15" s="17" customFormat="1">
      <c r="A544" s="55"/>
      <c r="B544" s="49"/>
      <c r="C544" s="11" t="s">
        <v>24</v>
      </c>
      <c r="D544" s="14">
        <f t="shared" si="213"/>
        <v>1617408</v>
      </c>
      <c r="E544" s="14">
        <f t="shared" si="214"/>
        <v>0</v>
      </c>
      <c r="F544" s="14">
        <f>[6]Лист1!$F$130</f>
        <v>1617408</v>
      </c>
      <c r="G544" s="14">
        <f>[6]Лист1!$G$130</f>
        <v>0</v>
      </c>
      <c r="H544" s="14">
        <f t="shared" si="216"/>
        <v>0</v>
      </c>
      <c r="I544" s="14">
        <f t="shared" si="216"/>
        <v>0</v>
      </c>
      <c r="J544" s="14">
        <f t="shared" si="216"/>
        <v>0</v>
      </c>
      <c r="K544" s="14">
        <f t="shared" si="216"/>
        <v>0</v>
      </c>
      <c r="L544" s="14">
        <f t="shared" si="216"/>
        <v>0</v>
      </c>
      <c r="M544" s="14">
        <f t="shared" si="216"/>
        <v>0</v>
      </c>
      <c r="N544" s="52"/>
      <c r="O544" s="18"/>
    </row>
    <row r="545" spans="1:15" ht="15.75" hidden="1" customHeight="1">
      <c r="A545" s="55"/>
      <c r="B545" s="50" t="s">
        <v>84</v>
      </c>
      <c r="C545" s="8" t="s">
        <v>18</v>
      </c>
      <c r="D545" s="14">
        <f>SUM(D546:D551)</f>
        <v>1985984</v>
      </c>
      <c r="E545" s="14">
        <f>SUM(E546:E551)</f>
        <v>0</v>
      </c>
      <c r="F545" s="14">
        <f>SUM(F546:F551)</f>
        <v>1985984</v>
      </c>
      <c r="G545" s="14">
        <f t="shared" ref="G545:M545" si="217">SUM(G546:G551)</f>
        <v>0</v>
      </c>
      <c r="H545" s="14">
        <f t="shared" si="217"/>
        <v>0</v>
      </c>
      <c r="I545" s="14">
        <f t="shared" si="217"/>
        <v>0</v>
      </c>
      <c r="J545" s="14">
        <f t="shared" si="217"/>
        <v>0</v>
      </c>
      <c r="K545" s="14">
        <f t="shared" si="217"/>
        <v>0</v>
      </c>
      <c r="L545" s="14">
        <f t="shared" si="217"/>
        <v>0</v>
      </c>
      <c r="M545" s="14">
        <f t="shared" si="217"/>
        <v>0</v>
      </c>
      <c r="N545" s="52"/>
      <c r="O545" s="18"/>
    </row>
    <row r="546" spans="1:15" ht="15.75" hidden="1" customHeight="1">
      <c r="A546" s="55"/>
      <c r="B546" s="50"/>
      <c r="C546" s="8" t="s">
        <v>19</v>
      </c>
      <c r="D546" s="14">
        <f t="shared" ref="D546:D551" si="218">F546+H546+J546+L546</f>
        <v>200000</v>
      </c>
      <c r="E546" s="14">
        <f t="shared" ref="E546:E551" si="219">G546+I546+K546+M546</f>
        <v>0</v>
      </c>
      <c r="F546" s="20">
        <v>200000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52"/>
      <c r="O546" s="18"/>
    </row>
    <row r="547" spans="1:15" ht="15.75" hidden="1" customHeight="1">
      <c r="A547" s="55"/>
      <c r="B547" s="50"/>
      <c r="C547" s="8" t="s">
        <v>20</v>
      </c>
      <c r="D547" s="14">
        <f t="shared" si="218"/>
        <v>240000</v>
      </c>
      <c r="E547" s="14">
        <f t="shared" si="219"/>
        <v>0</v>
      </c>
      <c r="F547" s="20">
        <f>1.2*F546</f>
        <v>240000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52"/>
      <c r="O547" s="18"/>
    </row>
    <row r="548" spans="1:15" ht="15.75" hidden="1" customHeight="1">
      <c r="A548" s="55"/>
      <c r="B548" s="50"/>
      <c r="C548" s="8" t="s">
        <v>21</v>
      </c>
      <c r="D548" s="14">
        <f t="shared" si="218"/>
        <v>288000</v>
      </c>
      <c r="E548" s="14">
        <f t="shared" si="219"/>
        <v>0</v>
      </c>
      <c r="F548" s="20">
        <f>1.2*F547</f>
        <v>288000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52"/>
      <c r="O548" s="18"/>
    </row>
    <row r="549" spans="1:15" ht="15.75" hidden="1" customHeight="1">
      <c r="A549" s="55"/>
      <c r="B549" s="50"/>
      <c r="C549" s="8" t="s">
        <v>22</v>
      </c>
      <c r="D549" s="14">
        <f t="shared" si="218"/>
        <v>345600</v>
      </c>
      <c r="E549" s="14">
        <f t="shared" si="219"/>
        <v>0</v>
      </c>
      <c r="F549" s="20">
        <f>1.2*F548</f>
        <v>345600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52"/>
      <c r="O549" s="18"/>
    </row>
    <row r="550" spans="1:15" ht="15.75" hidden="1" customHeight="1">
      <c r="A550" s="55"/>
      <c r="B550" s="50"/>
      <c r="C550" s="8" t="s">
        <v>23</v>
      </c>
      <c r="D550" s="14">
        <f t="shared" si="218"/>
        <v>414720</v>
      </c>
      <c r="E550" s="14">
        <f t="shared" si="219"/>
        <v>0</v>
      </c>
      <c r="F550" s="20">
        <f>1.2*F549</f>
        <v>414720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52"/>
      <c r="O550" s="18"/>
    </row>
    <row r="551" spans="1:15" ht="15.75" hidden="1" customHeight="1">
      <c r="A551" s="55"/>
      <c r="B551" s="50"/>
      <c r="C551" s="8" t="s">
        <v>24</v>
      </c>
      <c r="D551" s="14">
        <f t="shared" si="218"/>
        <v>497664</v>
      </c>
      <c r="E551" s="14">
        <f t="shared" si="219"/>
        <v>0</v>
      </c>
      <c r="F551" s="20">
        <f>1.2*F550</f>
        <v>497664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52"/>
      <c r="O551" s="18"/>
    </row>
    <row r="552" spans="1:15" s="17" customFormat="1" ht="15.75" hidden="1" customHeight="1">
      <c r="A552" s="55"/>
      <c r="B552" s="50" t="s">
        <v>85</v>
      </c>
      <c r="C552" s="11" t="s">
        <v>18</v>
      </c>
      <c r="D552" s="14">
        <f>SUM(D553:D558)</f>
        <v>1985984</v>
      </c>
      <c r="E552" s="14">
        <f>SUM(E553:E558)</f>
        <v>0</v>
      </c>
      <c r="F552" s="14">
        <f t="shared" ref="F552:M552" si="220">SUM(F553:F558)</f>
        <v>1985984</v>
      </c>
      <c r="G552" s="14">
        <f t="shared" si="220"/>
        <v>0</v>
      </c>
      <c r="H552" s="14">
        <f t="shared" si="220"/>
        <v>0</v>
      </c>
      <c r="I552" s="14">
        <f t="shared" si="220"/>
        <v>0</v>
      </c>
      <c r="J552" s="14">
        <f t="shared" si="220"/>
        <v>0</v>
      </c>
      <c r="K552" s="14">
        <f t="shared" si="220"/>
        <v>0</v>
      </c>
      <c r="L552" s="14">
        <f t="shared" si="220"/>
        <v>0</v>
      </c>
      <c r="M552" s="14">
        <f t="shared" si="220"/>
        <v>0</v>
      </c>
      <c r="N552" s="52"/>
      <c r="O552" s="18"/>
    </row>
    <row r="553" spans="1:15" ht="15.75" hidden="1" customHeight="1">
      <c r="A553" s="55"/>
      <c r="B553" s="50"/>
      <c r="C553" s="8" t="s">
        <v>19</v>
      </c>
      <c r="D553" s="14">
        <f t="shared" ref="D553:D558" si="221">F553+H553+J553+L553</f>
        <v>200000</v>
      </c>
      <c r="E553" s="14">
        <f t="shared" ref="E553:E558" si="222">G553+I553+K553+M553</f>
        <v>0</v>
      </c>
      <c r="F553" s="20">
        <v>200000</v>
      </c>
      <c r="G553" s="20"/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52"/>
      <c r="O553" s="18"/>
    </row>
    <row r="554" spans="1:15" ht="15.75" hidden="1" customHeight="1">
      <c r="A554" s="55"/>
      <c r="B554" s="50"/>
      <c r="C554" s="8" t="s">
        <v>20</v>
      </c>
      <c r="D554" s="14">
        <f t="shared" si="221"/>
        <v>240000</v>
      </c>
      <c r="E554" s="14">
        <f t="shared" si="222"/>
        <v>0</v>
      </c>
      <c r="F554" s="20">
        <f>1.2*F553</f>
        <v>240000</v>
      </c>
      <c r="G554" s="20"/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52"/>
      <c r="O554" s="18"/>
    </row>
    <row r="555" spans="1:15" ht="15.75" hidden="1" customHeight="1">
      <c r="A555" s="55"/>
      <c r="B555" s="50"/>
      <c r="C555" s="8" t="s">
        <v>21</v>
      </c>
      <c r="D555" s="14">
        <f t="shared" si="221"/>
        <v>288000</v>
      </c>
      <c r="E555" s="14">
        <f t="shared" si="222"/>
        <v>0</v>
      </c>
      <c r="F555" s="20">
        <f>1.2*F554</f>
        <v>288000</v>
      </c>
      <c r="G555" s="20"/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52"/>
      <c r="O555" s="18"/>
    </row>
    <row r="556" spans="1:15" ht="15.75" hidden="1" customHeight="1">
      <c r="A556" s="55"/>
      <c r="B556" s="50"/>
      <c r="C556" s="8" t="s">
        <v>22</v>
      </c>
      <c r="D556" s="14">
        <f t="shared" si="221"/>
        <v>345600</v>
      </c>
      <c r="E556" s="14">
        <f t="shared" si="222"/>
        <v>0</v>
      </c>
      <c r="F556" s="20">
        <f>1.2*F555</f>
        <v>345600</v>
      </c>
      <c r="G556" s="20"/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52"/>
      <c r="O556" s="18"/>
    </row>
    <row r="557" spans="1:15" ht="15.75" hidden="1" customHeight="1">
      <c r="A557" s="55"/>
      <c r="B557" s="50"/>
      <c r="C557" s="8" t="s">
        <v>23</v>
      </c>
      <c r="D557" s="14">
        <f t="shared" si="221"/>
        <v>414720</v>
      </c>
      <c r="E557" s="14">
        <f t="shared" si="222"/>
        <v>0</v>
      </c>
      <c r="F557" s="20">
        <f>1.2*F556</f>
        <v>414720</v>
      </c>
      <c r="G557" s="20"/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52"/>
      <c r="O557" s="18"/>
    </row>
    <row r="558" spans="1:15" ht="15.75" hidden="1" customHeight="1">
      <c r="A558" s="55"/>
      <c r="B558" s="50"/>
      <c r="C558" s="8" t="s">
        <v>24</v>
      </c>
      <c r="D558" s="14">
        <f t="shared" si="221"/>
        <v>497664</v>
      </c>
      <c r="E558" s="14">
        <f t="shared" si="222"/>
        <v>0</v>
      </c>
      <c r="F558" s="20">
        <f>1.2*F557</f>
        <v>497664</v>
      </c>
      <c r="G558" s="20"/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52"/>
      <c r="O558" s="18"/>
    </row>
    <row r="559" spans="1:15" ht="15.75" hidden="1" customHeight="1">
      <c r="A559" s="55"/>
      <c r="B559" s="50" t="s">
        <v>86</v>
      </c>
      <c r="C559" s="8" t="s">
        <v>18</v>
      </c>
      <c r="D559" s="14">
        <f>SUM(D560:D565)</f>
        <v>2482480</v>
      </c>
      <c r="E559" s="14">
        <f>SUM(E560:E565)</f>
        <v>0</v>
      </c>
      <c r="F559" s="14">
        <f>SUM(F560:F565)</f>
        <v>2482480</v>
      </c>
      <c r="G559" s="14">
        <f t="shared" ref="G559:M559" si="223">SUM(G560:G565)</f>
        <v>0</v>
      </c>
      <c r="H559" s="14">
        <f t="shared" si="223"/>
        <v>0</v>
      </c>
      <c r="I559" s="14">
        <f t="shared" si="223"/>
        <v>0</v>
      </c>
      <c r="J559" s="14">
        <f t="shared" si="223"/>
        <v>0</v>
      </c>
      <c r="K559" s="14">
        <f t="shared" si="223"/>
        <v>0</v>
      </c>
      <c r="L559" s="14">
        <f t="shared" si="223"/>
        <v>0</v>
      </c>
      <c r="M559" s="14">
        <f t="shared" si="223"/>
        <v>0</v>
      </c>
      <c r="N559" s="52"/>
      <c r="O559" s="18"/>
    </row>
    <row r="560" spans="1:15" ht="15.75" hidden="1" customHeight="1">
      <c r="A560" s="55"/>
      <c r="B560" s="50"/>
      <c r="C560" s="8" t="s">
        <v>19</v>
      </c>
      <c r="D560" s="14">
        <f t="shared" ref="D560:D565" si="224">F560+H560+J560+L560</f>
        <v>250000</v>
      </c>
      <c r="E560" s="14">
        <f t="shared" ref="E560:E565" si="225">G560+I560+K560+M560</f>
        <v>0</v>
      </c>
      <c r="F560" s="20">
        <v>250000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52"/>
      <c r="O560" s="18"/>
    </row>
    <row r="561" spans="1:16" ht="15.75" hidden="1" customHeight="1">
      <c r="A561" s="55"/>
      <c r="B561" s="50"/>
      <c r="C561" s="8" t="s">
        <v>20</v>
      </c>
      <c r="D561" s="14">
        <f t="shared" si="224"/>
        <v>300000</v>
      </c>
      <c r="E561" s="14">
        <f t="shared" si="225"/>
        <v>0</v>
      </c>
      <c r="F561" s="20">
        <f>1.2*F560</f>
        <v>300000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52"/>
      <c r="O561" s="18"/>
    </row>
    <row r="562" spans="1:16" ht="15.75" hidden="1" customHeight="1">
      <c r="A562" s="55"/>
      <c r="B562" s="50"/>
      <c r="C562" s="8" t="s">
        <v>21</v>
      </c>
      <c r="D562" s="14">
        <f t="shared" si="224"/>
        <v>360000</v>
      </c>
      <c r="E562" s="14">
        <f t="shared" si="225"/>
        <v>0</v>
      </c>
      <c r="F562" s="20">
        <f>1.2*F561</f>
        <v>360000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52"/>
      <c r="O562" s="18"/>
    </row>
    <row r="563" spans="1:16" ht="15.75" hidden="1" customHeight="1">
      <c r="A563" s="55"/>
      <c r="B563" s="50"/>
      <c r="C563" s="8" t="s">
        <v>22</v>
      </c>
      <c r="D563" s="14">
        <f t="shared" si="224"/>
        <v>432000</v>
      </c>
      <c r="E563" s="14">
        <f t="shared" si="225"/>
        <v>0</v>
      </c>
      <c r="F563" s="20">
        <f>1.2*F562</f>
        <v>432000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52"/>
      <c r="O563" s="18"/>
    </row>
    <row r="564" spans="1:16" ht="15.75" hidden="1" customHeight="1">
      <c r="A564" s="55"/>
      <c r="B564" s="50"/>
      <c r="C564" s="8" t="s">
        <v>23</v>
      </c>
      <c r="D564" s="14">
        <f t="shared" si="224"/>
        <v>518400</v>
      </c>
      <c r="E564" s="14">
        <f t="shared" si="225"/>
        <v>0</v>
      </c>
      <c r="F564" s="20">
        <f>1.2*F563</f>
        <v>518400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52"/>
      <c r="O564" s="18"/>
    </row>
    <row r="565" spans="1:16" ht="15.75" hidden="1" customHeight="1">
      <c r="A565" s="56"/>
      <c r="B565" s="50"/>
      <c r="C565" s="8" t="s">
        <v>24</v>
      </c>
      <c r="D565" s="14">
        <f t="shared" si="224"/>
        <v>622080</v>
      </c>
      <c r="E565" s="14">
        <f t="shared" si="225"/>
        <v>0</v>
      </c>
      <c r="F565" s="20">
        <f>1.2*F564</f>
        <v>622080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52"/>
      <c r="O565" s="18"/>
    </row>
    <row r="566" spans="1:16">
      <c r="A566" s="48"/>
      <c r="B566" s="49" t="s">
        <v>80</v>
      </c>
      <c r="C566" s="11" t="s">
        <v>18</v>
      </c>
      <c r="D566" s="14">
        <f t="shared" ref="D566:M566" si="226">SUM(D567:D572)</f>
        <v>6544272.3219000008</v>
      </c>
      <c r="E566" s="14">
        <f t="shared" si="226"/>
        <v>339.3</v>
      </c>
      <c r="F566" s="14">
        <f t="shared" si="226"/>
        <v>6544272.3219000008</v>
      </c>
      <c r="G566" s="14">
        <f t="shared" si="226"/>
        <v>339.3</v>
      </c>
      <c r="H566" s="14">
        <f t="shared" si="226"/>
        <v>0</v>
      </c>
      <c r="I566" s="14">
        <f t="shared" si="226"/>
        <v>0</v>
      </c>
      <c r="J566" s="14">
        <f t="shared" si="226"/>
        <v>0</v>
      </c>
      <c r="K566" s="14">
        <f t="shared" si="226"/>
        <v>0</v>
      </c>
      <c r="L566" s="14">
        <f t="shared" si="226"/>
        <v>0</v>
      </c>
      <c r="M566" s="14">
        <f t="shared" si="226"/>
        <v>0</v>
      </c>
      <c r="N566" s="52"/>
      <c r="O566" s="18"/>
      <c r="P566" s="38"/>
    </row>
    <row r="567" spans="1:16">
      <c r="A567" s="48"/>
      <c r="B567" s="49"/>
      <c r="C567" s="11" t="s">
        <v>19</v>
      </c>
      <c r="D567" s="14">
        <f t="shared" ref="D567:E572" si="227">F567+H567+J567+L567</f>
        <v>339.3</v>
      </c>
      <c r="E567" s="14">
        <f>G567+I567+K567+M567</f>
        <v>339.3</v>
      </c>
      <c r="F567" s="14">
        <f>F539+F441</f>
        <v>339.3</v>
      </c>
      <c r="G567" s="14">
        <f t="shared" ref="F567:M572" si="228">G539+G441</f>
        <v>339.3</v>
      </c>
      <c r="H567" s="14">
        <f t="shared" si="228"/>
        <v>0</v>
      </c>
      <c r="I567" s="14">
        <f t="shared" si="228"/>
        <v>0</v>
      </c>
      <c r="J567" s="14">
        <f t="shared" si="228"/>
        <v>0</v>
      </c>
      <c r="K567" s="14">
        <f t="shared" si="228"/>
        <v>0</v>
      </c>
      <c r="L567" s="14">
        <f t="shared" si="228"/>
        <v>0</v>
      </c>
      <c r="M567" s="14">
        <f t="shared" si="228"/>
        <v>0</v>
      </c>
      <c r="N567" s="52"/>
      <c r="O567" s="18"/>
      <c r="P567" s="38"/>
    </row>
    <row r="568" spans="1:16">
      <c r="A568" s="48"/>
      <c r="B568" s="49"/>
      <c r="C568" s="11" t="s">
        <v>20</v>
      </c>
      <c r="D568" s="14">
        <f t="shared" si="227"/>
        <v>858634</v>
      </c>
      <c r="E568" s="14">
        <f t="shared" si="227"/>
        <v>0</v>
      </c>
      <c r="F568" s="14">
        <f t="shared" si="228"/>
        <v>858634</v>
      </c>
      <c r="G568" s="14">
        <f t="shared" si="228"/>
        <v>0</v>
      </c>
      <c r="H568" s="14">
        <f>H540+H442</f>
        <v>0</v>
      </c>
      <c r="I568" s="14">
        <f t="shared" si="228"/>
        <v>0</v>
      </c>
      <c r="J568" s="14">
        <f t="shared" si="228"/>
        <v>0</v>
      </c>
      <c r="K568" s="14">
        <f t="shared" si="228"/>
        <v>0</v>
      </c>
      <c r="L568" s="14">
        <f t="shared" si="228"/>
        <v>0</v>
      </c>
      <c r="M568" s="14">
        <f t="shared" si="228"/>
        <v>0</v>
      </c>
      <c r="N568" s="52"/>
      <c r="O568" s="18"/>
    </row>
    <row r="569" spans="1:16">
      <c r="A569" s="48"/>
      <c r="B569" s="49"/>
      <c r="C569" s="11" t="s">
        <v>21</v>
      </c>
      <c r="D569" s="14">
        <f t="shared" si="227"/>
        <v>1391213.3219000001</v>
      </c>
      <c r="E569" s="14">
        <f t="shared" si="227"/>
        <v>0</v>
      </c>
      <c r="F569" s="14">
        <f t="shared" si="228"/>
        <v>1391213.3219000001</v>
      </c>
      <c r="G569" s="14">
        <f t="shared" si="228"/>
        <v>0</v>
      </c>
      <c r="H569" s="14">
        <f t="shared" si="228"/>
        <v>0</v>
      </c>
      <c r="I569" s="14">
        <f t="shared" si="228"/>
        <v>0</v>
      </c>
      <c r="J569" s="14">
        <f t="shared" si="228"/>
        <v>0</v>
      </c>
      <c r="K569" s="14">
        <f t="shared" si="228"/>
        <v>0</v>
      </c>
      <c r="L569" s="14">
        <f t="shared" si="228"/>
        <v>0</v>
      </c>
      <c r="M569" s="14">
        <f t="shared" si="228"/>
        <v>0</v>
      </c>
      <c r="N569" s="52"/>
      <c r="O569" s="18"/>
    </row>
    <row r="570" spans="1:16">
      <c r="A570" s="48"/>
      <c r="B570" s="49"/>
      <c r="C570" s="11" t="s">
        <v>22</v>
      </c>
      <c r="D570" s="14">
        <f t="shared" si="227"/>
        <v>1191745.8999999999</v>
      </c>
      <c r="E570" s="14">
        <f t="shared" si="227"/>
        <v>0</v>
      </c>
      <c r="F570" s="14">
        <f t="shared" si="228"/>
        <v>1191745.8999999999</v>
      </c>
      <c r="G570" s="14">
        <f t="shared" si="228"/>
        <v>0</v>
      </c>
      <c r="H570" s="14">
        <f t="shared" si="228"/>
        <v>0</v>
      </c>
      <c r="I570" s="14">
        <f t="shared" si="228"/>
        <v>0</v>
      </c>
      <c r="J570" s="14">
        <f t="shared" si="228"/>
        <v>0</v>
      </c>
      <c r="K570" s="14">
        <f t="shared" si="228"/>
        <v>0</v>
      </c>
      <c r="L570" s="14">
        <f t="shared" si="228"/>
        <v>0</v>
      </c>
      <c r="M570" s="14">
        <f t="shared" si="228"/>
        <v>0</v>
      </c>
      <c r="N570" s="52"/>
      <c r="O570" s="18"/>
    </row>
    <row r="571" spans="1:16">
      <c r="A571" s="48"/>
      <c r="B571" s="49"/>
      <c r="C571" s="11" t="s">
        <v>23</v>
      </c>
      <c r="D571" s="14">
        <f t="shared" si="227"/>
        <v>1416385.9</v>
      </c>
      <c r="E571" s="14">
        <f t="shared" si="227"/>
        <v>0</v>
      </c>
      <c r="F571" s="14">
        <f t="shared" si="228"/>
        <v>1416385.9</v>
      </c>
      <c r="G571" s="14">
        <f t="shared" si="228"/>
        <v>0</v>
      </c>
      <c r="H571" s="14">
        <f t="shared" si="228"/>
        <v>0</v>
      </c>
      <c r="I571" s="14">
        <f t="shared" si="228"/>
        <v>0</v>
      </c>
      <c r="J571" s="14">
        <f t="shared" si="228"/>
        <v>0</v>
      </c>
      <c r="K571" s="14">
        <f t="shared" si="228"/>
        <v>0</v>
      </c>
      <c r="L571" s="14">
        <f t="shared" si="228"/>
        <v>0</v>
      </c>
      <c r="M571" s="14">
        <f t="shared" si="228"/>
        <v>0</v>
      </c>
      <c r="N571" s="52"/>
      <c r="O571" s="18"/>
    </row>
    <row r="572" spans="1:16">
      <c r="A572" s="48"/>
      <c r="B572" s="49"/>
      <c r="C572" s="11" t="s">
        <v>24</v>
      </c>
      <c r="D572" s="14">
        <f t="shared" si="227"/>
        <v>1685953.9</v>
      </c>
      <c r="E572" s="14">
        <f t="shared" si="227"/>
        <v>0</v>
      </c>
      <c r="F572" s="14">
        <f t="shared" si="228"/>
        <v>1685953.9</v>
      </c>
      <c r="G572" s="14">
        <f t="shared" si="228"/>
        <v>0</v>
      </c>
      <c r="H572" s="14">
        <f t="shared" si="228"/>
        <v>0</v>
      </c>
      <c r="I572" s="14">
        <f t="shared" si="228"/>
        <v>0</v>
      </c>
      <c r="J572" s="14">
        <f t="shared" si="228"/>
        <v>0</v>
      </c>
      <c r="K572" s="14">
        <f t="shared" si="228"/>
        <v>0</v>
      </c>
      <c r="L572" s="14">
        <f t="shared" si="228"/>
        <v>0</v>
      </c>
      <c r="M572" s="14">
        <f t="shared" si="228"/>
        <v>0</v>
      </c>
      <c r="N572" s="53"/>
      <c r="O572" s="18"/>
    </row>
    <row r="573" spans="1:16">
      <c r="A573" s="48"/>
      <c r="B573" s="49" t="s">
        <v>37</v>
      </c>
      <c r="C573" s="11" t="s">
        <v>18</v>
      </c>
      <c r="D573" s="14">
        <f>SUM(D574:D579)</f>
        <v>10251875.1369</v>
      </c>
      <c r="E573" s="14">
        <f>SUM(E574:E579)</f>
        <v>1669801.9000000001</v>
      </c>
      <c r="F573" s="14">
        <f>SUM(F574:F579)</f>
        <v>8547356.7218999993</v>
      </c>
      <c r="G573" s="14">
        <f t="shared" ref="G573:M573" si="229">SUM(G574:G579)</f>
        <v>1121485.3</v>
      </c>
      <c r="H573" s="14">
        <f t="shared" si="229"/>
        <v>145943.68725000002</v>
      </c>
      <c r="I573" s="14">
        <f t="shared" si="229"/>
        <v>0</v>
      </c>
      <c r="J573" s="14">
        <f t="shared" si="229"/>
        <v>1278181.3277499999</v>
      </c>
      <c r="K573" s="14">
        <f t="shared" si="229"/>
        <v>354825.4</v>
      </c>
      <c r="L573" s="14">
        <f>SUM(L574:L579)</f>
        <v>280393.40000000002</v>
      </c>
      <c r="M573" s="14">
        <f t="shared" si="229"/>
        <v>193491.20000000001</v>
      </c>
      <c r="N573" s="54"/>
      <c r="O573" s="18"/>
      <c r="P573" s="38"/>
    </row>
    <row r="574" spans="1:16">
      <c r="A574" s="48"/>
      <c r="B574" s="49"/>
      <c r="C574" s="11" t="s">
        <v>19</v>
      </c>
      <c r="D574" s="14">
        <f t="shared" ref="D574:E579" si="230">F574+H574+J574+L574</f>
        <v>460935.8</v>
      </c>
      <c r="E574" s="14">
        <f t="shared" si="230"/>
        <v>398839.20000000007</v>
      </c>
      <c r="F574" s="14">
        <f>F432+F381+F232+F567</f>
        <v>323011.7</v>
      </c>
      <c r="G574" s="14">
        <f t="shared" ref="G574:M574" si="231">G432+G381+G232+G567</f>
        <v>272334.10000000003</v>
      </c>
      <c r="H574" s="14">
        <f t="shared" si="231"/>
        <v>3225</v>
      </c>
      <c r="I574" s="14">
        <f t="shared" si="231"/>
        <v>0</v>
      </c>
      <c r="J574" s="14">
        <f t="shared" si="231"/>
        <v>71336.899999999994</v>
      </c>
      <c r="K574" s="14">
        <f t="shared" si="231"/>
        <v>63142.9</v>
      </c>
      <c r="L574" s="14">
        <f t="shared" si="231"/>
        <v>63362.2</v>
      </c>
      <c r="M574" s="14">
        <f t="shared" si="231"/>
        <v>63362.2</v>
      </c>
      <c r="N574" s="55"/>
      <c r="O574" s="18"/>
    </row>
    <row r="575" spans="1:16">
      <c r="A575" s="48"/>
      <c r="B575" s="49"/>
      <c r="C575" s="11" t="s">
        <v>20</v>
      </c>
      <c r="D575" s="14">
        <f t="shared" si="230"/>
        <v>1303691.32</v>
      </c>
      <c r="E575" s="14">
        <f t="shared" si="230"/>
        <v>416010.39999999997</v>
      </c>
      <c r="F575" s="14">
        <f t="shared" ref="F575:M575" si="232">F433+F382+F233+F568</f>
        <v>1162781.72</v>
      </c>
      <c r="G575" s="14">
        <f t="shared" si="232"/>
        <v>286621.8</v>
      </c>
      <c r="H575" s="14">
        <f t="shared" si="232"/>
        <v>3297.5</v>
      </c>
      <c r="I575" s="14">
        <f t="shared" si="232"/>
        <v>0</v>
      </c>
      <c r="J575" s="14">
        <f t="shared" si="232"/>
        <v>94385.299999999988</v>
      </c>
      <c r="K575" s="14">
        <f t="shared" si="232"/>
        <v>86161.799999999988</v>
      </c>
      <c r="L575" s="14">
        <f t="shared" si="232"/>
        <v>43226.8</v>
      </c>
      <c r="M575" s="14">
        <f t="shared" si="232"/>
        <v>43226.8</v>
      </c>
      <c r="N575" s="55"/>
      <c r="O575" s="18"/>
    </row>
    <row r="576" spans="1:16">
      <c r="A576" s="48"/>
      <c r="B576" s="49"/>
      <c r="C576" s="11" t="s">
        <v>21</v>
      </c>
      <c r="D576" s="14">
        <f t="shared" si="230"/>
        <v>2020077.5419000001</v>
      </c>
      <c r="E576" s="14">
        <f t="shared" si="230"/>
        <v>526311.5</v>
      </c>
      <c r="F576" s="14">
        <f t="shared" ref="F576:M576" si="233">F434+F383+F234+F569</f>
        <v>1706398.9419</v>
      </c>
      <c r="G576" s="14">
        <f t="shared" si="233"/>
        <v>282459.7</v>
      </c>
      <c r="H576" s="14">
        <f t="shared" si="233"/>
        <v>53379.25</v>
      </c>
      <c r="I576" s="14">
        <f t="shared" si="233"/>
        <v>0</v>
      </c>
      <c r="J576" s="14">
        <f t="shared" si="233"/>
        <v>216848.25</v>
      </c>
      <c r="K576" s="14">
        <f t="shared" si="233"/>
        <v>200400.7</v>
      </c>
      <c r="L576" s="14">
        <f t="shared" si="233"/>
        <v>43451.1</v>
      </c>
      <c r="M576" s="14">
        <f t="shared" si="233"/>
        <v>43451.1</v>
      </c>
      <c r="N576" s="55"/>
      <c r="O576" s="18"/>
    </row>
    <row r="577" spans="1:15">
      <c r="A577" s="48"/>
      <c r="B577" s="49"/>
      <c r="C577" s="11" t="s">
        <v>22</v>
      </c>
      <c r="D577" s="14">
        <f t="shared" si="230"/>
        <v>1884419.8</v>
      </c>
      <c r="E577" s="14">
        <f t="shared" si="230"/>
        <v>328640.8</v>
      </c>
      <c r="F577" s="14">
        <f t="shared" ref="F577:M577" si="234">F435+F384+F235+F570</f>
        <v>1508821.52</v>
      </c>
      <c r="G577" s="14">
        <f t="shared" si="234"/>
        <v>280069.7</v>
      </c>
      <c r="H577" s="14">
        <f t="shared" si="234"/>
        <v>78521.574999999997</v>
      </c>
      <c r="I577" s="14">
        <f t="shared" si="234"/>
        <v>0</v>
      </c>
      <c r="J577" s="14">
        <f t="shared" si="234"/>
        <v>253625.60499999998</v>
      </c>
      <c r="K577" s="14">
        <f t="shared" si="234"/>
        <v>5120</v>
      </c>
      <c r="L577" s="14">
        <f t="shared" si="234"/>
        <v>43451.1</v>
      </c>
      <c r="M577" s="14">
        <f t="shared" si="234"/>
        <v>43451.1</v>
      </c>
      <c r="N577" s="55"/>
      <c r="O577" s="18"/>
    </row>
    <row r="578" spans="1:15">
      <c r="A578" s="48"/>
      <c r="B578" s="49"/>
      <c r="C578" s="11" t="s">
        <v>23</v>
      </c>
      <c r="D578" s="14">
        <f t="shared" si="230"/>
        <v>2104787.2179999999</v>
      </c>
      <c r="E578" s="14">
        <f t="shared" si="230"/>
        <v>0</v>
      </c>
      <c r="F578" s="14">
        <f t="shared" ref="F578:M578" si="235">F436+F385+F236+F571</f>
        <v>1766014.02</v>
      </c>
      <c r="G578" s="14">
        <f t="shared" si="235"/>
        <v>0</v>
      </c>
      <c r="H578" s="14">
        <f t="shared" si="235"/>
        <v>3626.0125000000003</v>
      </c>
      <c r="I578" s="14">
        <f t="shared" si="235"/>
        <v>0</v>
      </c>
      <c r="J578" s="14">
        <f t="shared" si="235"/>
        <v>291696.08549999999</v>
      </c>
      <c r="K578" s="14">
        <f t="shared" si="235"/>
        <v>0</v>
      </c>
      <c r="L578" s="14">
        <f t="shared" si="235"/>
        <v>43451.1</v>
      </c>
      <c r="M578" s="14">
        <f t="shared" si="235"/>
        <v>0</v>
      </c>
      <c r="N578" s="55"/>
      <c r="O578" s="18"/>
    </row>
    <row r="579" spans="1:15" s="17" customFormat="1">
      <c r="A579" s="48"/>
      <c r="B579" s="49"/>
      <c r="C579" s="11" t="s">
        <v>24</v>
      </c>
      <c r="D579" s="14">
        <f t="shared" si="230"/>
        <v>2477963.4569999999</v>
      </c>
      <c r="E579" s="14">
        <f t="shared" si="230"/>
        <v>0</v>
      </c>
      <c r="F579" s="14">
        <f t="shared" ref="F579:M579" si="236">F437+F386+F237+F572</f>
        <v>2080328.8199999998</v>
      </c>
      <c r="G579" s="14">
        <f t="shared" si="236"/>
        <v>0</v>
      </c>
      <c r="H579" s="14">
        <f t="shared" si="236"/>
        <v>3894.3497499999999</v>
      </c>
      <c r="I579" s="14">
        <f t="shared" si="236"/>
        <v>0</v>
      </c>
      <c r="J579" s="14">
        <f t="shared" si="236"/>
        <v>350289.18724999996</v>
      </c>
      <c r="K579" s="14">
        <f t="shared" si="236"/>
        <v>0</v>
      </c>
      <c r="L579" s="14">
        <f t="shared" si="236"/>
        <v>43451.1</v>
      </c>
      <c r="M579" s="14">
        <f t="shared" si="236"/>
        <v>0</v>
      </c>
      <c r="N579" s="56"/>
      <c r="O579" s="39"/>
    </row>
    <row r="580" spans="1:15">
      <c r="F580" s="40"/>
    </row>
    <row r="581" spans="1:15" hidden="1">
      <c r="D581" s="31"/>
      <c r="E581" s="31"/>
      <c r="F581" s="41"/>
      <c r="G581" s="14"/>
      <c r="H581" s="14"/>
      <c r="I581" s="14"/>
      <c r="J581" s="41"/>
      <c r="K581" s="14"/>
    </row>
    <row r="582" spans="1:15" hidden="1">
      <c r="D582" s="42"/>
      <c r="E582" s="42"/>
      <c r="F582" s="41"/>
      <c r="G582" s="14"/>
      <c r="J582" s="41"/>
      <c r="K582" s="14"/>
    </row>
    <row r="583" spans="1:15" hidden="1">
      <c r="F583" s="41"/>
      <c r="G583" s="14"/>
      <c r="J583" s="41"/>
      <c r="K583" s="14"/>
    </row>
    <row r="584" spans="1:15" hidden="1">
      <c r="D584" s="42"/>
      <c r="F584" s="41"/>
      <c r="G584" s="14"/>
    </row>
    <row r="585" spans="1:15" hidden="1"/>
    <row r="586" spans="1:15" hidden="1">
      <c r="F586" s="41"/>
      <c r="G586" s="45"/>
      <c r="H586" s="46"/>
      <c r="I586" s="44"/>
    </row>
    <row r="587" spans="1:15" hidden="1">
      <c r="F587" s="41"/>
      <c r="G587" s="45"/>
      <c r="H587" s="47"/>
    </row>
    <row r="588" spans="1:15" hidden="1">
      <c r="F588" s="41"/>
      <c r="G588" s="45"/>
      <c r="H588" s="47"/>
    </row>
    <row r="591" spans="1:15">
      <c r="G591" s="40"/>
    </row>
  </sheetData>
  <sheetCalcPr fullCalcOnLoad="1"/>
  <mergeCells count="133">
    <mergeCell ref="A1:N1"/>
    <mergeCell ref="A2:N2"/>
    <mergeCell ref="A3:N3"/>
    <mergeCell ref="N21:N55"/>
    <mergeCell ref="A4:N4"/>
    <mergeCell ref="A5:N5"/>
    <mergeCell ref="A6:N6"/>
    <mergeCell ref="A7:N7"/>
    <mergeCell ref="C14:C16"/>
    <mergeCell ref="D14:E15"/>
    <mergeCell ref="A14:A16"/>
    <mergeCell ref="B14:B16"/>
    <mergeCell ref="N63:N83"/>
    <mergeCell ref="N84:N146"/>
    <mergeCell ref="N147:N237"/>
    <mergeCell ref="N240:N323"/>
    <mergeCell ref="F14:M14"/>
    <mergeCell ref="N14:N15"/>
    <mergeCell ref="J15:K15"/>
    <mergeCell ref="L15:M15"/>
    <mergeCell ref="A387:M387"/>
    <mergeCell ref="B366:B372"/>
    <mergeCell ref="N324:N365"/>
    <mergeCell ref="A9:N9"/>
    <mergeCell ref="A11:N11"/>
    <mergeCell ref="A18:N18"/>
    <mergeCell ref="A19:N19"/>
    <mergeCell ref="F15:G15"/>
    <mergeCell ref="H15:I15"/>
    <mergeCell ref="A20:N20"/>
    <mergeCell ref="B112:B118"/>
    <mergeCell ref="B28:B34"/>
    <mergeCell ref="A240:A337"/>
    <mergeCell ref="A338:A379"/>
    <mergeCell ref="A388:M388"/>
    <mergeCell ref="B390:B395"/>
    <mergeCell ref="B345:B351"/>
    <mergeCell ref="B289:B295"/>
    <mergeCell ref="A389:A402"/>
    <mergeCell ref="B396:B402"/>
    <mergeCell ref="B373:B379"/>
    <mergeCell ref="B359:B365"/>
    <mergeCell ref="B22:B27"/>
    <mergeCell ref="B85:B90"/>
    <mergeCell ref="B148:B153"/>
    <mergeCell ref="B64:B69"/>
    <mergeCell ref="B42:B48"/>
    <mergeCell ref="B77:B83"/>
    <mergeCell ref="B98:B104"/>
    <mergeCell ref="B105:B111"/>
    <mergeCell ref="B168:B174"/>
    <mergeCell ref="B133:B139"/>
    <mergeCell ref="A403:A430"/>
    <mergeCell ref="B268:B274"/>
    <mergeCell ref="B240:B246"/>
    <mergeCell ref="B338:B344"/>
    <mergeCell ref="B352:B358"/>
    <mergeCell ref="B247:B253"/>
    <mergeCell ref="B254:B260"/>
    <mergeCell ref="B275:B281"/>
    <mergeCell ref="B410:B416"/>
    <mergeCell ref="B91:B97"/>
    <mergeCell ref="B70:B76"/>
    <mergeCell ref="B126:B132"/>
    <mergeCell ref="B261:B267"/>
    <mergeCell ref="B282:B288"/>
    <mergeCell ref="B404:B409"/>
    <mergeCell ref="B217:B223"/>
    <mergeCell ref="B182:B188"/>
    <mergeCell ref="B161:B167"/>
    <mergeCell ref="A573:A579"/>
    <mergeCell ref="B573:B579"/>
    <mergeCell ref="N573:N579"/>
    <mergeCell ref="B296:B302"/>
    <mergeCell ref="B303:B309"/>
    <mergeCell ref="B310:B316"/>
    <mergeCell ref="B324:B330"/>
    <mergeCell ref="B317:B323"/>
    <mergeCell ref="B331:B337"/>
    <mergeCell ref="N389:N402"/>
    <mergeCell ref="N403:N437"/>
    <mergeCell ref="B154:B160"/>
    <mergeCell ref="A238:N238"/>
    <mergeCell ref="A239:N239"/>
    <mergeCell ref="A231:A237"/>
    <mergeCell ref="B231:B237"/>
    <mergeCell ref="N366:N386"/>
    <mergeCell ref="A380:A386"/>
    <mergeCell ref="B380:B386"/>
    <mergeCell ref="B424:B430"/>
    <mergeCell ref="B559:B565"/>
    <mergeCell ref="B468:B474"/>
    <mergeCell ref="B517:B523"/>
    <mergeCell ref="B503:B509"/>
    <mergeCell ref="B531:B537"/>
    <mergeCell ref="B539:B544"/>
    <mergeCell ref="B545:B551"/>
    <mergeCell ref="A439:M439"/>
    <mergeCell ref="B441:B446"/>
    <mergeCell ref="B447:B453"/>
    <mergeCell ref="A431:A437"/>
    <mergeCell ref="B431:B437"/>
    <mergeCell ref="B552:B558"/>
    <mergeCell ref="A538:A565"/>
    <mergeCell ref="B454:B460"/>
    <mergeCell ref="B461:B467"/>
    <mergeCell ref="B489:B495"/>
    <mergeCell ref="B496:B502"/>
    <mergeCell ref="B417:B423"/>
    <mergeCell ref="A440:A537"/>
    <mergeCell ref="B510:B516"/>
    <mergeCell ref="B524:B530"/>
    <mergeCell ref="A438:M438"/>
    <mergeCell ref="N440:N572"/>
    <mergeCell ref="A21:A27"/>
    <mergeCell ref="A63:A69"/>
    <mergeCell ref="B49:B55"/>
    <mergeCell ref="B56:B62"/>
    <mergeCell ref="B140:B146"/>
    <mergeCell ref="A84:A146"/>
    <mergeCell ref="B224:B230"/>
    <mergeCell ref="A147:A230"/>
    <mergeCell ref="B175:B181"/>
    <mergeCell ref="A566:A572"/>
    <mergeCell ref="B566:B572"/>
    <mergeCell ref="B475:B481"/>
    <mergeCell ref="B482:B488"/>
    <mergeCell ref="B35:B41"/>
    <mergeCell ref="B119:B125"/>
    <mergeCell ref="B203:B209"/>
    <mergeCell ref="B210:B216"/>
    <mergeCell ref="B196:B202"/>
    <mergeCell ref="B189:B195"/>
  </mergeCells>
  <phoneticPr fontId="15" type="noConversion"/>
  <pageMargins left="0.23622047244094491" right="0.15748031496062992" top="0.19685039370078741" bottom="0.19685039370078741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2016-05-10T11:00:42Z</cp:lastPrinted>
  <dcterms:created xsi:type="dcterms:W3CDTF">2014-06-24T05:35:40Z</dcterms:created>
  <dcterms:modified xsi:type="dcterms:W3CDTF">2016-06-09T07:45:45Z</dcterms:modified>
</cp:coreProperties>
</file>