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5" sheetId="1" r:id="rId1"/>
  </sheets>
  <definedNames>
    <definedName name="_xlnm.Print_Titles" localSheetId="0">'прил.5'!$10:$12</definedName>
  </definedNames>
  <calcPr fullCalcOnLoad="1"/>
</workbook>
</file>

<file path=xl/sharedStrings.xml><?xml version="1.0" encoding="utf-8"?>
<sst xmlns="http://schemas.openxmlformats.org/spreadsheetml/2006/main" count="143" uniqueCount="52">
  <si>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</si>
  <si>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</si>
  <si>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</si>
  <si>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</si>
  <si>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</si>
  <si>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</si>
  <si>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</si>
  <si>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</si>
  <si>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</si>
  <si>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</si>
  <si>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</si>
  <si>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</si>
  <si>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</si>
  <si>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</si>
  <si>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</si>
  <si>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</si>
  <si>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</si>
  <si>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</si>
  <si>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</si>
  <si>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</si>
  <si>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 xml:space="preserve">доведение муниципального задания на оказание муниципальных услуг (выполнение работ) по предоставлению дополнительного образования детям </t>
  </si>
  <si>
    <t>расходы на выплаты персоналу казенных учреждений</t>
  </si>
  <si>
    <t>1</t>
  </si>
  <si>
    <t>1.1.1</t>
  </si>
  <si>
    <t>1.1.1.1</t>
  </si>
  <si>
    <t>1.1.1.2</t>
  </si>
  <si>
    <t>1.2.1</t>
  </si>
  <si>
    <t>1.2.1.1</t>
  </si>
  <si>
    <t>1.2.1.2</t>
  </si>
  <si>
    <t>ПЕРЕЧЕНЬ МЕРОПРИЯТИЙ И РЕСУРСНОЕ ОБЕСПЕЧЕНИЕ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</si>
  <si>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</si>
  <si>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</si>
  <si>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1: предоставление дополнительного образования детям, в т.ч.:</t>
  </si>
  <si>
    <t>Итого по задаче 1</t>
  </si>
  <si>
    <t>ВСЕГО ПО ПОДПРОГРАММЕ 7</t>
  </si>
  <si>
    <t xml:space="preserve">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</si>
  <si>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укрепление материально-технической базы муниципальных образовательных учреждений дополнительного образования детей</t>
  </si>
  <si>
    <t>к постановлению администрации Города Томска</t>
  </si>
  <si>
    <t>1.2.1.3</t>
  </si>
  <si>
    <t xml:space="preserve"> организация системы выявления, сопровождения одаренных детей</t>
  </si>
  <si>
    <t>2018 год</t>
  </si>
  <si>
    <t>2019 год</t>
  </si>
  <si>
    <t>2020 год</t>
  </si>
  <si>
    <t>1.2.1.4</t>
  </si>
  <si>
    <t>оказание платных дополнительных образовательных услуг</t>
  </si>
  <si>
    <t>Приложение 2 к Подпрограмме 7 "Функционирование и развитие дополнительного образования детей" на 2015 – 2020 годы" муниципальной программы "Развитие образования" на 2015 - 2020 годы"</t>
  </si>
  <si>
    <t>"Функционирование и развитие дополнительного образования детей" на 2015 - 2020 годы"</t>
  </si>
  <si>
    <t>Задача 2 подпрограммы: создание условий для реализации образовательных программ дополнительного образования.</t>
  </si>
  <si>
    <t>Мероприятие 2: создание условий для функционирования и развития системы дополнительного образования в городе Томске, в т.ч.</t>
  </si>
  <si>
    <t>Основное мероприятие "Оказание услуг по предоставлению дополнительного образования детям и создание оптимальных условий для реализации образовательных программ дополнительного образования""</t>
  </si>
  <si>
    <t>Приложение 13</t>
  </si>
  <si>
    <t xml:space="preserve"> от 03.08.2016 № 809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</si>
</sst>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3" fontId="0" fillId="0" borderId="0" xfId="6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C1">
      <selection activeCell="K3" sqref="K3"/>
    </sheetView>
  </sheetViews>
  <sheetFormatPr defaultColWidth="9.140625" defaultRowHeight="15"/>
  <cols>
    <col min="1" max="1" width="9.140625" style="8" customWidth="1"/>
    <col min="2" max="2" width="26.421875" style="1" customWidth="1"/>
    <col min="3" max="3" width="15.7109375" style="1" customWidth="1"/>
    <col min="4" max="4" width="12.28125" style="1" customWidth="1"/>
    <col min="5" max="5" width="11.28125" style="1" customWidth="1"/>
    <col min="6" max="6" width="13.7109375" style="1" customWidth="1"/>
    <col min="7" max="7" width="11.8515625" style="1" customWidth="1"/>
    <col min="8" max="9" width="9.140625" style="1" customWidth="1"/>
    <col min="10" max="10" width="14.00390625" style="1" customWidth="1"/>
    <col min="11" max="15" width="9.140625" style="1" customWidth="1"/>
    <col min="16" max="16" width="13.28125" style="1" bestFit="1" customWidth="1"/>
    <col min="17" max="16384" width="9.140625" style="1" customWidth="1"/>
  </cols>
  <sheetData>
    <row r="1" ht="15">
      <c r="K1" s="9" t="s">
        <v>50</v>
      </c>
    </row>
    <row r="2" ht="15">
      <c r="K2" s="9" t="s">
        <v>37</v>
      </c>
    </row>
    <row r="3" ht="15">
      <c r="K3" s="9" t="s">
        <v>51</v>
      </c>
    </row>
    <row r="5" spans="1:15" ht="59.2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31" t="s">
        <v>45</v>
      </c>
      <c r="L5" s="31"/>
      <c r="M5" s="31"/>
      <c r="N5" s="31"/>
      <c r="O5" s="31"/>
    </row>
    <row r="6" spans="1:15" ht="1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32" t="s">
        <v>29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>
      <c r="A8" s="32" t="s">
        <v>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7" t="s">
        <v>4</v>
      </c>
      <c r="B10" s="26" t="s">
        <v>5</v>
      </c>
      <c r="C10" s="26" t="s">
        <v>6</v>
      </c>
      <c r="D10" s="26" t="s">
        <v>7</v>
      </c>
      <c r="E10" s="26"/>
      <c r="F10" s="26" t="s">
        <v>8</v>
      </c>
      <c r="G10" s="26"/>
      <c r="H10" s="26"/>
      <c r="I10" s="26"/>
      <c r="J10" s="26"/>
      <c r="K10" s="26"/>
      <c r="L10" s="26"/>
      <c r="M10" s="26"/>
      <c r="N10" s="20" t="s">
        <v>16</v>
      </c>
      <c r="O10" s="21"/>
    </row>
    <row r="11" spans="1:15" ht="54.75" customHeight="1">
      <c r="A11" s="27"/>
      <c r="B11" s="26"/>
      <c r="C11" s="26"/>
      <c r="D11" s="26"/>
      <c r="E11" s="26"/>
      <c r="F11" s="26" t="s">
        <v>9</v>
      </c>
      <c r="G11" s="26"/>
      <c r="H11" s="26" t="s">
        <v>10</v>
      </c>
      <c r="I11" s="26"/>
      <c r="J11" s="26" t="s">
        <v>11</v>
      </c>
      <c r="K11" s="26"/>
      <c r="L11" s="26" t="s">
        <v>12</v>
      </c>
      <c r="M11" s="26"/>
      <c r="N11" s="22"/>
      <c r="O11" s="23"/>
    </row>
    <row r="12" spans="1:15" ht="27" customHeight="1">
      <c r="A12" s="27"/>
      <c r="B12" s="26"/>
      <c r="C12" s="26"/>
      <c r="D12" s="3" t="s">
        <v>13</v>
      </c>
      <c r="E12" s="3" t="s">
        <v>14</v>
      </c>
      <c r="F12" s="3" t="s">
        <v>13</v>
      </c>
      <c r="G12" s="3" t="s">
        <v>14</v>
      </c>
      <c r="H12" s="3" t="s">
        <v>13</v>
      </c>
      <c r="I12" s="3" t="s">
        <v>14</v>
      </c>
      <c r="J12" s="3" t="s">
        <v>13</v>
      </c>
      <c r="K12" s="3" t="s">
        <v>14</v>
      </c>
      <c r="L12" s="3" t="s">
        <v>13</v>
      </c>
      <c r="M12" s="3" t="s">
        <v>14</v>
      </c>
      <c r="N12" s="24"/>
      <c r="O12" s="25"/>
    </row>
    <row r="13" spans="1:15" ht="15">
      <c r="A13" s="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26">
        <v>14</v>
      </c>
      <c r="O13" s="26"/>
    </row>
    <row r="14" spans="1:15" ht="75" customHeight="1">
      <c r="A14" s="7" t="s">
        <v>22</v>
      </c>
      <c r="B14" s="36" t="s">
        <v>30</v>
      </c>
      <c r="C14" s="36"/>
      <c r="D14" s="5"/>
      <c r="E14" s="5"/>
      <c r="F14" s="5"/>
      <c r="G14" s="5"/>
      <c r="H14" s="5"/>
      <c r="I14" s="5"/>
      <c r="J14" s="5"/>
      <c r="K14" s="5"/>
      <c r="L14" s="5"/>
      <c r="M14" s="5"/>
      <c r="N14" s="33"/>
      <c r="O14" s="33"/>
    </row>
    <row r="15" spans="1:17" ht="15" customHeight="1">
      <c r="A15" s="14"/>
      <c r="B15" s="17" t="s">
        <v>49</v>
      </c>
      <c r="C15" s="3" t="s">
        <v>15</v>
      </c>
      <c r="D15" s="4">
        <f>F15+H15+J15+L15</f>
        <v>3573432.3999999994</v>
      </c>
      <c r="E15" s="4">
        <f>G15+I15+K15+M15</f>
        <v>1831392.9905299998</v>
      </c>
      <c r="F15" s="4">
        <f aca="true" t="shared" si="0" ref="F15:M15">SUM(F16:F21)</f>
        <v>2074848.5999999996</v>
      </c>
      <c r="G15" s="4">
        <f t="shared" si="0"/>
        <v>1319471.0999999999</v>
      </c>
      <c r="H15" s="4">
        <f t="shared" si="0"/>
        <v>0</v>
      </c>
      <c r="I15" s="4">
        <f t="shared" si="0"/>
        <v>0</v>
      </c>
      <c r="J15" s="4">
        <f t="shared" si="0"/>
        <v>1411474</v>
      </c>
      <c r="K15" s="4">
        <f t="shared" si="0"/>
        <v>424812.19999999995</v>
      </c>
      <c r="L15" s="4">
        <f t="shared" si="0"/>
        <v>87109.8</v>
      </c>
      <c r="M15" s="4">
        <f t="shared" si="0"/>
        <v>87109.69052999999</v>
      </c>
      <c r="N15" s="20" t="s">
        <v>17</v>
      </c>
      <c r="O15" s="21"/>
      <c r="P15" s="10"/>
      <c r="Q15" s="10"/>
    </row>
    <row r="16" spans="1:17" ht="15">
      <c r="A16" s="15"/>
      <c r="B16" s="18"/>
      <c r="C16" s="3" t="s">
        <v>0</v>
      </c>
      <c r="D16" s="4">
        <f>D95</f>
        <v>458322.1000000001</v>
      </c>
      <c r="E16" s="4">
        <f aca="true" t="shared" si="1" ref="E16:M16">E95</f>
        <v>458322.1</v>
      </c>
      <c r="F16" s="4">
        <f t="shared" si="1"/>
        <v>330649.60000000003</v>
      </c>
      <c r="G16" s="4">
        <f t="shared" si="1"/>
        <v>330649.6</v>
      </c>
      <c r="H16" s="4">
        <f t="shared" si="1"/>
        <v>0</v>
      </c>
      <c r="I16" s="4">
        <f t="shared" si="1"/>
        <v>0</v>
      </c>
      <c r="J16" s="4">
        <f t="shared" si="1"/>
        <v>104285.1</v>
      </c>
      <c r="K16" s="4">
        <f t="shared" si="1"/>
        <v>104285.09999999999</v>
      </c>
      <c r="L16" s="4">
        <f t="shared" si="1"/>
        <v>23387.4</v>
      </c>
      <c r="M16" s="4">
        <f t="shared" si="1"/>
        <v>23387.4</v>
      </c>
      <c r="N16" s="22"/>
      <c r="O16" s="23"/>
      <c r="P16" s="10"/>
      <c r="Q16" s="10"/>
    </row>
    <row r="17" spans="1:17" ht="15">
      <c r="A17" s="15"/>
      <c r="B17" s="18"/>
      <c r="C17" s="3" t="s">
        <v>1</v>
      </c>
      <c r="D17" s="4">
        <f aca="true" t="shared" si="2" ref="D17:M17">D96</f>
        <v>593490.2</v>
      </c>
      <c r="E17" s="4">
        <f t="shared" si="2"/>
        <v>456712.96351000003</v>
      </c>
      <c r="F17" s="4">
        <f t="shared" si="2"/>
        <v>350550.39999999997</v>
      </c>
      <c r="G17" s="4">
        <f t="shared" si="2"/>
        <v>330210.10000000003</v>
      </c>
      <c r="H17" s="4">
        <f t="shared" si="2"/>
        <v>0</v>
      </c>
      <c r="I17" s="4">
        <f t="shared" si="2"/>
        <v>0</v>
      </c>
      <c r="J17" s="4">
        <f t="shared" si="2"/>
        <v>221699</v>
      </c>
      <c r="K17" s="4">
        <f t="shared" si="2"/>
        <v>105262.09999999999</v>
      </c>
      <c r="L17" s="4">
        <f t="shared" si="2"/>
        <v>21240.8</v>
      </c>
      <c r="M17" s="4">
        <f t="shared" si="2"/>
        <v>21240.763509999997</v>
      </c>
      <c r="N17" s="22"/>
      <c r="O17" s="23"/>
      <c r="P17" s="10"/>
      <c r="Q17" s="10"/>
    </row>
    <row r="18" spans="1:17" ht="15">
      <c r="A18" s="15"/>
      <c r="B18" s="18"/>
      <c r="C18" s="3" t="s">
        <v>3</v>
      </c>
      <c r="D18" s="4">
        <f aca="true" t="shared" si="3" ref="D18:M18">D97</f>
        <v>618532</v>
      </c>
      <c r="E18" s="4">
        <f t="shared" si="3"/>
        <v>458178.96351000003</v>
      </c>
      <c r="F18" s="4">
        <f t="shared" si="3"/>
        <v>350903.39999999997</v>
      </c>
      <c r="G18" s="4">
        <f t="shared" si="3"/>
        <v>329305.7</v>
      </c>
      <c r="H18" s="4">
        <f t="shared" si="3"/>
        <v>0</v>
      </c>
      <c r="I18" s="4">
        <f t="shared" si="3"/>
        <v>0</v>
      </c>
      <c r="J18" s="4">
        <f t="shared" si="3"/>
        <v>246387.80000000002</v>
      </c>
      <c r="K18" s="4">
        <f t="shared" si="3"/>
        <v>107632.5</v>
      </c>
      <c r="L18" s="4">
        <f t="shared" si="3"/>
        <v>21240.8</v>
      </c>
      <c r="M18" s="4">
        <f t="shared" si="3"/>
        <v>21240.763509999997</v>
      </c>
      <c r="N18" s="22"/>
      <c r="O18" s="23"/>
      <c r="P18" s="10"/>
      <c r="Q18" s="10"/>
    </row>
    <row r="19" spans="1:17" ht="15">
      <c r="A19" s="15"/>
      <c r="B19" s="18"/>
      <c r="C19" s="3" t="s">
        <v>40</v>
      </c>
      <c r="D19" s="4">
        <f aca="true" t="shared" si="4" ref="D19:M19">D98</f>
        <v>649911.7</v>
      </c>
      <c r="E19" s="4">
        <f t="shared" si="4"/>
        <v>458178.96351000003</v>
      </c>
      <c r="F19" s="4">
        <f t="shared" si="4"/>
        <v>348180.39999999997</v>
      </c>
      <c r="G19" s="4">
        <f t="shared" si="4"/>
        <v>329305.7</v>
      </c>
      <c r="H19" s="4">
        <f t="shared" si="4"/>
        <v>0</v>
      </c>
      <c r="I19" s="4">
        <f t="shared" si="4"/>
        <v>0</v>
      </c>
      <c r="J19" s="4">
        <f t="shared" si="4"/>
        <v>280490.5</v>
      </c>
      <c r="K19" s="4">
        <f t="shared" si="4"/>
        <v>107632.5</v>
      </c>
      <c r="L19" s="4">
        <f t="shared" si="4"/>
        <v>21240.8</v>
      </c>
      <c r="M19" s="4">
        <f t="shared" si="4"/>
        <v>21240.763509999997</v>
      </c>
      <c r="N19" s="22"/>
      <c r="O19" s="23"/>
      <c r="P19" s="10"/>
      <c r="Q19" s="10"/>
    </row>
    <row r="20" spans="1:17" ht="15">
      <c r="A20" s="15"/>
      <c r="B20" s="18"/>
      <c r="C20" s="3" t="s">
        <v>41</v>
      </c>
      <c r="D20" s="4">
        <f aca="true" t="shared" si="5" ref="D20:M20">D99</f>
        <v>626588.2</v>
      </c>
      <c r="E20" s="4">
        <f t="shared" si="5"/>
        <v>0</v>
      </c>
      <c r="F20" s="4">
        <f t="shared" si="5"/>
        <v>347282.39999999997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279305.8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22"/>
      <c r="O20" s="23"/>
      <c r="P20" s="10"/>
      <c r="Q20" s="10"/>
    </row>
    <row r="21" spans="1:17" ht="27" customHeight="1">
      <c r="A21" s="16"/>
      <c r="B21" s="19"/>
      <c r="C21" s="3" t="s">
        <v>42</v>
      </c>
      <c r="D21" s="4">
        <f aca="true" t="shared" si="6" ref="D21:M21">D100</f>
        <v>626588.2</v>
      </c>
      <c r="E21" s="4">
        <f t="shared" si="6"/>
        <v>0</v>
      </c>
      <c r="F21" s="4">
        <f t="shared" si="6"/>
        <v>347282.39999999997</v>
      </c>
      <c r="G21" s="4">
        <f t="shared" si="6"/>
        <v>0</v>
      </c>
      <c r="H21" s="4">
        <f t="shared" si="6"/>
        <v>0</v>
      </c>
      <c r="I21" s="4">
        <f t="shared" si="6"/>
        <v>0</v>
      </c>
      <c r="J21" s="4">
        <f t="shared" si="6"/>
        <v>279305.8</v>
      </c>
      <c r="K21" s="4">
        <f t="shared" si="6"/>
        <v>0</v>
      </c>
      <c r="L21" s="4">
        <f t="shared" si="6"/>
        <v>0</v>
      </c>
      <c r="M21" s="4">
        <f t="shared" si="6"/>
        <v>0</v>
      </c>
      <c r="N21" s="24"/>
      <c r="O21" s="25"/>
      <c r="P21" s="10"/>
      <c r="Q21" s="10"/>
    </row>
    <row r="22" spans="1:17" ht="79.5" customHeight="1">
      <c r="A22" s="7" t="s">
        <v>18</v>
      </c>
      <c r="B22" s="34" t="s">
        <v>31</v>
      </c>
      <c r="C22" s="35"/>
      <c r="D22" s="4"/>
      <c r="E22" s="4"/>
      <c r="F22" s="5"/>
      <c r="G22" s="5"/>
      <c r="H22" s="5"/>
      <c r="I22" s="5"/>
      <c r="J22" s="5"/>
      <c r="K22" s="5"/>
      <c r="L22" s="5"/>
      <c r="M22" s="5"/>
      <c r="N22" s="33"/>
      <c r="O22" s="33"/>
      <c r="P22" s="10"/>
      <c r="Q22" s="10"/>
    </row>
    <row r="23" spans="1:17" ht="15" customHeight="1">
      <c r="A23" s="14" t="s">
        <v>23</v>
      </c>
      <c r="B23" s="17" t="s">
        <v>32</v>
      </c>
      <c r="C23" s="3" t="s">
        <v>15</v>
      </c>
      <c r="D23" s="4">
        <f aca="true" t="shared" si="7" ref="D23:E29">F23+H23+J23+L23</f>
        <v>3459213.7</v>
      </c>
      <c r="E23" s="4">
        <f t="shared" si="7"/>
        <v>1726368.6</v>
      </c>
      <c r="F23" s="4">
        <f aca="true" t="shared" si="8" ref="F23:M23">SUM(F24:F29)</f>
        <v>2051905.8000000003</v>
      </c>
      <c r="G23" s="4">
        <f t="shared" si="8"/>
        <v>1305722.5</v>
      </c>
      <c r="H23" s="4">
        <f t="shared" si="8"/>
        <v>0</v>
      </c>
      <c r="I23" s="4">
        <f t="shared" si="8"/>
        <v>0</v>
      </c>
      <c r="J23" s="4">
        <f t="shared" si="8"/>
        <v>1407307.9000000001</v>
      </c>
      <c r="K23" s="4">
        <f t="shared" si="8"/>
        <v>420646.1</v>
      </c>
      <c r="L23" s="4">
        <f t="shared" si="8"/>
        <v>0</v>
      </c>
      <c r="M23" s="4">
        <f t="shared" si="8"/>
        <v>0</v>
      </c>
      <c r="N23" s="20" t="s">
        <v>17</v>
      </c>
      <c r="O23" s="21"/>
      <c r="P23" s="10"/>
      <c r="Q23" s="10"/>
    </row>
    <row r="24" spans="1:17" ht="15">
      <c r="A24" s="15"/>
      <c r="B24" s="18"/>
      <c r="C24" s="3" t="s">
        <v>0</v>
      </c>
      <c r="D24" s="4">
        <f t="shared" si="7"/>
        <v>428629.9</v>
      </c>
      <c r="E24" s="4">
        <f t="shared" si="7"/>
        <v>428629.89999999997</v>
      </c>
      <c r="F24" s="4">
        <f aca="true" t="shared" si="9" ref="F24:I29">F31+F38</f>
        <v>324956.80000000005</v>
      </c>
      <c r="G24" s="4">
        <f t="shared" si="9"/>
        <v>324956.8</v>
      </c>
      <c r="H24" s="4">
        <f t="shared" si="9"/>
        <v>0</v>
      </c>
      <c r="I24" s="4">
        <f t="shared" si="9"/>
        <v>0</v>
      </c>
      <c r="J24" s="4">
        <f aca="true" t="shared" si="10" ref="J24:J29">ROUND(J31+J38,1)</f>
        <v>103673.1</v>
      </c>
      <c r="K24" s="4">
        <f aca="true" t="shared" si="11" ref="K24:M29">K31+K38</f>
        <v>103673.09999999999</v>
      </c>
      <c r="L24" s="4">
        <f t="shared" si="11"/>
        <v>0</v>
      </c>
      <c r="M24" s="4">
        <f t="shared" si="11"/>
        <v>0</v>
      </c>
      <c r="N24" s="22"/>
      <c r="O24" s="23"/>
      <c r="P24" s="10"/>
      <c r="Q24" s="10"/>
    </row>
    <row r="25" spans="1:17" ht="15">
      <c r="A25" s="15"/>
      <c r="B25" s="18"/>
      <c r="C25" s="3" t="s">
        <v>1</v>
      </c>
      <c r="D25" s="4">
        <f t="shared" si="7"/>
        <v>565977.8999999999</v>
      </c>
      <c r="E25" s="4">
        <f t="shared" si="7"/>
        <v>431911.30000000005</v>
      </c>
      <c r="F25" s="4">
        <f t="shared" si="9"/>
        <v>345463.6</v>
      </c>
      <c r="G25" s="4">
        <f t="shared" si="9"/>
        <v>327833.9</v>
      </c>
      <c r="H25" s="4">
        <f t="shared" si="9"/>
        <v>0</v>
      </c>
      <c r="I25" s="4">
        <f t="shared" si="9"/>
        <v>0</v>
      </c>
      <c r="J25" s="4">
        <f t="shared" si="10"/>
        <v>220514.3</v>
      </c>
      <c r="K25" s="4">
        <f t="shared" si="11"/>
        <v>104077.4</v>
      </c>
      <c r="L25" s="4">
        <f t="shared" si="11"/>
        <v>0</v>
      </c>
      <c r="M25" s="4">
        <f t="shared" si="11"/>
        <v>0</v>
      </c>
      <c r="N25" s="22"/>
      <c r="O25" s="23"/>
      <c r="P25" s="10"/>
      <c r="Q25" s="10"/>
    </row>
    <row r="26" spans="1:17" ht="15">
      <c r="A26" s="15"/>
      <c r="B26" s="18"/>
      <c r="C26" s="3" t="s">
        <v>3</v>
      </c>
      <c r="D26" s="4">
        <f t="shared" si="7"/>
        <v>590666.7</v>
      </c>
      <c r="E26" s="4">
        <f t="shared" si="7"/>
        <v>432913.7</v>
      </c>
      <c r="F26" s="4">
        <f t="shared" si="9"/>
        <v>345463.6</v>
      </c>
      <c r="G26" s="4">
        <f t="shared" si="9"/>
        <v>326465.9</v>
      </c>
      <c r="H26" s="4">
        <f t="shared" si="9"/>
        <v>0</v>
      </c>
      <c r="I26" s="4">
        <f t="shared" si="9"/>
        <v>0</v>
      </c>
      <c r="J26" s="4">
        <f t="shared" si="10"/>
        <v>245203.1</v>
      </c>
      <c r="K26" s="4">
        <f t="shared" si="11"/>
        <v>106447.8</v>
      </c>
      <c r="L26" s="4">
        <f t="shared" si="11"/>
        <v>0</v>
      </c>
      <c r="M26" s="4">
        <f t="shared" si="11"/>
        <v>0</v>
      </c>
      <c r="N26" s="22"/>
      <c r="O26" s="23"/>
      <c r="P26" s="10"/>
      <c r="Q26" s="10"/>
    </row>
    <row r="27" spans="1:17" ht="15">
      <c r="A27" s="15"/>
      <c r="B27" s="18"/>
      <c r="C27" s="3" t="s">
        <v>40</v>
      </c>
      <c r="D27" s="4">
        <f t="shared" si="7"/>
        <v>624646.3999999999</v>
      </c>
      <c r="E27" s="4">
        <f t="shared" si="7"/>
        <v>432913.7</v>
      </c>
      <c r="F27" s="4">
        <f t="shared" si="9"/>
        <v>345340.6</v>
      </c>
      <c r="G27" s="4">
        <f t="shared" si="9"/>
        <v>326465.9</v>
      </c>
      <c r="H27" s="4">
        <f t="shared" si="9"/>
        <v>0</v>
      </c>
      <c r="I27" s="4">
        <f t="shared" si="9"/>
        <v>0</v>
      </c>
      <c r="J27" s="4">
        <f t="shared" si="10"/>
        <v>279305.8</v>
      </c>
      <c r="K27" s="4">
        <f t="shared" si="11"/>
        <v>106447.8</v>
      </c>
      <c r="L27" s="4">
        <f t="shared" si="11"/>
        <v>0</v>
      </c>
      <c r="M27" s="4">
        <f t="shared" si="11"/>
        <v>0</v>
      </c>
      <c r="N27" s="22"/>
      <c r="O27" s="23"/>
      <c r="P27" s="10"/>
      <c r="Q27" s="10"/>
    </row>
    <row r="28" spans="1:17" ht="15">
      <c r="A28" s="15"/>
      <c r="B28" s="18"/>
      <c r="C28" s="3" t="s">
        <v>41</v>
      </c>
      <c r="D28" s="4">
        <f t="shared" si="7"/>
        <v>624646.3999999999</v>
      </c>
      <c r="E28" s="4">
        <f t="shared" si="7"/>
        <v>0</v>
      </c>
      <c r="F28" s="4">
        <f t="shared" si="9"/>
        <v>345340.6</v>
      </c>
      <c r="G28" s="4">
        <f t="shared" si="9"/>
        <v>0</v>
      </c>
      <c r="H28" s="4">
        <f t="shared" si="9"/>
        <v>0</v>
      </c>
      <c r="I28" s="4">
        <f t="shared" si="9"/>
        <v>0</v>
      </c>
      <c r="J28" s="4">
        <f t="shared" si="10"/>
        <v>279305.8</v>
      </c>
      <c r="K28" s="4">
        <f t="shared" si="11"/>
        <v>0</v>
      </c>
      <c r="L28" s="4">
        <f t="shared" si="11"/>
        <v>0</v>
      </c>
      <c r="M28" s="4">
        <f t="shared" si="11"/>
        <v>0</v>
      </c>
      <c r="N28" s="22"/>
      <c r="O28" s="23"/>
      <c r="P28" s="10"/>
      <c r="Q28" s="10"/>
    </row>
    <row r="29" spans="1:17" ht="15">
      <c r="A29" s="16"/>
      <c r="B29" s="19"/>
      <c r="C29" s="3" t="s">
        <v>42</v>
      </c>
      <c r="D29" s="4">
        <f t="shared" si="7"/>
        <v>624646.3999999999</v>
      </c>
      <c r="E29" s="4">
        <f t="shared" si="7"/>
        <v>0</v>
      </c>
      <c r="F29" s="4">
        <f t="shared" si="9"/>
        <v>345340.6</v>
      </c>
      <c r="G29" s="4">
        <f t="shared" si="9"/>
        <v>0</v>
      </c>
      <c r="H29" s="4">
        <f t="shared" si="9"/>
        <v>0</v>
      </c>
      <c r="I29" s="4">
        <f t="shared" si="9"/>
        <v>0</v>
      </c>
      <c r="J29" s="4">
        <f t="shared" si="10"/>
        <v>279305.8</v>
      </c>
      <c r="K29" s="4">
        <f t="shared" si="11"/>
        <v>0</v>
      </c>
      <c r="L29" s="4">
        <f t="shared" si="11"/>
        <v>0</v>
      </c>
      <c r="M29" s="4">
        <f t="shared" si="11"/>
        <v>0</v>
      </c>
      <c r="N29" s="24"/>
      <c r="O29" s="25"/>
      <c r="P29" s="10"/>
      <c r="Q29" s="10"/>
    </row>
    <row r="30" spans="1:17" ht="27.75" customHeight="1">
      <c r="A30" s="14" t="s">
        <v>24</v>
      </c>
      <c r="B30" s="28" t="s">
        <v>20</v>
      </c>
      <c r="C30" s="3" t="s">
        <v>15</v>
      </c>
      <c r="D30" s="4">
        <f aca="true" t="shared" si="12" ref="D30:E47">F30+H30+J30+L30</f>
        <v>3458907.498032</v>
      </c>
      <c r="E30" s="4">
        <f t="shared" si="12"/>
        <v>1726308.3000000003</v>
      </c>
      <c r="F30" s="4">
        <f>SUM(F31:F36)</f>
        <v>2051599.5</v>
      </c>
      <c r="G30" s="4">
        <f>SUM(G31:G36)</f>
        <v>1305662.2000000002</v>
      </c>
      <c r="H30" s="4">
        <f aca="true" t="shared" si="13" ref="H30:M30">SUM(H31:H36)</f>
        <v>0</v>
      </c>
      <c r="I30" s="4">
        <f t="shared" si="13"/>
        <v>0</v>
      </c>
      <c r="J30" s="4">
        <f>SUM(J31:J36)</f>
        <v>1407307.998032</v>
      </c>
      <c r="K30" s="4">
        <f>SUM(K31:K36)</f>
        <v>420646.1</v>
      </c>
      <c r="L30" s="4">
        <f t="shared" si="13"/>
        <v>0</v>
      </c>
      <c r="M30" s="4">
        <f t="shared" si="13"/>
        <v>0</v>
      </c>
      <c r="N30" s="20"/>
      <c r="O30" s="21"/>
      <c r="P30" s="10"/>
      <c r="Q30" s="10"/>
    </row>
    <row r="31" spans="1:17" ht="27.75" customHeight="1">
      <c r="A31" s="15"/>
      <c r="B31" s="29"/>
      <c r="C31" s="3" t="s">
        <v>0</v>
      </c>
      <c r="D31" s="4">
        <f>F31+H31+J31+L31</f>
        <v>428569.6000000001</v>
      </c>
      <c r="E31" s="4">
        <f t="shared" si="12"/>
        <v>428569.6</v>
      </c>
      <c r="F31" s="4">
        <f>326773.4-32.5+13451.2+70-15365.6</f>
        <v>324896.50000000006</v>
      </c>
      <c r="G31" s="12">
        <f>325917.5+80+5491.8-322.3-2474.5+116-3912</f>
        <v>324896.5</v>
      </c>
      <c r="H31" s="4"/>
      <c r="I31" s="4"/>
      <c r="J31" s="4">
        <f>144235-40561.9</f>
        <v>103673.1</v>
      </c>
      <c r="K31" s="4">
        <f>106426.4-2677.6-75.7</f>
        <v>103673.09999999999</v>
      </c>
      <c r="L31" s="4"/>
      <c r="M31" s="4"/>
      <c r="N31" s="22"/>
      <c r="O31" s="23"/>
      <c r="P31" s="10"/>
      <c r="Q31" s="10"/>
    </row>
    <row r="32" spans="1:17" ht="27.75" customHeight="1">
      <c r="A32" s="15"/>
      <c r="B32" s="29"/>
      <c r="C32" s="3" t="s">
        <v>1</v>
      </c>
      <c r="D32" s="4">
        <f t="shared" si="12"/>
        <v>565854.9284079999</v>
      </c>
      <c r="E32" s="4">
        <f t="shared" si="12"/>
        <v>431911.30000000005</v>
      </c>
      <c r="F32" s="4">
        <v>345340.6</v>
      </c>
      <c r="G32" s="13">
        <v>327833.9</v>
      </c>
      <c r="H32" s="4"/>
      <c r="I32" s="4"/>
      <c r="J32" s="4">
        <f>179952.428408+40561.9</f>
        <v>220514.328408</v>
      </c>
      <c r="K32" s="13">
        <v>104077.4</v>
      </c>
      <c r="L32" s="4"/>
      <c r="M32" s="4"/>
      <c r="N32" s="22"/>
      <c r="O32" s="23"/>
      <c r="P32" s="10"/>
      <c r="Q32" s="10"/>
    </row>
    <row r="33" spans="1:17" ht="27.75" customHeight="1">
      <c r="A33" s="15"/>
      <c r="B33" s="29"/>
      <c r="C33" s="3" t="s">
        <v>3</v>
      </c>
      <c r="D33" s="4">
        <f>F33+H33+J33+L33</f>
        <v>590543.6974104</v>
      </c>
      <c r="E33" s="4">
        <f t="shared" si="12"/>
        <v>432913.7</v>
      </c>
      <c r="F33" s="4">
        <v>345340.6</v>
      </c>
      <c r="G33" s="4">
        <v>326465.9</v>
      </c>
      <c r="H33" s="4"/>
      <c r="I33" s="4"/>
      <c r="J33" s="4">
        <v>245203.0974104</v>
      </c>
      <c r="K33" s="13">
        <v>106447.8</v>
      </c>
      <c r="L33" s="4"/>
      <c r="M33" s="4"/>
      <c r="N33" s="22"/>
      <c r="O33" s="23"/>
      <c r="P33" s="10"/>
      <c r="Q33" s="10"/>
    </row>
    <row r="34" spans="1:17" ht="27.75" customHeight="1">
      <c r="A34" s="15"/>
      <c r="B34" s="29"/>
      <c r="C34" s="3" t="s">
        <v>40</v>
      </c>
      <c r="D34" s="4">
        <f aca="true" t="shared" si="14" ref="D34:E36">F34+H34+J34+L34</f>
        <v>624646.4240712</v>
      </c>
      <c r="E34" s="4">
        <f t="shared" si="14"/>
        <v>432913.7</v>
      </c>
      <c r="F34" s="4">
        <v>345340.6</v>
      </c>
      <c r="G34" s="4">
        <v>326465.9</v>
      </c>
      <c r="H34" s="4"/>
      <c r="I34" s="4"/>
      <c r="J34" s="4">
        <v>279305.8240712</v>
      </c>
      <c r="K34" s="13">
        <v>106447.8</v>
      </c>
      <c r="L34" s="4"/>
      <c r="M34" s="4"/>
      <c r="N34" s="22"/>
      <c r="O34" s="23"/>
      <c r="P34" s="10"/>
      <c r="Q34" s="10"/>
    </row>
    <row r="35" spans="1:17" ht="27.75" customHeight="1">
      <c r="A35" s="15"/>
      <c r="B35" s="29"/>
      <c r="C35" s="3" t="s">
        <v>41</v>
      </c>
      <c r="D35" s="4">
        <f t="shared" si="14"/>
        <v>624646.4240712</v>
      </c>
      <c r="E35" s="4">
        <f t="shared" si="14"/>
        <v>0</v>
      </c>
      <c r="F35" s="4">
        <v>345340.6</v>
      </c>
      <c r="G35" s="4"/>
      <c r="H35" s="4"/>
      <c r="I35" s="4"/>
      <c r="J35" s="4">
        <v>279305.8240712</v>
      </c>
      <c r="K35" s="4"/>
      <c r="L35" s="4"/>
      <c r="M35" s="4"/>
      <c r="N35" s="22"/>
      <c r="O35" s="23"/>
      <c r="P35" s="10"/>
      <c r="Q35" s="10"/>
    </row>
    <row r="36" spans="1:17" ht="27.75" customHeight="1">
      <c r="A36" s="16"/>
      <c r="B36" s="30"/>
      <c r="C36" s="3" t="s">
        <v>42</v>
      </c>
      <c r="D36" s="4">
        <f>F36+H36+J36+L36</f>
        <v>624646.4240712</v>
      </c>
      <c r="E36" s="4">
        <f t="shared" si="14"/>
        <v>0</v>
      </c>
      <c r="F36" s="4">
        <v>345340.6</v>
      </c>
      <c r="G36" s="4"/>
      <c r="H36" s="4"/>
      <c r="I36" s="4"/>
      <c r="J36" s="4">
        <v>279305.8240712</v>
      </c>
      <c r="K36" s="4"/>
      <c r="L36" s="4"/>
      <c r="M36" s="4"/>
      <c r="N36" s="24"/>
      <c r="O36" s="25"/>
      <c r="P36" s="10"/>
      <c r="Q36" s="10"/>
    </row>
    <row r="37" spans="1:17" ht="15" customHeight="1">
      <c r="A37" s="14" t="s">
        <v>25</v>
      </c>
      <c r="B37" s="17" t="s">
        <v>21</v>
      </c>
      <c r="C37" s="3" t="s">
        <v>15</v>
      </c>
      <c r="D37" s="4">
        <f t="shared" si="12"/>
        <v>306.3</v>
      </c>
      <c r="E37" s="4">
        <f t="shared" si="12"/>
        <v>60.300000000000004</v>
      </c>
      <c r="F37" s="4">
        <f>SUM(F38:F43)</f>
        <v>306.3</v>
      </c>
      <c r="G37" s="4">
        <f aca="true" t="shared" si="15" ref="G37:M37">SUM(G38:G43)</f>
        <v>60.300000000000004</v>
      </c>
      <c r="H37" s="4">
        <f t="shared" si="15"/>
        <v>0</v>
      </c>
      <c r="I37" s="4">
        <f>SUM(I38:I43)</f>
        <v>0</v>
      </c>
      <c r="J37" s="4">
        <f t="shared" si="15"/>
        <v>0</v>
      </c>
      <c r="K37" s="4">
        <f>SUM(K38:K43)</f>
        <v>0</v>
      </c>
      <c r="L37" s="4">
        <f t="shared" si="15"/>
        <v>0</v>
      </c>
      <c r="M37" s="4">
        <f t="shared" si="15"/>
        <v>0</v>
      </c>
      <c r="N37" s="20"/>
      <c r="O37" s="21"/>
      <c r="P37" s="10"/>
      <c r="Q37" s="10"/>
    </row>
    <row r="38" spans="1:17" ht="15">
      <c r="A38" s="15"/>
      <c r="B38" s="18"/>
      <c r="C38" s="3" t="s">
        <v>0</v>
      </c>
      <c r="D38" s="4">
        <f t="shared" si="12"/>
        <v>60.3</v>
      </c>
      <c r="E38" s="4">
        <f t="shared" si="12"/>
        <v>60.300000000000004</v>
      </c>
      <c r="F38" s="4">
        <f>123-62.7</f>
        <v>60.3</v>
      </c>
      <c r="G38" s="4">
        <f>123-42.3-20.4</f>
        <v>60.300000000000004</v>
      </c>
      <c r="H38" s="4"/>
      <c r="I38" s="4"/>
      <c r="J38" s="4">
        <v>0</v>
      </c>
      <c r="K38" s="4"/>
      <c r="L38" s="4"/>
      <c r="M38" s="4"/>
      <c r="N38" s="22"/>
      <c r="O38" s="23"/>
      <c r="P38" s="10"/>
      <c r="Q38" s="10"/>
    </row>
    <row r="39" spans="1:17" ht="15">
      <c r="A39" s="15"/>
      <c r="B39" s="18"/>
      <c r="C39" s="3" t="s">
        <v>1</v>
      </c>
      <c r="D39" s="4">
        <f t="shared" si="12"/>
        <v>123</v>
      </c>
      <c r="E39" s="4">
        <f t="shared" si="12"/>
        <v>0</v>
      </c>
      <c r="F39" s="4">
        <v>123</v>
      </c>
      <c r="G39" s="4">
        <v>0</v>
      </c>
      <c r="H39" s="4"/>
      <c r="I39" s="4"/>
      <c r="J39" s="4">
        <v>0</v>
      </c>
      <c r="K39" s="4"/>
      <c r="L39" s="4"/>
      <c r="M39" s="4"/>
      <c r="N39" s="22"/>
      <c r="O39" s="23"/>
      <c r="P39" s="10"/>
      <c r="Q39" s="10"/>
    </row>
    <row r="40" spans="1:17" ht="15">
      <c r="A40" s="15"/>
      <c r="B40" s="18"/>
      <c r="C40" s="3" t="s">
        <v>3</v>
      </c>
      <c r="D40" s="4">
        <f t="shared" si="12"/>
        <v>123</v>
      </c>
      <c r="E40" s="4">
        <f t="shared" si="12"/>
        <v>0</v>
      </c>
      <c r="F40" s="4">
        <v>123</v>
      </c>
      <c r="G40" s="4">
        <v>0</v>
      </c>
      <c r="H40" s="4"/>
      <c r="I40" s="4"/>
      <c r="J40" s="4">
        <v>0</v>
      </c>
      <c r="K40" s="4"/>
      <c r="L40" s="4"/>
      <c r="M40" s="4"/>
      <c r="N40" s="22"/>
      <c r="O40" s="23"/>
      <c r="P40" s="10"/>
      <c r="Q40" s="10"/>
    </row>
    <row r="41" spans="1:17" ht="15">
      <c r="A41" s="15"/>
      <c r="B41" s="18"/>
      <c r="C41" s="3" t="s">
        <v>40</v>
      </c>
      <c r="D41" s="4">
        <f aca="true" t="shared" si="16" ref="D41:E43">F41+H41+J41+L41</f>
        <v>0</v>
      </c>
      <c r="E41" s="4">
        <f t="shared" si="16"/>
        <v>0</v>
      </c>
      <c r="F41" s="4">
        <v>0</v>
      </c>
      <c r="G41" s="4"/>
      <c r="H41" s="4"/>
      <c r="I41" s="4"/>
      <c r="J41" s="4"/>
      <c r="K41" s="4"/>
      <c r="L41" s="4"/>
      <c r="M41" s="4"/>
      <c r="N41" s="22"/>
      <c r="O41" s="23"/>
      <c r="P41" s="10"/>
      <c r="Q41" s="10"/>
    </row>
    <row r="42" spans="1:17" ht="15">
      <c r="A42" s="15"/>
      <c r="B42" s="18"/>
      <c r="C42" s="3" t="s">
        <v>41</v>
      </c>
      <c r="D42" s="4">
        <f t="shared" si="16"/>
        <v>0</v>
      </c>
      <c r="E42" s="4">
        <f t="shared" si="16"/>
        <v>0</v>
      </c>
      <c r="F42" s="4">
        <v>0</v>
      </c>
      <c r="G42" s="4"/>
      <c r="H42" s="4"/>
      <c r="I42" s="4"/>
      <c r="J42" s="4"/>
      <c r="K42" s="4"/>
      <c r="L42" s="4"/>
      <c r="M42" s="4"/>
      <c r="N42" s="22"/>
      <c r="O42" s="23"/>
      <c r="P42" s="10"/>
      <c r="Q42" s="10"/>
    </row>
    <row r="43" spans="1:17" ht="15">
      <c r="A43" s="16"/>
      <c r="B43" s="19"/>
      <c r="C43" s="3" t="s">
        <v>42</v>
      </c>
      <c r="D43" s="4">
        <f t="shared" si="16"/>
        <v>0</v>
      </c>
      <c r="E43" s="4">
        <f t="shared" si="16"/>
        <v>0</v>
      </c>
      <c r="F43" s="4">
        <v>0</v>
      </c>
      <c r="G43" s="4"/>
      <c r="H43" s="4"/>
      <c r="I43" s="4"/>
      <c r="J43" s="4"/>
      <c r="K43" s="4"/>
      <c r="L43" s="4"/>
      <c r="M43" s="4"/>
      <c r="N43" s="24"/>
      <c r="O43" s="25"/>
      <c r="P43" s="10"/>
      <c r="Q43" s="10"/>
    </row>
    <row r="44" spans="1:17" ht="15">
      <c r="A44" s="14"/>
      <c r="B44" s="17" t="s">
        <v>33</v>
      </c>
      <c r="C44" s="3" t="s">
        <v>15</v>
      </c>
      <c r="D44" s="4">
        <f t="shared" si="12"/>
        <v>3459213.7</v>
      </c>
      <c r="E44" s="4">
        <f t="shared" si="12"/>
        <v>1726368.6</v>
      </c>
      <c r="F44" s="4">
        <f aca="true" t="shared" si="17" ref="F44:M44">SUM(F45:F50)</f>
        <v>2051905.8000000003</v>
      </c>
      <c r="G44" s="4">
        <f t="shared" si="17"/>
        <v>1305722.5</v>
      </c>
      <c r="H44" s="4">
        <f t="shared" si="17"/>
        <v>0</v>
      </c>
      <c r="I44" s="4">
        <f t="shared" si="17"/>
        <v>0</v>
      </c>
      <c r="J44" s="4">
        <f>SUM(J45:J50)</f>
        <v>1407307.9000000001</v>
      </c>
      <c r="K44" s="4">
        <f t="shared" si="17"/>
        <v>420646.1</v>
      </c>
      <c r="L44" s="4">
        <f t="shared" si="17"/>
        <v>0</v>
      </c>
      <c r="M44" s="4">
        <f t="shared" si="17"/>
        <v>0</v>
      </c>
      <c r="N44" s="20"/>
      <c r="O44" s="21"/>
      <c r="P44" s="10"/>
      <c r="Q44" s="10"/>
    </row>
    <row r="45" spans="1:17" ht="15">
      <c r="A45" s="15"/>
      <c r="B45" s="18"/>
      <c r="C45" s="3" t="s">
        <v>0</v>
      </c>
      <c r="D45" s="4">
        <f t="shared" si="12"/>
        <v>428629.9</v>
      </c>
      <c r="E45" s="4">
        <f t="shared" si="12"/>
        <v>428629.89999999997</v>
      </c>
      <c r="F45" s="4">
        <f aca="true" t="shared" si="18" ref="F45:M50">F24</f>
        <v>324956.80000000005</v>
      </c>
      <c r="G45" s="4">
        <f t="shared" si="18"/>
        <v>324956.8</v>
      </c>
      <c r="H45" s="4">
        <f t="shared" si="18"/>
        <v>0</v>
      </c>
      <c r="I45" s="4">
        <f t="shared" si="18"/>
        <v>0</v>
      </c>
      <c r="J45" s="4">
        <f t="shared" si="18"/>
        <v>103673.1</v>
      </c>
      <c r="K45" s="4">
        <f t="shared" si="18"/>
        <v>103673.09999999999</v>
      </c>
      <c r="L45" s="4">
        <f t="shared" si="18"/>
        <v>0</v>
      </c>
      <c r="M45" s="4">
        <f t="shared" si="18"/>
        <v>0</v>
      </c>
      <c r="N45" s="22"/>
      <c r="O45" s="23"/>
      <c r="P45" s="10"/>
      <c r="Q45" s="10"/>
    </row>
    <row r="46" spans="1:17" ht="15">
      <c r="A46" s="15"/>
      <c r="B46" s="18"/>
      <c r="C46" s="3" t="s">
        <v>1</v>
      </c>
      <c r="D46" s="4">
        <f t="shared" si="12"/>
        <v>565977.8999999999</v>
      </c>
      <c r="E46" s="4">
        <f t="shared" si="12"/>
        <v>431911.30000000005</v>
      </c>
      <c r="F46" s="4">
        <f t="shared" si="18"/>
        <v>345463.6</v>
      </c>
      <c r="G46" s="4">
        <f t="shared" si="18"/>
        <v>327833.9</v>
      </c>
      <c r="H46" s="4">
        <f t="shared" si="18"/>
        <v>0</v>
      </c>
      <c r="I46" s="4">
        <f t="shared" si="18"/>
        <v>0</v>
      </c>
      <c r="J46" s="4">
        <f t="shared" si="18"/>
        <v>220514.3</v>
      </c>
      <c r="K46" s="4">
        <f t="shared" si="18"/>
        <v>104077.4</v>
      </c>
      <c r="L46" s="4">
        <f t="shared" si="18"/>
        <v>0</v>
      </c>
      <c r="M46" s="4">
        <f t="shared" si="18"/>
        <v>0</v>
      </c>
      <c r="N46" s="22"/>
      <c r="O46" s="23"/>
      <c r="P46" s="10"/>
      <c r="Q46" s="10"/>
    </row>
    <row r="47" spans="1:17" ht="15">
      <c r="A47" s="15"/>
      <c r="B47" s="18"/>
      <c r="C47" s="3" t="s">
        <v>3</v>
      </c>
      <c r="D47" s="4">
        <f t="shared" si="12"/>
        <v>590666.7</v>
      </c>
      <c r="E47" s="4">
        <f t="shared" si="12"/>
        <v>432913.7</v>
      </c>
      <c r="F47" s="4">
        <f t="shared" si="18"/>
        <v>345463.6</v>
      </c>
      <c r="G47" s="4">
        <f t="shared" si="18"/>
        <v>326465.9</v>
      </c>
      <c r="H47" s="4">
        <f t="shared" si="18"/>
        <v>0</v>
      </c>
      <c r="I47" s="4">
        <f t="shared" si="18"/>
        <v>0</v>
      </c>
      <c r="J47" s="4">
        <f t="shared" si="18"/>
        <v>245203.1</v>
      </c>
      <c r="K47" s="4">
        <f t="shared" si="18"/>
        <v>106447.8</v>
      </c>
      <c r="L47" s="4">
        <f t="shared" si="18"/>
        <v>0</v>
      </c>
      <c r="M47" s="4">
        <f t="shared" si="18"/>
        <v>0</v>
      </c>
      <c r="N47" s="22"/>
      <c r="O47" s="23"/>
      <c r="P47" s="10"/>
      <c r="Q47" s="10"/>
    </row>
    <row r="48" spans="1:17" ht="15">
      <c r="A48" s="15"/>
      <c r="B48" s="18"/>
      <c r="C48" s="3" t="s">
        <v>40</v>
      </c>
      <c r="D48" s="4">
        <f aca="true" t="shared" si="19" ref="D48:E50">F48+H48+J48+L48</f>
        <v>624646.3999999999</v>
      </c>
      <c r="E48" s="4">
        <f t="shared" si="19"/>
        <v>432913.7</v>
      </c>
      <c r="F48" s="4">
        <f t="shared" si="18"/>
        <v>345340.6</v>
      </c>
      <c r="G48" s="4">
        <f t="shared" si="18"/>
        <v>326465.9</v>
      </c>
      <c r="H48" s="4">
        <f t="shared" si="18"/>
        <v>0</v>
      </c>
      <c r="I48" s="4">
        <f t="shared" si="18"/>
        <v>0</v>
      </c>
      <c r="J48" s="4">
        <f t="shared" si="18"/>
        <v>279305.8</v>
      </c>
      <c r="K48" s="4">
        <f t="shared" si="18"/>
        <v>106447.8</v>
      </c>
      <c r="L48" s="4">
        <f t="shared" si="18"/>
        <v>0</v>
      </c>
      <c r="M48" s="4">
        <f t="shared" si="18"/>
        <v>0</v>
      </c>
      <c r="N48" s="22"/>
      <c r="O48" s="23"/>
      <c r="P48" s="10"/>
      <c r="Q48" s="10"/>
    </row>
    <row r="49" spans="1:17" ht="15">
      <c r="A49" s="15"/>
      <c r="B49" s="18"/>
      <c r="C49" s="3" t="s">
        <v>41</v>
      </c>
      <c r="D49" s="4">
        <f t="shared" si="19"/>
        <v>624646.3999999999</v>
      </c>
      <c r="E49" s="4">
        <f t="shared" si="19"/>
        <v>0</v>
      </c>
      <c r="F49" s="4">
        <f t="shared" si="18"/>
        <v>345340.6</v>
      </c>
      <c r="G49" s="4">
        <f t="shared" si="18"/>
        <v>0</v>
      </c>
      <c r="H49" s="4">
        <f t="shared" si="18"/>
        <v>0</v>
      </c>
      <c r="I49" s="4">
        <f t="shared" si="18"/>
        <v>0</v>
      </c>
      <c r="J49" s="4">
        <f t="shared" si="18"/>
        <v>279305.8</v>
      </c>
      <c r="K49" s="4">
        <f t="shared" si="18"/>
        <v>0</v>
      </c>
      <c r="L49" s="4">
        <f t="shared" si="18"/>
        <v>0</v>
      </c>
      <c r="M49" s="4">
        <f t="shared" si="18"/>
        <v>0</v>
      </c>
      <c r="N49" s="22"/>
      <c r="O49" s="23"/>
      <c r="P49" s="10"/>
      <c r="Q49" s="10"/>
    </row>
    <row r="50" spans="1:17" ht="15">
      <c r="A50" s="16"/>
      <c r="B50" s="19"/>
      <c r="C50" s="3" t="s">
        <v>42</v>
      </c>
      <c r="D50" s="4">
        <f t="shared" si="19"/>
        <v>624646.3999999999</v>
      </c>
      <c r="E50" s="4">
        <f t="shared" si="19"/>
        <v>0</v>
      </c>
      <c r="F50" s="4">
        <f t="shared" si="18"/>
        <v>345340.6</v>
      </c>
      <c r="G50" s="4">
        <f t="shared" si="18"/>
        <v>0</v>
      </c>
      <c r="H50" s="4">
        <f t="shared" si="18"/>
        <v>0</v>
      </c>
      <c r="I50" s="4">
        <f t="shared" si="18"/>
        <v>0</v>
      </c>
      <c r="J50" s="4">
        <f t="shared" si="18"/>
        <v>279305.8</v>
      </c>
      <c r="K50" s="4">
        <f t="shared" si="18"/>
        <v>0</v>
      </c>
      <c r="L50" s="4">
        <f t="shared" si="18"/>
        <v>0</v>
      </c>
      <c r="M50" s="4">
        <f t="shared" si="18"/>
        <v>0</v>
      </c>
      <c r="N50" s="24"/>
      <c r="O50" s="25"/>
      <c r="P50" s="10"/>
      <c r="Q50" s="10"/>
    </row>
    <row r="51" spans="1:17" ht="46.5" customHeight="1">
      <c r="A51" s="7" t="s">
        <v>19</v>
      </c>
      <c r="B51" s="34" t="s">
        <v>47</v>
      </c>
      <c r="C51" s="35"/>
      <c r="D51" s="4"/>
      <c r="E51" s="4"/>
      <c r="F51" s="5"/>
      <c r="G51" s="5"/>
      <c r="H51" s="5"/>
      <c r="I51" s="5"/>
      <c r="J51" s="5"/>
      <c r="K51" s="5"/>
      <c r="L51" s="5"/>
      <c r="M51" s="5"/>
      <c r="N51" s="33"/>
      <c r="O51" s="33"/>
      <c r="P51" s="10"/>
      <c r="Q51" s="10"/>
    </row>
    <row r="52" spans="1:17" ht="29.25" customHeight="1">
      <c r="A52" s="14" t="s">
        <v>26</v>
      </c>
      <c r="B52" s="17" t="s">
        <v>48</v>
      </c>
      <c r="C52" s="3" t="s">
        <v>15</v>
      </c>
      <c r="D52" s="4">
        <f aca="true" t="shared" si="20" ref="D52:E55">F52+H52+J52+L52</f>
        <v>114218.70000000001</v>
      </c>
      <c r="E52" s="4">
        <f t="shared" si="20"/>
        <v>105024.39052999999</v>
      </c>
      <c r="F52" s="4">
        <f>SUM(F53:F58)</f>
        <v>22942.8</v>
      </c>
      <c r="G52" s="4">
        <f aca="true" t="shared" si="21" ref="G52:M52">SUM(G53:G58)</f>
        <v>13748.599999999999</v>
      </c>
      <c r="H52" s="4">
        <f t="shared" si="21"/>
        <v>0</v>
      </c>
      <c r="I52" s="4">
        <f t="shared" si="21"/>
        <v>0</v>
      </c>
      <c r="J52" s="4">
        <f>SUM(J53:J58)</f>
        <v>4166.1</v>
      </c>
      <c r="K52" s="4">
        <f t="shared" si="21"/>
        <v>4166.1</v>
      </c>
      <c r="L52" s="4">
        <f>SUM(L53:L58)</f>
        <v>87109.8</v>
      </c>
      <c r="M52" s="4">
        <f t="shared" si="21"/>
        <v>87109.69052999999</v>
      </c>
      <c r="N52" s="20" t="s">
        <v>17</v>
      </c>
      <c r="O52" s="21"/>
      <c r="P52" s="10"/>
      <c r="Q52" s="10"/>
    </row>
    <row r="53" spans="1:17" ht="29.25" customHeight="1">
      <c r="A53" s="15"/>
      <c r="B53" s="18"/>
      <c r="C53" s="3" t="s">
        <v>0</v>
      </c>
      <c r="D53" s="4">
        <f t="shared" si="20"/>
        <v>29692.2</v>
      </c>
      <c r="E53" s="4">
        <f t="shared" si="20"/>
        <v>29692.2</v>
      </c>
      <c r="F53" s="4">
        <f>F60+F67+F74+F81</f>
        <v>5692.8</v>
      </c>
      <c r="G53" s="4">
        <f aca="true" t="shared" si="22" ref="G53:M53">G60+G67+G74+G81</f>
        <v>5692.8</v>
      </c>
      <c r="H53" s="4">
        <f t="shared" si="22"/>
        <v>0</v>
      </c>
      <c r="I53" s="4">
        <f t="shared" si="22"/>
        <v>0</v>
      </c>
      <c r="J53" s="4">
        <f t="shared" si="22"/>
        <v>612</v>
      </c>
      <c r="K53" s="4">
        <f t="shared" si="22"/>
        <v>612</v>
      </c>
      <c r="L53" s="4">
        <f t="shared" si="22"/>
        <v>23387.4</v>
      </c>
      <c r="M53" s="4">
        <f t="shared" si="22"/>
        <v>23387.4</v>
      </c>
      <c r="N53" s="22"/>
      <c r="O53" s="23"/>
      <c r="P53" s="10"/>
      <c r="Q53" s="10"/>
    </row>
    <row r="54" spans="1:17" ht="29.25" customHeight="1">
      <c r="A54" s="15"/>
      <c r="B54" s="18"/>
      <c r="C54" s="3" t="s">
        <v>1</v>
      </c>
      <c r="D54" s="4">
        <f t="shared" si="20"/>
        <v>27512.3</v>
      </c>
      <c r="E54" s="4">
        <f>G54+I54+K54+M54</f>
        <v>24801.66351</v>
      </c>
      <c r="F54" s="4">
        <f aca="true" t="shared" si="23" ref="F54:M54">F61+F68+F75+F82</f>
        <v>5086.8</v>
      </c>
      <c r="G54" s="4">
        <f t="shared" si="23"/>
        <v>2376.2</v>
      </c>
      <c r="H54" s="4">
        <f t="shared" si="23"/>
        <v>0</v>
      </c>
      <c r="I54" s="4">
        <f t="shared" si="23"/>
        <v>0</v>
      </c>
      <c r="J54" s="4">
        <f t="shared" si="23"/>
        <v>1184.7</v>
      </c>
      <c r="K54" s="4">
        <f t="shared" si="23"/>
        <v>1184.7</v>
      </c>
      <c r="L54" s="4">
        <f t="shared" si="23"/>
        <v>21240.8</v>
      </c>
      <c r="M54" s="4">
        <f t="shared" si="23"/>
        <v>21240.763509999997</v>
      </c>
      <c r="N54" s="22"/>
      <c r="O54" s="23"/>
      <c r="P54" s="10"/>
      <c r="Q54" s="10"/>
    </row>
    <row r="55" spans="1:17" ht="29.25" customHeight="1">
      <c r="A55" s="15"/>
      <c r="B55" s="18"/>
      <c r="C55" s="3" t="s">
        <v>3</v>
      </c>
      <c r="D55" s="4">
        <f t="shared" si="20"/>
        <v>27865.3</v>
      </c>
      <c r="E55" s="4">
        <f t="shared" si="20"/>
        <v>25265.263509999997</v>
      </c>
      <c r="F55" s="4">
        <f aca="true" t="shared" si="24" ref="F55:M55">F62+F69+F76+F83</f>
        <v>5439.8</v>
      </c>
      <c r="G55" s="4">
        <f t="shared" si="24"/>
        <v>2839.8</v>
      </c>
      <c r="H55" s="4">
        <f t="shared" si="24"/>
        <v>0</v>
      </c>
      <c r="I55" s="4">
        <f t="shared" si="24"/>
        <v>0</v>
      </c>
      <c r="J55" s="4">
        <f t="shared" si="24"/>
        <v>1184.7</v>
      </c>
      <c r="K55" s="4">
        <f t="shared" si="24"/>
        <v>1184.7</v>
      </c>
      <c r="L55" s="4">
        <f t="shared" si="24"/>
        <v>21240.8</v>
      </c>
      <c r="M55" s="4">
        <f t="shared" si="24"/>
        <v>21240.763509999997</v>
      </c>
      <c r="N55" s="22"/>
      <c r="O55" s="23"/>
      <c r="P55" s="10"/>
      <c r="Q55" s="10"/>
    </row>
    <row r="56" spans="1:17" ht="29.25" customHeight="1">
      <c r="A56" s="15"/>
      <c r="B56" s="18"/>
      <c r="C56" s="3" t="s">
        <v>40</v>
      </c>
      <c r="D56" s="4">
        <f aca="true" t="shared" si="25" ref="D56:E58">F56+H56+J56+L56</f>
        <v>25265.3</v>
      </c>
      <c r="E56" s="4">
        <f t="shared" si="25"/>
        <v>25265.263509999997</v>
      </c>
      <c r="F56" s="4">
        <f aca="true" t="shared" si="26" ref="F56:M56">F63+F70+F77+F84</f>
        <v>2839.8</v>
      </c>
      <c r="G56" s="4">
        <f t="shared" si="26"/>
        <v>2839.8</v>
      </c>
      <c r="H56" s="4">
        <f t="shared" si="26"/>
        <v>0</v>
      </c>
      <c r="I56" s="4">
        <f t="shared" si="26"/>
        <v>0</v>
      </c>
      <c r="J56" s="4">
        <f t="shared" si="26"/>
        <v>1184.7</v>
      </c>
      <c r="K56" s="4">
        <f t="shared" si="26"/>
        <v>1184.7</v>
      </c>
      <c r="L56" s="4">
        <f t="shared" si="26"/>
        <v>21240.8</v>
      </c>
      <c r="M56" s="4">
        <f t="shared" si="26"/>
        <v>21240.763509999997</v>
      </c>
      <c r="N56" s="22"/>
      <c r="O56" s="23"/>
      <c r="P56" s="10"/>
      <c r="Q56" s="10"/>
    </row>
    <row r="57" spans="1:17" ht="29.25" customHeight="1">
      <c r="A57" s="15"/>
      <c r="B57" s="18"/>
      <c r="C57" s="3" t="s">
        <v>41</v>
      </c>
      <c r="D57" s="4">
        <f t="shared" si="25"/>
        <v>1941.8</v>
      </c>
      <c r="E57" s="4">
        <f t="shared" si="25"/>
        <v>0</v>
      </c>
      <c r="F57" s="4">
        <f aca="true" t="shared" si="27" ref="F57:M57">F64+F71+F78+F85</f>
        <v>1941.8</v>
      </c>
      <c r="G57" s="4">
        <f t="shared" si="27"/>
        <v>0</v>
      </c>
      <c r="H57" s="4">
        <f t="shared" si="27"/>
        <v>0</v>
      </c>
      <c r="I57" s="4">
        <f t="shared" si="27"/>
        <v>0</v>
      </c>
      <c r="J57" s="4">
        <f t="shared" si="27"/>
        <v>0</v>
      </c>
      <c r="K57" s="4">
        <f t="shared" si="27"/>
        <v>0</v>
      </c>
      <c r="L57" s="4">
        <f t="shared" si="27"/>
        <v>0</v>
      </c>
      <c r="M57" s="4">
        <f t="shared" si="27"/>
        <v>0</v>
      </c>
      <c r="N57" s="22"/>
      <c r="O57" s="23"/>
      <c r="P57" s="10"/>
      <c r="Q57" s="10"/>
    </row>
    <row r="58" spans="1:17" ht="29.25" customHeight="1">
      <c r="A58" s="16"/>
      <c r="B58" s="19"/>
      <c r="C58" s="3" t="s">
        <v>42</v>
      </c>
      <c r="D58" s="4">
        <f t="shared" si="25"/>
        <v>1941.8</v>
      </c>
      <c r="E58" s="4">
        <f t="shared" si="25"/>
        <v>0</v>
      </c>
      <c r="F58" s="4">
        <f aca="true" t="shared" si="28" ref="F58:M58">F65+F72+F79+F86</f>
        <v>1941.8</v>
      </c>
      <c r="G58" s="4">
        <f t="shared" si="28"/>
        <v>0</v>
      </c>
      <c r="H58" s="4">
        <f t="shared" si="28"/>
        <v>0</v>
      </c>
      <c r="I58" s="4">
        <f t="shared" si="28"/>
        <v>0</v>
      </c>
      <c r="J58" s="4">
        <f t="shared" si="28"/>
        <v>0</v>
      </c>
      <c r="K58" s="4">
        <f t="shared" si="28"/>
        <v>0</v>
      </c>
      <c r="L58" s="4">
        <f t="shared" si="28"/>
        <v>0</v>
      </c>
      <c r="M58" s="4">
        <f t="shared" si="28"/>
        <v>0</v>
      </c>
      <c r="N58" s="24"/>
      <c r="O58" s="25"/>
      <c r="P58" s="10"/>
      <c r="Q58" s="10"/>
    </row>
    <row r="59" spans="1:17" ht="24.75" customHeight="1">
      <c r="A59" s="14" t="s">
        <v>27</v>
      </c>
      <c r="B59" s="28" t="s">
        <v>36</v>
      </c>
      <c r="C59" s="3" t="s">
        <v>15</v>
      </c>
      <c r="D59" s="4">
        <f aca="true" t="shared" si="29" ref="D59:E62">F59+H59+J59+L59</f>
        <v>7968.800000000001</v>
      </c>
      <c r="E59" s="4">
        <f t="shared" si="29"/>
        <v>5721.6</v>
      </c>
      <c r="F59" s="4">
        <f aca="true" t="shared" si="30" ref="F59:M59">SUM(F60:F65)</f>
        <v>7968.800000000001</v>
      </c>
      <c r="G59" s="4">
        <f t="shared" si="30"/>
        <v>5721.6</v>
      </c>
      <c r="H59" s="4">
        <f t="shared" si="30"/>
        <v>0</v>
      </c>
      <c r="I59" s="4">
        <f t="shared" si="30"/>
        <v>0</v>
      </c>
      <c r="J59" s="4">
        <f t="shared" si="30"/>
        <v>0</v>
      </c>
      <c r="K59" s="4">
        <f t="shared" si="30"/>
        <v>0</v>
      </c>
      <c r="L59" s="4">
        <f t="shared" si="30"/>
        <v>0</v>
      </c>
      <c r="M59" s="4">
        <f t="shared" si="30"/>
        <v>0</v>
      </c>
      <c r="N59" s="20" t="s">
        <v>17</v>
      </c>
      <c r="O59" s="21"/>
      <c r="P59" s="10"/>
      <c r="Q59" s="10"/>
    </row>
    <row r="60" spans="1:17" ht="24.75" customHeight="1">
      <c r="A60" s="15"/>
      <c r="B60" s="29"/>
      <c r="C60" s="3" t="s">
        <v>0</v>
      </c>
      <c r="D60" s="4">
        <f t="shared" si="29"/>
        <v>3509.8</v>
      </c>
      <c r="E60" s="4">
        <f t="shared" si="29"/>
        <v>3509.8</v>
      </c>
      <c r="F60" s="4">
        <f>3445.8+64</f>
        <v>3509.8</v>
      </c>
      <c r="G60" s="4">
        <f>3081.6+65+203.9+36.8+58.5+64</f>
        <v>3509.8</v>
      </c>
      <c r="H60" s="4"/>
      <c r="I60" s="4"/>
      <c r="J60" s="4"/>
      <c r="K60" s="4"/>
      <c r="L60" s="4"/>
      <c r="M60" s="4"/>
      <c r="N60" s="22"/>
      <c r="O60" s="23"/>
      <c r="P60" s="10"/>
      <c r="Q60" s="10"/>
    </row>
    <row r="61" spans="1:17" ht="24.75" customHeight="1">
      <c r="A61" s="15"/>
      <c r="B61" s="29"/>
      <c r="C61" s="3" t="s">
        <v>1</v>
      </c>
      <c r="D61" s="4">
        <f t="shared" si="29"/>
        <v>891.8</v>
      </c>
      <c r="E61" s="4">
        <f t="shared" si="29"/>
        <v>428.19999999999993</v>
      </c>
      <c r="F61" s="4">
        <v>891.8</v>
      </c>
      <c r="G61" s="13">
        <v>428.19999999999993</v>
      </c>
      <c r="H61" s="4"/>
      <c r="I61" s="4"/>
      <c r="J61" s="4"/>
      <c r="K61" s="4"/>
      <c r="L61" s="4"/>
      <c r="M61" s="4"/>
      <c r="N61" s="22"/>
      <c r="O61" s="23"/>
      <c r="P61" s="10"/>
      <c r="Q61" s="10"/>
    </row>
    <row r="62" spans="1:17" ht="24.75" customHeight="1">
      <c r="A62" s="15"/>
      <c r="B62" s="29"/>
      <c r="C62" s="3" t="s">
        <v>3</v>
      </c>
      <c r="D62" s="4">
        <f t="shared" si="29"/>
        <v>891.8</v>
      </c>
      <c r="E62" s="4">
        <f t="shared" si="29"/>
        <v>891.8</v>
      </c>
      <c r="F62" s="4">
        <v>891.8</v>
      </c>
      <c r="G62" s="4">
        <v>891.8</v>
      </c>
      <c r="H62" s="4"/>
      <c r="I62" s="4"/>
      <c r="J62" s="4"/>
      <c r="K62" s="4"/>
      <c r="L62" s="4"/>
      <c r="M62" s="4"/>
      <c r="N62" s="22"/>
      <c r="O62" s="23"/>
      <c r="P62" s="10"/>
      <c r="Q62" s="10"/>
    </row>
    <row r="63" spans="1:17" ht="24.75" customHeight="1">
      <c r="A63" s="15"/>
      <c r="B63" s="29"/>
      <c r="C63" s="3" t="s">
        <v>40</v>
      </c>
      <c r="D63" s="4">
        <f aca="true" t="shared" si="31" ref="D63:E65">F63+H63+J63+L63</f>
        <v>891.8</v>
      </c>
      <c r="E63" s="4">
        <f t="shared" si="31"/>
        <v>891.8</v>
      </c>
      <c r="F63" s="4">
        <v>891.8</v>
      </c>
      <c r="G63" s="4">
        <v>891.8</v>
      </c>
      <c r="H63" s="4"/>
      <c r="I63" s="4"/>
      <c r="J63" s="4"/>
      <c r="K63" s="4"/>
      <c r="L63" s="4"/>
      <c r="M63" s="4"/>
      <c r="N63" s="22"/>
      <c r="O63" s="23"/>
      <c r="P63" s="10"/>
      <c r="Q63" s="10"/>
    </row>
    <row r="64" spans="1:17" ht="24.75" customHeight="1">
      <c r="A64" s="15"/>
      <c r="B64" s="29"/>
      <c r="C64" s="3" t="s">
        <v>41</v>
      </c>
      <c r="D64" s="4">
        <f t="shared" si="31"/>
        <v>891.8</v>
      </c>
      <c r="E64" s="4">
        <f t="shared" si="31"/>
        <v>0</v>
      </c>
      <c r="F64" s="4">
        <v>891.8</v>
      </c>
      <c r="G64" s="4"/>
      <c r="H64" s="4"/>
      <c r="I64" s="4"/>
      <c r="J64" s="4"/>
      <c r="K64" s="4"/>
      <c r="L64" s="4"/>
      <c r="M64" s="4"/>
      <c r="N64" s="22"/>
      <c r="O64" s="23"/>
      <c r="P64" s="10"/>
      <c r="Q64" s="10"/>
    </row>
    <row r="65" spans="1:17" ht="24.75" customHeight="1">
      <c r="A65" s="16"/>
      <c r="B65" s="30"/>
      <c r="C65" s="3" t="s">
        <v>42</v>
      </c>
      <c r="D65" s="4">
        <f t="shared" si="31"/>
        <v>891.8</v>
      </c>
      <c r="E65" s="4">
        <f t="shared" si="31"/>
        <v>0</v>
      </c>
      <c r="F65" s="4">
        <v>891.8</v>
      </c>
      <c r="G65" s="4"/>
      <c r="H65" s="4"/>
      <c r="I65" s="4"/>
      <c r="J65" s="4"/>
      <c r="K65" s="4"/>
      <c r="L65" s="4"/>
      <c r="M65" s="4"/>
      <c r="N65" s="24"/>
      <c r="O65" s="25"/>
      <c r="P65" s="10"/>
      <c r="Q65" s="10"/>
    </row>
    <row r="66" spans="1:17" ht="53.25" customHeight="1">
      <c r="A66" s="14" t="s">
        <v>28</v>
      </c>
      <c r="B66" s="28" t="s">
        <v>35</v>
      </c>
      <c r="C66" s="3" t="s">
        <v>15</v>
      </c>
      <c r="D66" s="4">
        <f aca="true" t="shared" si="32" ref="D66:E69">F66+H66+J66+L66</f>
        <v>14974</v>
      </c>
      <c r="E66" s="4">
        <f t="shared" si="32"/>
        <v>8027</v>
      </c>
      <c r="F66" s="4">
        <f>SUM(F67:F72)</f>
        <v>14974</v>
      </c>
      <c r="G66" s="4">
        <f aca="true" t="shared" si="33" ref="G66:M66">SUM(G67:G72)</f>
        <v>8027</v>
      </c>
      <c r="H66" s="4">
        <f>SUM(H67:H72)</f>
        <v>0</v>
      </c>
      <c r="I66" s="4">
        <f t="shared" si="33"/>
        <v>0</v>
      </c>
      <c r="J66" s="4">
        <f t="shared" si="33"/>
        <v>0</v>
      </c>
      <c r="K66" s="4">
        <f>SUM(K67:K72)</f>
        <v>0</v>
      </c>
      <c r="L66" s="4">
        <f t="shared" si="33"/>
        <v>0</v>
      </c>
      <c r="M66" s="4">
        <f t="shared" si="33"/>
        <v>0</v>
      </c>
      <c r="N66" s="20" t="s">
        <v>17</v>
      </c>
      <c r="O66" s="21"/>
      <c r="P66" s="10"/>
      <c r="Q66" s="10"/>
    </row>
    <row r="67" spans="1:17" ht="53.25" customHeight="1">
      <c r="A67" s="15"/>
      <c r="B67" s="29"/>
      <c r="C67" s="3" t="s">
        <v>0</v>
      </c>
      <c r="D67" s="4">
        <f t="shared" si="32"/>
        <v>2183</v>
      </c>
      <c r="E67" s="4">
        <f t="shared" si="32"/>
        <v>2183</v>
      </c>
      <c r="F67" s="4">
        <f>3430-1247</f>
        <v>2183</v>
      </c>
      <c r="G67" s="4">
        <f>1000.5+947.5+235</f>
        <v>2183</v>
      </c>
      <c r="H67" s="4"/>
      <c r="I67" s="4"/>
      <c r="J67" s="4"/>
      <c r="K67" s="4"/>
      <c r="L67" s="4"/>
      <c r="M67" s="4"/>
      <c r="N67" s="22"/>
      <c r="O67" s="23"/>
      <c r="P67" s="10">
        <f>F67-G67</f>
        <v>0</v>
      </c>
      <c r="Q67" s="10"/>
    </row>
    <row r="68" spans="1:17" ht="53.25" customHeight="1">
      <c r="A68" s="15"/>
      <c r="B68" s="29"/>
      <c r="C68" s="3" t="s">
        <v>1</v>
      </c>
      <c r="D68" s="4">
        <f t="shared" si="32"/>
        <v>4195</v>
      </c>
      <c r="E68" s="4">
        <f t="shared" si="32"/>
        <v>1948</v>
      </c>
      <c r="F68" s="4">
        <f>2948+1247</f>
        <v>4195</v>
      </c>
      <c r="G68" s="4">
        <v>1948</v>
      </c>
      <c r="H68" s="4"/>
      <c r="I68" s="4"/>
      <c r="J68" s="4"/>
      <c r="K68" s="4"/>
      <c r="L68" s="4"/>
      <c r="M68" s="4"/>
      <c r="N68" s="22"/>
      <c r="O68" s="23"/>
      <c r="P68" s="10"/>
      <c r="Q68" s="10"/>
    </row>
    <row r="69" spans="1:17" ht="53.25" customHeight="1">
      <c r="A69" s="15"/>
      <c r="B69" s="29"/>
      <c r="C69" s="3" t="s">
        <v>3</v>
      </c>
      <c r="D69" s="4">
        <f t="shared" si="32"/>
        <v>4548</v>
      </c>
      <c r="E69" s="4">
        <f t="shared" si="32"/>
        <v>1948</v>
      </c>
      <c r="F69" s="4">
        <v>4548</v>
      </c>
      <c r="G69" s="4">
        <v>1948</v>
      </c>
      <c r="H69" s="4"/>
      <c r="I69" s="4"/>
      <c r="J69" s="4"/>
      <c r="K69" s="4"/>
      <c r="L69" s="4"/>
      <c r="M69" s="4"/>
      <c r="N69" s="22"/>
      <c r="O69" s="23"/>
      <c r="P69" s="10"/>
      <c r="Q69" s="10"/>
    </row>
    <row r="70" spans="1:17" ht="53.25" customHeight="1">
      <c r="A70" s="15"/>
      <c r="B70" s="29"/>
      <c r="C70" s="3" t="s">
        <v>40</v>
      </c>
      <c r="D70" s="4">
        <f aca="true" t="shared" si="34" ref="D70:E72">F70+H70+J70+L70</f>
        <v>1948</v>
      </c>
      <c r="E70" s="4">
        <f t="shared" si="34"/>
        <v>1948</v>
      </c>
      <c r="F70" s="4">
        <v>1948</v>
      </c>
      <c r="G70" s="4">
        <v>1948</v>
      </c>
      <c r="H70" s="4"/>
      <c r="I70" s="4"/>
      <c r="J70" s="4"/>
      <c r="K70" s="4"/>
      <c r="L70" s="4"/>
      <c r="M70" s="4"/>
      <c r="N70" s="22"/>
      <c r="O70" s="23"/>
      <c r="P70" s="10"/>
      <c r="Q70" s="10"/>
    </row>
    <row r="71" spans="1:17" ht="53.25" customHeight="1">
      <c r="A71" s="15"/>
      <c r="B71" s="29"/>
      <c r="C71" s="3" t="s">
        <v>41</v>
      </c>
      <c r="D71" s="4">
        <f t="shared" si="34"/>
        <v>1050</v>
      </c>
      <c r="E71" s="4">
        <f t="shared" si="34"/>
        <v>0</v>
      </c>
      <c r="F71" s="4">
        <v>1050</v>
      </c>
      <c r="G71" s="4"/>
      <c r="H71" s="4"/>
      <c r="I71" s="4"/>
      <c r="J71" s="4"/>
      <c r="K71" s="4"/>
      <c r="L71" s="4"/>
      <c r="M71" s="4"/>
      <c r="N71" s="22"/>
      <c r="O71" s="23"/>
      <c r="P71" s="10"/>
      <c r="Q71" s="10"/>
    </row>
    <row r="72" spans="1:17" ht="53.25" customHeight="1">
      <c r="A72" s="16"/>
      <c r="B72" s="30"/>
      <c r="C72" s="3" t="s">
        <v>42</v>
      </c>
      <c r="D72" s="4">
        <f t="shared" si="34"/>
        <v>1050</v>
      </c>
      <c r="E72" s="4">
        <f t="shared" si="34"/>
        <v>0</v>
      </c>
      <c r="F72" s="4">
        <v>1050</v>
      </c>
      <c r="G72" s="4"/>
      <c r="H72" s="4"/>
      <c r="I72" s="4"/>
      <c r="J72" s="4"/>
      <c r="K72" s="4"/>
      <c r="L72" s="4"/>
      <c r="M72" s="4"/>
      <c r="N72" s="24"/>
      <c r="O72" s="25"/>
      <c r="P72" s="10"/>
      <c r="Q72" s="10"/>
    </row>
    <row r="73" spans="1:17" ht="24.75" customHeight="1">
      <c r="A73" s="14" t="s">
        <v>38</v>
      </c>
      <c r="B73" s="28" t="s">
        <v>39</v>
      </c>
      <c r="C73" s="3" t="s">
        <v>15</v>
      </c>
      <c r="D73" s="4">
        <f aca="true" t="shared" si="35" ref="D73:E76">F73+H73+J73+L73</f>
        <v>4166.1</v>
      </c>
      <c r="E73" s="4">
        <f t="shared" si="35"/>
        <v>4166.1</v>
      </c>
      <c r="F73" s="4">
        <f>SUM(F74:F79)</f>
        <v>0</v>
      </c>
      <c r="G73" s="4">
        <f aca="true" t="shared" si="36" ref="G73:M73">SUM(G74:G79)</f>
        <v>0</v>
      </c>
      <c r="H73" s="4">
        <f t="shared" si="36"/>
        <v>0</v>
      </c>
      <c r="I73" s="4">
        <f t="shared" si="36"/>
        <v>0</v>
      </c>
      <c r="J73" s="4">
        <f>SUM(J74:J79)</f>
        <v>4166.1</v>
      </c>
      <c r="K73" s="4">
        <f>SUM(K74:K79)</f>
        <v>4166.1</v>
      </c>
      <c r="L73" s="4">
        <f t="shared" si="36"/>
        <v>0</v>
      </c>
      <c r="M73" s="4">
        <f t="shared" si="36"/>
        <v>0</v>
      </c>
      <c r="N73" s="20" t="s">
        <v>17</v>
      </c>
      <c r="O73" s="21"/>
      <c r="P73" s="10"/>
      <c r="Q73" s="10"/>
    </row>
    <row r="74" spans="1:17" ht="24.75" customHeight="1">
      <c r="A74" s="15"/>
      <c r="B74" s="29"/>
      <c r="C74" s="3" t="s">
        <v>0</v>
      </c>
      <c r="D74" s="4">
        <f t="shared" si="35"/>
        <v>612</v>
      </c>
      <c r="E74" s="4">
        <f t="shared" si="35"/>
        <v>612</v>
      </c>
      <c r="F74" s="4"/>
      <c r="G74" s="4"/>
      <c r="H74" s="4"/>
      <c r="I74" s="4"/>
      <c r="J74" s="4">
        <v>612</v>
      </c>
      <c r="K74" s="4">
        <v>612</v>
      </c>
      <c r="L74" s="4"/>
      <c r="M74" s="4"/>
      <c r="N74" s="22"/>
      <c r="O74" s="23"/>
      <c r="P74" s="10"/>
      <c r="Q74" s="10"/>
    </row>
    <row r="75" spans="1:17" ht="24.75" customHeight="1">
      <c r="A75" s="15"/>
      <c r="B75" s="29"/>
      <c r="C75" s="3" t="s">
        <v>1</v>
      </c>
      <c r="D75" s="4">
        <f t="shared" si="35"/>
        <v>1184.7</v>
      </c>
      <c r="E75" s="4">
        <f t="shared" si="35"/>
        <v>1184.7</v>
      </c>
      <c r="F75" s="4"/>
      <c r="G75" s="4"/>
      <c r="H75" s="4"/>
      <c r="I75" s="4"/>
      <c r="J75" s="13">
        <f>K75</f>
        <v>1184.7</v>
      </c>
      <c r="K75" s="13">
        <v>1184.7</v>
      </c>
      <c r="L75" s="4"/>
      <c r="M75" s="4"/>
      <c r="N75" s="22"/>
      <c r="O75" s="23"/>
      <c r="P75" s="10"/>
      <c r="Q75" s="10"/>
    </row>
    <row r="76" spans="1:17" ht="24.75" customHeight="1">
      <c r="A76" s="15"/>
      <c r="B76" s="29"/>
      <c r="C76" s="3" t="s">
        <v>3</v>
      </c>
      <c r="D76" s="4">
        <f aca="true" t="shared" si="37" ref="D76:D90">F76+H76+J76+L76</f>
        <v>1184.7</v>
      </c>
      <c r="E76" s="4">
        <f t="shared" si="35"/>
        <v>1184.7</v>
      </c>
      <c r="F76" s="4"/>
      <c r="G76" s="4"/>
      <c r="H76" s="4"/>
      <c r="I76" s="4"/>
      <c r="J76" s="13">
        <v>1184.7</v>
      </c>
      <c r="K76" s="13">
        <v>1184.7</v>
      </c>
      <c r="L76" s="4"/>
      <c r="M76" s="4"/>
      <c r="N76" s="22"/>
      <c r="O76" s="23"/>
      <c r="P76" s="10"/>
      <c r="Q76" s="10"/>
    </row>
    <row r="77" spans="1:17" ht="24.75" customHeight="1">
      <c r="A77" s="15"/>
      <c r="B77" s="29"/>
      <c r="C77" s="3" t="s">
        <v>40</v>
      </c>
      <c r="D77" s="4">
        <f t="shared" si="37"/>
        <v>1184.7</v>
      </c>
      <c r="E77" s="4">
        <f aca="true" t="shared" si="38" ref="E77:E90">G77+I77+K77+M77</f>
        <v>1184.7</v>
      </c>
      <c r="F77" s="4"/>
      <c r="G77" s="4"/>
      <c r="H77" s="4"/>
      <c r="I77" s="4"/>
      <c r="J77" s="13">
        <v>1184.7</v>
      </c>
      <c r="K77" s="13">
        <v>1184.7</v>
      </c>
      <c r="L77" s="4"/>
      <c r="M77" s="4"/>
      <c r="N77" s="22"/>
      <c r="O77" s="23"/>
      <c r="P77" s="10"/>
      <c r="Q77" s="10"/>
    </row>
    <row r="78" spans="1:17" ht="24.75" customHeight="1">
      <c r="A78" s="15"/>
      <c r="B78" s="29"/>
      <c r="C78" s="3" t="s">
        <v>41</v>
      </c>
      <c r="D78" s="4">
        <f t="shared" si="37"/>
        <v>0</v>
      </c>
      <c r="E78" s="4">
        <f t="shared" si="38"/>
        <v>0</v>
      </c>
      <c r="F78" s="4"/>
      <c r="G78" s="4"/>
      <c r="H78" s="4"/>
      <c r="I78" s="4"/>
      <c r="J78" s="4"/>
      <c r="K78" s="4"/>
      <c r="L78" s="4"/>
      <c r="M78" s="4"/>
      <c r="N78" s="22"/>
      <c r="O78" s="23"/>
      <c r="P78" s="10"/>
      <c r="Q78" s="10"/>
    </row>
    <row r="79" spans="1:17" ht="24.75" customHeight="1">
      <c r="A79" s="16"/>
      <c r="B79" s="30"/>
      <c r="C79" s="3" t="s">
        <v>42</v>
      </c>
      <c r="D79" s="4">
        <f t="shared" si="37"/>
        <v>0</v>
      </c>
      <c r="E79" s="4">
        <f t="shared" si="38"/>
        <v>0</v>
      </c>
      <c r="F79" s="4"/>
      <c r="G79" s="4"/>
      <c r="H79" s="4"/>
      <c r="I79" s="4"/>
      <c r="J79" s="4"/>
      <c r="K79" s="4"/>
      <c r="L79" s="4"/>
      <c r="M79" s="4"/>
      <c r="N79" s="24"/>
      <c r="O79" s="25"/>
      <c r="P79" s="10"/>
      <c r="Q79" s="10"/>
    </row>
    <row r="80" spans="1:17" ht="24.75" customHeight="1">
      <c r="A80" s="14" t="s">
        <v>43</v>
      </c>
      <c r="B80" s="28" t="s">
        <v>44</v>
      </c>
      <c r="C80" s="3" t="s">
        <v>15</v>
      </c>
      <c r="D80" s="4">
        <f t="shared" si="37"/>
        <v>87109.8</v>
      </c>
      <c r="E80" s="4">
        <f t="shared" si="38"/>
        <v>87109.69052999999</v>
      </c>
      <c r="F80" s="4">
        <f aca="true" t="shared" si="39" ref="F80:M80">SUM(F81:F86)</f>
        <v>0</v>
      </c>
      <c r="G80" s="4">
        <f t="shared" si="39"/>
        <v>0</v>
      </c>
      <c r="H80" s="4">
        <f t="shared" si="39"/>
        <v>0</v>
      </c>
      <c r="I80" s="4">
        <f t="shared" si="39"/>
        <v>0</v>
      </c>
      <c r="J80" s="4">
        <f t="shared" si="39"/>
        <v>0</v>
      </c>
      <c r="K80" s="4">
        <f t="shared" si="39"/>
        <v>0</v>
      </c>
      <c r="L80" s="4">
        <f t="shared" si="39"/>
        <v>87109.8</v>
      </c>
      <c r="M80" s="4">
        <f t="shared" si="39"/>
        <v>87109.69052999999</v>
      </c>
      <c r="N80" s="20" t="s">
        <v>17</v>
      </c>
      <c r="O80" s="21"/>
      <c r="P80" s="10"/>
      <c r="Q80" s="10"/>
    </row>
    <row r="81" spans="1:17" ht="24.75" customHeight="1">
      <c r="A81" s="15"/>
      <c r="B81" s="29"/>
      <c r="C81" s="3" t="s">
        <v>0</v>
      </c>
      <c r="D81" s="4">
        <f t="shared" si="37"/>
        <v>23387.4</v>
      </c>
      <c r="E81" s="4">
        <f t="shared" si="38"/>
        <v>23387.4</v>
      </c>
      <c r="F81" s="4"/>
      <c r="G81" s="4"/>
      <c r="H81" s="4"/>
      <c r="I81" s="4"/>
      <c r="J81" s="4"/>
      <c r="K81" s="4"/>
      <c r="L81" s="4">
        <f>M81</f>
        <v>23387.4</v>
      </c>
      <c r="M81" s="4">
        <v>23387.4</v>
      </c>
      <c r="N81" s="22"/>
      <c r="O81" s="23"/>
      <c r="P81" s="10"/>
      <c r="Q81" s="10"/>
    </row>
    <row r="82" spans="1:17" ht="24.75" customHeight="1">
      <c r="A82" s="15"/>
      <c r="B82" s="29"/>
      <c r="C82" s="3" t="s">
        <v>1</v>
      </c>
      <c r="D82" s="4">
        <f t="shared" si="37"/>
        <v>21240.8</v>
      </c>
      <c r="E82" s="4">
        <f t="shared" si="38"/>
        <v>21240.763509999997</v>
      </c>
      <c r="F82" s="4"/>
      <c r="G82" s="4"/>
      <c r="H82" s="4"/>
      <c r="I82" s="4"/>
      <c r="J82" s="4"/>
      <c r="K82" s="4"/>
      <c r="L82" s="4">
        <v>21240.8</v>
      </c>
      <c r="M82" s="4">
        <v>21240.763509999997</v>
      </c>
      <c r="N82" s="22"/>
      <c r="O82" s="23"/>
      <c r="P82" s="10"/>
      <c r="Q82" s="10"/>
    </row>
    <row r="83" spans="1:17" ht="24.75" customHeight="1">
      <c r="A83" s="15"/>
      <c r="B83" s="29"/>
      <c r="C83" s="3" t="s">
        <v>3</v>
      </c>
      <c r="D83" s="4">
        <f t="shared" si="37"/>
        <v>21240.8</v>
      </c>
      <c r="E83" s="4">
        <f t="shared" si="38"/>
        <v>21240.763509999997</v>
      </c>
      <c r="F83" s="4"/>
      <c r="G83" s="4"/>
      <c r="H83" s="4"/>
      <c r="I83" s="4"/>
      <c r="J83" s="4"/>
      <c r="K83" s="4"/>
      <c r="L83" s="4">
        <v>21240.8</v>
      </c>
      <c r="M83" s="4">
        <v>21240.763509999997</v>
      </c>
      <c r="N83" s="22"/>
      <c r="O83" s="23"/>
      <c r="P83" s="10"/>
      <c r="Q83" s="10"/>
    </row>
    <row r="84" spans="1:17" ht="24.75" customHeight="1">
      <c r="A84" s="15"/>
      <c r="B84" s="29"/>
      <c r="C84" s="3" t="s">
        <v>40</v>
      </c>
      <c r="D84" s="4">
        <f t="shared" si="37"/>
        <v>21240.8</v>
      </c>
      <c r="E84" s="4">
        <f t="shared" si="38"/>
        <v>21240.763509999997</v>
      </c>
      <c r="F84" s="4"/>
      <c r="G84" s="4"/>
      <c r="H84" s="4"/>
      <c r="I84" s="4"/>
      <c r="J84" s="4"/>
      <c r="K84" s="4"/>
      <c r="L84" s="4">
        <v>21240.8</v>
      </c>
      <c r="M84" s="4">
        <v>21240.763509999997</v>
      </c>
      <c r="N84" s="22"/>
      <c r="O84" s="23"/>
      <c r="P84" s="10"/>
      <c r="Q84" s="10"/>
    </row>
    <row r="85" spans="1:17" ht="24.75" customHeight="1">
      <c r="A85" s="15"/>
      <c r="B85" s="29"/>
      <c r="C85" s="3" t="s">
        <v>41</v>
      </c>
      <c r="D85" s="4">
        <f t="shared" si="37"/>
        <v>0</v>
      </c>
      <c r="E85" s="4">
        <f t="shared" si="38"/>
        <v>0</v>
      </c>
      <c r="F85" s="4"/>
      <c r="G85" s="4"/>
      <c r="H85" s="4"/>
      <c r="I85" s="4"/>
      <c r="J85" s="4"/>
      <c r="K85" s="4"/>
      <c r="L85" s="4"/>
      <c r="M85" s="4"/>
      <c r="N85" s="22"/>
      <c r="O85" s="23"/>
      <c r="P85" s="10"/>
      <c r="Q85" s="10"/>
    </row>
    <row r="86" spans="1:17" ht="24.75" customHeight="1">
      <c r="A86" s="16"/>
      <c r="B86" s="30"/>
      <c r="C86" s="3" t="s">
        <v>42</v>
      </c>
      <c r="D86" s="4">
        <f t="shared" si="37"/>
        <v>0</v>
      </c>
      <c r="E86" s="4">
        <f t="shared" si="38"/>
        <v>0</v>
      </c>
      <c r="F86" s="4"/>
      <c r="G86" s="4"/>
      <c r="H86" s="4"/>
      <c r="I86" s="4"/>
      <c r="J86" s="4"/>
      <c r="K86" s="4"/>
      <c r="L86" s="4"/>
      <c r="M86" s="4"/>
      <c r="N86" s="24"/>
      <c r="O86" s="25"/>
      <c r="P86" s="10"/>
      <c r="Q86" s="10"/>
    </row>
    <row r="87" spans="1:17" ht="15">
      <c r="A87" s="27"/>
      <c r="B87" s="26" t="s">
        <v>2</v>
      </c>
      <c r="C87" s="11" t="s">
        <v>15</v>
      </c>
      <c r="D87" s="4">
        <f>F87+H87+J87+L87</f>
        <v>114218.70000000001</v>
      </c>
      <c r="E87" s="4">
        <f t="shared" si="38"/>
        <v>105024.39052999999</v>
      </c>
      <c r="F87" s="4">
        <f>SUM(F88:F93)</f>
        <v>22942.8</v>
      </c>
      <c r="G87" s="4">
        <f aca="true" t="shared" si="40" ref="G87:M87">SUM(G88:G93)</f>
        <v>13748.599999999999</v>
      </c>
      <c r="H87" s="4">
        <f t="shared" si="40"/>
        <v>0</v>
      </c>
      <c r="I87" s="4">
        <f t="shared" si="40"/>
        <v>0</v>
      </c>
      <c r="J87" s="4">
        <f>SUM(J88:J93)</f>
        <v>4166.1</v>
      </c>
      <c r="K87" s="4">
        <f>SUM(K88:K93)</f>
        <v>4166.1</v>
      </c>
      <c r="L87" s="4">
        <f t="shared" si="40"/>
        <v>87109.8</v>
      </c>
      <c r="M87" s="4">
        <f t="shared" si="40"/>
        <v>87109.69052999999</v>
      </c>
      <c r="N87" s="26"/>
      <c r="O87" s="26"/>
      <c r="P87" s="10"/>
      <c r="Q87" s="10"/>
    </row>
    <row r="88" spans="1:17" ht="15">
      <c r="A88" s="27"/>
      <c r="B88" s="26"/>
      <c r="C88" s="11" t="s">
        <v>0</v>
      </c>
      <c r="D88" s="4">
        <f t="shared" si="37"/>
        <v>29692.2</v>
      </c>
      <c r="E88" s="4">
        <f t="shared" si="38"/>
        <v>29692.2</v>
      </c>
      <c r="F88" s="4">
        <f aca="true" t="shared" si="41" ref="F88:F93">F53</f>
        <v>5692.8</v>
      </c>
      <c r="G88" s="4">
        <f aca="true" t="shared" si="42" ref="G88:M88">G53</f>
        <v>5692.8</v>
      </c>
      <c r="H88" s="4">
        <f t="shared" si="42"/>
        <v>0</v>
      </c>
      <c r="I88" s="4">
        <f t="shared" si="42"/>
        <v>0</v>
      </c>
      <c r="J88" s="4">
        <f t="shared" si="42"/>
        <v>612</v>
      </c>
      <c r="K88" s="4">
        <f t="shared" si="42"/>
        <v>612</v>
      </c>
      <c r="L88" s="4">
        <f t="shared" si="42"/>
        <v>23387.4</v>
      </c>
      <c r="M88" s="4">
        <f t="shared" si="42"/>
        <v>23387.4</v>
      </c>
      <c r="N88" s="26"/>
      <c r="O88" s="26"/>
      <c r="P88" s="10"/>
      <c r="Q88" s="10"/>
    </row>
    <row r="89" spans="1:17" ht="15">
      <c r="A89" s="27"/>
      <c r="B89" s="26"/>
      <c r="C89" s="11" t="s">
        <v>1</v>
      </c>
      <c r="D89" s="4">
        <f t="shared" si="37"/>
        <v>27512.3</v>
      </c>
      <c r="E89" s="4">
        <f t="shared" si="38"/>
        <v>24801.66351</v>
      </c>
      <c r="F89" s="4">
        <f t="shared" si="41"/>
        <v>5086.8</v>
      </c>
      <c r="G89" s="4">
        <f aca="true" t="shared" si="43" ref="G89:M90">G54</f>
        <v>2376.2</v>
      </c>
      <c r="H89" s="4">
        <f t="shared" si="43"/>
        <v>0</v>
      </c>
      <c r="I89" s="4">
        <f t="shared" si="43"/>
        <v>0</v>
      </c>
      <c r="J89" s="4">
        <f t="shared" si="43"/>
        <v>1184.7</v>
      </c>
      <c r="K89" s="4">
        <f t="shared" si="43"/>
        <v>1184.7</v>
      </c>
      <c r="L89" s="4">
        <f t="shared" si="43"/>
        <v>21240.8</v>
      </c>
      <c r="M89" s="4">
        <f t="shared" si="43"/>
        <v>21240.763509999997</v>
      </c>
      <c r="N89" s="26"/>
      <c r="O89" s="26"/>
      <c r="P89" s="10"/>
      <c r="Q89" s="10"/>
    </row>
    <row r="90" spans="1:17" ht="15">
      <c r="A90" s="27"/>
      <c r="B90" s="26"/>
      <c r="C90" s="11" t="s">
        <v>3</v>
      </c>
      <c r="D90" s="4">
        <f t="shared" si="37"/>
        <v>27865.3</v>
      </c>
      <c r="E90" s="4">
        <f t="shared" si="38"/>
        <v>25265.263509999997</v>
      </c>
      <c r="F90" s="4">
        <f t="shared" si="41"/>
        <v>5439.8</v>
      </c>
      <c r="G90" s="4">
        <f t="shared" si="43"/>
        <v>2839.8</v>
      </c>
      <c r="H90" s="4">
        <f t="shared" si="43"/>
        <v>0</v>
      </c>
      <c r="I90" s="4">
        <f t="shared" si="43"/>
        <v>0</v>
      </c>
      <c r="J90" s="4">
        <f t="shared" si="43"/>
        <v>1184.7</v>
      </c>
      <c r="K90" s="4">
        <f t="shared" si="43"/>
        <v>1184.7</v>
      </c>
      <c r="L90" s="4">
        <f t="shared" si="43"/>
        <v>21240.8</v>
      </c>
      <c r="M90" s="4">
        <f t="shared" si="43"/>
        <v>21240.763509999997</v>
      </c>
      <c r="N90" s="26"/>
      <c r="O90" s="26"/>
      <c r="P90" s="10"/>
      <c r="Q90" s="10"/>
    </row>
    <row r="91" spans="1:17" ht="15">
      <c r="A91" s="27"/>
      <c r="B91" s="26"/>
      <c r="C91" s="11" t="s">
        <v>40</v>
      </c>
      <c r="D91" s="4">
        <f aca="true" t="shared" si="44" ref="D91:E93">F91+H91+J91+L91</f>
        <v>25265.3</v>
      </c>
      <c r="E91" s="4">
        <f t="shared" si="44"/>
        <v>25265.263509999997</v>
      </c>
      <c r="F91" s="4">
        <f t="shared" si="41"/>
        <v>2839.8</v>
      </c>
      <c r="G91" s="4">
        <f aca="true" t="shared" si="45" ref="G91:M91">G56</f>
        <v>2839.8</v>
      </c>
      <c r="H91" s="4">
        <f t="shared" si="45"/>
        <v>0</v>
      </c>
      <c r="I91" s="4">
        <f t="shared" si="45"/>
        <v>0</v>
      </c>
      <c r="J91" s="4">
        <f t="shared" si="45"/>
        <v>1184.7</v>
      </c>
      <c r="K91" s="4">
        <f t="shared" si="45"/>
        <v>1184.7</v>
      </c>
      <c r="L91" s="4">
        <f t="shared" si="45"/>
        <v>21240.8</v>
      </c>
      <c r="M91" s="4">
        <f t="shared" si="45"/>
        <v>21240.763509999997</v>
      </c>
      <c r="N91" s="26"/>
      <c r="O91" s="26"/>
      <c r="P91" s="10"/>
      <c r="Q91" s="10"/>
    </row>
    <row r="92" spans="1:17" ht="15">
      <c r="A92" s="27"/>
      <c r="B92" s="26"/>
      <c r="C92" s="11" t="s">
        <v>41</v>
      </c>
      <c r="D92" s="4">
        <f t="shared" si="44"/>
        <v>1941.8</v>
      </c>
      <c r="E92" s="4">
        <f t="shared" si="44"/>
        <v>0</v>
      </c>
      <c r="F92" s="4">
        <f t="shared" si="41"/>
        <v>1941.8</v>
      </c>
      <c r="G92" s="4">
        <f aca="true" t="shared" si="46" ref="G92:M93">G57</f>
        <v>0</v>
      </c>
      <c r="H92" s="4">
        <f t="shared" si="46"/>
        <v>0</v>
      </c>
      <c r="I92" s="4">
        <f t="shared" si="46"/>
        <v>0</v>
      </c>
      <c r="J92" s="4">
        <f t="shared" si="46"/>
        <v>0</v>
      </c>
      <c r="K92" s="4">
        <f t="shared" si="46"/>
        <v>0</v>
      </c>
      <c r="L92" s="4">
        <f t="shared" si="46"/>
        <v>0</v>
      </c>
      <c r="M92" s="4">
        <f t="shared" si="46"/>
        <v>0</v>
      </c>
      <c r="N92" s="26"/>
      <c r="O92" s="26"/>
      <c r="P92" s="10"/>
      <c r="Q92" s="10"/>
    </row>
    <row r="93" spans="1:17" ht="15">
      <c r="A93" s="27"/>
      <c r="B93" s="26"/>
      <c r="C93" s="11" t="s">
        <v>42</v>
      </c>
      <c r="D93" s="4">
        <f t="shared" si="44"/>
        <v>1941.8</v>
      </c>
      <c r="E93" s="4">
        <f t="shared" si="44"/>
        <v>0</v>
      </c>
      <c r="F93" s="4">
        <f t="shared" si="41"/>
        <v>1941.8</v>
      </c>
      <c r="G93" s="4">
        <f t="shared" si="46"/>
        <v>0</v>
      </c>
      <c r="H93" s="4">
        <f t="shared" si="46"/>
        <v>0</v>
      </c>
      <c r="I93" s="4">
        <f t="shared" si="46"/>
        <v>0</v>
      </c>
      <c r="J93" s="4">
        <f t="shared" si="46"/>
        <v>0</v>
      </c>
      <c r="K93" s="4">
        <f t="shared" si="46"/>
        <v>0</v>
      </c>
      <c r="L93" s="4">
        <f t="shared" si="46"/>
        <v>0</v>
      </c>
      <c r="M93" s="4">
        <f t="shared" si="46"/>
        <v>0</v>
      </c>
      <c r="N93" s="26"/>
      <c r="O93" s="26"/>
      <c r="P93" s="10"/>
      <c r="Q93" s="10"/>
    </row>
    <row r="94" spans="1:17" ht="15" customHeight="1">
      <c r="A94" s="26"/>
      <c r="B94" s="26" t="s">
        <v>34</v>
      </c>
      <c r="C94" s="11" t="s">
        <v>15</v>
      </c>
      <c r="D94" s="4">
        <f aca="true" t="shared" si="47" ref="D94:E96">F94+H94+J94+L94</f>
        <v>3573432.3999999994</v>
      </c>
      <c r="E94" s="4">
        <f t="shared" si="47"/>
        <v>1831392.9905299998</v>
      </c>
      <c r="F94" s="4">
        <f>SUM(F95:F100)</f>
        <v>2074848.5999999996</v>
      </c>
      <c r="G94" s="4">
        <f>SUM(G95:G100)</f>
        <v>1319471.0999999999</v>
      </c>
      <c r="H94" s="4">
        <f aca="true" t="shared" si="48" ref="H94:M94">SUM(H95:H100)</f>
        <v>0</v>
      </c>
      <c r="I94" s="4">
        <f t="shared" si="48"/>
        <v>0</v>
      </c>
      <c r="J94" s="4">
        <f>SUM(J95:J100)</f>
        <v>1411474</v>
      </c>
      <c r="K94" s="4">
        <f>SUM(K95:K100)</f>
        <v>424812.19999999995</v>
      </c>
      <c r="L94" s="4">
        <f t="shared" si="48"/>
        <v>87109.8</v>
      </c>
      <c r="M94" s="4">
        <f t="shared" si="48"/>
        <v>87109.69052999999</v>
      </c>
      <c r="N94" s="26"/>
      <c r="O94" s="26"/>
      <c r="P94" s="10"/>
      <c r="Q94" s="10"/>
    </row>
    <row r="95" spans="1:17" ht="15">
      <c r="A95" s="26"/>
      <c r="B95" s="26"/>
      <c r="C95" s="11" t="s">
        <v>0</v>
      </c>
      <c r="D95" s="4">
        <f t="shared" si="47"/>
        <v>458322.1000000001</v>
      </c>
      <c r="E95" s="4">
        <f t="shared" si="47"/>
        <v>458322.1</v>
      </c>
      <c r="F95" s="4">
        <f aca="true" t="shared" si="49" ref="F95:F100">F45+F88</f>
        <v>330649.60000000003</v>
      </c>
      <c r="G95" s="4">
        <f aca="true" t="shared" si="50" ref="G95:M95">G45+G88</f>
        <v>330649.6</v>
      </c>
      <c r="H95" s="4">
        <f t="shared" si="50"/>
        <v>0</v>
      </c>
      <c r="I95" s="4">
        <f t="shared" si="50"/>
        <v>0</v>
      </c>
      <c r="J95" s="4">
        <f>J45+J88</f>
        <v>104285.1</v>
      </c>
      <c r="K95" s="4">
        <f t="shared" si="50"/>
        <v>104285.09999999999</v>
      </c>
      <c r="L95" s="4">
        <f t="shared" si="50"/>
        <v>23387.4</v>
      </c>
      <c r="M95" s="4">
        <f t="shared" si="50"/>
        <v>23387.4</v>
      </c>
      <c r="N95" s="26"/>
      <c r="O95" s="26"/>
      <c r="P95" s="10"/>
      <c r="Q95" s="10"/>
    </row>
    <row r="96" spans="1:17" ht="18" customHeight="1">
      <c r="A96" s="26"/>
      <c r="B96" s="26"/>
      <c r="C96" s="11" t="s">
        <v>1</v>
      </c>
      <c r="D96" s="4">
        <f t="shared" si="47"/>
        <v>593490.2</v>
      </c>
      <c r="E96" s="4">
        <f t="shared" si="47"/>
        <v>456712.96351000003</v>
      </c>
      <c r="F96" s="4">
        <f t="shared" si="49"/>
        <v>350550.39999999997</v>
      </c>
      <c r="G96" s="4">
        <f aca="true" t="shared" si="51" ref="G96:M97">G46+G89</f>
        <v>330210.10000000003</v>
      </c>
      <c r="H96" s="4">
        <f t="shared" si="51"/>
        <v>0</v>
      </c>
      <c r="I96" s="4">
        <f t="shared" si="51"/>
        <v>0</v>
      </c>
      <c r="J96" s="4">
        <f t="shared" si="51"/>
        <v>221699</v>
      </c>
      <c r="K96" s="4">
        <f t="shared" si="51"/>
        <v>105262.09999999999</v>
      </c>
      <c r="L96" s="4">
        <f t="shared" si="51"/>
        <v>21240.8</v>
      </c>
      <c r="M96" s="4">
        <f t="shared" si="51"/>
        <v>21240.763509999997</v>
      </c>
      <c r="N96" s="26"/>
      <c r="O96" s="26"/>
      <c r="P96" s="10"/>
      <c r="Q96" s="10"/>
    </row>
    <row r="97" spans="1:17" ht="21" customHeight="1">
      <c r="A97" s="26"/>
      <c r="B97" s="26"/>
      <c r="C97" s="11" t="s">
        <v>3</v>
      </c>
      <c r="D97" s="4">
        <f>F97+H97+J97+L97</f>
        <v>618532</v>
      </c>
      <c r="E97" s="4">
        <f>G97+I97+K97+M97</f>
        <v>458178.96351000003</v>
      </c>
      <c r="F97" s="4">
        <f t="shared" si="49"/>
        <v>350903.39999999997</v>
      </c>
      <c r="G97" s="4">
        <f t="shared" si="51"/>
        <v>329305.7</v>
      </c>
      <c r="H97" s="4">
        <f t="shared" si="51"/>
        <v>0</v>
      </c>
      <c r="I97" s="4">
        <f t="shared" si="51"/>
        <v>0</v>
      </c>
      <c r="J97" s="4">
        <f t="shared" si="51"/>
        <v>246387.80000000002</v>
      </c>
      <c r="K97" s="4">
        <f t="shared" si="51"/>
        <v>107632.5</v>
      </c>
      <c r="L97" s="4">
        <f t="shared" si="51"/>
        <v>21240.8</v>
      </c>
      <c r="M97" s="4">
        <f t="shared" si="51"/>
        <v>21240.763509999997</v>
      </c>
      <c r="N97" s="26"/>
      <c r="O97" s="26"/>
      <c r="P97" s="10"/>
      <c r="Q97" s="10"/>
    </row>
    <row r="98" spans="1:17" ht="15">
      <c r="A98" s="26"/>
      <c r="B98" s="26"/>
      <c r="C98" s="11" t="s">
        <v>40</v>
      </c>
      <c r="D98" s="4">
        <f aca="true" t="shared" si="52" ref="D98:E100">F98+H98+J98+L98</f>
        <v>649911.7</v>
      </c>
      <c r="E98" s="4">
        <f t="shared" si="52"/>
        <v>458178.96351000003</v>
      </c>
      <c r="F98" s="4">
        <f t="shared" si="49"/>
        <v>348180.39999999997</v>
      </c>
      <c r="G98" s="4">
        <f aca="true" t="shared" si="53" ref="G98:M98">G48+G91</f>
        <v>329305.7</v>
      </c>
      <c r="H98" s="4">
        <f t="shared" si="53"/>
        <v>0</v>
      </c>
      <c r="I98" s="4">
        <f t="shared" si="53"/>
        <v>0</v>
      </c>
      <c r="J98" s="4">
        <f t="shared" si="53"/>
        <v>280490.5</v>
      </c>
      <c r="K98" s="4">
        <f t="shared" si="53"/>
        <v>107632.5</v>
      </c>
      <c r="L98" s="4">
        <f t="shared" si="53"/>
        <v>21240.8</v>
      </c>
      <c r="M98" s="4">
        <f t="shared" si="53"/>
        <v>21240.763509999997</v>
      </c>
      <c r="N98" s="26"/>
      <c r="O98" s="26"/>
      <c r="P98" s="10"/>
      <c r="Q98" s="10"/>
    </row>
    <row r="99" spans="1:17" ht="18" customHeight="1">
      <c r="A99" s="26"/>
      <c r="B99" s="26"/>
      <c r="C99" s="11" t="s">
        <v>41</v>
      </c>
      <c r="D99" s="4">
        <f t="shared" si="52"/>
        <v>626588.2</v>
      </c>
      <c r="E99" s="4">
        <f t="shared" si="52"/>
        <v>0</v>
      </c>
      <c r="F99" s="4">
        <f t="shared" si="49"/>
        <v>347282.39999999997</v>
      </c>
      <c r="G99" s="4">
        <f aca="true" t="shared" si="54" ref="G99:M100">G49+G92</f>
        <v>0</v>
      </c>
      <c r="H99" s="4">
        <f t="shared" si="54"/>
        <v>0</v>
      </c>
      <c r="I99" s="4">
        <f t="shared" si="54"/>
        <v>0</v>
      </c>
      <c r="J99" s="4">
        <f t="shared" si="54"/>
        <v>279305.8</v>
      </c>
      <c r="K99" s="4">
        <f t="shared" si="54"/>
        <v>0</v>
      </c>
      <c r="L99" s="4">
        <f t="shared" si="54"/>
        <v>0</v>
      </c>
      <c r="M99" s="4">
        <f t="shared" si="54"/>
        <v>0</v>
      </c>
      <c r="N99" s="26"/>
      <c r="O99" s="26"/>
      <c r="P99" s="10"/>
      <c r="Q99" s="10"/>
    </row>
    <row r="100" spans="1:17" ht="21" customHeight="1">
      <c r="A100" s="26"/>
      <c r="B100" s="26"/>
      <c r="C100" s="11" t="s">
        <v>42</v>
      </c>
      <c r="D100" s="4">
        <f t="shared" si="52"/>
        <v>626588.2</v>
      </c>
      <c r="E100" s="4">
        <f t="shared" si="52"/>
        <v>0</v>
      </c>
      <c r="F100" s="4">
        <f t="shared" si="49"/>
        <v>347282.39999999997</v>
      </c>
      <c r="G100" s="4">
        <f t="shared" si="54"/>
        <v>0</v>
      </c>
      <c r="H100" s="4">
        <f t="shared" si="54"/>
        <v>0</v>
      </c>
      <c r="I100" s="4">
        <f t="shared" si="54"/>
        <v>0</v>
      </c>
      <c r="J100" s="4">
        <f t="shared" si="54"/>
        <v>279305.8</v>
      </c>
      <c r="K100" s="4">
        <f t="shared" si="54"/>
        <v>0</v>
      </c>
      <c r="L100" s="4">
        <f t="shared" si="54"/>
        <v>0</v>
      </c>
      <c r="M100" s="4">
        <f t="shared" si="54"/>
        <v>0</v>
      </c>
      <c r="N100" s="26"/>
      <c r="O100" s="26"/>
      <c r="P100" s="10"/>
      <c r="Q100" s="10"/>
    </row>
    <row r="101" spans="16:17" ht="15">
      <c r="P101" s="10"/>
      <c r="Q101" s="10"/>
    </row>
    <row r="102" spans="16:17" ht="15">
      <c r="P102" s="10"/>
      <c r="Q102" s="10"/>
    </row>
    <row r="103" spans="16:17" ht="15">
      <c r="P103" s="10"/>
      <c r="Q103" s="10"/>
    </row>
    <row r="104" spans="16:17" ht="15">
      <c r="P104" s="10"/>
      <c r="Q104" s="10"/>
    </row>
    <row r="105" spans="16:17" ht="15">
      <c r="P105" s="10"/>
      <c r="Q105" s="10"/>
    </row>
    <row r="106" spans="16:17" ht="15">
      <c r="P106" s="10"/>
      <c r="Q106" s="10"/>
    </row>
    <row r="107" spans="16:17" ht="15">
      <c r="P107" s="10"/>
      <c r="Q107" s="10"/>
    </row>
    <row r="108" spans="16:17" ht="15">
      <c r="P108" s="10"/>
      <c r="Q108" s="10"/>
    </row>
    <row r="109" spans="16:17" ht="15">
      <c r="P109" s="10"/>
      <c r="Q109" s="10"/>
    </row>
    <row r="110" spans="16:17" ht="15">
      <c r="P110" s="10"/>
      <c r="Q110" s="10"/>
    </row>
    <row r="111" spans="16:17" ht="15">
      <c r="P111" s="10"/>
      <c r="Q111" s="10"/>
    </row>
    <row r="112" spans="16:17" ht="15">
      <c r="P112" s="10"/>
      <c r="Q112" s="10"/>
    </row>
    <row r="113" spans="16:17" ht="15">
      <c r="P113" s="10"/>
      <c r="Q113" s="10"/>
    </row>
    <row r="114" spans="16:17" ht="15">
      <c r="P114" s="10"/>
      <c r="Q114" s="10"/>
    </row>
    <row r="115" spans="16:17" ht="15">
      <c r="P115" s="10"/>
      <c r="Q115" s="10"/>
    </row>
    <row r="116" spans="16:17" ht="15">
      <c r="P116" s="10"/>
      <c r="Q116" s="10"/>
    </row>
  </sheetData>
  <sheetProtection/>
  <mergeCells count="56">
    <mergeCell ref="N30:O36"/>
    <mergeCell ref="N37:O43"/>
    <mergeCell ref="A80:A86"/>
    <mergeCell ref="B80:B86"/>
    <mergeCell ref="A73:A79"/>
    <mergeCell ref="A44:A50"/>
    <mergeCell ref="A59:A65"/>
    <mergeCell ref="B44:B50"/>
    <mergeCell ref="N44:O50"/>
    <mergeCell ref="N52:O58"/>
    <mergeCell ref="H11:I11"/>
    <mergeCell ref="F10:M10"/>
    <mergeCell ref="N23:O29"/>
    <mergeCell ref="B23:B29"/>
    <mergeCell ref="L11:M11"/>
    <mergeCell ref="N10:O12"/>
    <mergeCell ref="B22:C22"/>
    <mergeCell ref="B14:C14"/>
    <mergeCell ref="N14:O14"/>
    <mergeCell ref="N22:O22"/>
    <mergeCell ref="A23:A29"/>
    <mergeCell ref="A37:A43"/>
    <mergeCell ref="B30:B36"/>
    <mergeCell ref="A30:A36"/>
    <mergeCell ref="B52:B58"/>
    <mergeCell ref="A52:A58"/>
    <mergeCell ref="B37:B43"/>
    <mergeCell ref="N51:O51"/>
    <mergeCell ref="B51:C51"/>
    <mergeCell ref="K5:O5"/>
    <mergeCell ref="A7:O7"/>
    <mergeCell ref="A8:O8"/>
    <mergeCell ref="N13:O13"/>
    <mergeCell ref="C10:C12"/>
    <mergeCell ref="D10:E11"/>
    <mergeCell ref="J11:K11"/>
    <mergeCell ref="A10:A12"/>
    <mergeCell ref="B10:B12"/>
    <mergeCell ref="F11:G11"/>
    <mergeCell ref="B87:B93"/>
    <mergeCell ref="N80:O86"/>
    <mergeCell ref="N73:O79"/>
    <mergeCell ref="N59:O65"/>
    <mergeCell ref="B59:B65"/>
    <mergeCell ref="N66:O72"/>
    <mergeCell ref="B73:B79"/>
    <mergeCell ref="A15:A21"/>
    <mergeCell ref="B15:B21"/>
    <mergeCell ref="N15:O21"/>
    <mergeCell ref="A94:A100"/>
    <mergeCell ref="A87:A93"/>
    <mergeCell ref="B66:B72"/>
    <mergeCell ref="A66:A72"/>
    <mergeCell ref="N94:O100"/>
    <mergeCell ref="N87:O93"/>
    <mergeCell ref="B94:B100"/>
  </mergeCells>
  <printOptions/>
  <pageMargins left="0.75" right="0.75" top="1" bottom="1" header="0.5" footer="0.5"/>
  <pageSetup fitToHeight="1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2016-03-31T04:36:52Z</cp:lastPrinted>
  <dcterms:created xsi:type="dcterms:W3CDTF">2013-09-25T10:58:55Z</dcterms:created>
  <dcterms:modified xsi:type="dcterms:W3CDTF">2016-08-04T02:14:53Z</dcterms:modified>
  <cp:category/>
  <cp:version/>
  <cp:contentType/>
  <cp:contentStatus/>
</cp:coreProperties>
</file>