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прил.5" sheetId="1" r:id="rId1"/>
  </sheets>
  <definedNames>
    <definedName name="_xlnm.Print_Titles" localSheetId="0">'прил.5'!$10:$12</definedName>
    <definedName name="_xlnm.Print_Area" localSheetId="0">'прил.5'!$A$1:$O$260</definedName>
  </definedNames>
  <calcPr fullCalcOnLoad="1"/>
</workbook>
</file>

<file path=xl/comments1.xml><?xml version="1.0" encoding="utf-8"?>
<comments xmlns="http://schemas.openxmlformats.org/spreadsheetml/2006/main">
  <authors>
    <author>Chenbulashkina</author>
  </authors>
  <commentList>
    <comment ref="J66" authorId="0">
      <text>
        <r>
          <rPr>
            <b/>
            <sz val="8"/>
            <rFont val="Tahoma"/>
            <family val="2"/>
          </rPr>
          <t>Chenbulashkina:</t>
        </r>
        <r>
          <rPr>
            <sz val="8"/>
            <rFont val="Tahoma"/>
            <family val="2"/>
          </rPr>
          <t xml:space="preserve">
</t>
        </r>
      </text>
    </comment>
    <comment ref="D66" authorId="0">
      <text>
        <r>
          <rPr>
            <b/>
            <sz val="8"/>
            <rFont val="Tahoma"/>
            <family val="2"/>
          </rPr>
          <t>Chenbulashkina:</t>
        </r>
        <r>
          <rPr>
            <sz val="8"/>
            <rFont val="Tahoma"/>
            <family val="2"/>
          </rPr>
          <t xml:space="preserve">
потребность ниже, т.к. в утвержденном в августе бюджете еще не перенесены казенки в бюджетные</t>
        </r>
      </text>
    </comment>
    <comment ref="D71" authorId="0">
      <text>
        <r>
          <rPr>
            <b/>
            <sz val="8"/>
            <rFont val="Tahoma"/>
            <family val="2"/>
          </rPr>
          <t>Chenbulashkina:</t>
        </r>
        <r>
          <rPr>
            <sz val="8"/>
            <rFont val="Tahoma"/>
            <family val="2"/>
          </rPr>
          <t xml:space="preserve">
потребность ниже, т.к. в утвержденном в августе бюджете еще не перенесены казенки в бюджетные</t>
        </r>
      </text>
    </comment>
    <comment ref="J71" authorId="0">
      <text>
        <r>
          <rPr>
            <b/>
            <sz val="8"/>
            <rFont val="Tahoma"/>
            <family val="2"/>
          </rPr>
          <t>Chenbulashkina:</t>
        </r>
        <r>
          <rPr>
            <sz val="8"/>
            <rFont val="Tahoma"/>
            <family val="2"/>
          </rPr>
          <t xml:space="preserve">
</t>
        </r>
      </text>
    </comment>
  </commentList>
</comments>
</file>

<file path=xl/sharedStrings.xml><?xml version="1.0" encoding="utf-8"?>
<sst xmlns="http://schemas.openxmlformats.org/spreadsheetml/2006/main" count="317" uniqueCount="74">
  <si>
    <t>2015 год</t>
  </si>
  <si>
    <t>2016 год</t>
  </si>
  <si>
    <t>Итого по задаче 2</t>
  </si>
  <si>
    <t>2017 год</t>
  </si>
  <si>
    <t>№</t>
  </si>
  <si>
    <t>Наименования целей, задач, ведомственных целевых программ, мероприятий подпрограммы</t>
  </si>
  <si>
    <t>Срок исполнения</t>
  </si>
  <si>
    <t>Объем финансирования (тыс. рублей)</t>
  </si>
  <si>
    <t>В том числе, за счет средств</t>
  </si>
  <si>
    <t xml:space="preserve">местного бюджета </t>
  </si>
  <si>
    <t>федерального бюджета</t>
  </si>
  <si>
    <t>областного бюджета</t>
  </si>
  <si>
    <t>внебюджетных источников</t>
  </si>
  <si>
    <t>потребность</t>
  </si>
  <si>
    <t>утверждено</t>
  </si>
  <si>
    <t>всего</t>
  </si>
  <si>
    <t xml:space="preserve">Итого по задаче 1 </t>
  </si>
  <si>
    <t>Ответственный исполнитель, соисполнители</t>
  </si>
  <si>
    <t>Департамент образования администрации Города Томска</t>
  </si>
  <si>
    <t>1.1</t>
  </si>
  <si>
    <t>1.2</t>
  </si>
  <si>
    <t xml:space="preserve">осуществление государственных полномочий  по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</si>
  <si>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финансовое обеспечение деятельности казенных учреждений</t>
  </si>
  <si>
    <t>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t>
  </si>
  <si>
    <t>ВСЕГО ПО ПОДПРОГРАММЕ 2</t>
  </si>
  <si>
    <t>1</t>
  </si>
  <si>
    <t>1.1.1</t>
  </si>
  <si>
    <t>1.1.1.1</t>
  </si>
  <si>
    <t>1.1.1.2</t>
  </si>
  <si>
    <t>1.1.1.3</t>
  </si>
  <si>
    <t>1.1.1.4</t>
  </si>
  <si>
    <t>1.2.1</t>
  </si>
  <si>
    <t>1.2.1.1</t>
  </si>
  <si>
    <t>1.2.1.2</t>
  </si>
  <si>
    <t>ПЕРЕЧЕНЬ МЕРОПРИЯТИЙ И РЕСУРСНОЕ ОБЕСПЕЧЕНИЕ ПОДПРОГРАММЫ 2</t>
  </si>
  <si>
    <t>Задача 1 подпрограммы: оказание муниципальных услуг по предоставлению общего образования, в соответствии с утвержденными показателями качества.</t>
  </si>
  <si>
    <t>укрепление материально-технической базы муниципальных образовательных учреждений</t>
  </si>
  <si>
    <t>обеспечение одеждой, обувью, мягким инвентарем, оборудованием и единовременным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негосударственных общеобразовательных учреждений, находящихся (находившихся) под опекой (попечительством), в приемных семьях</t>
  </si>
  <si>
    <t xml:space="preserve">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</si>
  <si>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Цель подпрограммы: обеспечение доступности и равных возможностей на общее образование в пределах федеральных государственных образовательных стандартов.</t>
  </si>
  <si>
    <t>1.2.1.3</t>
  </si>
  <si>
    <t>1.2.1.4</t>
  </si>
  <si>
    <t>к постановлению администрации Города Томска</t>
  </si>
  <si>
    <t>1.1.1.5</t>
  </si>
  <si>
    <t>выплата стипендии Губернатора Томской области обучающимся муниципальных образовательных организаций Томской области, реализующих общеобразовательные программы среднего общего образования</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</si>
  <si>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</si>
  <si>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1.2.1.5</t>
  </si>
  <si>
    <t>1.2.1.6</t>
  </si>
  <si>
    <t xml:space="preserve"> Субсидия муниципальному автономному образовательному учреждению "Средняя общеобразовательная школа № 25 Города Томска" на исполнение мирового соглашения</t>
  </si>
  <si>
    <t>1.1.1.6</t>
  </si>
  <si>
    <t>организация системы выявления, сопровождения одаренных детей</t>
  </si>
  <si>
    <t>2018 год</t>
  </si>
  <si>
    <t>2019 год</t>
  </si>
  <si>
    <t>2020 год</t>
  </si>
  <si>
    <t>1.2.1.7</t>
  </si>
  <si>
    <t>Оказание платных дополнительных образовательных услуг</t>
  </si>
  <si>
    <t>Задача 2 подпрограммы: создание  условий для реализации образовательных программ общего образования.</t>
  </si>
  <si>
    <t>Мероприятие 2: создание условий для  функционирования и  развития системы общего образования в городе Томске, в т.ч.</t>
  </si>
  <si>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t>
  </si>
  <si>
    <t>обеспечение бесплатным питанием отдельных категорий обучающихся* муниципальных образовательных учреждений</t>
  </si>
  <si>
    <t>*категории обучающихся, которым предоставляется бесплатное питание, закрепленны в разделе 9 решения Думы Города Томска от 21.12.2010 №55</t>
  </si>
  <si>
    <t>1.1.1.7</t>
  </si>
  <si>
    <t>Выплата стипендии Губернатора Томской области лучшим учителям муниципальных образовательных организаций Томской области</t>
  </si>
  <si>
    <t>Приложение 5</t>
  </si>
  <si>
    <t>2021 год</t>
  </si>
  <si>
    <t>2022 год</t>
  </si>
  <si>
    <t>2023 год</t>
  </si>
  <si>
    <t>2024 год</t>
  </si>
  <si>
    <t>2025 год</t>
  </si>
  <si>
    <t>"Функционирование и развитие начального общего, основного общего и среднего общего образования" на 2015 - 2025 годы"</t>
  </si>
  <si>
    <t>Приложение 2 к Подпрограмме 2 "Функционирование и развитие начального общего, основного общего и среднего общего образования" на 2015 - 2025 годы"</t>
  </si>
  <si>
    <t xml:space="preserve">  Основное мероприятие "Оказание услуг по предоставлению общего образования в общеобразовательных учреждениях и создание оптимальных условий для реализации образовательных программ общего образованияв общеобразовательных учреждениях"</t>
  </si>
  <si>
    <t>Мероприятие 1: предоставление начального общего, основного общего, среднего общего образования, в т.ч.:</t>
  </si>
  <si>
    <t xml:space="preserve"> от 04.08.2016 № 815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</si>
</sst>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_ ;[Red]\-#,##0.0\ "/>
  </numFmts>
  <fonts count="27">
    <font>
      <sz val="11"/>
      <color indexed="8"/>
      <name val="Calibri"/>
      <family val="2"/>
    </font>
    <font>
      <sz val="10"/>
      <name val="Times New Roman"/>
      <family val="1"/>
    </font>
    <font>
      <sz val="8"/>
      <name val="Calibri"/>
      <family val="2"/>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name val="Times New Roman"/>
      <family val="1"/>
    </font>
    <font>
      <i/>
      <sz val="10"/>
      <name val="Times New Roman"/>
      <family val="1"/>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39">
    <xf numFmtId="0" fontId="0" fillId="0" borderId="0" xfId="0" applyAlignment="1">
      <alignment/>
    </xf>
    <xf numFmtId="172" fontId="1" fillId="0" borderId="10" xfId="0" applyNumberFormat="1" applyFont="1" applyFill="1" applyBorder="1" applyAlignment="1">
      <alignment horizontal="center" vertical="center" wrapText="1"/>
    </xf>
    <xf numFmtId="49" fontId="23" fillId="0" borderId="0" xfId="0" applyNumberFormat="1" applyFont="1" applyFill="1" applyAlignment="1">
      <alignment/>
    </xf>
    <xf numFmtId="0" fontId="23" fillId="0" borderId="0" xfId="0" applyFont="1" applyFill="1" applyAlignment="1">
      <alignment/>
    </xf>
    <xf numFmtId="0" fontId="1" fillId="0" borderId="0" xfId="0" applyFont="1" applyFill="1" applyAlignment="1">
      <alignment/>
    </xf>
    <xf numFmtId="49" fontId="23" fillId="0" borderId="0" xfId="0" applyNumberFormat="1" applyFont="1" applyFill="1" applyAlignment="1">
      <alignment horizontal="center" vertical="center"/>
    </xf>
    <xf numFmtId="0" fontId="23" fillId="0" borderId="0" xfId="0" applyFont="1" applyFill="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2" fontId="25" fillId="0" borderId="10" xfId="0" applyNumberFormat="1" applyFont="1" applyFill="1" applyBorder="1" applyAlignment="1">
      <alignment horizontal="center" vertical="center" wrapText="1"/>
    </xf>
    <xf numFmtId="177" fontId="23" fillId="0" borderId="0" xfId="0" applyNumberFormat="1" applyFont="1" applyFill="1" applyAlignment="1">
      <alignment/>
    </xf>
    <xf numFmtId="0" fontId="1" fillId="0" borderId="11" xfId="0"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43" fontId="23" fillId="0" borderId="0" xfId="60" applyFont="1" applyFill="1" applyAlignment="1">
      <alignment/>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Alignment="1">
      <alignment horizontal="left" vertical="center" wrapText="1"/>
    </xf>
    <xf numFmtId="0" fontId="24" fillId="0" borderId="0" xfId="0" applyFont="1" applyFill="1" applyAlignment="1">
      <alignment horizontal="center" vertical="center"/>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2"/>
  <sheetViews>
    <sheetView tabSelected="1" view="pageBreakPreview" zoomScaleSheetLayoutView="100" zoomScalePageLayoutView="0" workbookViewId="0" topLeftCell="A1">
      <selection activeCell="K3" sqref="K3"/>
    </sheetView>
  </sheetViews>
  <sheetFormatPr defaultColWidth="9.140625" defaultRowHeight="15"/>
  <cols>
    <col min="1" max="1" width="9.140625" style="2" customWidth="1"/>
    <col min="2" max="2" width="26.421875" style="3" customWidth="1"/>
    <col min="3" max="3" width="15.7109375" style="3" customWidth="1"/>
    <col min="4" max="4" width="12.57421875" style="3" customWidth="1"/>
    <col min="5" max="5" width="12.00390625" style="3" customWidth="1"/>
    <col min="6" max="6" width="12.140625" style="3" customWidth="1"/>
    <col min="7" max="7" width="10.8515625" style="3" customWidth="1"/>
    <col min="8" max="9" width="9.140625" style="3" customWidth="1"/>
    <col min="10" max="10" width="13.57421875" style="3" customWidth="1"/>
    <col min="11" max="11" width="13.140625" style="3" customWidth="1"/>
    <col min="12" max="15" width="9.140625" style="3" customWidth="1"/>
    <col min="16" max="16" width="13.421875" style="3" bestFit="1" customWidth="1"/>
    <col min="17" max="17" width="11.8515625" style="3" bestFit="1" customWidth="1"/>
    <col min="18" max="16384" width="9.140625" style="3" customWidth="1"/>
  </cols>
  <sheetData>
    <row r="1" ht="15">
      <c r="K1" s="4" t="s">
        <v>63</v>
      </c>
    </row>
    <row r="2" ht="15">
      <c r="K2" s="4" t="s">
        <v>42</v>
      </c>
    </row>
    <row r="3" ht="15">
      <c r="K3" s="4" t="s">
        <v>73</v>
      </c>
    </row>
    <row r="4" ht="15"/>
    <row r="5" spans="1:15" ht="42.75" customHeight="1">
      <c r="A5" s="5"/>
      <c r="B5" s="6"/>
      <c r="C5" s="6"/>
      <c r="D5" s="6"/>
      <c r="E5" s="6"/>
      <c r="F5" s="6"/>
      <c r="G5" s="6"/>
      <c r="H5" s="6"/>
      <c r="I5" s="6"/>
      <c r="J5" s="6"/>
      <c r="K5" s="33" t="s">
        <v>70</v>
      </c>
      <c r="L5" s="33"/>
      <c r="M5" s="33"/>
      <c r="N5" s="33"/>
      <c r="O5" s="33"/>
    </row>
    <row r="6" spans="1:15" ht="15">
      <c r="A6" s="5"/>
      <c r="B6" s="6"/>
      <c r="C6" s="6"/>
      <c r="D6" s="6"/>
      <c r="E6" s="6"/>
      <c r="F6" s="6"/>
      <c r="G6" s="6"/>
      <c r="H6" s="6"/>
      <c r="I6" s="6"/>
      <c r="J6" s="6"/>
      <c r="K6" s="6"/>
      <c r="L6" s="6"/>
      <c r="M6" s="6"/>
      <c r="N6" s="6"/>
      <c r="O6" s="6"/>
    </row>
    <row r="7" spans="1:15" ht="15">
      <c r="A7" s="34" t="s">
        <v>34</v>
      </c>
      <c r="B7" s="34"/>
      <c r="C7" s="34"/>
      <c r="D7" s="34"/>
      <c r="E7" s="34"/>
      <c r="F7" s="34"/>
      <c r="G7" s="34"/>
      <c r="H7" s="34"/>
      <c r="I7" s="34"/>
      <c r="J7" s="34"/>
      <c r="K7" s="34"/>
      <c r="L7" s="34"/>
      <c r="M7" s="34"/>
      <c r="N7" s="34"/>
      <c r="O7" s="34"/>
    </row>
    <row r="8" spans="1:15" ht="15">
      <c r="A8" s="34" t="s">
        <v>69</v>
      </c>
      <c r="B8" s="34"/>
      <c r="C8" s="34"/>
      <c r="D8" s="34"/>
      <c r="E8" s="34"/>
      <c r="F8" s="34"/>
      <c r="G8" s="34"/>
      <c r="H8" s="34"/>
      <c r="I8" s="34"/>
      <c r="J8" s="34"/>
      <c r="K8" s="34"/>
      <c r="L8" s="34"/>
      <c r="M8" s="34"/>
      <c r="N8" s="34"/>
      <c r="O8" s="34"/>
    </row>
    <row r="9" spans="1:15" ht="15">
      <c r="A9" s="5"/>
      <c r="B9" s="6"/>
      <c r="C9" s="6"/>
      <c r="D9" s="6"/>
      <c r="E9" s="6"/>
      <c r="F9" s="6"/>
      <c r="G9" s="6"/>
      <c r="H9" s="6"/>
      <c r="I9" s="6"/>
      <c r="J9" s="6"/>
      <c r="K9" s="6"/>
      <c r="L9" s="6"/>
      <c r="M9" s="6"/>
      <c r="N9" s="6"/>
      <c r="O9" s="6"/>
    </row>
    <row r="10" spans="1:15" ht="15">
      <c r="A10" s="38" t="s">
        <v>4</v>
      </c>
      <c r="B10" s="26" t="s">
        <v>5</v>
      </c>
      <c r="C10" s="26" t="s">
        <v>6</v>
      </c>
      <c r="D10" s="26" t="s">
        <v>7</v>
      </c>
      <c r="E10" s="26"/>
      <c r="F10" s="26" t="s">
        <v>8</v>
      </c>
      <c r="G10" s="26"/>
      <c r="H10" s="26"/>
      <c r="I10" s="26"/>
      <c r="J10" s="26"/>
      <c r="K10" s="26"/>
      <c r="L10" s="26"/>
      <c r="M10" s="26"/>
      <c r="N10" s="27" t="s">
        <v>17</v>
      </c>
      <c r="O10" s="28"/>
    </row>
    <row r="11" spans="1:15" ht="54.75" customHeight="1">
      <c r="A11" s="38"/>
      <c r="B11" s="26"/>
      <c r="C11" s="26"/>
      <c r="D11" s="26"/>
      <c r="E11" s="26"/>
      <c r="F11" s="26" t="s">
        <v>9</v>
      </c>
      <c r="G11" s="26"/>
      <c r="H11" s="26" t="s">
        <v>10</v>
      </c>
      <c r="I11" s="26"/>
      <c r="J11" s="26" t="s">
        <v>11</v>
      </c>
      <c r="K11" s="26"/>
      <c r="L11" s="26" t="s">
        <v>12</v>
      </c>
      <c r="M11" s="26"/>
      <c r="N11" s="29"/>
      <c r="O11" s="30"/>
    </row>
    <row r="12" spans="1:15" ht="27" customHeight="1">
      <c r="A12" s="38"/>
      <c r="B12" s="26"/>
      <c r="C12" s="26"/>
      <c r="D12" s="8" t="s">
        <v>13</v>
      </c>
      <c r="E12" s="8" t="s">
        <v>14</v>
      </c>
      <c r="F12" s="8" t="s">
        <v>13</v>
      </c>
      <c r="G12" s="8" t="s">
        <v>14</v>
      </c>
      <c r="H12" s="8" t="s">
        <v>13</v>
      </c>
      <c r="I12" s="8" t="s">
        <v>14</v>
      </c>
      <c r="J12" s="8" t="s">
        <v>13</v>
      </c>
      <c r="K12" s="8" t="s">
        <v>14</v>
      </c>
      <c r="L12" s="8" t="s">
        <v>13</v>
      </c>
      <c r="M12" s="8" t="s">
        <v>14</v>
      </c>
      <c r="N12" s="31"/>
      <c r="O12" s="32"/>
    </row>
    <row r="13" spans="1:15" ht="15">
      <c r="A13" s="7">
        <v>1</v>
      </c>
      <c r="B13" s="8">
        <v>2</v>
      </c>
      <c r="C13" s="8">
        <v>3</v>
      </c>
      <c r="D13" s="8">
        <v>4</v>
      </c>
      <c r="E13" s="8">
        <v>5</v>
      </c>
      <c r="F13" s="8">
        <v>6</v>
      </c>
      <c r="G13" s="8">
        <v>7</v>
      </c>
      <c r="H13" s="8">
        <v>8</v>
      </c>
      <c r="I13" s="8">
        <v>9</v>
      </c>
      <c r="J13" s="8">
        <v>10</v>
      </c>
      <c r="K13" s="8">
        <v>11</v>
      </c>
      <c r="L13" s="8">
        <v>12</v>
      </c>
      <c r="M13" s="8">
        <v>13</v>
      </c>
      <c r="N13" s="26">
        <v>14</v>
      </c>
      <c r="O13" s="26"/>
    </row>
    <row r="14" spans="1:15" ht="104.25" customHeight="1">
      <c r="A14" s="7" t="s">
        <v>25</v>
      </c>
      <c r="B14" s="37" t="s">
        <v>39</v>
      </c>
      <c r="C14" s="37"/>
      <c r="D14" s="9"/>
      <c r="E14" s="9"/>
      <c r="F14" s="9"/>
      <c r="G14" s="9"/>
      <c r="H14" s="9"/>
      <c r="I14" s="9"/>
      <c r="J14" s="9"/>
      <c r="K14" s="9"/>
      <c r="L14" s="9"/>
      <c r="M14" s="9"/>
      <c r="N14" s="25"/>
      <c r="O14" s="25"/>
    </row>
    <row r="15" spans="1:17" ht="15" customHeight="1">
      <c r="A15" s="14"/>
      <c r="B15" s="19" t="s">
        <v>71</v>
      </c>
      <c r="C15" s="8" t="s">
        <v>15</v>
      </c>
      <c r="D15" s="1">
        <f>F15+H15+J15+L15</f>
        <v>39454776.71233</v>
      </c>
      <c r="E15" s="1">
        <f>G15+I15+K15+M15</f>
        <v>11255907.41</v>
      </c>
      <c r="F15" s="1">
        <f>SUM(F16:F26)</f>
        <v>6154199.799999999</v>
      </c>
      <c r="G15" s="1">
        <f aca="true" t="shared" si="0" ref="G15:M15">SUM(G16:G26)</f>
        <v>1711328.5</v>
      </c>
      <c r="H15" s="1">
        <f t="shared" si="0"/>
        <v>700</v>
      </c>
      <c r="I15" s="1">
        <f t="shared" si="0"/>
        <v>0</v>
      </c>
      <c r="J15" s="1">
        <f t="shared" si="0"/>
        <v>32794719.80233</v>
      </c>
      <c r="K15" s="1">
        <f t="shared" si="0"/>
        <v>9039421.8</v>
      </c>
      <c r="L15" s="1">
        <f t="shared" si="0"/>
        <v>505157.11000000004</v>
      </c>
      <c r="M15" s="1">
        <f t="shared" si="0"/>
        <v>505157.11000000004</v>
      </c>
      <c r="N15" s="27" t="s">
        <v>18</v>
      </c>
      <c r="O15" s="28"/>
      <c r="P15" s="10"/>
      <c r="Q15" s="10"/>
    </row>
    <row r="16" spans="1:17" ht="15">
      <c r="A16" s="15"/>
      <c r="B16" s="20"/>
      <c r="C16" s="8" t="s">
        <v>0</v>
      </c>
      <c r="D16" s="1">
        <f aca="true" t="shared" si="1" ref="D16:M16">D246</f>
        <v>2906323.20233</v>
      </c>
      <c r="E16" s="1">
        <f t="shared" si="1"/>
        <v>2906323.1999999997</v>
      </c>
      <c r="F16" s="1">
        <f t="shared" si="1"/>
        <v>437638.4</v>
      </c>
      <c r="G16" s="1">
        <f t="shared" si="1"/>
        <v>437638.4</v>
      </c>
      <c r="H16" s="1">
        <f t="shared" si="1"/>
        <v>0</v>
      </c>
      <c r="I16" s="1">
        <f t="shared" si="1"/>
        <v>0</v>
      </c>
      <c r="J16" s="1">
        <f t="shared" si="1"/>
        <v>2337795.00233</v>
      </c>
      <c r="K16" s="1">
        <f t="shared" si="1"/>
        <v>2337795</v>
      </c>
      <c r="L16" s="1">
        <f t="shared" si="1"/>
        <v>130889.8</v>
      </c>
      <c r="M16" s="1">
        <f t="shared" si="1"/>
        <v>130889.8</v>
      </c>
      <c r="N16" s="29"/>
      <c r="O16" s="30"/>
      <c r="P16" s="10"/>
      <c r="Q16" s="10"/>
    </row>
    <row r="17" spans="1:17" ht="15">
      <c r="A17" s="15"/>
      <c r="B17" s="20"/>
      <c r="C17" s="8" t="s">
        <v>1</v>
      </c>
      <c r="D17" s="1">
        <f aca="true" t="shared" si="2" ref="D17:M17">D247</f>
        <v>3457113.47</v>
      </c>
      <c r="E17" s="1">
        <f t="shared" si="2"/>
        <v>3187797.6700000004</v>
      </c>
      <c r="F17" s="1">
        <f t="shared" si="2"/>
        <v>634379.2</v>
      </c>
      <c r="G17" s="1">
        <f t="shared" si="2"/>
        <v>465329.30000000005</v>
      </c>
      <c r="H17" s="1">
        <f t="shared" si="2"/>
        <v>0</v>
      </c>
      <c r="I17" s="1">
        <f t="shared" si="2"/>
        <v>0</v>
      </c>
      <c r="J17" s="1">
        <f t="shared" si="2"/>
        <v>2695636.5000000005</v>
      </c>
      <c r="K17" s="1">
        <f t="shared" si="2"/>
        <v>2595370.6000000006</v>
      </c>
      <c r="L17" s="1">
        <f t="shared" si="2"/>
        <v>127097.77</v>
      </c>
      <c r="M17" s="1">
        <f t="shared" si="2"/>
        <v>127097.77</v>
      </c>
      <c r="N17" s="29"/>
      <c r="O17" s="30"/>
      <c r="P17" s="10"/>
      <c r="Q17" s="10"/>
    </row>
    <row r="18" spans="1:17" ht="15">
      <c r="A18" s="15"/>
      <c r="B18" s="20"/>
      <c r="C18" s="8" t="s">
        <v>3</v>
      </c>
      <c r="D18" s="1">
        <f aca="true" t="shared" si="3" ref="D18:M18">D248</f>
        <v>3603962.0700000008</v>
      </c>
      <c r="E18" s="1">
        <f t="shared" si="3"/>
        <v>2580893.27</v>
      </c>
      <c r="F18" s="1">
        <f t="shared" si="3"/>
        <v>584017.6</v>
      </c>
      <c r="G18" s="1">
        <f t="shared" si="3"/>
        <v>404180.4</v>
      </c>
      <c r="H18" s="1">
        <f t="shared" si="3"/>
        <v>0</v>
      </c>
      <c r="I18" s="1">
        <f t="shared" si="3"/>
        <v>0</v>
      </c>
      <c r="J18" s="1">
        <f t="shared" si="3"/>
        <v>2896359.7000000007</v>
      </c>
      <c r="K18" s="1">
        <f t="shared" si="3"/>
        <v>2053128.0999999999</v>
      </c>
      <c r="L18" s="1">
        <f t="shared" si="3"/>
        <v>123584.77</v>
      </c>
      <c r="M18" s="1">
        <f t="shared" si="3"/>
        <v>123584.77</v>
      </c>
      <c r="N18" s="29"/>
      <c r="O18" s="30"/>
      <c r="P18" s="10"/>
      <c r="Q18" s="10"/>
    </row>
    <row r="19" spans="1:17" ht="15">
      <c r="A19" s="15"/>
      <c r="B19" s="20"/>
      <c r="C19" s="8" t="s">
        <v>51</v>
      </c>
      <c r="D19" s="1">
        <f aca="true" t="shared" si="4" ref="D19:M19">D249</f>
        <v>3796967.17</v>
      </c>
      <c r="E19" s="1">
        <f t="shared" si="4"/>
        <v>2580893.27</v>
      </c>
      <c r="F19" s="1">
        <f t="shared" si="4"/>
        <v>564097.3999999999</v>
      </c>
      <c r="G19" s="1">
        <f t="shared" si="4"/>
        <v>404180.4</v>
      </c>
      <c r="H19" s="1">
        <f t="shared" si="4"/>
        <v>0</v>
      </c>
      <c r="I19" s="1">
        <f t="shared" si="4"/>
        <v>0</v>
      </c>
      <c r="J19" s="1">
        <f t="shared" si="4"/>
        <v>3109285</v>
      </c>
      <c r="K19" s="1">
        <f t="shared" si="4"/>
        <v>2053128.0999999999</v>
      </c>
      <c r="L19" s="1">
        <f t="shared" si="4"/>
        <v>123584.77</v>
      </c>
      <c r="M19" s="1">
        <f t="shared" si="4"/>
        <v>123584.77</v>
      </c>
      <c r="N19" s="29"/>
      <c r="O19" s="30"/>
      <c r="P19" s="10"/>
      <c r="Q19" s="10"/>
    </row>
    <row r="20" spans="1:17" ht="15">
      <c r="A20" s="15"/>
      <c r="B20" s="20"/>
      <c r="C20" s="8" t="s">
        <v>52</v>
      </c>
      <c r="D20" s="1">
        <f aca="true" t="shared" si="5" ref="D20:E26">D250</f>
        <v>3668704</v>
      </c>
      <c r="E20" s="1">
        <f t="shared" si="5"/>
        <v>0</v>
      </c>
      <c r="F20" s="1">
        <f aca="true" t="shared" si="6" ref="F20:M20">F250</f>
        <v>562009.6</v>
      </c>
      <c r="G20" s="1">
        <f t="shared" si="6"/>
        <v>0</v>
      </c>
      <c r="H20" s="1">
        <f t="shared" si="6"/>
        <v>0</v>
      </c>
      <c r="I20" s="1">
        <f t="shared" si="6"/>
        <v>0</v>
      </c>
      <c r="J20" s="1">
        <f t="shared" si="6"/>
        <v>3106694.4</v>
      </c>
      <c r="K20" s="1">
        <f t="shared" si="6"/>
        <v>0</v>
      </c>
      <c r="L20" s="1">
        <f t="shared" si="6"/>
        <v>0</v>
      </c>
      <c r="M20" s="1">
        <f t="shared" si="6"/>
        <v>0</v>
      </c>
      <c r="N20" s="29"/>
      <c r="O20" s="30"/>
      <c r="P20" s="10"/>
      <c r="Q20" s="10"/>
    </row>
    <row r="21" spans="1:17" ht="15">
      <c r="A21" s="15"/>
      <c r="B21" s="20"/>
      <c r="C21" s="8" t="s">
        <v>53</v>
      </c>
      <c r="D21" s="1">
        <f t="shared" si="5"/>
        <v>3670167.8</v>
      </c>
      <c r="E21" s="1">
        <f t="shared" si="5"/>
        <v>0</v>
      </c>
      <c r="F21" s="1">
        <f aca="true" t="shared" si="7" ref="F21:M21">F251</f>
        <v>562009.6</v>
      </c>
      <c r="G21" s="1">
        <f t="shared" si="7"/>
        <v>0</v>
      </c>
      <c r="H21" s="1">
        <f t="shared" si="7"/>
        <v>0</v>
      </c>
      <c r="I21" s="1">
        <f t="shared" si="7"/>
        <v>0</v>
      </c>
      <c r="J21" s="1">
        <f t="shared" si="7"/>
        <v>3108158.1999999997</v>
      </c>
      <c r="K21" s="1">
        <f t="shared" si="7"/>
        <v>0</v>
      </c>
      <c r="L21" s="1">
        <f t="shared" si="7"/>
        <v>0</v>
      </c>
      <c r="M21" s="1">
        <f t="shared" si="7"/>
        <v>0</v>
      </c>
      <c r="N21" s="29"/>
      <c r="O21" s="30"/>
      <c r="P21" s="10"/>
      <c r="Q21" s="10"/>
    </row>
    <row r="22" spans="1:17" ht="15">
      <c r="A22" s="15"/>
      <c r="B22" s="20"/>
      <c r="C22" s="8" t="s">
        <v>64</v>
      </c>
      <c r="D22" s="1">
        <f t="shared" si="5"/>
        <v>3670167.8</v>
      </c>
      <c r="E22" s="1">
        <f t="shared" si="5"/>
        <v>0</v>
      </c>
      <c r="F22" s="1">
        <f aca="true" t="shared" si="8" ref="F22:M22">F252</f>
        <v>562009.6</v>
      </c>
      <c r="G22" s="1">
        <f t="shared" si="8"/>
        <v>0</v>
      </c>
      <c r="H22" s="1">
        <v>700</v>
      </c>
      <c r="I22" s="1">
        <f t="shared" si="8"/>
        <v>0</v>
      </c>
      <c r="J22" s="1">
        <f t="shared" si="8"/>
        <v>3108158.1999999997</v>
      </c>
      <c r="K22" s="1">
        <f t="shared" si="8"/>
        <v>0</v>
      </c>
      <c r="L22" s="1">
        <f t="shared" si="8"/>
        <v>0</v>
      </c>
      <c r="M22" s="1">
        <f t="shared" si="8"/>
        <v>0</v>
      </c>
      <c r="N22" s="29"/>
      <c r="O22" s="30"/>
      <c r="P22" s="10"/>
      <c r="Q22" s="10"/>
    </row>
    <row r="23" spans="1:17" ht="15">
      <c r="A23" s="15"/>
      <c r="B23" s="20"/>
      <c r="C23" s="8" t="s">
        <v>65</v>
      </c>
      <c r="D23" s="1">
        <f t="shared" si="5"/>
        <v>3670167.8</v>
      </c>
      <c r="E23" s="1">
        <f t="shared" si="5"/>
        <v>0</v>
      </c>
      <c r="F23" s="1">
        <f aca="true" t="shared" si="9" ref="F23:M23">F253</f>
        <v>562009.6</v>
      </c>
      <c r="G23" s="1">
        <f t="shared" si="9"/>
        <v>0</v>
      </c>
      <c r="H23" s="1">
        <f t="shared" si="9"/>
        <v>0</v>
      </c>
      <c r="I23" s="1">
        <f t="shared" si="9"/>
        <v>0</v>
      </c>
      <c r="J23" s="1">
        <f t="shared" si="9"/>
        <v>3108158.1999999997</v>
      </c>
      <c r="K23" s="1">
        <f t="shared" si="9"/>
        <v>0</v>
      </c>
      <c r="L23" s="1">
        <f t="shared" si="9"/>
        <v>0</v>
      </c>
      <c r="M23" s="1">
        <f t="shared" si="9"/>
        <v>0</v>
      </c>
      <c r="N23" s="29"/>
      <c r="O23" s="30"/>
      <c r="P23" s="10"/>
      <c r="Q23" s="10"/>
    </row>
    <row r="24" spans="1:17" ht="15">
      <c r="A24" s="15"/>
      <c r="B24" s="20"/>
      <c r="C24" s="8" t="s">
        <v>66</v>
      </c>
      <c r="D24" s="1">
        <f t="shared" si="5"/>
        <v>3670167.8</v>
      </c>
      <c r="E24" s="1">
        <f t="shared" si="5"/>
        <v>0</v>
      </c>
      <c r="F24" s="1">
        <f aca="true" t="shared" si="10" ref="F24:M24">F254</f>
        <v>562009.6</v>
      </c>
      <c r="G24" s="1">
        <f t="shared" si="10"/>
        <v>0</v>
      </c>
      <c r="H24" s="1">
        <f t="shared" si="10"/>
        <v>0</v>
      </c>
      <c r="I24" s="1">
        <f t="shared" si="10"/>
        <v>0</v>
      </c>
      <c r="J24" s="1">
        <f t="shared" si="10"/>
        <v>3108158.1999999997</v>
      </c>
      <c r="K24" s="1">
        <f t="shared" si="10"/>
        <v>0</v>
      </c>
      <c r="L24" s="1">
        <f t="shared" si="10"/>
        <v>0</v>
      </c>
      <c r="M24" s="1">
        <f t="shared" si="10"/>
        <v>0</v>
      </c>
      <c r="N24" s="29"/>
      <c r="O24" s="30"/>
      <c r="P24" s="10"/>
      <c r="Q24" s="10"/>
    </row>
    <row r="25" spans="1:17" ht="15">
      <c r="A25" s="15"/>
      <c r="B25" s="20"/>
      <c r="C25" s="8" t="s">
        <v>67</v>
      </c>
      <c r="D25" s="1">
        <f t="shared" si="5"/>
        <v>3670167.8</v>
      </c>
      <c r="E25" s="1">
        <f t="shared" si="5"/>
        <v>0</v>
      </c>
      <c r="F25" s="1">
        <f aca="true" t="shared" si="11" ref="F25:M25">F255</f>
        <v>562009.6</v>
      </c>
      <c r="G25" s="1">
        <f t="shared" si="11"/>
        <v>0</v>
      </c>
      <c r="H25" s="1">
        <f t="shared" si="11"/>
        <v>0</v>
      </c>
      <c r="I25" s="1">
        <f t="shared" si="11"/>
        <v>0</v>
      </c>
      <c r="J25" s="1">
        <f t="shared" si="11"/>
        <v>3108158.1999999997</v>
      </c>
      <c r="K25" s="1">
        <f t="shared" si="11"/>
        <v>0</v>
      </c>
      <c r="L25" s="1">
        <f t="shared" si="11"/>
        <v>0</v>
      </c>
      <c r="M25" s="1">
        <f t="shared" si="11"/>
        <v>0</v>
      </c>
      <c r="N25" s="29"/>
      <c r="O25" s="30"/>
      <c r="P25" s="10"/>
      <c r="Q25" s="10"/>
    </row>
    <row r="26" spans="1:17" ht="15">
      <c r="A26" s="16"/>
      <c r="B26" s="21"/>
      <c r="C26" s="8" t="s">
        <v>68</v>
      </c>
      <c r="D26" s="1">
        <f t="shared" si="5"/>
        <v>3670167.8</v>
      </c>
      <c r="E26" s="1">
        <f t="shared" si="5"/>
        <v>0</v>
      </c>
      <c r="F26" s="1">
        <f aca="true" t="shared" si="12" ref="F26:M26">F256</f>
        <v>562009.6</v>
      </c>
      <c r="G26" s="1">
        <f t="shared" si="12"/>
        <v>0</v>
      </c>
      <c r="H26" s="1">
        <f t="shared" si="12"/>
        <v>0</v>
      </c>
      <c r="I26" s="1">
        <f t="shared" si="12"/>
        <v>0</v>
      </c>
      <c r="J26" s="1">
        <f t="shared" si="12"/>
        <v>3108158.1999999997</v>
      </c>
      <c r="K26" s="1">
        <f t="shared" si="12"/>
        <v>0</v>
      </c>
      <c r="L26" s="1">
        <f t="shared" si="12"/>
        <v>0</v>
      </c>
      <c r="M26" s="1">
        <f t="shared" si="12"/>
        <v>0</v>
      </c>
      <c r="N26" s="31"/>
      <c r="O26" s="32"/>
      <c r="P26" s="10"/>
      <c r="Q26" s="10"/>
    </row>
    <row r="27" spans="1:15" ht="58.5" customHeight="1">
      <c r="A27" s="7" t="s">
        <v>19</v>
      </c>
      <c r="B27" s="37" t="s">
        <v>35</v>
      </c>
      <c r="C27" s="37"/>
      <c r="D27" s="9"/>
      <c r="E27" s="9"/>
      <c r="F27" s="9"/>
      <c r="G27" s="9"/>
      <c r="H27" s="9"/>
      <c r="I27" s="9"/>
      <c r="J27" s="9"/>
      <c r="K27" s="9"/>
      <c r="L27" s="9"/>
      <c r="M27" s="9"/>
      <c r="N27" s="25"/>
      <c r="O27" s="25"/>
    </row>
    <row r="28" spans="1:17" ht="15" customHeight="1">
      <c r="A28" s="14" t="s">
        <v>26</v>
      </c>
      <c r="B28" s="19" t="s">
        <v>72</v>
      </c>
      <c r="C28" s="8" t="s">
        <v>15</v>
      </c>
      <c r="D28" s="1">
        <f aca="true" t="shared" si="13" ref="D28:E31">F28+H28+J28+L28</f>
        <v>37048252.802329995</v>
      </c>
      <c r="E28" s="1">
        <f t="shared" si="13"/>
        <v>9949614.302330002</v>
      </c>
      <c r="F28" s="1">
        <f>SUM(F29:F39)</f>
        <v>5192907.100000001</v>
      </c>
      <c r="G28" s="1">
        <f aca="true" t="shared" si="14" ref="G28:M28">SUM(G29:G39)</f>
        <v>1314316.4</v>
      </c>
      <c r="H28" s="1">
        <f t="shared" si="14"/>
        <v>0</v>
      </c>
      <c r="I28" s="1">
        <f t="shared" si="14"/>
        <v>0</v>
      </c>
      <c r="J28" s="1">
        <f t="shared" si="14"/>
        <v>31813006.902329996</v>
      </c>
      <c r="K28" s="1">
        <f t="shared" si="14"/>
        <v>8592959.102330001</v>
      </c>
      <c r="L28" s="1">
        <f t="shared" si="14"/>
        <v>42338.8</v>
      </c>
      <c r="M28" s="1">
        <f t="shared" si="14"/>
        <v>42338.8</v>
      </c>
      <c r="N28" s="27" t="s">
        <v>18</v>
      </c>
      <c r="O28" s="28"/>
      <c r="P28" s="10"/>
      <c r="Q28" s="10"/>
    </row>
    <row r="29" spans="1:17" ht="15">
      <c r="A29" s="15"/>
      <c r="B29" s="20"/>
      <c r="C29" s="8" t="s">
        <v>0</v>
      </c>
      <c r="D29" s="1">
        <f>F29+H29+J29+L29</f>
        <v>2565938.70233</v>
      </c>
      <c r="E29" s="1">
        <f t="shared" si="13"/>
        <v>2565938.70233</v>
      </c>
      <c r="F29" s="1">
        <f>F41+F53+F65+F77+F89+F113+F101</f>
        <v>307080.10000000003</v>
      </c>
      <c r="G29" s="1">
        <f aca="true" t="shared" si="15" ref="G29:M29">G41+G53+G65+G77+G89+G113+G101</f>
        <v>307080.10000000003</v>
      </c>
      <c r="H29" s="1">
        <f t="shared" si="15"/>
        <v>0</v>
      </c>
      <c r="I29" s="1">
        <f t="shared" si="15"/>
        <v>0</v>
      </c>
      <c r="J29" s="1">
        <f t="shared" si="15"/>
        <v>2252957.80233</v>
      </c>
      <c r="K29" s="1">
        <f t="shared" si="15"/>
        <v>2252957.80233</v>
      </c>
      <c r="L29" s="1">
        <f t="shared" si="15"/>
        <v>5900.8</v>
      </c>
      <c r="M29" s="1">
        <f t="shared" si="15"/>
        <v>5900.8</v>
      </c>
      <c r="N29" s="29"/>
      <c r="O29" s="30"/>
      <c r="P29" s="10"/>
      <c r="Q29" s="10"/>
    </row>
    <row r="30" spans="1:17" ht="15">
      <c r="A30" s="15"/>
      <c r="B30" s="20"/>
      <c r="C30" s="8" t="s">
        <v>1</v>
      </c>
      <c r="D30" s="1">
        <f>F30+H30+J30+L30</f>
        <v>3091390.1000000006</v>
      </c>
      <c r="E30" s="1">
        <f t="shared" si="13"/>
        <v>2752971.4000000004</v>
      </c>
      <c r="F30" s="1">
        <f>F42+F54+F66+F78+F90+F114+F102</f>
        <v>484592.7</v>
      </c>
      <c r="G30" s="1">
        <f aca="true" t="shared" si="16" ref="G30:M32">G42+G54+G66+G78+G90+G114+G102</f>
        <v>340098.9</v>
      </c>
      <c r="H30" s="1">
        <f t="shared" si="16"/>
        <v>0</v>
      </c>
      <c r="I30" s="1">
        <f t="shared" si="16"/>
        <v>0</v>
      </c>
      <c r="J30" s="1">
        <f t="shared" si="16"/>
        <v>2594317.4000000004</v>
      </c>
      <c r="K30" s="1">
        <f t="shared" si="16"/>
        <v>2400392.5000000005</v>
      </c>
      <c r="L30" s="1">
        <f t="shared" si="16"/>
        <v>12480</v>
      </c>
      <c r="M30" s="1">
        <f t="shared" si="16"/>
        <v>12480</v>
      </c>
      <c r="N30" s="29"/>
      <c r="O30" s="30"/>
      <c r="P30" s="10"/>
      <c r="Q30" s="10"/>
    </row>
    <row r="31" spans="1:17" ht="15">
      <c r="A31" s="15"/>
      <c r="B31" s="20"/>
      <c r="C31" s="8" t="s">
        <v>3</v>
      </c>
      <c r="D31" s="1">
        <f>F31+H31+J31+L31</f>
        <v>3298000.400000001</v>
      </c>
      <c r="E31" s="1">
        <f t="shared" si="13"/>
        <v>2315352.1</v>
      </c>
      <c r="F31" s="1">
        <f>F43+F55+F67+F79+F91+F115+F103</f>
        <v>484592.7</v>
      </c>
      <c r="G31" s="1">
        <f t="shared" si="16"/>
        <v>333568.7</v>
      </c>
      <c r="H31" s="1">
        <f t="shared" si="16"/>
        <v>0</v>
      </c>
      <c r="I31" s="1">
        <f t="shared" si="16"/>
        <v>0</v>
      </c>
      <c r="J31" s="1">
        <f t="shared" si="16"/>
        <v>2801428.7000000007</v>
      </c>
      <c r="K31" s="1">
        <f t="shared" si="16"/>
        <v>1969804.4</v>
      </c>
      <c r="L31" s="1">
        <f t="shared" si="16"/>
        <v>11979</v>
      </c>
      <c r="M31" s="1">
        <f t="shared" si="16"/>
        <v>11979</v>
      </c>
      <c r="N31" s="29"/>
      <c r="O31" s="30"/>
      <c r="P31" s="10"/>
      <c r="Q31" s="10"/>
    </row>
    <row r="32" spans="1:17" ht="15">
      <c r="A32" s="15"/>
      <c r="B32" s="20"/>
      <c r="C32" s="8" t="s">
        <v>51</v>
      </c>
      <c r="D32" s="1">
        <f aca="true" t="shared" si="17" ref="D32:D55">F32+H32+J32+L32</f>
        <v>3517155.7</v>
      </c>
      <c r="E32" s="1">
        <f aca="true" t="shared" si="18" ref="E32:E44">G32+I32+K32+M32</f>
        <v>2315352.1</v>
      </c>
      <c r="F32" s="1">
        <f>F44+F56+F68+F80+F92+F116+F104</f>
        <v>484592.69999999995</v>
      </c>
      <c r="G32" s="1">
        <f t="shared" si="16"/>
        <v>333568.7</v>
      </c>
      <c r="H32" s="1">
        <f t="shared" si="16"/>
        <v>0</v>
      </c>
      <c r="I32" s="1">
        <f t="shared" si="16"/>
        <v>0</v>
      </c>
      <c r="J32" s="1">
        <f t="shared" si="16"/>
        <v>3020584</v>
      </c>
      <c r="K32" s="1">
        <f t="shared" si="16"/>
        <v>1969804.4</v>
      </c>
      <c r="L32" s="1">
        <f t="shared" si="16"/>
        <v>11979</v>
      </c>
      <c r="M32" s="1">
        <f t="shared" si="16"/>
        <v>11979</v>
      </c>
      <c r="N32" s="29"/>
      <c r="O32" s="30"/>
      <c r="P32" s="10"/>
      <c r="Q32" s="10"/>
    </row>
    <row r="33" spans="1:17" ht="15">
      <c r="A33" s="15"/>
      <c r="B33" s="20"/>
      <c r="C33" s="8" t="s">
        <v>52</v>
      </c>
      <c r="D33" s="1">
        <f t="shared" si="17"/>
        <v>3509569.3</v>
      </c>
      <c r="E33" s="1">
        <f t="shared" si="18"/>
        <v>0</v>
      </c>
      <c r="F33" s="1">
        <f aca="true" t="shared" si="19" ref="F33:M33">F45+F57+F69+F81+F93+F117+F105</f>
        <v>490292.69999999995</v>
      </c>
      <c r="G33" s="1">
        <f t="shared" si="19"/>
        <v>0</v>
      </c>
      <c r="H33" s="1">
        <f t="shared" si="19"/>
        <v>0</v>
      </c>
      <c r="I33" s="1">
        <f t="shared" si="19"/>
        <v>0</v>
      </c>
      <c r="J33" s="1">
        <f t="shared" si="19"/>
        <v>3019276.6</v>
      </c>
      <c r="K33" s="1">
        <f t="shared" si="19"/>
        <v>0</v>
      </c>
      <c r="L33" s="1">
        <f t="shared" si="19"/>
        <v>0</v>
      </c>
      <c r="M33" s="1">
        <f t="shared" si="19"/>
        <v>0</v>
      </c>
      <c r="N33" s="29"/>
      <c r="O33" s="30"/>
      <c r="P33" s="10"/>
      <c r="Q33" s="10"/>
    </row>
    <row r="34" spans="1:17" ht="15">
      <c r="A34" s="15"/>
      <c r="B34" s="20"/>
      <c r="C34" s="8" t="s">
        <v>53</v>
      </c>
      <c r="D34" s="1">
        <f t="shared" si="17"/>
        <v>3511033.0999999996</v>
      </c>
      <c r="E34" s="1">
        <f t="shared" si="18"/>
        <v>0</v>
      </c>
      <c r="F34" s="1">
        <f>F46+F58+F70+F82+F94+F118+F106</f>
        <v>490292.69999999995</v>
      </c>
      <c r="G34" s="1">
        <f>G46+G58+G70+G82+G94+G118+G106</f>
        <v>0</v>
      </c>
      <c r="H34" s="1">
        <f aca="true" t="shared" si="20" ref="H34:M34">H46+H58+H70+H82+H94+H118+H106</f>
        <v>0</v>
      </c>
      <c r="I34" s="1">
        <f t="shared" si="20"/>
        <v>0</v>
      </c>
      <c r="J34" s="1">
        <f t="shared" si="20"/>
        <v>3020740.4</v>
      </c>
      <c r="K34" s="1">
        <f t="shared" si="20"/>
        <v>0</v>
      </c>
      <c r="L34" s="1">
        <f t="shared" si="20"/>
        <v>0</v>
      </c>
      <c r="M34" s="1">
        <f t="shared" si="20"/>
        <v>0</v>
      </c>
      <c r="N34" s="29"/>
      <c r="O34" s="30"/>
      <c r="P34" s="10"/>
      <c r="Q34" s="10"/>
    </row>
    <row r="35" spans="1:17" ht="15">
      <c r="A35" s="15"/>
      <c r="B35" s="20"/>
      <c r="C35" s="8" t="s">
        <v>64</v>
      </c>
      <c r="D35" s="1">
        <f aca="true" t="shared" si="21" ref="D35:D40">F35+H35+J35+L35</f>
        <v>3511033.0999999996</v>
      </c>
      <c r="E35" s="1">
        <f t="shared" si="18"/>
        <v>0</v>
      </c>
      <c r="F35" s="1">
        <f aca="true" t="shared" si="22" ref="F35:M35">F47+F59+F71+F83+F95+F119+F107</f>
        <v>490292.69999999995</v>
      </c>
      <c r="G35" s="1">
        <f t="shared" si="22"/>
        <v>0</v>
      </c>
      <c r="H35" s="1">
        <f t="shared" si="22"/>
        <v>0</v>
      </c>
      <c r="I35" s="1">
        <f t="shared" si="22"/>
        <v>0</v>
      </c>
      <c r="J35" s="1">
        <f t="shared" si="22"/>
        <v>3020740.4</v>
      </c>
      <c r="K35" s="1">
        <f t="shared" si="22"/>
        <v>0</v>
      </c>
      <c r="L35" s="1">
        <f t="shared" si="22"/>
        <v>0</v>
      </c>
      <c r="M35" s="1">
        <f t="shared" si="22"/>
        <v>0</v>
      </c>
      <c r="N35" s="29"/>
      <c r="O35" s="30"/>
      <c r="P35" s="10"/>
      <c r="Q35" s="10"/>
    </row>
    <row r="36" spans="1:17" ht="15">
      <c r="A36" s="15"/>
      <c r="B36" s="20"/>
      <c r="C36" s="8" t="s">
        <v>65</v>
      </c>
      <c r="D36" s="1">
        <f t="shared" si="21"/>
        <v>3511033.0999999996</v>
      </c>
      <c r="E36" s="1">
        <f t="shared" si="18"/>
        <v>0</v>
      </c>
      <c r="F36" s="1">
        <f aca="true" t="shared" si="23" ref="F36:M36">F48+F60+F72+F84+F96+F120+F108</f>
        <v>490292.69999999995</v>
      </c>
      <c r="G36" s="1">
        <f t="shared" si="23"/>
        <v>0</v>
      </c>
      <c r="H36" s="1">
        <f t="shared" si="23"/>
        <v>0</v>
      </c>
      <c r="I36" s="1">
        <f t="shared" si="23"/>
        <v>0</v>
      </c>
      <c r="J36" s="1">
        <f t="shared" si="23"/>
        <v>3020740.4</v>
      </c>
      <c r="K36" s="1">
        <f t="shared" si="23"/>
        <v>0</v>
      </c>
      <c r="L36" s="1">
        <f t="shared" si="23"/>
        <v>0</v>
      </c>
      <c r="M36" s="1">
        <f t="shared" si="23"/>
        <v>0</v>
      </c>
      <c r="N36" s="29"/>
      <c r="O36" s="30"/>
      <c r="P36" s="10"/>
      <c r="Q36" s="10"/>
    </row>
    <row r="37" spans="1:17" ht="15">
      <c r="A37" s="15"/>
      <c r="B37" s="20"/>
      <c r="C37" s="8" t="s">
        <v>66</v>
      </c>
      <c r="D37" s="1">
        <f t="shared" si="21"/>
        <v>3511033.0999999996</v>
      </c>
      <c r="E37" s="1">
        <f>G37+I37+K37+M37</f>
        <v>0</v>
      </c>
      <c r="F37" s="1">
        <f aca="true" t="shared" si="24" ref="F37:M37">F49+F61+F73+F85+F97+F121+F109</f>
        <v>490292.69999999995</v>
      </c>
      <c r="G37" s="1">
        <f t="shared" si="24"/>
        <v>0</v>
      </c>
      <c r="H37" s="1">
        <f t="shared" si="24"/>
        <v>0</v>
      </c>
      <c r="I37" s="1">
        <f t="shared" si="24"/>
        <v>0</v>
      </c>
      <c r="J37" s="1">
        <f t="shared" si="24"/>
        <v>3020740.4</v>
      </c>
      <c r="K37" s="1">
        <f t="shared" si="24"/>
        <v>0</v>
      </c>
      <c r="L37" s="1">
        <f t="shared" si="24"/>
        <v>0</v>
      </c>
      <c r="M37" s="1">
        <f t="shared" si="24"/>
        <v>0</v>
      </c>
      <c r="N37" s="29"/>
      <c r="O37" s="30"/>
      <c r="P37" s="10"/>
      <c r="Q37" s="10"/>
    </row>
    <row r="38" spans="1:17" ht="15">
      <c r="A38" s="15"/>
      <c r="B38" s="20"/>
      <c r="C38" s="8" t="s">
        <v>67</v>
      </c>
      <c r="D38" s="1">
        <f t="shared" si="21"/>
        <v>3511033.0999999996</v>
      </c>
      <c r="E38" s="1">
        <f>G38+I38+K38+M38</f>
        <v>0</v>
      </c>
      <c r="F38" s="1">
        <f aca="true" t="shared" si="25" ref="F38:M38">F50+F62+F74+F86+F98+F122+F110</f>
        <v>490292.69999999995</v>
      </c>
      <c r="G38" s="1">
        <f t="shared" si="25"/>
        <v>0</v>
      </c>
      <c r="H38" s="1">
        <f t="shared" si="25"/>
        <v>0</v>
      </c>
      <c r="I38" s="1">
        <f t="shared" si="25"/>
        <v>0</v>
      </c>
      <c r="J38" s="1">
        <f t="shared" si="25"/>
        <v>3020740.4</v>
      </c>
      <c r="K38" s="1">
        <f t="shared" si="25"/>
        <v>0</v>
      </c>
      <c r="L38" s="1">
        <f t="shared" si="25"/>
        <v>0</v>
      </c>
      <c r="M38" s="1">
        <f t="shared" si="25"/>
        <v>0</v>
      </c>
      <c r="N38" s="29"/>
      <c r="O38" s="30"/>
      <c r="P38" s="10"/>
      <c r="Q38" s="10"/>
    </row>
    <row r="39" spans="1:17" ht="15">
      <c r="A39" s="16"/>
      <c r="B39" s="21"/>
      <c r="C39" s="8" t="s">
        <v>68</v>
      </c>
      <c r="D39" s="1">
        <f t="shared" si="21"/>
        <v>3511033.0999999996</v>
      </c>
      <c r="E39" s="1">
        <f>G39+I39+K39+M39</f>
        <v>0</v>
      </c>
      <c r="F39" s="1">
        <f aca="true" t="shared" si="26" ref="F39:M39">F51+F63+F75+F87+F99+F123+F111</f>
        <v>490292.69999999995</v>
      </c>
      <c r="G39" s="1">
        <f t="shared" si="26"/>
        <v>0</v>
      </c>
      <c r="H39" s="1">
        <f t="shared" si="26"/>
        <v>0</v>
      </c>
      <c r="I39" s="1">
        <f t="shared" si="26"/>
        <v>0</v>
      </c>
      <c r="J39" s="1">
        <f t="shared" si="26"/>
        <v>3020740.4</v>
      </c>
      <c r="K39" s="1">
        <f t="shared" si="26"/>
        <v>0</v>
      </c>
      <c r="L39" s="1">
        <f t="shared" si="26"/>
        <v>0</v>
      </c>
      <c r="M39" s="1">
        <f t="shared" si="26"/>
        <v>0</v>
      </c>
      <c r="N39" s="31"/>
      <c r="O39" s="32"/>
      <c r="P39" s="10"/>
      <c r="Q39" s="10"/>
    </row>
    <row r="40" spans="1:17" ht="15">
      <c r="A40" s="14" t="s">
        <v>27</v>
      </c>
      <c r="B40" s="22" t="s">
        <v>58</v>
      </c>
      <c r="C40" s="8" t="s">
        <v>15</v>
      </c>
      <c r="D40" s="1">
        <f t="shared" si="21"/>
        <v>35851954.5</v>
      </c>
      <c r="E40" s="1">
        <f t="shared" si="18"/>
        <v>9643914.7</v>
      </c>
      <c r="F40" s="1">
        <f>SUM(F41:F51)</f>
        <v>5174046.499999999</v>
      </c>
      <c r="G40" s="1">
        <f>SUM(G41:G51)</f>
        <v>1312468.2000000002</v>
      </c>
      <c r="H40" s="1">
        <f aca="true" t="shared" si="27" ref="H40:M40">SUM(H41:H51)</f>
        <v>0</v>
      </c>
      <c r="I40" s="1">
        <f t="shared" si="27"/>
        <v>0</v>
      </c>
      <c r="J40" s="1">
        <f>SUM(J41:J51)</f>
        <v>30635569.200000003</v>
      </c>
      <c r="K40" s="1">
        <f t="shared" si="27"/>
        <v>8289107.699999999</v>
      </c>
      <c r="L40" s="1">
        <f t="shared" si="27"/>
        <v>42338.8</v>
      </c>
      <c r="M40" s="1">
        <f t="shared" si="27"/>
        <v>42338.8</v>
      </c>
      <c r="N40" s="27"/>
      <c r="O40" s="28"/>
      <c r="P40" s="10"/>
      <c r="Q40" s="10"/>
    </row>
    <row r="41" spans="1:17" ht="15">
      <c r="A41" s="15"/>
      <c r="B41" s="23"/>
      <c r="C41" s="8" t="s">
        <v>0</v>
      </c>
      <c r="D41" s="1">
        <f t="shared" si="17"/>
        <v>2452468.1999999997</v>
      </c>
      <c r="E41" s="1">
        <f t="shared" si="18"/>
        <v>2452468.1999999997</v>
      </c>
      <c r="F41" s="1">
        <f>325289+93328+3878.4+2231+55+2434.2-120578.5</f>
        <v>306637.10000000003</v>
      </c>
      <c r="G41" s="1">
        <f>318378.7+82.9-3136.7+157.6+3886.7+80-12812.1</f>
        <v>306637.10000000003</v>
      </c>
      <c r="H41" s="1"/>
      <c r="I41" s="1"/>
      <c r="J41" s="1">
        <f>K41</f>
        <v>2139930.3</v>
      </c>
      <c r="K41" s="1">
        <f>1922541.8-3670.2+5810.7+83359.3+92946.2+32164.4-160-190.4-1226.2+6043.3+311.4+2000</f>
        <v>2139930.3</v>
      </c>
      <c r="L41" s="1">
        <f>M41</f>
        <v>5900.8</v>
      </c>
      <c r="M41" s="1">
        <v>5900.8</v>
      </c>
      <c r="N41" s="29"/>
      <c r="O41" s="30"/>
      <c r="P41" s="10"/>
      <c r="Q41" s="10"/>
    </row>
    <row r="42" spans="1:17" ht="15">
      <c r="A42" s="15"/>
      <c r="B42" s="23"/>
      <c r="C42" s="8" t="s">
        <v>1</v>
      </c>
      <c r="D42" s="1">
        <f t="shared" si="17"/>
        <v>2947403.1</v>
      </c>
      <c r="E42" s="1">
        <f t="shared" si="18"/>
        <v>2689162.7</v>
      </c>
      <c r="F42" s="1">
        <v>481516.3</v>
      </c>
      <c r="G42" s="1">
        <f>339630.5</f>
        <v>339630.5</v>
      </c>
      <c r="H42" s="1"/>
      <c r="I42" s="1"/>
      <c r="J42" s="1">
        <v>2453406.8000000003</v>
      </c>
      <c r="K42" s="1">
        <f>1878866.2+122669.6+296124.2+32607.2+6785</f>
        <v>2337052.2</v>
      </c>
      <c r="L42" s="1">
        <f>M42</f>
        <v>12480</v>
      </c>
      <c r="M42" s="1">
        <v>12480</v>
      </c>
      <c r="N42" s="29"/>
      <c r="O42" s="30"/>
      <c r="P42" s="10"/>
      <c r="Q42" s="10"/>
    </row>
    <row r="43" spans="1:17" ht="15">
      <c r="A43" s="15"/>
      <c r="B43" s="23"/>
      <c r="C43" s="8" t="s">
        <v>3</v>
      </c>
      <c r="D43" s="1">
        <f t="shared" si="17"/>
        <v>3160541</v>
      </c>
      <c r="E43" s="1">
        <f t="shared" si="18"/>
        <v>2251141.9</v>
      </c>
      <c r="F43" s="1">
        <v>481516.3</v>
      </c>
      <c r="G43" s="1">
        <v>333100.3</v>
      </c>
      <c r="H43" s="1"/>
      <c r="I43" s="1"/>
      <c r="J43" s="1">
        <v>2667045.7</v>
      </c>
      <c r="K43" s="1">
        <f>1744000.8+122669.6+32607.2+6785</f>
        <v>1906062.6</v>
      </c>
      <c r="L43" s="1">
        <f>M43</f>
        <v>11979</v>
      </c>
      <c r="M43" s="1">
        <v>11979</v>
      </c>
      <c r="N43" s="29"/>
      <c r="O43" s="30"/>
      <c r="P43" s="10"/>
      <c r="Q43" s="10"/>
    </row>
    <row r="44" spans="1:17" ht="15">
      <c r="A44" s="15"/>
      <c r="B44" s="23"/>
      <c r="C44" s="8" t="s">
        <v>51</v>
      </c>
      <c r="D44" s="1">
        <f t="shared" si="17"/>
        <v>3416936.9</v>
      </c>
      <c r="E44" s="1">
        <f t="shared" si="18"/>
        <v>2251141.9</v>
      </c>
      <c r="F44" s="1">
        <v>483059.6</v>
      </c>
      <c r="G44" s="1">
        <v>333100.3</v>
      </c>
      <c r="H44" s="1"/>
      <c r="I44" s="1"/>
      <c r="J44" s="1">
        <v>2921898.3</v>
      </c>
      <c r="K44" s="1">
        <f>1744000.8+122669.6+32607.2+6785</f>
        <v>1906062.6</v>
      </c>
      <c r="L44" s="1">
        <f>M44</f>
        <v>11979</v>
      </c>
      <c r="M44" s="1">
        <v>11979</v>
      </c>
      <c r="N44" s="29"/>
      <c r="O44" s="30"/>
      <c r="P44" s="10"/>
      <c r="Q44" s="10"/>
    </row>
    <row r="45" spans="1:17" ht="15">
      <c r="A45" s="15"/>
      <c r="B45" s="23"/>
      <c r="C45" s="8" t="s">
        <v>52</v>
      </c>
      <c r="D45" s="1">
        <f t="shared" si="17"/>
        <v>3410657.9</v>
      </c>
      <c r="E45" s="1">
        <f aca="true" t="shared" si="28" ref="E45:E55">G45+I45+K45+M45</f>
        <v>0</v>
      </c>
      <c r="F45" s="1">
        <v>488759.6</v>
      </c>
      <c r="G45" s="1"/>
      <c r="H45" s="1"/>
      <c r="I45" s="1"/>
      <c r="J45" s="1">
        <v>2921898.3</v>
      </c>
      <c r="K45" s="1"/>
      <c r="L45" s="1"/>
      <c r="M45" s="1"/>
      <c r="N45" s="29"/>
      <c r="O45" s="30"/>
      <c r="P45" s="10"/>
      <c r="Q45" s="10"/>
    </row>
    <row r="46" spans="1:17" ht="15">
      <c r="A46" s="15"/>
      <c r="B46" s="23"/>
      <c r="C46" s="8" t="s">
        <v>53</v>
      </c>
      <c r="D46" s="1">
        <f t="shared" si="17"/>
        <v>3410657.9</v>
      </c>
      <c r="E46" s="1">
        <f t="shared" si="28"/>
        <v>0</v>
      </c>
      <c r="F46" s="1">
        <v>488759.6</v>
      </c>
      <c r="G46" s="1"/>
      <c r="H46" s="1"/>
      <c r="I46" s="1"/>
      <c r="J46" s="1">
        <v>2921898.3</v>
      </c>
      <c r="K46" s="1"/>
      <c r="L46" s="1"/>
      <c r="M46" s="1"/>
      <c r="N46" s="29"/>
      <c r="O46" s="30"/>
      <c r="P46" s="10"/>
      <c r="Q46" s="10"/>
    </row>
    <row r="47" spans="1:17" ht="15">
      <c r="A47" s="15"/>
      <c r="B47" s="23"/>
      <c r="C47" s="8" t="s">
        <v>64</v>
      </c>
      <c r="D47" s="1">
        <f>F47+H47+J47+L47</f>
        <v>3410657.9</v>
      </c>
      <c r="E47" s="1">
        <f t="shared" si="28"/>
        <v>0</v>
      </c>
      <c r="F47" s="1">
        <v>488759.6</v>
      </c>
      <c r="G47" s="1"/>
      <c r="H47" s="1"/>
      <c r="I47" s="1"/>
      <c r="J47" s="1">
        <v>2921898.3</v>
      </c>
      <c r="K47" s="1"/>
      <c r="L47" s="1"/>
      <c r="M47" s="1"/>
      <c r="N47" s="29"/>
      <c r="O47" s="30"/>
      <c r="P47" s="10"/>
      <c r="Q47" s="10"/>
    </row>
    <row r="48" spans="1:17" ht="15">
      <c r="A48" s="15"/>
      <c r="B48" s="23"/>
      <c r="C48" s="8" t="s">
        <v>65</v>
      </c>
      <c r="D48" s="1">
        <f>F48+H48+J48+L48</f>
        <v>3410657.9</v>
      </c>
      <c r="E48" s="1">
        <f t="shared" si="28"/>
        <v>0</v>
      </c>
      <c r="F48" s="1">
        <v>488759.6</v>
      </c>
      <c r="G48" s="1"/>
      <c r="H48" s="1"/>
      <c r="I48" s="1"/>
      <c r="J48" s="1">
        <v>2921898.3</v>
      </c>
      <c r="K48" s="1"/>
      <c r="L48" s="1"/>
      <c r="M48" s="1"/>
      <c r="N48" s="29"/>
      <c r="O48" s="30"/>
      <c r="P48" s="10"/>
      <c r="Q48" s="10"/>
    </row>
    <row r="49" spans="1:17" ht="15">
      <c r="A49" s="15"/>
      <c r="B49" s="23"/>
      <c r="C49" s="8" t="s">
        <v>66</v>
      </c>
      <c r="D49" s="1">
        <f>F49+H49+J49+L49</f>
        <v>3410657.9</v>
      </c>
      <c r="E49" s="1">
        <f t="shared" si="28"/>
        <v>0</v>
      </c>
      <c r="F49" s="1">
        <v>488759.6</v>
      </c>
      <c r="G49" s="1"/>
      <c r="H49" s="1"/>
      <c r="I49" s="1"/>
      <c r="J49" s="1">
        <v>2921898.3</v>
      </c>
      <c r="K49" s="1"/>
      <c r="L49" s="1"/>
      <c r="M49" s="1"/>
      <c r="N49" s="29"/>
      <c r="O49" s="30"/>
      <c r="P49" s="10"/>
      <c r="Q49" s="10"/>
    </row>
    <row r="50" spans="1:17" ht="15">
      <c r="A50" s="15"/>
      <c r="B50" s="23"/>
      <c r="C50" s="8" t="s">
        <v>67</v>
      </c>
      <c r="D50" s="1">
        <f>F50+H50+J50+L50</f>
        <v>3410657.9</v>
      </c>
      <c r="E50" s="1">
        <f>G50+I50+K50+M50</f>
        <v>0</v>
      </c>
      <c r="F50" s="1">
        <v>488759.6</v>
      </c>
      <c r="G50" s="1"/>
      <c r="H50" s="1"/>
      <c r="I50" s="1"/>
      <c r="J50" s="1">
        <v>2921898.3</v>
      </c>
      <c r="K50" s="1"/>
      <c r="L50" s="1"/>
      <c r="M50" s="1"/>
      <c r="N50" s="29"/>
      <c r="O50" s="30"/>
      <c r="P50" s="10"/>
      <c r="Q50" s="10"/>
    </row>
    <row r="51" spans="1:17" ht="15">
      <c r="A51" s="16"/>
      <c r="B51" s="24"/>
      <c r="C51" s="8" t="s">
        <v>68</v>
      </c>
      <c r="D51" s="1">
        <f>F51+H51+J51+L51</f>
        <v>3410657.9</v>
      </c>
      <c r="E51" s="1">
        <f>G51+I51+K51+M51</f>
        <v>0</v>
      </c>
      <c r="F51" s="1">
        <v>488759.6</v>
      </c>
      <c r="G51" s="1"/>
      <c r="H51" s="1"/>
      <c r="I51" s="1"/>
      <c r="J51" s="1">
        <v>2921898.3</v>
      </c>
      <c r="K51" s="1"/>
      <c r="L51" s="1"/>
      <c r="M51" s="1"/>
      <c r="N51" s="31"/>
      <c r="O51" s="32"/>
      <c r="P51" s="10"/>
      <c r="Q51" s="10"/>
    </row>
    <row r="52" spans="1:17" ht="15" customHeight="1">
      <c r="A52" s="14" t="s">
        <v>28</v>
      </c>
      <c r="B52" s="22" t="s">
        <v>21</v>
      </c>
      <c r="C52" s="8" t="s">
        <v>15</v>
      </c>
      <c r="D52" s="1">
        <f t="shared" si="17"/>
        <v>294879.20000000007</v>
      </c>
      <c r="E52" s="1">
        <f t="shared" si="28"/>
        <v>92285.2</v>
      </c>
      <c r="F52" s="1">
        <f>SUM(F53:F63)</f>
        <v>0</v>
      </c>
      <c r="G52" s="1">
        <f aca="true" t="shared" si="29" ref="G52:M52">SUM(G53:G63)</f>
        <v>0</v>
      </c>
      <c r="H52" s="1">
        <f t="shared" si="29"/>
        <v>0</v>
      </c>
      <c r="I52" s="1">
        <f t="shared" si="29"/>
        <v>0</v>
      </c>
      <c r="J52" s="1">
        <f>SUM(J53:J63)</f>
        <v>294879.20000000007</v>
      </c>
      <c r="K52" s="1">
        <f>SUM(K53:K63)</f>
        <v>92285.2</v>
      </c>
      <c r="L52" s="1">
        <f t="shared" si="29"/>
        <v>0</v>
      </c>
      <c r="M52" s="1">
        <f t="shared" si="29"/>
        <v>0</v>
      </c>
      <c r="N52" s="27"/>
      <c r="O52" s="28"/>
      <c r="P52" s="10"/>
      <c r="Q52" s="10"/>
    </row>
    <row r="53" spans="1:17" ht="15">
      <c r="A53" s="15"/>
      <c r="B53" s="23"/>
      <c r="C53" s="8" t="s">
        <v>0</v>
      </c>
      <c r="D53" s="1">
        <f t="shared" si="17"/>
        <v>20719.6</v>
      </c>
      <c r="E53" s="1">
        <f t="shared" si="28"/>
        <v>20719.600000000002</v>
      </c>
      <c r="F53" s="1"/>
      <c r="G53" s="1"/>
      <c r="H53" s="1"/>
      <c r="I53" s="1"/>
      <c r="J53" s="1">
        <f>26807.2-6087.6</f>
        <v>20719.6</v>
      </c>
      <c r="K53" s="1">
        <f>26807.2-4750-1337.6</f>
        <v>20719.600000000002</v>
      </c>
      <c r="L53" s="1"/>
      <c r="M53" s="1"/>
      <c r="N53" s="29"/>
      <c r="O53" s="30"/>
      <c r="P53" s="10"/>
      <c r="Q53" s="10"/>
    </row>
    <row r="54" spans="1:17" ht="15">
      <c r="A54" s="15"/>
      <c r="B54" s="23"/>
      <c r="C54" s="8" t="s">
        <v>1</v>
      </c>
      <c r="D54" s="1">
        <f t="shared" si="17"/>
        <v>32894.8</v>
      </c>
      <c r="E54" s="1">
        <f t="shared" si="28"/>
        <v>21865.2</v>
      </c>
      <c r="F54" s="1"/>
      <c r="G54" s="1"/>
      <c r="H54" s="1"/>
      <c r="I54" s="1"/>
      <c r="J54" s="1">
        <f>26807.2+6087.6</f>
        <v>32894.8</v>
      </c>
      <c r="K54" s="1">
        <f>21865.2</f>
        <v>21865.2</v>
      </c>
      <c r="L54" s="1"/>
      <c r="M54" s="1"/>
      <c r="N54" s="29"/>
      <c r="O54" s="30"/>
      <c r="P54" s="10"/>
      <c r="Q54" s="10"/>
    </row>
    <row r="55" spans="1:17" ht="15">
      <c r="A55" s="15"/>
      <c r="B55" s="23"/>
      <c r="C55" s="8" t="s">
        <v>3</v>
      </c>
      <c r="D55" s="1">
        <f t="shared" si="17"/>
        <v>26807.2</v>
      </c>
      <c r="E55" s="1">
        <f t="shared" si="28"/>
        <v>24850.2</v>
      </c>
      <c r="F55" s="1"/>
      <c r="G55" s="1"/>
      <c r="H55" s="1"/>
      <c r="I55" s="1"/>
      <c r="J55" s="1">
        <v>26807.2</v>
      </c>
      <c r="K55" s="1">
        <v>24850.2</v>
      </c>
      <c r="L55" s="1"/>
      <c r="M55" s="1"/>
      <c r="N55" s="29"/>
      <c r="O55" s="30"/>
      <c r="P55" s="10"/>
      <c r="Q55" s="10"/>
    </row>
    <row r="56" spans="1:17" ht="15">
      <c r="A56" s="15"/>
      <c r="B56" s="23"/>
      <c r="C56" s="8" t="s">
        <v>51</v>
      </c>
      <c r="D56" s="1">
        <f aca="true" t="shared" si="30" ref="D56:E60">F56+H56+J56+L56</f>
        <v>26807.2</v>
      </c>
      <c r="E56" s="1">
        <f t="shared" si="30"/>
        <v>24850.2</v>
      </c>
      <c r="F56" s="1"/>
      <c r="G56" s="1"/>
      <c r="H56" s="1"/>
      <c r="I56" s="1"/>
      <c r="J56" s="1">
        <v>26807.2</v>
      </c>
      <c r="K56" s="1">
        <v>24850.2</v>
      </c>
      <c r="L56" s="1"/>
      <c r="M56" s="1"/>
      <c r="N56" s="29"/>
      <c r="O56" s="30"/>
      <c r="P56" s="10"/>
      <c r="Q56" s="10"/>
    </row>
    <row r="57" spans="1:17" ht="15">
      <c r="A57" s="15"/>
      <c r="B57" s="23"/>
      <c r="C57" s="8" t="s">
        <v>52</v>
      </c>
      <c r="D57" s="1">
        <f t="shared" si="30"/>
        <v>26807.2</v>
      </c>
      <c r="E57" s="1">
        <f t="shared" si="30"/>
        <v>0</v>
      </c>
      <c r="F57" s="1"/>
      <c r="G57" s="1"/>
      <c r="H57" s="1"/>
      <c r="I57" s="1"/>
      <c r="J57" s="1">
        <v>26807.2</v>
      </c>
      <c r="K57" s="1"/>
      <c r="L57" s="1"/>
      <c r="M57" s="1"/>
      <c r="N57" s="29"/>
      <c r="O57" s="30"/>
      <c r="P57" s="10"/>
      <c r="Q57" s="10"/>
    </row>
    <row r="58" spans="1:17" ht="15">
      <c r="A58" s="15"/>
      <c r="B58" s="23"/>
      <c r="C58" s="8" t="s">
        <v>53</v>
      </c>
      <c r="D58" s="1">
        <f t="shared" si="30"/>
        <v>26807.2</v>
      </c>
      <c r="E58" s="1">
        <f t="shared" si="30"/>
        <v>0</v>
      </c>
      <c r="F58" s="1"/>
      <c r="G58" s="1"/>
      <c r="H58" s="1"/>
      <c r="I58" s="1"/>
      <c r="J58" s="1">
        <v>26807.2</v>
      </c>
      <c r="K58" s="1"/>
      <c r="L58" s="1"/>
      <c r="M58" s="1"/>
      <c r="N58" s="29"/>
      <c r="O58" s="30"/>
      <c r="P58" s="10"/>
      <c r="Q58" s="10"/>
    </row>
    <row r="59" spans="1:17" ht="15">
      <c r="A59" s="15"/>
      <c r="B59" s="23"/>
      <c r="C59" s="8" t="s">
        <v>64</v>
      </c>
      <c r="D59" s="1">
        <f t="shared" si="30"/>
        <v>26807.2</v>
      </c>
      <c r="E59" s="1">
        <f t="shared" si="30"/>
        <v>0</v>
      </c>
      <c r="F59" s="1"/>
      <c r="G59" s="1"/>
      <c r="H59" s="1"/>
      <c r="I59" s="1"/>
      <c r="J59" s="1">
        <v>26807.2</v>
      </c>
      <c r="K59" s="1"/>
      <c r="L59" s="1"/>
      <c r="M59" s="1"/>
      <c r="N59" s="29"/>
      <c r="O59" s="30"/>
      <c r="P59" s="10"/>
      <c r="Q59" s="10"/>
    </row>
    <row r="60" spans="1:17" ht="15">
      <c r="A60" s="15"/>
      <c r="B60" s="23"/>
      <c r="C60" s="8" t="s">
        <v>65</v>
      </c>
      <c r="D60" s="1">
        <f t="shared" si="30"/>
        <v>26807.2</v>
      </c>
      <c r="E60" s="1">
        <f t="shared" si="30"/>
        <v>0</v>
      </c>
      <c r="F60" s="1"/>
      <c r="G60" s="1"/>
      <c r="H60" s="1"/>
      <c r="I60" s="1"/>
      <c r="J60" s="1">
        <v>26807.2</v>
      </c>
      <c r="K60" s="1"/>
      <c r="L60" s="1"/>
      <c r="M60" s="1"/>
      <c r="N60" s="29"/>
      <c r="O60" s="30"/>
      <c r="P60" s="10"/>
      <c r="Q60" s="10"/>
    </row>
    <row r="61" spans="1:17" ht="15">
      <c r="A61" s="15"/>
      <c r="B61" s="23"/>
      <c r="C61" s="8" t="s">
        <v>66</v>
      </c>
      <c r="D61" s="1">
        <f aca="true" t="shared" si="31" ref="D61:E63">F61+H61+J61+L61</f>
        <v>26807.2</v>
      </c>
      <c r="E61" s="1">
        <f t="shared" si="31"/>
        <v>0</v>
      </c>
      <c r="F61" s="1"/>
      <c r="G61" s="1"/>
      <c r="H61" s="1"/>
      <c r="I61" s="1"/>
      <c r="J61" s="1">
        <v>26807.2</v>
      </c>
      <c r="K61" s="1"/>
      <c r="L61" s="1"/>
      <c r="M61" s="1"/>
      <c r="N61" s="29"/>
      <c r="O61" s="30"/>
      <c r="P61" s="10"/>
      <c r="Q61" s="10"/>
    </row>
    <row r="62" spans="1:17" ht="15">
      <c r="A62" s="15"/>
      <c r="B62" s="23"/>
      <c r="C62" s="8" t="s">
        <v>67</v>
      </c>
      <c r="D62" s="1">
        <f t="shared" si="31"/>
        <v>26807.2</v>
      </c>
      <c r="E62" s="1">
        <f t="shared" si="31"/>
        <v>0</v>
      </c>
      <c r="F62" s="1"/>
      <c r="G62" s="1"/>
      <c r="H62" s="1"/>
      <c r="I62" s="1"/>
      <c r="J62" s="1">
        <v>26807.2</v>
      </c>
      <c r="K62" s="1"/>
      <c r="L62" s="1"/>
      <c r="M62" s="1"/>
      <c r="N62" s="29"/>
      <c r="O62" s="30"/>
      <c r="P62" s="10"/>
      <c r="Q62" s="10"/>
    </row>
    <row r="63" spans="1:17" ht="15">
      <c r="A63" s="16"/>
      <c r="B63" s="24"/>
      <c r="C63" s="8" t="s">
        <v>68</v>
      </c>
      <c r="D63" s="1">
        <f t="shared" si="31"/>
        <v>26807.2</v>
      </c>
      <c r="E63" s="1">
        <f t="shared" si="31"/>
        <v>0</v>
      </c>
      <c r="F63" s="1"/>
      <c r="G63" s="1"/>
      <c r="H63" s="1"/>
      <c r="I63" s="1"/>
      <c r="J63" s="1">
        <v>26807.2</v>
      </c>
      <c r="K63" s="1"/>
      <c r="L63" s="1"/>
      <c r="M63" s="1"/>
      <c r="N63" s="31"/>
      <c r="O63" s="32"/>
      <c r="P63" s="10"/>
      <c r="Q63" s="10"/>
    </row>
    <row r="64" spans="1:17" ht="15" customHeight="1">
      <c r="A64" s="14" t="s">
        <v>29</v>
      </c>
      <c r="B64" s="19" t="s">
        <v>22</v>
      </c>
      <c r="C64" s="8" t="s">
        <v>15</v>
      </c>
      <c r="D64" s="1">
        <f aca="true" t="shared" si="32" ref="D64:E67">F64+H64+J64+L64</f>
        <v>756799.9023300001</v>
      </c>
      <c r="E64" s="1">
        <f t="shared" si="32"/>
        <v>148525.20232999997</v>
      </c>
      <c r="F64" s="1">
        <f>SUM(F65:F75)</f>
        <v>18860.6</v>
      </c>
      <c r="G64" s="1">
        <f aca="true" t="shared" si="33" ref="G64:M64">SUM(G65:G75)</f>
        <v>1848.1999999999998</v>
      </c>
      <c r="H64" s="1">
        <f t="shared" si="33"/>
        <v>0</v>
      </c>
      <c r="I64" s="1">
        <f t="shared" si="33"/>
        <v>0</v>
      </c>
      <c r="J64" s="1">
        <f t="shared" si="33"/>
        <v>737939.3023300001</v>
      </c>
      <c r="K64" s="1">
        <f t="shared" si="33"/>
        <v>146677.00232999996</v>
      </c>
      <c r="L64" s="1">
        <f t="shared" si="33"/>
        <v>0</v>
      </c>
      <c r="M64" s="1">
        <f t="shared" si="33"/>
        <v>0</v>
      </c>
      <c r="N64" s="27"/>
      <c r="O64" s="28"/>
      <c r="P64" s="10"/>
      <c r="Q64" s="10"/>
    </row>
    <row r="65" spans="1:17" ht="15">
      <c r="A65" s="15"/>
      <c r="B65" s="20"/>
      <c r="C65" s="8" t="s">
        <v>0</v>
      </c>
      <c r="D65" s="1">
        <f t="shared" si="32"/>
        <v>67606.80232999998</v>
      </c>
      <c r="E65" s="1">
        <f t="shared" si="32"/>
        <v>67606.80232999998</v>
      </c>
      <c r="F65" s="1">
        <f>8886.2+39+19579.8-28062</f>
        <v>443</v>
      </c>
      <c r="G65" s="1">
        <f>10282-9839</f>
        <v>443</v>
      </c>
      <c r="H65" s="1"/>
      <c r="I65" s="1"/>
      <c r="J65" s="1">
        <f>114793.9-(308.868+1785.72967)-32164.4-13371.1</f>
        <v>67163.80232999998</v>
      </c>
      <c r="K65" s="1">
        <f>114793.9-7.9-5235.3-3957.6+1112-3891.2-551.8-401.1-(308.868+1785.72967)-32164.4+190.4-605-23.6</f>
        <v>67163.80232999998</v>
      </c>
      <c r="L65" s="1"/>
      <c r="M65" s="1"/>
      <c r="N65" s="29"/>
      <c r="O65" s="30"/>
      <c r="P65" s="10"/>
      <c r="Q65" s="10"/>
    </row>
    <row r="66" spans="1:17" ht="15">
      <c r="A66" s="15"/>
      <c r="B66" s="20"/>
      <c r="C66" s="8" t="s">
        <v>1</v>
      </c>
      <c r="D66" s="1">
        <f>F66+H66+J66+L66</f>
        <v>97550.5</v>
      </c>
      <c r="E66" s="1">
        <f t="shared" si="32"/>
        <v>28401.8</v>
      </c>
      <c r="F66" s="1">
        <v>3076.3999999999996</v>
      </c>
      <c r="G66" s="1">
        <f>466.5+1.9</f>
        <v>468.4</v>
      </c>
      <c r="H66" s="1"/>
      <c r="I66" s="1"/>
      <c r="J66" s="1">
        <v>94474.1</v>
      </c>
      <c r="K66" s="1">
        <f>22971.6+1075.8+3886</f>
        <v>27933.399999999998</v>
      </c>
      <c r="L66" s="1"/>
      <c r="M66" s="1"/>
      <c r="N66" s="29"/>
      <c r="O66" s="30"/>
      <c r="P66" s="10"/>
      <c r="Q66" s="10"/>
    </row>
    <row r="67" spans="1:17" ht="15">
      <c r="A67" s="15"/>
      <c r="B67" s="20"/>
      <c r="C67" s="8" t="s">
        <v>3</v>
      </c>
      <c r="D67" s="1">
        <f t="shared" si="32"/>
        <v>97550.49999999999</v>
      </c>
      <c r="E67" s="1">
        <f t="shared" si="32"/>
        <v>26258.3</v>
      </c>
      <c r="F67" s="1">
        <v>3076.3999999999996</v>
      </c>
      <c r="G67" s="1">
        <v>468.4</v>
      </c>
      <c r="H67" s="1"/>
      <c r="I67" s="1"/>
      <c r="J67" s="1">
        <v>94474.09999999999</v>
      </c>
      <c r="K67" s="1">
        <f>24714.1+1075.8</f>
        <v>25789.899999999998</v>
      </c>
      <c r="L67" s="1"/>
      <c r="M67" s="1"/>
      <c r="N67" s="29"/>
      <c r="O67" s="30"/>
      <c r="P67" s="10"/>
      <c r="Q67" s="10"/>
    </row>
    <row r="68" spans="1:17" ht="15">
      <c r="A68" s="15"/>
      <c r="B68" s="20"/>
      <c r="C68" s="8" t="s">
        <v>51</v>
      </c>
      <c r="D68" s="1">
        <f aca="true" t="shared" si="34" ref="D68:E72">F68+H68+J68+L68</f>
        <v>60309.9</v>
      </c>
      <c r="E68" s="1">
        <f t="shared" si="34"/>
        <v>26258.3</v>
      </c>
      <c r="F68" s="1">
        <v>1533.1</v>
      </c>
      <c r="G68" s="1">
        <v>468.4</v>
      </c>
      <c r="H68" s="1"/>
      <c r="I68" s="1"/>
      <c r="J68" s="1">
        <v>58776.8</v>
      </c>
      <c r="K68" s="1">
        <f>24714.1+1075.8</f>
        <v>25789.899999999998</v>
      </c>
      <c r="L68" s="1"/>
      <c r="M68" s="1"/>
      <c r="N68" s="29"/>
      <c r="O68" s="30"/>
      <c r="P68" s="10"/>
      <c r="Q68" s="10"/>
    </row>
    <row r="69" spans="1:17" ht="15">
      <c r="A69" s="15"/>
      <c r="B69" s="20"/>
      <c r="C69" s="8" t="s">
        <v>52</v>
      </c>
      <c r="D69" s="1">
        <f t="shared" si="34"/>
        <v>60714.19999999999</v>
      </c>
      <c r="E69" s="1">
        <f t="shared" si="34"/>
        <v>0</v>
      </c>
      <c r="F69" s="1">
        <v>1533.1</v>
      </c>
      <c r="G69" s="1"/>
      <c r="H69" s="1"/>
      <c r="I69" s="1"/>
      <c r="J69" s="1">
        <v>59181.09999999999</v>
      </c>
      <c r="K69" s="1"/>
      <c r="L69" s="1"/>
      <c r="M69" s="1"/>
      <c r="N69" s="29"/>
      <c r="O69" s="30"/>
      <c r="P69" s="10"/>
      <c r="Q69" s="10"/>
    </row>
    <row r="70" spans="1:17" ht="15">
      <c r="A70" s="15"/>
      <c r="B70" s="20"/>
      <c r="C70" s="8" t="s">
        <v>53</v>
      </c>
      <c r="D70" s="1">
        <f t="shared" si="34"/>
        <v>62177.99999999999</v>
      </c>
      <c r="E70" s="1">
        <f t="shared" si="34"/>
        <v>0</v>
      </c>
      <c r="F70" s="1">
        <v>1533.1</v>
      </c>
      <c r="G70" s="1"/>
      <c r="H70" s="1"/>
      <c r="I70" s="1"/>
      <c r="J70" s="1">
        <v>60644.899999999994</v>
      </c>
      <c r="K70" s="1"/>
      <c r="L70" s="1"/>
      <c r="M70" s="1"/>
      <c r="N70" s="29"/>
      <c r="O70" s="30"/>
      <c r="P70" s="10"/>
      <c r="Q70" s="10"/>
    </row>
    <row r="71" spans="1:17" ht="15">
      <c r="A71" s="15"/>
      <c r="B71" s="20"/>
      <c r="C71" s="8" t="s">
        <v>64</v>
      </c>
      <c r="D71" s="1">
        <f>F71+H71+J71+L71</f>
        <v>62177.99999999999</v>
      </c>
      <c r="E71" s="1">
        <f t="shared" si="34"/>
        <v>0</v>
      </c>
      <c r="F71" s="1">
        <v>1533.1</v>
      </c>
      <c r="G71" s="1"/>
      <c r="H71" s="1"/>
      <c r="I71" s="1"/>
      <c r="J71" s="1">
        <v>60644.899999999994</v>
      </c>
      <c r="K71" s="1"/>
      <c r="L71" s="1"/>
      <c r="M71" s="1"/>
      <c r="N71" s="29"/>
      <c r="O71" s="30"/>
      <c r="P71" s="10"/>
      <c r="Q71" s="10"/>
    </row>
    <row r="72" spans="1:17" ht="15">
      <c r="A72" s="15"/>
      <c r="B72" s="20"/>
      <c r="C72" s="8" t="s">
        <v>65</v>
      </c>
      <c r="D72" s="1">
        <f>F72+H72+J72+L72</f>
        <v>62177.99999999999</v>
      </c>
      <c r="E72" s="1">
        <f t="shared" si="34"/>
        <v>0</v>
      </c>
      <c r="F72" s="1">
        <v>1533.1</v>
      </c>
      <c r="G72" s="1"/>
      <c r="H72" s="1"/>
      <c r="I72" s="1"/>
      <c r="J72" s="1">
        <v>60644.899999999994</v>
      </c>
      <c r="K72" s="1"/>
      <c r="L72" s="1"/>
      <c r="M72" s="1"/>
      <c r="N72" s="29"/>
      <c r="O72" s="30"/>
      <c r="P72" s="10"/>
      <c r="Q72" s="10"/>
    </row>
    <row r="73" spans="1:17" ht="15">
      <c r="A73" s="15"/>
      <c r="B73" s="20"/>
      <c r="C73" s="8" t="s">
        <v>66</v>
      </c>
      <c r="D73" s="1">
        <f>F73+H73+J73+L73</f>
        <v>62177.99999999999</v>
      </c>
      <c r="E73" s="1">
        <f>G73+I73+K73+M73</f>
        <v>0</v>
      </c>
      <c r="F73" s="1">
        <v>1533.1</v>
      </c>
      <c r="G73" s="1"/>
      <c r="H73" s="1"/>
      <c r="I73" s="1"/>
      <c r="J73" s="1">
        <v>60644.899999999994</v>
      </c>
      <c r="K73" s="1"/>
      <c r="L73" s="1"/>
      <c r="M73" s="1"/>
      <c r="N73" s="29"/>
      <c r="O73" s="30"/>
      <c r="P73" s="10"/>
      <c r="Q73" s="10"/>
    </row>
    <row r="74" spans="1:17" ht="15">
      <c r="A74" s="15"/>
      <c r="B74" s="20"/>
      <c r="C74" s="8" t="s">
        <v>67</v>
      </c>
      <c r="D74" s="1">
        <f>F74+H74+J74+L74</f>
        <v>62177.99999999999</v>
      </c>
      <c r="E74" s="1">
        <f>G74+I74+K74+M74</f>
        <v>0</v>
      </c>
      <c r="F74" s="1">
        <v>1533.1</v>
      </c>
      <c r="G74" s="1"/>
      <c r="H74" s="1"/>
      <c r="I74" s="1"/>
      <c r="J74" s="1">
        <v>60644.899999999994</v>
      </c>
      <c r="K74" s="1"/>
      <c r="L74" s="1"/>
      <c r="M74" s="1"/>
      <c r="N74" s="29"/>
      <c r="O74" s="30"/>
      <c r="P74" s="10"/>
      <c r="Q74" s="10"/>
    </row>
    <row r="75" spans="1:17" ht="15">
      <c r="A75" s="16"/>
      <c r="B75" s="21"/>
      <c r="C75" s="8" t="s">
        <v>68</v>
      </c>
      <c r="D75" s="1">
        <f>F75+H75+J75+L75</f>
        <v>62177.99999999999</v>
      </c>
      <c r="E75" s="1">
        <f>G75+I75+K75+M75</f>
        <v>0</v>
      </c>
      <c r="F75" s="1">
        <v>1533.1</v>
      </c>
      <c r="G75" s="1"/>
      <c r="H75" s="1"/>
      <c r="I75" s="1"/>
      <c r="J75" s="1">
        <v>60644.899999999994</v>
      </c>
      <c r="K75" s="1"/>
      <c r="L75" s="1"/>
      <c r="M75" s="1"/>
      <c r="N75" s="31"/>
      <c r="O75" s="32"/>
      <c r="P75" s="10"/>
      <c r="Q75" s="10"/>
    </row>
    <row r="76" spans="1:17" ht="15">
      <c r="A76" s="14" t="s">
        <v>30</v>
      </c>
      <c r="B76" s="19" t="s">
        <v>23</v>
      </c>
      <c r="C76" s="8" t="s">
        <v>15</v>
      </c>
      <c r="D76" s="1">
        <f aca="true" t="shared" si="35" ref="D76:E79">F76+H76+J76+L76</f>
        <v>124309</v>
      </c>
      <c r="E76" s="1">
        <f t="shared" si="35"/>
        <v>44579</v>
      </c>
      <c r="F76" s="1">
        <f>SUM(F77:F87)</f>
        <v>0</v>
      </c>
      <c r="G76" s="1">
        <f aca="true" t="shared" si="36" ref="G76:M76">SUM(G77:G87)</f>
        <v>0</v>
      </c>
      <c r="H76" s="1">
        <f t="shared" si="36"/>
        <v>0</v>
      </c>
      <c r="I76" s="1">
        <f t="shared" si="36"/>
        <v>0</v>
      </c>
      <c r="J76" s="1">
        <f>SUM(J77:J87)</f>
        <v>124309</v>
      </c>
      <c r="K76" s="1">
        <f t="shared" si="36"/>
        <v>44579</v>
      </c>
      <c r="L76" s="1">
        <f t="shared" si="36"/>
        <v>0</v>
      </c>
      <c r="M76" s="1">
        <f t="shared" si="36"/>
        <v>0</v>
      </c>
      <c r="N76" s="27"/>
      <c r="O76" s="28"/>
      <c r="P76" s="10"/>
      <c r="Q76" s="10"/>
    </row>
    <row r="77" spans="1:17" ht="15">
      <c r="A77" s="15"/>
      <c r="B77" s="20"/>
      <c r="C77" s="8" t="s">
        <v>0</v>
      </c>
      <c r="D77" s="1">
        <f t="shared" si="35"/>
        <v>9797</v>
      </c>
      <c r="E77" s="1">
        <f t="shared" si="35"/>
        <v>9797</v>
      </c>
      <c r="F77" s="1"/>
      <c r="G77" s="1"/>
      <c r="H77" s="1"/>
      <c r="I77" s="1"/>
      <c r="J77" s="1">
        <f>11390-1593</f>
        <v>9797</v>
      </c>
      <c r="K77" s="1">
        <f>11390-1593</f>
        <v>9797</v>
      </c>
      <c r="L77" s="1"/>
      <c r="M77" s="1"/>
      <c r="N77" s="29"/>
      <c r="O77" s="30"/>
      <c r="P77" s="10"/>
      <c r="Q77" s="10"/>
    </row>
    <row r="78" spans="1:17" ht="15">
      <c r="A78" s="15"/>
      <c r="B78" s="20"/>
      <c r="C78" s="8" t="s">
        <v>1</v>
      </c>
      <c r="D78" s="1">
        <f t="shared" si="35"/>
        <v>11594</v>
      </c>
      <c r="E78" s="1">
        <f t="shared" si="35"/>
        <v>11594</v>
      </c>
      <c r="F78" s="1"/>
      <c r="G78" s="1"/>
      <c r="H78" s="1"/>
      <c r="I78" s="1"/>
      <c r="J78" s="1">
        <f>11594</f>
        <v>11594</v>
      </c>
      <c r="K78" s="1">
        <f>11594</f>
        <v>11594</v>
      </c>
      <c r="L78" s="1"/>
      <c r="M78" s="1"/>
      <c r="N78" s="29"/>
      <c r="O78" s="30"/>
      <c r="P78" s="10"/>
      <c r="Q78" s="10"/>
    </row>
    <row r="79" spans="1:17" ht="15">
      <c r="A79" s="15"/>
      <c r="B79" s="20"/>
      <c r="C79" s="8" t="s">
        <v>3</v>
      </c>
      <c r="D79" s="1">
        <f t="shared" si="35"/>
        <v>11594</v>
      </c>
      <c r="E79" s="1">
        <f t="shared" si="35"/>
        <v>11594</v>
      </c>
      <c r="F79" s="1"/>
      <c r="G79" s="1"/>
      <c r="H79" s="1"/>
      <c r="I79" s="1"/>
      <c r="J79" s="1">
        <f>11594</f>
        <v>11594</v>
      </c>
      <c r="K79" s="1">
        <f>11594</f>
        <v>11594</v>
      </c>
      <c r="L79" s="1"/>
      <c r="M79" s="1"/>
      <c r="N79" s="29"/>
      <c r="O79" s="30"/>
      <c r="P79" s="10"/>
      <c r="Q79" s="10"/>
    </row>
    <row r="80" spans="1:17" ht="15">
      <c r="A80" s="15"/>
      <c r="B80" s="20"/>
      <c r="C80" s="8" t="s">
        <v>51</v>
      </c>
      <c r="D80" s="1">
        <f aca="true" t="shared" si="37" ref="D80:E84">F80+H80+J80+L80</f>
        <v>11594</v>
      </c>
      <c r="E80" s="1">
        <f t="shared" si="37"/>
        <v>11594</v>
      </c>
      <c r="F80" s="1"/>
      <c r="G80" s="1"/>
      <c r="H80" s="1"/>
      <c r="I80" s="1"/>
      <c r="J80" s="1">
        <f>11594</f>
        <v>11594</v>
      </c>
      <c r="K80" s="1">
        <f>11594</f>
        <v>11594</v>
      </c>
      <c r="L80" s="1"/>
      <c r="M80" s="1"/>
      <c r="N80" s="29"/>
      <c r="O80" s="30"/>
      <c r="P80" s="10"/>
      <c r="Q80" s="10"/>
    </row>
    <row r="81" spans="1:17" ht="15">
      <c r="A81" s="15"/>
      <c r="B81" s="20"/>
      <c r="C81" s="8" t="s">
        <v>52</v>
      </c>
      <c r="D81" s="1">
        <f t="shared" si="37"/>
        <v>11390</v>
      </c>
      <c r="E81" s="1">
        <f t="shared" si="37"/>
        <v>0</v>
      </c>
      <c r="F81" s="1"/>
      <c r="G81" s="1"/>
      <c r="H81" s="1"/>
      <c r="I81" s="1"/>
      <c r="J81" s="1">
        <v>11390</v>
      </c>
      <c r="K81" s="1"/>
      <c r="L81" s="1"/>
      <c r="M81" s="1"/>
      <c r="N81" s="29"/>
      <c r="O81" s="30"/>
      <c r="P81" s="10"/>
      <c r="Q81" s="10"/>
    </row>
    <row r="82" spans="1:17" ht="15">
      <c r="A82" s="15"/>
      <c r="B82" s="20"/>
      <c r="C82" s="8" t="s">
        <v>53</v>
      </c>
      <c r="D82" s="1">
        <f t="shared" si="37"/>
        <v>11390</v>
      </c>
      <c r="E82" s="1">
        <f t="shared" si="37"/>
        <v>0</v>
      </c>
      <c r="F82" s="1"/>
      <c r="G82" s="1"/>
      <c r="H82" s="1"/>
      <c r="I82" s="1"/>
      <c r="J82" s="1">
        <v>11390</v>
      </c>
      <c r="K82" s="1"/>
      <c r="L82" s="1"/>
      <c r="M82" s="1"/>
      <c r="N82" s="29"/>
      <c r="O82" s="30"/>
      <c r="P82" s="10"/>
      <c r="Q82" s="10"/>
    </row>
    <row r="83" spans="1:17" ht="15">
      <c r="A83" s="15"/>
      <c r="B83" s="20"/>
      <c r="C83" s="8" t="s">
        <v>64</v>
      </c>
      <c r="D83" s="1">
        <f t="shared" si="37"/>
        <v>11390</v>
      </c>
      <c r="E83" s="1">
        <f t="shared" si="37"/>
        <v>0</v>
      </c>
      <c r="F83" s="1"/>
      <c r="G83" s="1"/>
      <c r="H83" s="1"/>
      <c r="I83" s="1"/>
      <c r="J83" s="1">
        <v>11390</v>
      </c>
      <c r="K83" s="1"/>
      <c r="L83" s="1"/>
      <c r="M83" s="1"/>
      <c r="N83" s="29"/>
      <c r="O83" s="30"/>
      <c r="P83" s="10"/>
      <c r="Q83" s="10"/>
    </row>
    <row r="84" spans="1:17" ht="15">
      <c r="A84" s="15"/>
      <c r="B84" s="20"/>
      <c r="C84" s="8" t="s">
        <v>65</v>
      </c>
      <c r="D84" s="1">
        <f t="shared" si="37"/>
        <v>11390</v>
      </c>
      <c r="E84" s="1">
        <f t="shared" si="37"/>
        <v>0</v>
      </c>
      <c r="F84" s="1"/>
      <c r="G84" s="1"/>
      <c r="H84" s="1"/>
      <c r="I84" s="1"/>
      <c r="J84" s="1">
        <v>11390</v>
      </c>
      <c r="K84" s="1"/>
      <c r="L84" s="1"/>
      <c r="M84" s="1"/>
      <c r="N84" s="29"/>
      <c r="O84" s="30"/>
      <c r="P84" s="10"/>
      <c r="Q84" s="10"/>
    </row>
    <row r="85" spans="1:17" ht="15">
      <c r="A85" s="15"/>
      <c r="B85" s="20"/>
      <c r="C85" s="8" t="s">
        <v>66</v>
      </c>
      <c r="D85" s="1">
        <f aca="true" t="shared" si="38" ref="D85:E87">F85+H85+J85+L85</f>
        <v>11390</v>
      </c>
      <c r="E85" s="1">
        <f t="shared" si="38"/>
        <v>0</v>
      </c>
      <c r="F85" s="1"/>
      <c r="G85" s="1"/>
      <c r="H85" s="1"/>
      <c r="I85" s="1"/>
      <c r="J85" s="1">
        <v>11390</v>
      </c>
      <c r="K85" s="1"/>
      <c r="L85" s="1"/>
      <c r="M85" s="1"/>
      <c r="N85" s="29"/>
      <c r="O85" s="30"/>
      <c r="P85" s="10"/>
      <c r="Q85" s="10"/>
    </row>
    <row r="86" spans="1:17" ht="15">
      <c r="A86" s="15"/>
      <c r="B86" s="20"/>
      <c r="C86" s="8" t="s">
        <v>67</v>
      </c>
      <c r="D86" s="1">
        <f t="shared" si="38"/>
        <v>11390</v>
      </c>
      <c r="E86" s="1">
        <f t="shared" si="38"/>
        <v>0</v>
      </c>
      <c r="F86" s="1"/>
      <c r="G86" s="1"/>
      <c r="H86" s="1"/>
      <c r="I86" s="1"/>
      <c r="J86" s="1">
        <v>11390</v>
      </c>
      <c r="K86" s="1"/>
      <c r="L86" s="1"/>
      <c r="M86" s="1"/>
      <c r="N86" s="29"/>
      <c r="O86" s="30"/>
      <c r="P86" s="10"/>
      <c r="Q86" s="10"/>
    </row>
    <row r="87" spans="1:17" ht="15">
      <c r="A87" s="16"/>
      <c r="B87" s="21"/>
      <c r="C87" s="8" t="s">
        <v>68</v>
      </c>
      <c r="D87" s="1">
        <f t="shared" si="38"/>
        <v>11390</v>
      </c>
      <c r="E87" s="1">
        <f t="shared" si="38"/>
        <v>0</v>
      </c>
      <c r="F87" s="1"/>
      <c r="G87" s="1"/>
      <c r="H87" s="1"/>
      <c r="I87" s="1"/>
      <c r="J87" s="1">
        <v>11390</v>
      </c>
      <c r="K87" s="1"/>
      <c r="L87" s="1"/>
      <c r="M87" s="1"/>
      <c r="N87" s="31"/>
      <c r="O87" s="32"/>
      <c r="P87" s="10"/>
      <c r="Q87" s="10"/>
    </row>
    <row r="88" spans="1:17" ht="15">
      <c r="A88" s="14" t="s">
        <v>43</v>
      </c>
      <c r="B88" s="19" t="s">
        <v>62</v>
      </c>
      <c r="C88" s="8" t="s">
        <v>15</v>
      </c>
      <c r="D88" s="1">
        <f aca="true" t="shared" si="39" ref="D88:E91">F88+H88+J88+L88</f>
        <v>14220.1</v>
      </c>
      <c r="E88" s="1">
        <f t="shared" si="39"/>
        <v>14220.1</v>
      </c>
      <c r="F88" s="1">
        <f>SUM(F89:F99)</f>
        <v>0</v>
      </c>
      <c r="G88" s="1">
        <f aca="true" t="shared" si="40" ref="G88:M88">SUM(G89:G99)</f>
        <v>0</v>
      </c>
      <c r="H88" s="1">
        <f t="shared" si="40"/>
        <v>0</v>
      </c>
      <c r="I88" s="1">
        <f t="shared" si="40"/>
        <v>0</v>
      </c>
      <c r="J88" s="1">
        <f t="shared" si="40"/>
        <v>14220.1</v>
      </c>
      <c r="K88" s="1">
        <f t="shared" si="40"/>
        <v>14220.1</v>
      </c>
      <c r="L88" s="1">
        <f t="shared" si="40"/>
        <v>0</v>
      </c>
      <c r="M88" s="1">
        <f t="shared" si="40"/>
        <v>0</v>
      </c>
      <c r="N88" s="27"/>
      <c r="O88" s="28"/>
      <c r="P88" s="10"/>
      <c r="Q88" s="10"/>
    </row>
    <row r="89" spans="1:17" ht="15">
      <c r="A89" s="15"/>
      <c r="B89" s="20"/>
      <c r="C89" s="8" t="s">
        <v>0</v>
      </c>
      <c r="D89" s="1">
        <f t="shared" si="39"/>
        <v>14124.1</v>
      </c>
      <c r="E89" s="1">
        <f t="shared" si="39"/>
        <v>14124.1</v>
      </c>
      <c r="F89" s="1"/>
      <c r="G89" s="1"/>
      <c r="H89" s="1"/>
      <c r="I89" s="1"/>
      <c r="J89" s="1">
        <f>K89</f>
        <v>14124.1</v>
      </c>
      <c r="K89" s="1">
        <v>14124.1</v>
      </c>
      <c r="L89" s="1"/>
      <c r="M89" s="1"/>
      <c r="N89" s="29"/>
      <c r="O89" s="30"/>
      <c r="P89" s="10"/>
      <c r="Q89" s="10"/>
    </row>
    <row r="90" spans="1:17" ht="15">
      <c r="A90" s="15"/>
      <c r="B90" s="20"/>
      <c r="C90" s="8" t="s">
        <v>1</v>
      </c>
      <c r="D90" s="1">
        <f t="shared" si="39"/>
        <v>96</v>
      </c>
      <c r="E90" s="1">
        <f t="shared" si="39"/>
        <v>96</v>
      </c>
      <c r="F90" s="1"/>
      <c r="G90" s="1"/>
      <c r="H90" s="1"/>
      <c r="I90" s="1"/>
      <c r="J90" s="1">
        <f>96</f>
        <v>96</v>
      </c>
      <c r="K90" s="1">
        <f>96</f>
        <v>96</v>
      </c>
      <c r="L90" s="1"/>
      <c r="M90" s="1"/>
      <c r="N90" s="29"/>
      <c r="O90" s="30"/>
      <c r="P90" s="10"/>
      <c r="Q90" s="10"/>
    </row>
    <row r="91" spans="1:17" ht="15">
      <c r="A91" s="15"/>
      <c r="B91" s="20"/>
      <c r="C91" s="8" t="s">
        <v>3</v>
      </c>
      <c r="D91" s="1">
        <f t="shared" si="39"/>
        <v>0</v>
      </c>
      <c r="E91" s="1">
        <f t="shared" si="39"/>
        <v>0</v>
      </c>
      <c r="F91" s="1"/>
      <c r="G91" s="1"/>
      <c r="H91" s="1"/>
      <c r="I91" s="1"/>
      <c r="J91" s="1">
        <v>0</v>
      </c>
      <c r="K91" s="1">
        <v>0</v>
      </c>
      <c r="L91" s="1"/>
      <c r="M91" s="1"/>
      <c r="N91" s="29"/>
      <c r="O91" s="30"/>
      <c r="P91" s="10"/>
      <c r="Q91" s="10"/>
    </row>
    <row r="92" spans="1:17" ht="15">
      <c r="A92" s="15"/>
      <c r="B92" s="20"/>
      <c r="C92" s="8" t="s">
        <v>51</v>
      </c>
      <c r="D92" s="1">
        <f aca="true" t="shared" si="41" ref="D92:E103">F92+H92+J92+L92</f>
        <v>0</v>
      </c>
      <c r="E92" s="1">
        <f t="shared" si="41"/>
        <v>0</v>
      </c>
      <c r="F92" s="1"/>
      <c r="G92" s="1"/>
      <c r="H92" s="1"/>
      <c r="I92" s="1"/>
      <c r="J92" s="1">
        <v>0</v>
      </c>
      <c r="K92" s="1">
        <v>0</v>
      </c>
      <c r="L92" s="1"/>
      <c r="M92" s="1"/>
      <c r="N92" s="29"/>
      <c r="O92" s="30"/>
      <c r="P92" s="10"/>
      <c r="Q92" s="10"/>
    </row>
    <row r="93" spans="1:17" ht="15">
      <c r="A93" s="15"/>
      <c r="B93" s="20"/>
      <c r="C93" s="8" t="s">
        <v>52</v>
      </c>
      <c r="D93" s="1">
        <f t="shared" si="41"/>
        <v>0</v>
      </c>
      <c r="E93" s="1">
        <f t="shared" si="41"/>
        <v>0</v>
      </c>
      <c r="F93" s="1"/>
      <c r="G93" s="1"/>
      <c r="H93" s="1"/>
      <c r="I93" s="1"/>
      <c r="J93" s="1">
        <v>0</v>
      </c>
      <c r="K93" s="1">
        <v>0</v>
      </c>
      <c r="L93" s="1"/>
      <c r="M93" s="1"/>
      <c r="N93" s="29"/>
      <c r="O93" s="30"/>
      <c r="P93" s="10"/>
      <c r="Q93" s="10"/>
    </row>
    <row r="94" spans="1:17" ht="15">
      <c r="A94" s="15"/>
      <c r="B94" s="20"/>
      <c r="C94" s="8" t="s">
        <v>53</v>
      </c>
      <c r="D94" s="1">
        <f t="shared" si="41"/>
        <v>0</v>
      </c>
      <c r="E94" s="1">
        <f t="shared" si="41"/>
        <v>0</v>
      </c>
      <c r="F94" s="1"/>
      <c r="G94" s="1"/>
      <c r="H94" s="1"/>
      <c r="I94" s="1"/>
      <c r="J94" s="1">
        <v>0</v>
      </c>
      <c r="K94" s="1">
        <v>0</v>
      </c>
      <c r="L94" s="1"/>
      <c r="M94" s="1"/>
      <c r="N94" s="29"/>
      <c r="O94" s="30"/>
      <c r="P94" s="10"/>
      <c r="Q94" s="10"/>
    </row>
    <row r="95" spans="1:17" ht="15">
      <c r="A95" s="15"/>
      <c r="B95" s="20"/>
      <c r="C95" s="8" t="s">
        <v>64</v>
      </c>
      <c r="D95" s="1">
        <f t="shared" si="41"/>
        <v>0</v>
      </c>
      <c r="E95" s="1">
        <f t="shared" si="41"/>
        <v>0</v>
      </c>
      <c r="F95" s="1"/>
      <c r="G95" s="1"/>
      <c r="H95" s="1"/>
      <c r="I95" s="1"/>
      <c r="J95" s="1">
        <v>0</v>
      </c>
      <c r="K95" s="1">
        <v>0</v>
      </c>
      <c r="L95" s="1"/>
      <c r="M95" s="1"/>
      <c r="N95" s="29"/>
      <c r="O95" s="30"/>
      <c r="P95" s="10"/>
      <c r="Q95" s="10"/>
    </row>
    <row r="96" spans="1:17" ht="15">
      <c r="A96" s="15"/>
      <c r="B96" s="20"/>
      <c r="C96" s="8" t="s">
        <v>65</v>
      </c>
      <c r="D96" s="1">
        <f t="shared" si="41"/>
        <v>0</v>
      </c>
      <c r="E96" s="1">
        <f t="shared" si="41"/>
        <v>0</v>
      </c>
      <c r="F96" s="1"/>
      <c r="G96" s="1"/>
      <c r="H96" s="1"/>
      <c r="I96" s="1"/>
      <c r="J96" s="1">
        <v>0</v>
      </c>
      <c r="K96" s="1">
        <v>0</v>
      </c>
      <c r="L96" s="1"/>
      <c r="M96" s="1"/>
      <c r="N96" s="29"/>
      <c r="O96" s="30"/>
      <c r="P96" s="10"/>
      <c r="Q96" s="10"/>
    </row>
    <row r="97" spans="1:17" ht="15">
      <c r="A97" s="15"/>
      <c r="B97" s="20"/>
      <c r="C97" s="8" t="s">
        <v>66</v>
      </c>
      <c r="D97" s="1">
        <f aca="true" t="shared" si="42" ref="D97:E99">F97+H97+J97+L97</f>
        <v>0</v>
      </c>
      <c r="E97" s="1">
        <f t="shared" si="42"/>
        <v>0</v>
      </c>
      <c r="F97" s="1"/>
      <c r="G97" s="1"/>
      <c r="H97" s="1"/>
      <c r="I97" s="1"/>
      <c r="J97" s="1">
        <v>0</v>
      </c>
      <c r="K97" s="1">
        <v>0</v>
      </c>
      <c r="L97" s="1"/>
      <c r="M97" s="1"/>
      <c r="N97" s="29"/>
      <c r="O97" s="30"/>
      <c r="P97" s="10"/>
      <c r="Q97" s="10"/>
    </row>
    <row r="98" spans="1:17" ht="15">
      <c r="A98" s="15"/>
      <c r="B98" s="20"/>
      <c r="C98" s="8" t="s">
        <v>67</v>
      </c>
      <c r="D98" s="1">
        <f t="shared" si="42"/>
        <v>0</v>
      </c>
      <c r="E98" s="1">
        <f t="shared" si="42"/>
        <v>0</v>
      </c>
      <c r="F98" s="1"/>
      <c r="G98" s="1"/>
      <c r="H98" s="1"/>
      <c r="I98" s="1"/>
      <c r="J98" s="1">
        <v>0</v>
      </c>
      <c r="K98" s="1">
        <v>0</v>
      </c>
      <c r="L98" s="1"/>
      <c r="M98" s="1"/>
      <c r="N98" s="29"/>
      <c r="O98" s="30"/>
      <c r="P98" s="10"/>
      <c r="Q98" s="10"/>
    </row>
    <row r="99" spans="1:17" ht="15">
      <c r="A99" s="16"/>
      <c r="B99" s="21"/>
      <c r="C99" s="8" t="s">
        <v>68</v>
      </c>
      <c r="D99" s="1">
        <f t="shared" si="42"/>
        <v>0</v>
      </c>
      <c r="E99" s="1">
        <f t="shared" si="42"/>
        <v>0</v>
      </c>
      <c r="F99" s="1"/>
      <c r="G99" s="1"/>
      <c r="H99" s="1"/>
      <c r="I99" s="1"/>
      <c r="J99" s="1">
        <v>0</v>
      </c>
      <c r="K99" s="1">
        <v>0</v>
      </c>
      <c r="L99" s="1"/>
      <c r="M99" s="1"/>
      <c r="N99" s="31"/>
      <c r="O99" s="32"/>
      <c r="P99" s="10"/>
      <c r="Q99" s="10"/>
    </row>
    <row r="100" spans="1:17" ht="15">
      <c r="A100" s="14" t="s">
        <v>49</v>
      </c>
      <c r="B100" s="19" t="s">
        <v>44</v>
      </c>
      <c r="C100" s="8" t="s">
        <v>15</v>
      </c>
      <c r="D100" s="1">
        <f t="shared" si="41"/>
        <v>788</v>
      </c>
      <c r="E100" s="1">
        <f t="shared" si="41"/>
        <v>788</v>
      </c>
      <c r="F100" s="1">
        <f>SUM(F101:F111)</f>
        <v>0</v>
      </c>
      <c r="G100" s="1">
        <f aca="true" t="shared" si="43" ref="G100:M100">SUM(G101:G111)</f>
        <v>0</v>
      </c>
      <c r="H100" s="1">
        <f t="shared" si="43"/>
        <v>0</v>
      </c>
      <c r="I100" s="1">
        <f t="shared" si="43"/>
        <v>0</v>
      </c>
      <c r="J100" s="1">
        <f t="shared" si="43"/>
        <v>788</v>
      </c>
      <c r="K100" s="1">
        <f t="shared" si="43"/>
        <v>788</v>
      </c>
      <c r="L100" s="1">
        <f t="shared" si="43"/>
        <v>0</v>
      </c>
      <c r="M100" s="1">
        <f t="shared" si="43"/>
        <v>0</v>
      </c>
      <c r="N100" s="27"/>
      <c r="O100" s="28"/>
      <c r="P100" s="10"/>
      <c r="Q100" s="10"/>
    </row>
    <row r="101" spans="1:17" ht="15">
      <c r="A101" s="15"/>
      <c r="B101" s="20"/>
      <c r="C101" s="8" t="s">
        <v>0</v>
      </c>
      <c r="D101" s="1">
        <f t="shared" si="41"/>
        <v>444</v>
      </c>
      <c r="E101" s="1">
        <f t="shared" si="41"/>
        <v>444</v>
      </c>
      <c r="F101" s="1"/>
      <c r="G101" s="1"/>
      <c r="H101" s="1"/>
      <c r="I101" s="1"/>
      <c r="J101" s="1">
        <f>K101</f>
        <v>444</v>
      </c>
      <c r="K101" s="1">
        <f>272+172</f>
        <v>444</v>
      </c>
      <c r="L101" s="1"/>
      <c r="M101" s="1"/>
      <c r="N101" s="29"/>
      <c r="O101" s="30"/>
      <c r="P101" s="10"/>
      <c r="Q101" s="10"/>
    </row>
    <row r="102" spans="1:17" ht="15">
      <c r="A102" s="15"/>
      <c r="B102" s="20"/>
      <c r="C102" s="8" t="s">
        <v>1</v>
      </c>
      <c r="D102" s="1">
        <f t="shared" si="41"/>
        <v>344</v>
      </c>
      <c r="E102" s="1">
        <f t="shared" si="41"/>
        <v>344</v>
      </c>
      <c r="F102" s="1"/>
      <c r="G102" s="1"/>
      <c r="H102" s="1"/>
      <c r="I102" s="1"/>
      <c r="J102" s="1">
        <f>344</f>
        <v>344</v>
      </c>
      <c r="K102" s="1">
        <f>344</f>
        <v>344</v>
      </c>
      <c r="L102" s="1"/>
      <c r="M102" s="1"/>
      <c r="N102" s="29"/>
      <c r="O102" s="30"/>
      <c r="P102" s="10"/>
      <c r="Q102" s="10"/>
    </row>
    <row r="103" spans="1:17" ht="15">
      <c r="A103" s="15"/>
      <c r="B103" s="20"/>
      <c r="C103" s="8" t="s">
        <v>3</v>
      </c>
      <c r="D103" s="1">
        <f t="shared" si="41"/>
        <v>0</v>
      </c>
      <c r="E103" s="1">
        <f t="shared" si="41"/>
        <v>0</v>
      </c>
      <c r="F103" s="1"/>
      <c r="G103" s="1"/>
      <c r="H103" s="1"/>
      <c r="I103" s="1"/>
      <c r="J103" s="1">
        <v>0</v>
      </c>
      <c r="K103" s="1">
        <v>0</v>
      </c>
      <c r="L103" s="1"/>
      <c r="M103" s="1"/>
      <c r="N103" s="29"/>
      <c r="O103" s="30"/>
      <c r="P103" s="10"/>
      <c r="Q103" s="10"/>
    </row>
    <row r="104" spans="1:17" ht="15">
      <c r="A104" s="15"/>
      <c r="B104" s="20"/>
      <c r="C104" s="8" t="s">
        <v>51</v>
      </c>
      <c r="D104" s="1">
        <f aca="true" t="shared" si="44" ref="D104:E108">F104+H104+J104+L104</f>
        <v>0</v>
      </c>
      <c r="E104" s="1">
        <f t="shared" si="44"/>
        <v>0</v>
      </c>
      <c r="F104" s="1"/>
      <c r="G104" s="1"/>
      <c r="H104" s="1"/>
      <c r="I104" s="1"/>
      <c r="J104" s="1">
        <v>0</v>
      </c>
      <c r="K104" s="1"/>
      <c r="L104" s="1"/>
      <c r="M104" s="1"/>
      <c r="N104" s="29"/>
      <c r="O104" s="30"/>
      <c r="P104" s="10"/>
      <c r="Q104" s="10"/>
    </row>
    <row r="105" spans="1:17" ht="15">
      <c r="A105" s="15"/>
      <c r="B105" s="20"/>
      <c r="C105" s="8" t="s">
        <v>52</v>
      </c>
      <c r="D105" s="1">
        <f t="shared" si="44"/>
        <v>0</v>
      </c>
      <c r="E105" s="1">
        <f t="shared" si="44"/>
        <v>0</v>
      </c>
      <c r="F105" s="1"/>
      <c r="G105" s="1"/>
      <c r="H105" s="1"/>
      <c r="I105" s="1"/>
      <c r="J105" s="1">
        <v>0</v>
      </c>
      <c r="K105" s="1"/>
      <c r="L105" s="1"/>
      <c r="M105" s="1"/>
      <c r="N105" s="29"/>
      <c r="O105" s="30"/>
      <c r="P105" s="10"/>
      <c r="Q105" s="10"/>
    </row>
    <row r="106" spans="1:17" ht="15">
      <c r="A106" s="15"/>
      <c r="B106" s="20"/>
      <c r="C106" s="8" t="s">
        <v>53</v>
      </c>
      <c r="D106" s="1">
        <f t="shared" si="44"/>
        <v>0</v>
      </c>
      <c r="E106" s="1">
        <f t="shared" si="44"/>
        <v>0</v>
      </c>
      <c r="F106" s="1"/>
      <c r="G106" s="1"/>
      <c r="H106" s="1"/>
      <c r="I106" s="1"/>
      <c r="J106" s="1">
        <v>0</v>
      </c>
      <c r="K106" s="1"/>
      <c r="L106" s="1"/>
      <c r="M106" s="1"/>
      <c r="N106" s="29"/>
      <c r="O106" s="30"/>
      <c r="P106" s="10"/>
      <c r="Q106" s="10"/>
    </row>
    <row r="107" spans="1:17" ht="15">
      <c r="A107" s="15"/>
      <c r="B107" s="20"/>
      <c r="C107" s="8" t="s">
        <v>64</v>
      </c>
      <c r="D107" s="1">
        <f t="shared" si="44"/>
        <v>0</v>
      </c>
      <c r="E107" s="1">
        <f t="shared" si="44"/>
        <v>0</v>
      </c>
      <c r="F107" s="1"/>
      <c r="G107" s="1"/>
      <c r="H107" s="1"/>
      <c r="I107" s="1"/>
      <c r="J107" s="1">
        <v>0</v>
      </c>
      <c r="K107" s="1"/>
      <c r="L107" s="1"/>
      <c r="M107" s="1"/>
      <c r="N107" s="29"/>
      <c r="O107" s="30"/>
      <c r="P107" s="10"/>
      <c r="Q107" s="10"/>
    </row>
    <row r="108" spans="1:17" ht="15">
      <c r="A108" s="15"/>
      <c r="B108" s="20"/>
      <c r="C108" s="8" t="s">
        <v>65</v>
      </c>
      <c r="D108" s="1">
        <f t="shared" si="44"/>
        <v>0</v>
      </c>
      <c r="E108" s="1">
        <f t="shared" si="44"/>
        <v>0</v>
      </c>
      <c r="F108" s="1"/>
      <c r="G108" s="1"/>
      <c r="H108" s="1"/>
      <c r="I108" s="1"/>
      <c r="J108" s="1">
        <v>0</v>
      </c>
      <c r="K108" s="1"/>
      <c r="L108" s="1"/>
      <c r="M108" s="1"/>
      <c r="N108" s="29"/>
      <c r="O108" s="30"/>
      <c r="P108" s="10"/>
      <c r="Q108" s="10"/>
    </row>
    <row r="109" spans="1:17" ht="15">
      <c r="A109" s="15"/>
      <c r="B109" s="20"/>
      <c r="C109" s="8" t="s">
        <v>66</v>
      </c>
      <c r="D109" s="1">
        <f aca="true" t="shared" si="45" ref="D109:E111">F109+H109+J109+L109</f>
        <v>0</v>
      </c>
      <c r="E109" s="1">
        <f t="shared" si="45"/>
        <v>0</v>
      </c>
      <c r="F109" s="1"/>
      <c r="G109" s="1"/>
      <c r="H109" s="1"/>
      <c r="I109" s="1"/>
      <c r="J109" s="1">
        <v>0</v>
      </c>
      <c r="K109" s="1"/>
      <c r="L109" s="1"/>
      <c r="M109" s="1"/>
      <c r="N109" s="29"/>
      <c r="O109" s="30"/>
      <c r="P109" s="10"/>
      <c r="Q109" s="10"/>
    </row>
    <row r="110" spans="1:17" ht="15">
      <c r="A110" s="15"/>
      <c r="B110" s="20"/>
      <c r="C110" s="8" t="s">
        <v>67</v>
      </c>
      <c r="D110" s="1">
        <f t="shared" si="45"/>
        <v>0</v>
      </c>
      <c r="E110" s="1">
        <f t="shared" si="45"/>
        <v>0</v>
      </c>
      <c r="F110" s="1"/>
      <c r="G110" s="1"/>
      <c r="H110" s="1"/>
      <c r="I110" s="1"/>
      <c r="J110" s="1">
        <v>0</v>
      </c>
      <c r="K110" s="1"/>
      <c r="L110" s="1"/>
      <c r="M110" s="1"/>
      <c r="N110" s="29"/>
      <c r="O110" s="30"/>
      <c r="P110" s="10"/>
      <c r="Q110" s="10"/>
    </row>
    <row r="111" spans="1:17" ht="15">
      <c r="A111" s="16"/>
      <c r="B111" s="21"/>
      <c r="C111" s="8" t="s">
        <v>68</v>
      </c>
      <c r="D111" s="1">
        <f t="shared" si="45"/>
        <v>0</v>
      </c>
      <c r="E111" s="1">
        <f t="shared" si="45"/>
        <v>0</v>
      </c>
      <c r="F111" s="1"/>
      <c r="G111" s="1"/>
      <c r="H111" s="1"/>
      <c r="I111" s="1"/>
      <c r="J111" s="1">
        <v>0</v>
      </c>
      <c r="K111" s="1"/>
      <c r="L111" s="1"/>
      <c r="M111" s="1"/>
      <c r="N111" s="31"/>
      <c r="O111" s="32"/>
      <c r="P111" s="10"/>
      <c r="Q111" s="10"/>
    </row>
    <row r="112" spans="1:17" ht="15">
      <c r="A112" s="14" t="s">
        <v>61</v>
      </c>
      <c r="B112" s="19" t="s">
        <v>50</v>
      </c>
      <c r="C112" s="8" t="s">
        <v>15</v>
      </c>
      <c r="D112" s="1">
        <f aca="true" t="shared" si="46" ref="D112:E115">F112+H112+J112+L112</f>
        <v>5302.099999999999</v>
      </c>
      <c r="E112" s="1">
        <f>G112+I112+K112+M112</f>
        <v>5302.099999999999</v>
      </c>
      <c r="F112" s="1">
        <f>SUM(F113:F123)</f>
        <v>0</v>
      </c>
      <c r="G112" s="1">
        <f aca="true" t="shared" si="47" ref="G112:M112">SUM(G113:G123)</f>
        <v>0</v>
      </c>
      <c r="H112" s="1">
        <f t="shared" si="47"/>
        <v>0</v>
      </c>
      <c r="I112" s="1">
        <f t="shared" si="47"/>
        <v>0</v>
      </c>
      <c r="J112" s="1">
        <f t="shared" si="47"/>
        <v>5302.099999999999</v>
      </c>
      <c r="K112" s="1">
        <f t="shared" si="47"/>
        <v>5302.099999999999</v>
      </c>
      <c r="L112" s="1">
        <f t="shared" si="47"/>
        <v>0</v>
      </c>
      <c r="M112" s="1">
        <f t="shared" si="47"/>
        <v>0</v>
      </c>
      <c r="N112" s="27"/>
      <c r="O112" s="28"/>
      <c r="P112" s="10"/>
      <c r="Q112" s="10"/>
    </row>
    <row r="113" spans="1:17" ht="15">
      <c r="A113" s="15"/>
      <c r="B113" s="20"/>
      <c r="C113" s="8" t="s">
        <v>0</v>
      </c>
      <c r="D113" s="1">
        <f t="shared" si="46"/>
        <v>779</v>
      </c>
      <c r="E113" s="1">
        <f t="shared" si="46"/>
        <v>779</v>
      </c>
      <c r="F113" s="1"/>
      <c r="G113" s="1"/>
      <c r="H113" s="1"/>
      <c r="I113" s="1"/>
      <c r="J113" s="1">
        <v>779</v>
      </c>
      <c r="K113" s="1">
        <v>779</v>
      </c>
      <c r="L113" s="1"/>
      <c r="M113" s="1"/>
      <c r="N113" s="29"/>
      <c r="O113" s="30"/>
      <c r="P113" s="10"/>
      <c r="Q113" s="10"/>
    </row>
    <row r="114" spans="1:17" ht="15">
      <c r="A114" s="15"/>
      <c r="B114" s="20"/>
      <c r="C114" s="8" t="s">
        <v>1</v>
      </c>
      <c r="D114" s="1">
        <f t="shared" si="46"/>
        <v>1507.7</v>
      </c>
      <c r="E114" s="1">
        <f t="shared" si="46"/>
        <v>1507.7</v>
      </c>
      <c r="F114" s="1"/>
      <c r="G114" s="1"/>
      <c r="H114" s="1"/>
      <c r="I114" s="1"/>
      <c r="J114" s="1">
        <v>1507.7</v>
      </c>
      <c r="K114" s="1">
        <f>1507.7</f>
        <v>1507.7</v>
      </c>
      <c r="L114" s="1"/>
      <c r="M114" s="1"/>
      <c r="N114" s="29"/>
      <c r="O114" s="30"/>
      <c r="P114" s="10"/>
      <c r="Q114" s="10"/>
    </row>
    <row r="115" spans="1:17" ht="15">
      <c r="A115" s="15"/>
      <c r="B115" s="20"/>
      <c r="C115" s="8" t="s">
        <v>3</v>
      </c>
      <c r="D115" s="1">
        <f t="shared" si="46"/>
        <v>1507.7</v>
      </c>
      <c r="E115" s="1">
        <f t="shared" si="46"/>
        <v>1507.7</v>
      </c>
      <c r="F115" s="1"/>
      <c r="G115" s="1"/>
      <c r="H115" s="1"/>
      <c r="I115" s="1"/>
      <c r="J115" s="1">
        <v>1507.7</v>
      </c>
      <c r="K115" s="1">
        <v>1507.7</v>
      </c>
      <c r="L115" s="1"/>
      <c r="M115" s="1"/>
      <c r="N115" s="29"/>
      <c r="O115" s="30"/>
      <c r="P115" s="10"/>
      <c r="Q115" s="10"/>
    </row>
    <row r="116" spans="1:17" ht="15">
      <c r="A116" s="15"/>
      <c r="B116" s="20"/>
      <c r="C116" s="8" t="s">
        <v>51</v>
      </c>
      <c r="D116" s="1">
        <f aca="true" t="shared" si="48" ref="D116:E120">F116+H116+J116+L116</f>
        <v>1507.7</v>
      </c>
      <c r="E116" s="1">
        <f t="shared" si="48"/>
        <v>1507.7</v>
      </c>
      <c r="F116" s="1"/>
      <c r="G116" s="1"/>
      <c r="H116" s="1"/>
      <c r="I116" s="1"/>
      <c r="J116" s="1">
        <v>1507.7</v>
      </c>
      <c r="K116" s="1">
        <v>1507.7</v>
      </c>
      <c r="L116" s="1"/>
      <c r="M116" s="1"/>
      <c r="N116" s="29"/>
      <c r="O116" s="30"/>
      <c r="P116" s="10"/>
      <c r="Q116" s="10"/>
    </row>
    <row r="117" spans="1:17" ht="15">
      <c r="A117" s="15"/>
      <c r="B117" s="20"/>
      <c r="C117" s="8" t="s">
        <v>52</v>
      </c>
      <c r="D117" s="1">
        <f t="shared" si="48"/>
        <v>0</v>
      </c>
      <c r="E117" s="1">
        <f t="shared" si="48"/>
        <v>0</v>
      </c>
      <c r="F117" s="1"/>
      <c r="G117" s="1"/>
      <c r="H117" s="1"/>
      <c r="I117" s="1"/>
      <c r="J117" s="1">
        <v>0</v>
      </c>
      <c r="K117" s="1"/>
      <c r="L117" s="1"/>
      <c r="M117" s="1"/>
      <c r="N117" s="29"/>
      <c r="O117" s="30"/>
      <c r="P117" s="10"/>
      <c r="Q117" s="10"/>
    </row>
    <row r="118" spans="1:17" ht="15">
      <c r="A118" s="15"/>
      <c r="B118" s="20"/>
      <c r="C118" s="8" t="s">
        <v>53</v>
      </c>
      <c r="D118" s="1">
        <f t="shared" si="48"/>
        <v>0</v>
      </c>
      <c r="E118" s="1">
        <f t="shared" si="48"/>
        <v>0</v>
      </c>
      <c r="F118" s="1"/>
      <c r="G118" s="1"/>
      <c r="H118" s="1"/>
      <c r="I118" s="1"/>
      <c r="J118" s="1">
        <v>0</v>
      </c>
      <c r="K118" s="1"/>
      <c r="L118" s="1"/>
      <c r="M118" s="1"/>
      <c r="N118" s="29"/>
      <c r="O118" s="30"/>
      <c r="P118" s="10"/>
      <c r="Q118" s="10"/>
    </row>
    <row r="119" spans="1:17" ht="15">
      <c r="A119" s="15"/>
      <c r="B119" s="20"/>
      <c r="C119" s="8" t="s">
        <v>64</v>
      </c>
      <c r="D119" s="1">
        <f t="shared" si="48"/>
        <v>0</v>
      </c>
      <c r="E119" s="1">
        <f t="shared" si="48"/>
        <v>0</v>
      </c>
      <c r="F119" s="1"/>
      <c r="G119" s="1"/>
      <c r="H119" s="1"/>
      <c r="I119" s="1"/>
      <c r="J119" s="1">
        <v>0</v>
      </c>
      <c r="K119" s="1"/>
      <c r="L119" s="1"/>
      <c r="M119" s="1"/>
      <c r="N119" s="29"/>
      <c r="O119" s="30"/>
      <c r="P119" s="10"/>
      <c r="Q119" s="10"/>
    </row>
    <row r="120" spans="1:17" ht="15">
      <c r="A120" s="15"/>
      <c r="B120" s="20"/>
      <c r="C120" s="8" t="s">
        <v>65</v>
      </c>
      <c r="D120" s="1">
        <f t="shared" si="48"/>
        <v>0</v>
      </c>
      <c r="E120" s="1">
        <f t="shared" si="48"/>
        <v>0</v>
      </c>
      <c r="F120" s="1"/>
      <c r="G120" s="1"/>
      <c r="H120" s="1"/>
      <c r="I120" s="1"/>
      <c r="J120" s="1">
        <v>0</v>
      </c>
      <c r="K120" s="1"/>
      <c r="L120" s="1"/>
      <c r="M120" s="1"/>
      <c r="N120" s="29"/>
      <c r="O120" s="30"/>
      <c r="P120" s="10"/>
      <c r="Q120" s="10"/>
    </row>
    <row r="121" spans="1:17" ht="15">
      <c r="A121" s="15"/>
      <c r="B121" s="20"/>
      <c r="C121" s="8" t="s">
        <v>66</v>
      </c>
      <c r="D121" s="1">
        <f aca="true" t="shared" si="49" ref="D121:E123">F121+H121+J121+L121</f>
        <v>0</v>
      </c>
      <c r="E121" s="1">
        <f t="shared" si="49"/>
        <v>0</v>
      </c>
      <c r="F121" s="1"/>
      <c r="G121" s="1"/>
      <c r="H121" s="1"/>
      <c r="I121" s="1"/>
      <c r="J121" s="1">
        <v>0</v>
      </c>
      <c r="K121" s="1"/>
      <c r="L121" s="1"/>
      <c r="M121" s="1"/>
      <c r="N121" s="29"/>
      <c r="O121" s="30"/>
      <c r="P121" s="10"/>
      <c r="Q121" s="10"/>
    </row>
    <row r="122" spans="1:17" ht="15">
      <c r="A122" s="15"/>
      <c r="B122" s="20"/>
      <c r="C122" s="8" t="s">
        <v>67</v>
      </c>
      <c r="D122" s="1">
        <f t="shared" si="49"/>
        <v>0</v>
      </c>
      <c r="E122" s="1">
        <f t="shared" si="49"/>
        <v>0</v>
      </c>
      <c r="F122" s="1"/>
      <c r="G122" s="1"/>
      <c r="H122" s="1"/>
      <c r="I122" s="1"/>
      <c r="J122" s="1">
        <v>0</v>
      </c>
      <c r="K122" s="1"/>
      <c r="L122" s="1"/>
      <c r="M122" s="1"/>
      <c r="N122" s="29"/>
      <c r="O122" s="30"/>
      <c r="P122" s="10"/>
      <c r="Q122" s="10"/>
    </row>
    <row r="123" spans="1:17" ht="15">
      <c r="A123" s="16"/>
      <c r="B123" s="21"/>
      <c r="C123" s="8" t="s">
        <v>68</v>
      </c>
      <c r="D123" s="1">
        <f t="shared" si="49"/>
        <v>0</v>
      </c>
      <c r="E123" s="1">
        <f t="shared" si="49"/>
        <v>0</v>
      </c>
      <c r="F123" s="1"/>
      <c r="G123" s="1"/>
      <c r="H123" s="1"/>
      <c r="I123" s="1"/>
      <c r="J123" s="1">
        <v>0</v>
      </c>
      <c r="K123" s="1"/>
      <c r="L123" s="1"/>
      <c r="M123" s="1"/>
      <c r="N123" s="31"/>
      <c r="O123" s="32"/>
      <c r="P123" s="10"/>
      <c r="Q123" s="10"/>
    </row>
    <row r="124" spans="1:17" ht="15">
      <c r="A124" s="14"/>
      <c r="B124" s="19" t="s">
        <v>16</v>
      </c>
      <c r="C124" s="8" t="s">
        <v>15</v>
      </c>
      <c r="D124" s="1">
        <f>F124+H124+J124+L124</f>
        <v>37048252.802329995</v>
      </c>
      <c r="E124" s="1">
        <f aca="true" t="shared" si="50" ref="D124:E127">G124+I124+K124+M124</f>
        <v>9949614.302330002</v>
      </c>
      <c r="F124" s="1">
        <f>SUM(F125:F135)</f>
        <v>5192907.100000001</v>
      </c>
      <c r="G124" s="1">
        <f aca="true" t="shared" si="51" ref="G124:M124">SUM(G125:G135)</f>
        <v>1314316.4</v>
      </c>
      <c r="H124" s="1">
        <f t="shared" si="51"/>
        <v>0</v>
      </c>
      <c r="I124" s="1">
        <f t="shared" si="51"/>
        <v>0</v>
      </c>
      <c r="J124" s="1">
        <f t="shared" si="51"/>
        <v>31813006.902329996</v>
      </c>
      <c r="K124" s="1">
        <f t="shared" si="51"/>
        <v>8592959.102330001</v>
      </c>
      <c r="L124" s="1">
        <f t="shared" si="51"/>
        <v>42338.8</v>
      </c>
      <c r="M124" s="1">
        <f t="shared" si="51"/>
        <v>42338.8</v>
      </c>
      <c r="N124" s="27"/>
      <c r="O124" s="28"/>
      <c r="P124" s="10"/>
      <c r="Q124" s="10"/>
    </row>
    <row r="125" spans="1:17" ht="15">
      <c r="A125" s="15"/>
      <c r="B125" s="20"/>
      <c r="C125" s="8" t="s">
        <v>0</v>
      </c>
      <c r="D125" s="1">
        <f t="shared" si="50"/>
        <v>2565938.70233</v>
      </c>
      <c r="E125" s="1">
        <f t="shared" si="50"/>
        <v>2565938.70233</v>
      </c>
      <c r="F125" s="1">
        <f aca="true" t="shared" si="52" ref="F125:M135">F29</f>
        <v>307080.10000000003</v>
      </c>
      <c r="G125" s="1">
        <f t="shared" si="52"/>
        <v>307080.10000000003</v>
      </c>
      <c r="H125" s="1">
        <f t="shared" si="52"/>
        <v>0</v>
      </c>
      <c r="I125" s="1">
        <f t="shared" si="52"/>
        <v>0</v>
      </c>
      <c r="J125" s="1">
        <f t="shared" si="52"/>
        <v>2252957.80233</v>
      </c>
      <c r="K125" s="1">
        <f t="shared" si="52"/>
        <v>2252957.80233</v>
      </c>
      <c r="L125" s="1">
        <f t="shared" si="52"/>
        <v>5900.8</v>
      </c>
      <c r="M125" s="1">
        <f t="shared" si="52"/>
        <v>5900.8</v>
      </c>
      <c r="N125" s="29"/>
      <c r="O125" s="30"/>
      <c r="P125" s="10"/>
      <c r="Q125" s="10"/>
    </row>
    <row r="126" spans="1:17" ht="15">
      <c r="A126" s="15"/>
      <c r="B126" s="20"/>
      <c r="C126" s="8" t="s">
        <v>1</v>
      </c>
      <c r="D126" s="1">
        <f>F126+H126+J126+L126</f>
        <v>3091390.1000000006</v>
      </c>
      <c r="E126" s="1">
        <f t="shared" si="50"/>
        <v>2752971.4000000004</v>
      </c>
      <c r="F126" s="1">
        <f t="shared" si="52"/>
        <v>484592.7</v>
      </c>
      <c r="G126" s="1">
        <f t="shared" si="52"/>
        <v>340098.9</v>
      </c>
      <c r="H126" s="1">
        <f t="shared" si="52"/>
        <v>0</v>
      </c>
      <c r="I126" s="1">
        <f t="shared" si="52"/>
        <v>0</v>
      </c>
      <c r="J126" s="1">
        <f t="shared" si="52"/>
        <v>2594317.4000000004</v>
      </c>
      <c r="K126" s="1">
        <f t="shared" si="52"/>
        <v>2400392.5000000005</v>
      </c>
      <c r="L126" s="1">
        <f t="shared" si="52"/>
        <v>12480</v>
      </c>
      <c r="M126" s="1">
        <f t="shared" si="52"/>
        <v>12480</v>
      </c>
      <c r="N126" s="29"/>
      <c r="O126" s="30"/>
      <c r="P126" s="10"/>
      <c r="Q126" s="10"/>
    </row>
    <row r="127" spans="1:17" ht="15">
      <c r="A127" s="15"/>
      <c r="B127" s="20"/>
      <c r="C127" s="8" t="s">
        <v>3</v>
      </c>
      <c r="D127" s="1">
        <f t="shared" si="50"/>
        <v>3298000.400000001</v>
      </c>
      <c r="E127" s="1">
        <f t="shared" si="50"/>
        <v>2315352.1</v>
      </c>
      <c r="F127" s="1">
        <f t="shared" si="52"/>
        <v>484592.7</v>
      </c>
      <c r="G127" s="1">
        <f t="shared" si="52"/>
        <v>333568.7</v>
      </c>
      <c r="H127" s="1">
        <f t="shared" si="52"/>
        <v>0</v>
      </c>
      <c r="I127" s="1">
        <f t="shared" si="52"/>
        <v>0</v>
      </c>
      <c r="J127" s="1">
        <f t="shared" si="52"/>
        <v>2801428.7000000007</v>
      </c>
      <c r="K127" s="1">
        <f t="shared" si="52"/>
        <v>1969804.4</v>
      </c>
      <c r="L127" s="1">
        <f t="shared" si="52"/>
        <v>11979</v>
      </c>
      <c r="M127" s="1">
        <f t="shared" si="52"/>
        <v>11979</v>
      </c>
      <c r="N127" s="29"/>
      <c r="O127" s="30"/>
      <c r="P127" s="10"/>
      <c r="Q127" s="10"/>
    </row>
    <row r="128" spans="1:17" ht="15">
      <c r="A128" s="15"/>
      <c r="B128" s="20"/>
      <c r="C128" s="8" t="s">
        <v>51</v>
      </c>
      <c r="D128" s="1">
        <f aca="true" t="shared" si="53" ref="D128:E132">F128+H128+J128+L128</f>
        <v>3517155.7</v>
      </c>
      <c r="E128" s="1">
        <f t="shared" si="53"/>
        <v>2315352.1</v>
      </c>
      <c r="F128" s="1">
        <f t="shared" si="52"/>
        <v>484592.69999999995</v>
      </c>
      <c r="G128" s="1">
        <f t="shared" si="52"/>
        <v>333568.7</v>
      </c>
      <c r="H128" s="1">
        <f t="shared" si="52"/>
        <v>0</v>
      </c>
      <c r="I128" s="1">
        <f t="shared" si="52"/>
        <v>0</v>
      </c>
      <c r="J128" s="1">
        <f t="shared" si="52"/>
        <v>3020584</v>
      </c>
      <c r="K128" s="1">
        <f t="shared" si="52"/>
        <v>1969804.4</v>
      </c>
      <c r="L128" s="1">
        <f t="shared" si="52"/>
        <v>11979</v>
      </c>
      <c r="M128" s="1">
        <f t="shared" si="52"/>
        <v>11979</v>
      </c>
      <c r="N128" s="29"/>
      <c r="O128" s="30"/>
      <c r="P128" s="10"/>
      <c r="Q128" s="10"/>
    </row>
    <row r="129" spans="1:17" ht="15">
      <c r="A129" s="15"/>
      <c r="B129" s="20"/>
      <c r="C129" s="8" t="s">
        <v>52</v>
      </c>
      <c r="D129" s="1">
        <f t="shared" si="53"/>
        <v>3509569.3</v>
      </c>
      <c r="E129" s="1">
        <f t="shared" si="53"/>
        <v>0</v>
      </c>
      <c r="F129" s="1">
        <f t="shared" si="52"/>
        <v>490292.69999999995</v>
      </c>
      <c r="G129" s="1">
        <f t="shared" si="52"/>
        <v>0</v>
      </c>
      <c r="H129" s="1">
        <f t="shared" si="52"/>
        <v>0</v>
      </c>
      <c r="I129" s="1">
        <f t="shared" si="52"/>
        <v>0</v>
      </c>
      <c r="J129" s="1">
        <f t="shared" si="52"/>
        <v>3019276.6</v>
      </c>
      <c r="K129" s="1">
        <f t="shared" si="52"/>
        <v>0</v>
      </c>
      <c r="L129" s="1">
        <f t="shared" si="52"/>
        <v>0</v>
      </c>
      <c r="M129" s="1">
        <f t="shared" si="52"/>
        <v>0</v>
      </c>
      <c r="N129" s="29"/>
      <c r="O129" s="30"/>
      <c r="P129" s="10"/>
      <c r="Q129" s="10"/>
    </row>
    <row r="130" spans="1:17" ht="15">
      <c r="A130" s="15"/>
      <c r="B130" s="20"/>
      <c r="C130" s="8" t="s">
        <v>53</v>
      </c>
      <c r="D130" s="1">
        <f t="shared" si="53"/>
        <v>3511033.0999999996</v>
      </c>
      <c r="E130" s="1">
        <f t="shared" si="53"/>
        <v>0</v>
      </c>
      <c r="F130" s="1">
        <f t="shared" si="52"/>
        <v>490292.69999999995</v>
      </c>
      <c r="G130" s="1">
        <f t="shared" si="52"/>
        <v>0</v>
      </c>
      <c r="H130" s="1">
        <f t="shared" si="52"/>
        <v>0</v>
      </c>
      <c r="I130" s="1">
        <f t="shared" si="52"/>
        <v>0</v>
      </c>
      <c r="J130" s="1">
        <f t="shared" si="52"/>
        <v>3020740.4</v>
      </c>
      <c r="K130" s="1">
        <f t="shared" si="52"/>
        <v>0</v>
      </c>
      <c r="L130" s="1">
        <f t="shared" si="52"/>
        <v>0</v>
      </c>
      <c r="M130" s="1">
        <f t="shared" si="52"/>
        <v>0</v>
      </c>
      <c r="N130" s="29"/>
      <c r="O130" s="30"/>
      <c r="P130" s="10"/>
      <c r="Q130" s="10"/>
    </row>
    <row r="131" spans="1:17" ht="15">
      <c r="A131" s="15"/>
      <c r="B131" s="20"/>
      <c r="C131" s="8" t="s">
        <v>64</v>
      </c>
      <c r="D131" s="1">
        <f>F131+H131+J131+L131</f>
        <v>3511033.0999999996</v>
      </c>
      <c r="E131" s="1">
        <f t="shared" si="53"/>
        <v>0</v>
      </c>
      <c r="F131" s="1">
        <f t="shared" si="52"/>
        <v>490292.69999999995</v>
      </c>
      <c r="G131" s="1">
        <f t="shared" si="52"/>
        <v>0</v>
      </c>
      <c r="H131" s="1">
        <f t="shared" si="52"/>
        <v>0</v>
      </c>
      <c r="I131" s="1">
        <f t="shared" si="52"/>
        <v>0</v>
      </c>
      <c r="J131" s="1">
        <f t="shared" si="52"/>
        <v>3020740.4</v>
      </c>
      <c r="K131" s="1">
        <f t="shared" si="52"/>
        <v>0</v>
      </c>
      <c r="L131" s="1">
        <f t="shared" si="52"/>
        <v>0</v>
      </c>
      <c r="M131" s="1">
        <f t="shared" si="52"/>
        <v>0</v>
      </c>
      <c r="N131" s="29"/>
      <c r="O131" s="30"/>
      <c r="P131" s="10"/>
      <c r="Q131" s="10"/>
    </row>
    <row r="132" spans="1:17" ht="15">
      <c r="A132" s="15"/>
      <c r="B132" s="20"/>
      <c r="C132" s="8" t="s">
        <v>65</v>
      </c>
      <c r="D132" s="1">
        <f>F132+H132+J132+L132</f>
        <v>3511033.0999999996</v>
      </c>
      <c r="E132" s="1">
        <f t="shared" si="53"/>
        <v>0</v>
      </c>
      <c r="F132" s="1">
        <f t="shared" si="52"/>
        <v>490292.69999999995</v>
      </c>
      <c r="G132" s="1">
        <f t="shared" si="52"/>
        <v>0</v>
      </c>
      <c r="H132" s="1">
        <f t="shared" si="52"/>
        <v>0</v>
      </c>
      <c r="I132" s="1">
        <f t="shared" si="52"/>
        <v>0</v>
      </c>
      <c r="J132" s="1">
        <f t="shared" si="52"/>
        <v>3020740.4</v>
      </c>
      <c r="K132" s="1">
        <f t="shared" si="52"/>
        <v>0</v>
      </c>
      <c r="L132" s="1">
        <f t="shared" si="52"/>
        <v>0</v>
      </c>
      <c r="M132" s="1">
        <f t="shared" si="52"/>
        <v>0</v>
      </c>
      <c r="N132" s="29"/>
      <c r="O132" s="30"/>
      <c r="P132" s="10"/>
      <c r="Q132" s="10"/>
    </row>
    <row r="133" spans="1:17" ht="15">
      <c r="A133" s="15"/>
      <c r="B133" s="20"/>
      <c r="C133" s="8" t="s">
        <v>66</v>
      </c>
      <c r="D133" s="1">
        <f>F133+H133+J133+L133</f>
        <v>3511033.0999999996</v>
      </c>
      <c r="E133" s="1">
        <f>G133+I133+K133+M133</f>
        <v>0</v>
      </c>
      <c r="F133" s="1">
        <f>F37</f>
        <v>490292.69999999995</v>
      </c>
      <c r="G133" s="1">
        <f t="shared" si="52"/>
        <v>0</v>
      </c>
      <c r="H133" s="1">
        <f t="shared" si="52"/>
        <v>0</v>
      </c>
      <c r="I133" s="1">
        <f t="shared" si="52"/>
        <v>0</v>
      </c>
      <c r="J133" s="1">
        <f t="shared" si="52"/>
        <v>3020740.4</v>
      </c>
      <c r="K133" s="1">
        <f t="shared" si="52"/>
        <v>0</v>
      </c>
      <c r="L133" s="1">
        <f t="shared" si="52"/>
        <v>0</v>
      </c>
      <c r="M133" s="1">
        <f t="shared" si="52"/>
        <v>0</v>
      </c>
      <c r="N133" s="29"/>
      <c r="O133" s="30"/>
      <c r="P133" s="10"/>
      <c r="Q133" s="10"/>
    </row>
    <row r="134" spans="1:17" ht="15">
      <c r="A134" s="15"/>
      <c r="B134" s="20"/>
      <c r="C134" s="8" t="s">
        <v>67</v>
      </c>
      <c r="D134" s="1">
        <f>F134+H134+J134+L134</f>
        <v>3511033.0999999996</v>
      </c>
      <c r="E134" s="1">
        <f>G134+I134+K134+M134</f>
        <v>0</v>
      </c>
      <c r="F134" s="1">
        <f t="shared" si="52"/>
        <v>490292.69999999995</v>
      </c>
      <c r="G134" s="1">
        <f t="shared" si="52"/>
        <v>0</v>
      </c>
      <c r="H134" s="1">
        <f t="shared" si="52"/>
        <v>0</v>
      </c>
      <c r="I134" s="1">
        <f t="shared" si="52"/>
        <v>0</v>
      </c>
      <c r="J134" s="1">
        <f t="shared" si="52"/>
        <v>3020740.4</v>
      </c>
      <c r="K134" s="1">
        <f t="shared" si="52"/>
        <v>0</v>
      </c>
      <c r="L134" s="1">
        <f t="shared" si="52"/>
        <v>0</v>
      </c>
      <c r="M134" s="1">
        <f t="shared" si="52"/>
        <v>0</v>
      </c>
      <c r="N134" s="29"/>
      <c r="O134" s="30"/>
      <c r="P134" s="10"/>
      <c r="Q134" s="10"/>
    </row>
    <row r="135" spans="1:17" ht="15">
      <c r="A135" s="16"/>
      <c r="B135" s="21"/>
      <c r="C135" s="8" t="s">
        <v>68</v>
      </c>
      <c r="D135" s="1">
        <f>F135+H135+J135+L135</f>
        <v>3511033.0999999996</v>
      </c>
      <c r="E135" s="1">
        <f>G135+I135+K135+M135</f>
        <v>0</v>
      </c>
      <c r="F135" s="1">
        <f t="shared" si="52"/>
        <v>490292.69999999995</v>
      </c>
      <c r="G135" s="1">
        <f t="shared" si="52"/>
        <v>0</v>
      </c>
      <c r="H135" s="1">
        <f t="shared" si="52"/>
        <v>0</v>
      </c>
      <c r="I135" s="1">
        <f t="shared" si="52"/>
        <v>0</v>
      </c>
      <c r="J135" s="1">
        <f t="shared" si="52"/>
        <v>3020740.4</v>
      </c>
      <c r="K135" s="1">
        <f t="shared" si="52"/>
        <v>0</v>
      </c>
      <c r="L135" s="1">
        <f t="shared" si="52"/>
        <v>0</v>
      </c>
      <c r="M135" s="1">
        <f t="shared" si="52"/>
        <v>0</v>
      </c>
      <c r="N135" s="31"/>
      <c r="O135" s="32"/>
      <c r="P135" s="10"/>
      <c r="Q135" s="10"/>
    </row>
    <row r="136" spans="1:17" ht="47.25" customHeight="1">
      <c r="A136" s="7" t="s">
        <v>20</v>
      </c>
      <c r="B136" s="35" t="s">
        <v>56</v>
      </c>
      <c r="C136" s="36"/>
      <c r="D136" s="1"/>
      <c r="E136" s="1"/>
      <c r="F136" s="9"/>
      <c r="G136" s="9"/>
      <c r="H136" s="9"/>
      <c r="I136" s="9"/>
      <c r="J136" s="9"/>
      <c r="K136" s="9"/>
      <c r="L136" s="9"/>
      <c r="M136" s="9"/>
      <c r="N136" s="25"/>
      <c r="O136" s="25"/>
      <c r="P136" s="10"/>
      <c r="Q136" s="10"/>
    </row>
    <row r="137" spans="1:17" ht="15">
      <c r="A137" s="14" t="s">
        <v>31</v>
      </c>
      <c r="B137" s="19" t="s">
        <v>57</v>
      </c>
      <c r="C137" s="8" t="s">
        <v>15</v>
      </c>
      <c r="D137" s="1">
        <f aca="true" t="shared" si="54" ref="D137:E140">F137+H137+J137+L137</f>
        <v>2405823.91</v>
      </c>
      <c r="E137" s="1">
        <f t="shared" si="54"/>
        <v>1306293.10767</v>
      </c>
      <c r="F137" s="1">
        <f>SUM(F138:F148)</f>
        <v>961292.7000000001</v>
      </c>
      <c r="G137" s="1">
        <f aca="true" t="shared" si="55" ref="G137:M137">SUM(G138:G148)</f>
        <v>397012.1</v>
      </c>
      <c r="H137" s="1">
        <f t="shared" si="55"/>
        <v>0</v>
      </c>
      <c r="I137" s="1">
        <f t="shared" si="55"/>
        <v>0</v>
      </c>
      <c r="J137" s="1">
        <f t="shared" si="55"/>
        <v>981712.9000000003</v>
      </c>
      <c r="K137" s="1">
        <f t="shared" si="55"/>
        <v>446462.69767</v>
      </c>
      <c r="L137" s="1">
        <f t="shared" si="55"/>
        <v>462818.31000000006</v>
      </c>
      <c r="M137" s="1">
        <f t="shared" si="55"/>
        <v>462818.31000000006</v>
      </c>
      <c r="N137" s="27" t="s">
        <v>18</v>
      </c>
      <c r="O137" s="28"/>
      <c r="P137" s="10"/>
      <c r="Q137" s="10"/>
    </row>
    <row r="138" spans="1:17" ht="15">
      <c r="A138" s="15"/>
      <c r="B138" s="20"/>
      <c r="C138" s="8" t="s">
        <v>0</v>
      </c>
      <c r="D138" s="1">
        <f t="shared" si="54"/>
        <v>340384.5</v>
      </c>
      <c r="E138" s="1">
        <f t="shared" si="54"/>
        <v>340384.49767</v>
      </c>
      <c r="F138" s="1">
        <f>F150+F162+F174+F186+F198+F210+F222</f>
        <v>130558.29999999999</v>
      </c>
      <c r="G138" s="1">
        <f aca="true" t="shared" si="56" ref="G138:M138">G150+G162+G174+G186+G198+G210+G222</f>
        <v>130558.29999999999</v>
      </c>
      <c r="H138" s="1">
        <f t="shared" si="56"/>
        <v>0</v>
      </c>
      <c r="I138" s="1">
        <f t="shared" si="56"/>
        <v>0</v>
      </c>
      <c r="J138" s="1">
        <f t="shared" si="56"/>
        <v>84837.20000000001</v>
      </c>
      <c r="K138" s="1">
        <f t="shared" si="56"/>
        <v>84837.19767000002</v>
      </c>
      <c r="L138" s="1">
        <f t="shared" si="56"/>
        <v>124989</v>
      </c>
      <c r="M138" s="1">
        <f t="shared" si="56"/>
        <v>124989</v>
      </c>
      <c r="N138" s="29"/>
      <c r="O138" s="30"/>
      <c r="P138" s="10"/>
      <c r="Q138" s="10"/>
    </row>
    <row r="139" spans="1:17" ht="15">
      <c r="A139" s="15"/>
      <c r="B139" s="20"/>
      <c r="C139" s="8" t="s">
        <v>1</v>
      </c>
      <c r="D139" s="1">
        <f t="shared" si="54"/>
        <v>365723.37</v>
      </c>
      <c r="E139" s="1">
        <f t="shared" si="54"/>
        <v>434826.27</v>
      </c>
      <c r="F139" s="1">
        <f>F151+F163+F175+F187+F199+F211+F223</f>
        <v>149786.5</v>
      </c>
      <c r="G139" s="1">
        <f aca="true" t="shared" si="57" ref="G139:M141">G151+G163+G175+G187+G199+G211+G223</f>
        <v>125230.4</v>
      </c>
      <c r="H139" s="1">
        <f t="shared" si="57"/>
        <v>0</v>
      </c>
      <c r="I139" s="1">
        <f t="shared" si="57"/>
        <v>0</v>
      </c>
      <c r="J139" s="1">
        <f t="shared" si="57"/>
        <v>101319.1</v>
      </c>
      <c r="K139" s="1">
        <f t="shared" si="57"/>
        <v>194978.09999999998</v>
      </c>
      <c r="L139" s="1">
        <f t="shared" si="57"/>
        <v>114617.77</v>
      </c>
      <c r="M139" s="1">
        <f t="shared" si="57"/>
        <v>114617.77</v>
      </c>
      <c r="N139" s="29"/>
      <c r="O139" s="30"/>
      <c r="P139" s="10"/>
      <c r="Q139" s="10"/>
    </row>
    <row r="140" spans="1:17" ht="15">
      <c r="A140" s="15"/>
      <c r="B140" s="20"/>
      <c r="C140" s="8" t="s">
        <v>3</v>
      </c>
      <c r="D140" s="1">
        <f t="shared" si="54"/>
        <v>305961.67</v>
      </c>
      <c r="E140" s="1">
        <f t="shared" si="54"/>
        <v>265541.17</v>
      </c>
      <c r="F140" s="1">
        <f>F152+F164+F176+F188+F200+F212+F224</f>
        <v>99424.9</v>
      </c>
      <c r="G140" s="1">
        <f t="shared" si="57"/>
        <v>70611.7</v>
      </c>
      <c r="H140" s="1">
        <f t="shared" si="57"/>
        <v>0</v>
      </c>
      <c r="I140" s="1">
        <f t="shared" si="57"/>
        <v>0</v>
      </c>
      <c r="J140" s="1">
        <f t="shared" si="57"/>
        <v>94931</v>
      </c>
      <c r="K140" s="1">
        <f t="shared" si="57"/>
        <v>83323.7</v>
      </c>
      <c r="L140" s="1">
        <f t="shared" si="57"/>
        <v>111605.77</v>
      </c>
      <c r="M140" s="1">
        <f t="shared" si="57"/>
        <v>111605.77</v>
      </c>
      <c r="N140" s="29"/>
      <c r="O140" s="30"/>
      <c r="P140" s="10"/>
      <c r="Q140" s="10"/>
    </row>
    <row r="141" spans="1:17" ht="15">
      <c r="A141" s="15"/>
      <c r="B141" s="20"/>
      <c r="C141" s="8" t="s">
        <v>51</v>
      </c>
      <c r="D141" s="1">
        <f aca="true" t="shared" si="58" ref="D141:E145">F141+H141+J141+L141</f>
        <v>279811.47000000003</v>
      </c>
      <c r="E141" s="1">
        <f t="shared" si="58"/>
        <v>265541.17</v>
      </c>
      <c r="F141" s="1">
        <f>F153+F165+F177+F189+F201+F213+F225</f>
        <v>79504.70000000001</v>
      </c>
      <c r="G141" s="1">
        <f t="shared" si="57"/>
        <v>70611.7</v>
      </c>
      <c r="H141" s="1">
        <f t="shared" si="57"/>
        <v>0</v>
      </c>
      <c r="I141" s="1">
        <f t="shared" si="57"/>
        <v>0</v>
      </c>
      <c r="J141" s="1">
        <f t="shared" si="57"/>
        <v>88701</v>
      </c>
      <c r="K141" s="1">
        <f t="shared" si="57"/>
        <v>83323.7</v>
      </c>
      <c r="L141" s="1">
        <f t="shared" si="57"/>
        <v>111605.77</v>
      </c>
      <c r="M141" s="1">
        <f t="shared" si="57"/>
        <v>111605.77</v>
      </c>
      <c r="N141" s="29"/>
      <c r="O141" s="30"/>
      <c r="P141" s="10"/>
      <c r="Q141" s="10"/>
    </row>
    <row r="142" spans="1:17" ht="15">
      <c r="A142" s="15"/>
      <c r="B142" s="20"/>
      <c r="C142" s="8" t="s">
        <v>52</v>
      </c>
      <c r="D142" s="1">
        <f t="shared" si="58"/>
        <v>159134.7</v>
      </c>
      <c r="E142" s="1">
        <f t="shared" si="58"/>
        <v>0</v>
      </c>
      <c r="F142" s="1">
        <f aca="true" t="shared" si="59" ref="F142:M142">F154+F166+F178+F190+F202+F214+F226</f>
        <v>71716.90000000001</v>
      </c>
      <c r="G142" s="1">
        <f>G154+G166+G178+G190+G202+G214+G226</f>
        <v>0</v>
      </c>
      <c r="H142" s="1">
        <f t="shared" si="59"/>
        <v>0</v>
      </c>
      <c r="I142" s="1">
        <f t="shared" si="59"/>
        <v>0</v>
      </c>
      <c r="J142" s="1">
        <f t="shared" si="59"/>
        <v>87417.8</v>
      </c>
      <c r="K142" s="1">
        <f t="shared" si="59"/>
        <v>0</v>
      </c>
      <c r="L142" s="1">
        <f t="shared" si="59"/>
        <v>0</v>
      </c>
      <c r="M142" s="1">
        <f t="shared" si="59"/>
        <v>0</v>
      </c>
      <c r="N142" s="29"/>
      <c r="O142" s="30"/>
      <c r="P142" s="10"/>
      <c r="Q142" s="10"/>
    </row>
    <row r="143" spans="1:17" ht="15">
      <c r="A143" s="15"/>
      <c r="B143" s="20"/>
      <c r="C143" s="8" t="s">
        <v>53</v>
      </c>
      <c r="D143" s="1">
        <f t="shared" si="58"/>
        <v>159134.7</v>
      </c>
      <c r="E143" s="1">
        <f t="shared" si="58"/>
        <v>0</v>
      </c>
      <c r="F143" s="1">
        <f>F155+F167+F179+F191+F203+F215+F227</f>
        <v>71716.90000000001</v>
      </c>
      <c r="G143" s="1">
        <f>G155+G167+G179+G191+G203+G215+G227</f>
        <v>0</v>
      </c>
      <c r="H143" s="1">
        <f aca="true" t="shared" si="60" ref="H143:M143">H155+H167+H179+H191+H203+H215+H227</f>
        <v>0</v>
      </c>
      <c r="I143" s="1">
        <f t="shared" si="60"/>
        <v>0</v>
      </c>
      <c r="J143" s="1">
        <f t="shared" si="60"/>
        <v>87417.8</v>
      </c>
      <c r="K143" s="1">
        <f t="shared" si="60"/>
        <v>0</v>
      </c>
      <c r="L143" s="1">
        <f t="shared" si="60"/>
        <v>0</v>
      </c>
      <c r="M143" s="1">
        <f t="shared" si="60"/>
        <v>0</v>
      </c>
      <c r="N143" s="29"/>
      <c r="O143" s="30"/>
      <c r="P143" s="10"/>
      <c r="Q143" s="10"/>
    </row>
    <row r="144" spans="1:17" ht="15">
      <c r="A144" s="15"/>
      <c r="B144" s="20"/>
      <c r="C144" s="8" t="s">
        <v>64</v>
      </c>
      <c r="D144" s="1">
        <f t="shared" si="58"/>
        <v>159134.7</v>
      </c>
      <c r="E144" s="1">
        <f t="shared" si="58"/>
        <v>0</v>
      </c>
      <c r="F144" s="1">
        <f aca="true" t="shared" si="61" ref="F144:M144">F156+F168+F180+F192+F204+F216+F228</f>
        <v>71716.90000000001</v>
      </c>
      <c r="G144" s="1">
        <f t="shared" si="61"/>
        <v>0</v>
      </c>
      <c r="H144" s="1">
        <f>H156+H168+H180+H192+H204+H216+H228</f>
        <v>0</v>
      </c>
      <c r="I144" s="1">
        <f t="shared" si="61"/>
        <v>0</v>
      </c>
      <c r="J144" s="1">
        <f>J156+J168+J180+J192+J204+J216+J228</f>
        <v>87417.8</v>
      </c>
      <c r="K144" s="1">
        <f t="shared" si="61"/>
        <v>0</v>
      </c>
      <c r="L144" s="1">
        <f t="shared" si="61"/>
        <v>0</v>
      </c>
      <c r="M144" s="1">
        <f t="shared" si="61"/>
        <v>0</v>
      </c>
      <c r="N144" s="29"/>
      <c r="O144" s="30"/>
      <c r="P144" s="10"/>
      <c r="Q144" s="10"/>
    </row>
    <row r="145" spans="1:17" ht="15">
      <c r="A145" s="15"/>
      <c r="B145" s="20"/>
      <c r="C145" s="8" t="s">
        <v>65</v>
      </c>
      <c r="D145" s="1">
        <f t="shared" si="58"/>
        <v>159134.7</v>
      </c>
      <c r="E145" s="1">
        <f t="shared" si="58"/>
        <v>0</v>
      </c>
      <c r="F145" s="1">
        <f aca="true" t="shared" si="62" ref="F145:M145">F157+F169+F181+F193+F205+F217+F229</f>
        <v>71716.90000000001</v>
      </c>
      <c r="G145" s="1">
        <f t="shared" si="62"/>
        <v>0</v>
      </c>
      <c r="H145" s="1">
        <f t="shared" si="62"/>
        <v>0</v>
      </c>
      <c r="I145" s="1">
        <f t="shared" si="62"/>
        <v>0</v>
      </c>
      <c r="J145" s="1">
        <f t="shared" si="62"/>
        <v>87417.8</v>
      </c>
      <c r="K145" s="1">
        <f t="shared" si="62"/>
        <v>0</v>
      </c>
      <c r="L145" s="1">
        <f t="shared" si="62"/>
        <v>0</v>
      </c>
      <c r="M145" s="1">
        <f t="shared" si="62"/>
        <v>0</v>
      </c>
      <c r="N145" s="29"/>
      <c r="O145" s="30"/>
      <c r="P145" s="10"/>
      <c r="Q145" s="10"/>
    </row>
    <row r="146" spans="1:17" ht="15">
      <c r="A146" s="15"/>
      <c r="B146" s="20"/>
      <c r="C146" s="8" t="s">
        <v>66</v>
      </c>
      <c r="D146" s="1">
        <f aca="true" t="shared" si="63" ref="D146:E152">F146+H146+J146+L146</f>
        <v>159134.7</v>
      </c>
      <c r="E146" s="1">
        <f t="shared" si="63"/>
        <v>0</v>
      </c>
      <c r="F146" s="1">
        <f aca="true" t="shared" si="64" ref="F146:M146">F158+F170+F182+F194+F206+F218+F230</f>
        <v>71716.90000000001</v>
      </c>
      <c r="G146" s="1">
        <f t="shared" si="64"/>
        <v>0</v>
      </c>
      <c r="H146" s="1">
        <f t="shared" si="64"/>
        <v>0</v>
      </c>
      <c r="I146" s="1">
        <f t="shared" si="64"/>
        <v>0</v>
      </c>
      <c r="J146" s="1">
        <f t="shared" si="64"/>
        <v>87417.8</v>
      </c>
      <c r="K146" s="1">
        <f t="shared" si="64"/>
        <v>0</v>
      </c>
      <c r="L146" s="1">
        <f t="shared" si="64"/>
        <v>0</v>
      </c>
      <c r="M146" s="1">
        <f t="shared" si="64"/>
        <v>0</v>
      </c>
      <c r="N146" s="29"/>
      <c r="O146" s="30"/>
      <c r="P146" s="10"/>
      <c r="Q146" s="10"/>
    </row>
    <row r="147" spans="1:17" ht="15">
      <c r="A147" s="15"/>
      <c r="B147" s="20"/>
      <c r="C147" s="8" t="s">
        <v>67</v>
      </c>
      <c r="D147" s="1">
        <f t="shared" si="63"/>
        <v>159134.7</v>
      </c>
      <c r="E147" s="1">
        <f t="shared" si="63"/>
        <v>0</v>
      </c>
      <c r="F147" s="1">
        <f aca="true" t="shared" si="65" ref="F147:M147">F159+F171+F183+F195+F207+F219+F231</f>
        <v>71716.90000000001</v>
      </c>
      <c r="G147" s="1">
        <f t="shared" si="65"/>
        <v>0</v>
      </c>
      <c r="H147" s="1">
        <f t="shared" si="65"/>
        <v>0</v>
      </c>
      <c r="I147" s="1">
        <f t="shared" si="65"/>
        <v>0</v>
      </c>
      <c r="J147" s="1">
        <f t="shared" si="65"/>
        <v>87417.8</v>
      </c>
      <c r="K147" s="1">
        <f t="shared" si="65"/>
        <v>0</v>
      </c>
      <c r="L147" s="1">
        <f t="shared" si="65"/>
        <v>0</v>
      </c>
      <c r="M147" s="1">
        <f t="shared" si="65"/>
        <v>0</v>
      </c>
      <c r="N147" s="29"/>
      <c r="O147" s="30"/>
      <c r="P147" s="10"/>
      <c r="Q147" s="10"/>
    </row>
    <row r="148" spans="1:17" ht="15">
      <c r="A148" s="16"/>
      <c r="B148" s="21"/>
      <c r="C148" s="8" t="s">
        <v>68</v>
      </c>
      <c r="D148" s="1">
        <f t="shared" si="63"/>
        <v>159134.7</v>
      </c>
      <c r="E148" s="1">
        <f t="shared" si="63"/>
        <v>0</v>
      </c>
      <c r="F148" s="1">
        <f>F160+F172+F184+F196+F208+F220+F232</f>
        <v>71716.90000000001</v>
      </c>
      <c r="G148" s="1">
        <f aca="true" t="shared" si="66" ref="G148:M148">G160+G172+G184+G196+G208+G220+G232</f>
        <v>0</v>
      </c>
      <c r="H148" s="1">
        <f t="shared" si="66"/>
        <v>0</v>
      </c>
      <c r="I148" s="1">
        <f t="shared" si="66"/>
        <v>0</v>
      </c>
      <c r="J148" s="1">
        <f>J160+J172+J184+J196+J208+J220+J232</f>
        <v>87417.8</v>
      </c>
      <c r="K148" s="1">
        <f t="shared" si="66"/>
        <v>0</v>
      </c>
      <c r="L148" s="1">
        <f t="shared" si="66"/>
        <v>0</v>
      </c>
      <c r="M148" s="1">
        <f t="shared" si="66"/>
        <v>0</v>
      </c>
      <c r="N148" s="31"/>
      <c r="O148" s="32"/>
      <c r="P148" s="10"/>
      <c r="Q148" s="10"/>
    </row>
    <row r="149" spans="1:17" ht="15" customHeight="1">
      <c r="A149" s="14" t="s">
        <v>32</v>
      </c>
      <c r="B149" s="22" t="s">
        <v>36</v>
      </c>
      <c r="C149" s="8" t="s">
        <v>15</v>
      </c>
      <c r="D149" s="1">
        <f t="shared" si="63"/>
        <v>73538.09999999998</v>
      </c>
      <c r="E149" s="1">
        <f t="shared" si="63"/>
        <v>156851.6</v>
      </c>
      <c r="F149" s="1">
        <f>SUM(F150:F160)</f>
        <v>55373.099999999984</v>
      </c>
      <c r="G149" s="1">
        <f aca="true" t="shared" si="67" ref="G149:M149">SUM(G150:G160)</f>
        <v>35571.1</v>
      </c>
      <c r="H149" s="1">
        <f t="shared" si="67"/>
        <v>0</v>
      </c>
      <c r="I149" s="1">
        <f t="shared" si="67"/>
        <v>0</v>
      </c>
      <c r="J149" s="1">
        <f t="shared" si="67"/>
        <v>18165</v>
      </c>
      <c r="K149" s="1">
        <f t="shared" si="67"/>
        <v>121280.5</v>
      </c>
      <c r="L149" s="1">
        <f t="shared" si="67"/>
        <v>0</v>
      </c>
      <c r="M149" s="1">
        <f t="shared" si="67"/>
        <v>0</v>
      </c>
      <c r="N149" s="27" t="s">
        <v>18</v>
      </c>
      <c r="O149" s="28"/>
      <c r="P149" s="10"/>
      <c r="Q149" s="10"/>
    </row>
    <row r="150" spans="1:17" ht="15">
      <c r="A150" s="15"/>
      <c r="B150" s="23"/>
      <c r="C150" s="8" t="s">
        <v>0</v>
      </c>
      <c r="D150" s="1">
        <f t="shared" si="63"/>
        <v>21592.699999999997</v>
      </c>
      <c r="E150" s="1">
        <f t="shared" si="63"/>
        <v>21592.699999999997</v>
      </c>
      <c r="F150" s="1">
        <f>G150</f>
        <v>17304.6</v>
      </c>
      <c r="G150" s="1">
        <f>2852+2337.6+318.7+2143.6+308.7+7945.2+30+1368.8</f>
        <v>17304.6</v>
      </c>
      <c r="H150" s="1"/>
      <c r="I150" s="1"/>
      <c r="J150" s="1">
        <f>5705-1416.9</f>
        <v>4288.1</v>
      </c>
      <c r="K150" s="1">
        <f>5705+3678.1-5255+160</f>
        <v>4288.1</v>
      </c>
      <c r="L150" s="1"/>
      <c r="M150" s="1"/>
      <c r="N150" s="29"/>
      <c r="O150" s="30"/>
      <c r="P150" s="10"/>
      <c r="Q150" s="10"/>
    </row>
    <row r="151" spans="1:17" ht="15">
      <c r="A151" s="15"/>
      <c r="B151" s="23"/>
      <c r="C151" s="8" t="s">
        <v>1</v>
      </c>
      <c r="D151" s="1">
        <f t="shared" si="63"/>
        <v>15941</v>
      </c>
      <c r="E151" s="1">
        <f t="shared" si="63"/>
        <v>128852.09999999999</v>
      </c>
      <c r="F151" s="1">
        <v>8294.1</v>
      </c>
      <c r="G151" s="1">
        <f>13809.7</f>
        <v>13809.7</v>
      </c>
      <c r="H151" s="1"/>
      <c r="I151" s="1"/>
      <c r="J151" s="1">
        <f>6230+1416.9</f>
        <v>7646.9</v>
      </c>
      <c r="K151" s="1">
        <f>975+52291+61776.4</f>
        <v>115042.4</v>
      </c>
      <c r="L151" s="1"/>
      <c r="M151" s="1"/>
      <c r="N151" s="29"/>
      <c r="O151" s="30"/>
      <c r="P151" s="10"/>
      <c r="Q151" s="10"/>
    </row>
    <row r="152" spans="1:17" ht="15">
      <c r="A152" s="15"/>
      <c r="B152" s="23"/>
      <c r="C152" s="8" t="s">
        <v>3</v>
      </c>
      <c r="D152" s="1">
        <f t="shared" si="63"/>
        <v>10271.6</v>
      </c>
      <c r="E152" s="1">
        <f t="shared" si="63"/>
        <v>3203.4</v>
      </c>
      <c r="F152" s="1">
        <v>4041.6</v>
      </c>
      <c r="G152" s="1">
        <v>2228.4</v>
      </c>
      <c r="H152" s="1"/>
      <c r="I152" s="1"/>
      <c r="J152" s="1">
        <v>6230</v>
      </c>
      <c r="K152" s="1">
        <f>975</f>
        <v>975</v>
      </c>
      <c r="L152" s="1"/>
      <c r="M152" s="1"/>
      <c r="N152" s="29"/>
      <c r="O152" s="30"/>
      <c r="P152" s="10"/>
      <c r="Q152" s="10"/>
    </row>
    <row r="153" spans="1:17" ht="15">
      <c r="A153" s="15"/>
      <c r="B153" s="23"/>
      <c r="C153" s="8" t="s">
        <v>51</v>
      </c>
      <c r="D153" s="1">
        <f aca="true" t="shared" si="68" ref="D153:E157">F153+H153+J153+L153</f>
        <v>5841.6</v>
      </c>
      <c r="E153" s="1">
        <f t="shared" si="68"/>
        <v>3203.4</v>
      </c>
      <c r="F153" s="1">
        <v>5841.6</v>
      </c>
      <c r="G153" s="1">
        <v>2228.4</v>
      </c>
      <c r="H153" s="1"/>
      <c r="I153" s="1"/>
      <c r="J153" s="1"/>
      <c r="K153" s="1">
        <f>975</f>
        <v>975</v>
      </c>
      <c r="L153" s="1"/>
      <c r="M153" s="1"/>
      <c r="N153" s="29"/>
      <c r="O153" s="30"/>
      <c r="P153" s="10"/>
      <c r="Q153" s="10"/>
    </row>
    <row r="154" spans="1:17" ht="15">
      <c r="A154" s="15"/>
      <c r="B154" s="23"/>
      <c r="C154" s="8" t="s">
        <v>52</v>
      </c>
      <c r="D154" s="1">
        <f t="shared" si="68"/>
        <v>2841.6000000000004</v>
      </c>
      <c r="E154" s="1">
        <f t="shared" si="68"/>
        <v>0</v>
      </c>
      <c r="F154" s="1">
        <v>2841.6000000000004</v>
      </c>
      <c r="G154" s="1"/>
      <c r="H154" s="1"/>
      <c r="I154" s="1"/>
      <c r="J154" s="1"/>
      <c r="K154" s="1"/>
      <c r="L154" s="1"/>
      <c r="M154" s="1"/>
      <c r="N154" s="29"/>
      <c r="O154" s="30"/>
      <c r="P154" s="10"/>
      <c r="Q154" s="10"/>
    </row>
    <row r="155" spans="1:17" ht="15">
      <c r="A155" s="15"/>
      <c r="B155" s="23"/>
      <c r="C155" s="8" t="s">
        <v>53</v>
      </c>
      <c r="D155" s="1">
        <f t="shared" si="68"/>
        <v>2841.6000000000004</v>
      </c>
      <c r="E155" s="1">
        <f t="shared" si="68"/>
        <v>0</v>
      </c>
      <c r="F155" s="1">
        <v>2841.6000000000004</v>
      </c>
      <c r="G155" s="1"/>
      <c r="H155" s="1"/>
      <c r="I155" s="1"/>
      <c r="J155" s="1"/>
      <c r="K155" s="1"/>
      <c r="L155" s="1"/>
      <c r="M155" s="1"/>
      <c r="N155" s="29"/>
      <c r="O155" s="30"/>
      <c r="P155" s="10"/>
      <c r="Q155" s="10"/>
    </row>
    <row r="156" spans="1:17" ht="15">
      <c r="A156" s="15"/>
      <c r="B156" s="23"/>
      <c r="C156" s="8" t="s">
        <v>64</v>
      </c>
      <c r="D156" s="1">
        <f t="shared" si="68"/>
        <v>2841.6000000000004</v>
      </c>
      <c r="E156" s="1">
        <f t="shared" si="68"/>
        <v>0</v>
      </c>
      <c r="F156" s="1">
        <v>2841.6000000000004</v>
      </c>
      <c r="G156" s="1"/>
      <c r="H156" s="1"/>
      <c r="I156" s="1"/>
      <c r="J156" s="1"/>
      <c r="K156" s="1"/>
      <c r="L156" s="1"/>
      <c r="M156" s="1"/>
      <c r="N156" s="29"/>
      <c r="O156" s="30"/>
      <c r="P156" s="10"/>
      <c r="Q156" s="10"/>
    </row>
    <row r="157" spans="1:17" ht="15">
      <c r="A157" s="15"/>
      <c r="B157" s="23"/>
      <c r="C157" s="8" t="s">
        <v>65</v>
      </c>
      <c r="D157" s="1">
        <f t="shared" si="68"/>
        <v>2841.6000000000004</v>
      </c>
      <c r="E157" s="1">
        <f t="shared" si="68"/>
        <v>0</v>
      </c>
      <c r="F157" s="1">
        <v>2841.6000000000004</v>
      </c>
      <c r="G157" s="1"/>
      <c r="H157" s="1"/>
      <c r="I157" s="1"/>
      <c r="J157" s="1"/>
      <c r="K157" s="1"/>
      <c r="L157" s="1"/>
      <c r="M157" s="1"/>
      <c r="N157" s="29"/>
      <c r="O157" s="30"/>
      <c r="P157" s="10"/>
      <c r="Q157" s="10"/>
    </row>
    <row r="158" spans="1:17" ht="15">
      <c r="A158" s="15"/>
      <c r="B158" s="23"/>
      <c r="C158" s="8" t="s">
        <v>66</v>
      </c>
      <c r="D158" s="1">
        <f aca="true" t="shared" si="69" ref="D158:E164">F158+H158+J158+L158</f>
        <v>2841.6000000000004</v>
      </c>
      <c r="E158" s="1">
        <f t="shared" si="69"/>
        <v>0</v>
      </c>
      <c r="F158" s="1">
        <v>2841.6000000000004</v>
      </c>
      <c r="G158" s="1"/>
      <c r="H158" s="1"/>
      <c r="I158" s="1"/>
      <c r="J158" s="1"/>
      <c r="K158" s="1"/>
      <c r="L158" s="1"/>
      <c r="M158" s="1"/>
      <c r="N158" s="29"/>
      <c r="O158" s="30"/>
      <c r="P158" s="10"/>
      <c r="Q158" s="10"/>
    </row>
    <row r="159" spans="1:17" ht="15">
      <c r="A159" s="15"/>
      <c r="B159" s="23"/>
      <c r="C159" s="8" t="s">
        <v>67</v>
      </c>
      <c r="D159" s="1">
        <f t="shared" si="69"/>
        <v>2841.6000000000004</v>
      </c>
      <c r="E159" s="1">
        <f t="shared" si="69"/>
        <v>0</v>
      </c>
      <c r="F159" s="1">
        <v>2841.6000000000004</v>
      </c>
      <c r="G159" s="1"/>
      <c r="H159" s="1"/>
      <c r="I159" s="1"/>
      <c r="J159" s="1"/>
      <c r="K159" s="1"/>
      <c r="L159" s="1"/>
      <c r="M159" s="1"/>
      <c r="N159" s="29"/>
      <c r="O159" s="30"/>
      <c r="P159" s="10"/>
      <c r="Q159" s="10"/>
    </row>
    <row r="160" spans="1:17" ht="15">
      <c r="A160" s="16"/>
      <c r="B160" s="24"/>
      <c r="C160" s="8" t="s">
        <v>68</v>
      </c>
      <c r="D160" s="1">
        <f t="shared" si="69"/>
        <v>2841.6000000000004</v>
      </c>
      <c r="E160" s="1">
        <f t="shared" si="69"/>
        <v>0</v>
      </c>
      <c r="F160" s="1">
        <v>2841.6000000000004</v>
      </c>
      <c r="G160" s="1"/>
      <c r="H160" s="1"/>
      <c r="I160" s="1"/>
      <c r="J160" s="1"/>
      <c r="K160" s="1"/>
      <c r="L160" s="1"/>
      <c r="M160" s="1"/>
      <c r="N160" s="31"/>
      <c r="O160" s="32"/>
      <c r="P160" s="10"/>
      <c r="Q160" s="10"/>
    </row>
    <row r="161" spans="1:17" ht="15">
      <c r="A161" s="14" t="s">
        <v>33</v>
      </c>
      <c r="B161" s="19" t="s">
        <v>37</v>
      </c>
      <c r="C161" s="8" t="s">
        <v>15</v>
      </c>
      <c r="D161" s="1">
        <f t="shared" si="69"/>
        <v>54147.100000000006</v>
      </c>
      <c r="E161" s="1">
        <f t="shared" si="69"/>
        <v>18216.6</v>
      </c>
      <c r="F161" s="1">
        <f>SUM(F162:F172)</f>
        <v>0</v>
      </c>
      <c r="G161" s="1">
        <f aca="true" t="shared" si="70" ref="G161:M161">SUM(G162:G172)</f>
        <v>0</v>
      </c>
      <c r="H161" s="1">
        <f t="shared" si="70"/>
        <v>0</v>
      </c>
      <c r="I161" s="1">
        <f t="shared" si="70"/>
        <v>0</v>
      </c>
      <c r="J161" s="1">
        <f t="shared" si="70"/>
        <v>54147.100000000006</v>
      </c>
      <c r="K161" s="1">
        <f t="shared" si="70"/>
        <v>18216.6</v>
      </c>
      <c r="L161" s="1">
        <f t="shared" si="70"/>
        <v>0</v>
      </c>
      <c r="M161" s="1">
        <f t="shared" si="70"/>
        <v>0</v>
      </c>
      <c r="N161" s="27" t="s">
        <v>18</v>
      </c>
      <c r="O161" s="28"/>
      <c r="P161" s="10"/>
      <c r="Q161" s="10"/>
    </row>
    <row r="162" spans="1:17" ht="15">
      <c r="A162" s="15"/>
      <c r="B162" s="20"/>
      <c r="C162" s="8" t="s">
        <v>0</v>
      </c>
      <c r="D162" s="1">
        <f t="shared" si="69"/>
        <v>3303.5</v>
      </c>
      <c r="E162" s="1">
        <f t="shared" si="69"/>
        <v>3303.5</v>
      </c>
      <c r="F162" s="1"/>
      <c r="G162" s="1"/>
      <c r="H162" s="1"/>
      <c r="I162" s="1"/>
      <c r="J162" s="1">
        <f>4447.7-1144.2</f>
        <v>3303.5</v>
      </c>
      <c r="K162" s="1">
        <f>4121-683.3-134.2</f>
        <v>3303.5</v>
      </c>
      <c r="L162" s="1"/>
      <c r="M162" s="1"/>
      <c r="N162" s="29"/>
      <c r="O162" s="30"/>
      <c r="P162" s="10"/>
      <c r="Q162" s="10"/>
    </row>
    <row r="163" spans="1:17" ht="15">
      <c r="A163" s="15"/>
      <c r="B163" s="20"/>
      <c r="C163" s="8" t="s">
        <v>1</v>
      </c>
      <c r="D163" s="1">
        <f t="shared" si="69"/>
        <v>5572.2</v>
      </c>
      <c r="E163" s="1">
        <f t="shared" si="69"/>
        <v>2856.7</v>
      </c>
      <c r="F163" s="1"/>
      <c r="G163" s="1"/>
      <c r="H163" s="1"/>
      <c r="I163" s="1"/>
      <c r="J163" s="1">
        <f>4428+1144.2</f>
        <v>5572.2</v>
      </c>
      <c r="K163" s="1">
        <f>2856.7</f>
        <v>2856.7</v>
      </c>
      <c r="L163" s="1"/>
      <c r="M163" s="1"/>
      <c r="N163" s="29"/>
      <c r="O163" s="30"/>
      <c r="P163" s="10"/>
      <c r="Q163" s="10"/>
    </row>
    <row r="164" spans="1:17" ht="15">
      <c r="A164" s="15"/>
      <c r="B164" s="20"/>
      <c r="C164" s="8" t="s">
        <v>3</v>
      </c>
      <c r="D164" s="1">
        <f t="shared" si="69"/>
        <v>6028.2</v>
      </c>
      <c r="E164" s="1">
        <f t="shared" si="69"/>
        <v>6028.2</v>
      </c>
      <c r="F164" s="1"/>
      <c r="G164" s="1"/>
      <c r="H164" s="1"/>
      <c r="I164" s="1"/>
      <c r="J164" s="1">
        <f>6028.2</f>
        <v>6028.2</v>
      </c>
      <c r="K164" s="1">
        <v>6028.2</v>
      </c>
      <c r="L164" s="1"/>
      <c r="M164" s="1"/>
      <c r="N164" s="29"/>
      <c r="O164" s="30"/>
      <c r="P164" s="10"/>
      <c r="Q164" s="10"/>
    </row>
    <row r="165" spans="1:17" ht="15">
      <c r="A165" s="15"/>
      <c r="B165" s="20"/>
      <c r="C165" s="8" t="s">
        <v>51</v>
      </c>
      <c r="D165" s="1">
        <f aca="true" t="shared" si="71" ref="D165:E169">F165+H165+J165+L165</f>
        <v>6028.2</v>
      </c>
      <c r="E165" s="1">
        <f t="shared" si="71"/>
        <v>6028.2</v>
      </c>
      <c r="F165" s="1"/>
      <c r="G165" s="1"/>
      <c r="H165" s="1"/>
      <c r="I165" s="1"/>
      <c r="J165" s="1">
        <f>6028.2</f>
        <v>6028.2</v>
      </c>
      <c r="K165" s="1">
        <v>6028.2</v>
      </c>
      <c r="L165" s="1"/>
      <c r="M165" s="1"/>
      <c r="N165" s="29"/>
      <c r="O165" s="30"/>
      <c r="P165" s="10"/>
      <c r="Q165" s="10"/>
    </row>
    <row r="166" spans="1:17" ht="15">
      <c r="A166" s="15"/>
      <c r="B166" s="20"/>
      <c r="C166" s="8" t="s">
        <v>52</v>
      </c>
      <c r="D166" s="1">
        <f t="shared" si="71"/>
        <v>4745</v>
      </c>
      <c r="E166" s="1">
        <f t="shared" si="71"/>
        <v>0</v>
      </c>
      <c r="F166" s="1"/>
      <c r="G166" s="1"/>
      <c r="H166" s="1"/>
      <c r="I166" s="1"/>
      <c r="J166" s="1">
        <v>4745</v>
      </c>
      <c r="K166" s="1"/>
      <c r="L166" s="1"/>
      <c r="M166" s="1"/>
      <c r="N166" s="29"/>
      <c r="O166" s="30"/>
      <c r="P166" s="10"/>
      <c r="Q166" s="10"/>
    </row>
    <row r="167" spans="1:17" ht="15">
      <c r="A167" s="15"/>
      <c r="B167" s="20"/>
      <c r="C167" s="8" t="s">
        <v>53</v>
      </c>
      <c r="D167" s="1">
        <f t="shared" si="71"/>
        <v>4745</v>
      </c>
      <c r="E167" s="1">
        <f t="shared" si="71"/>
        <v>0</v>
      </c>
      <c r="F167" s="1"/>
      <c r="G167" s="1"/>
      <c r="H167" s="1"/>
      <c r="I167" s="1"/>
      <c r="J167" s="1">
        <v>4745</v>
      </c>
      <c r="K167" s="1"/>
      <c r="L167" s="1"/>
      <c r="M167" s="1"/>
      <c r="N167" s="29"/>
      <c r="O167" s="30"/>
      <c r="P167" s="10"/>
      <c r="Q167" s="10"/>
    </row>
    <row r="168" spans="1:17" ht="15">
      <c r="A168" s="15"/>
      <c r="B168" s="20"/>
      <c r="C168" s="8" t="s">
        <v>64</v>
      </c>
      <c r="D168" s="1">
        <f t="shared" si="71"/>
        <v>4745</v>
      </c>
      <c r="E168" s="1">
        <f t="shared" si="71"/>
        <v>0</v>
      </c>
      <c r="F168" s="1"/>
      <c r="G168" s="1"/>
      <c r="H168" s="1"/>
      <c r="I168" s="1"/>
      <c r="J168" s="1">
        <v>4745</v>
      </c>
      <c r="K168" s="1"/>
      <c r="L168" s="1"/>
      <c r="M168" s="1"/>
      <c r="N168" s="29"/>
      <c r="O168" s="30"/>
      <c r="P168" s="10"/>
      <c r="Q168" s="10"/>
    </row>
    <row r="169" spans="1:17" ht="15">
      <c r="A169" s="15"/>
      <c r="B169" s="20"/>
      <c r="C169" s="8" t="s">
        <v>65</v>
      </c>
      <c r="D169" s="1">
        <f t="shared" si="71"/>
        <v>4745</v>
      </c>
      <c r="E169" s="1">
        <f t="shared" si="71"/>
        <v>0</v>
      </c>
      <c r="F169" s="1"/>
      <c r="G169" s="1"/>
      <c r="H169" s="1"/>
      <c r="I169" s="1"/>
      <c r="J169" s="1">
        <v>4745</v>
      </c>
      <c r="K169" s="1"/>
      <c r="L169" s="1"/>
      <c r="M169" s="1"/>
      <c r="N169" s="29"/>
      <c r="O169" s="30"/>
      <c r="P169" s="10"/>
      <c r="Q169" s="10"/>
    </row>
    <row r="170" spans="1:17" ht="15">
      <c r="A170" s="15"/>
      <c r="B170" s="20"/>
      <c r="C170" s="8" t="s">
        <v>66</v>
      </c>
      <c r="D170" s="1">
        <f aca="true" t="shared" si="72" ref="D170:E176">F170+H170+J170+L170</f>
        <v>4745</v>
      </c>
      <c r="E170" s="1">
        <f t="shared" si="72"/>
        <v>0</v>
      </c>
      <c r="F170" s="1"/>
      <c r="G170" s="1"/>
      <c r="H170" s="1"/>
      <c r="I170" s="1"/>
      <c r="J170" s="1">
        <v>4745</v>
      </c>
      <c r="K170" s="1"/>
      <c r="L170" s="1"/>
      <c r="M170" s="1"/>
      <c r="N170" s="29"/>
      <c r="O170" s="30"/>
      <c r="P170" s="10"/>
      <c r="Q170" s="10"/>
    </row>
    <row r="171" spans="1:17" ht="15">
      <c r="A171" s="15"/>
      <c r="B171" s="20"/>
      <c r="C171" s="8" t="s">
        <v>67</v>
      </c>
      <c r="D171" s="1">
        <f t="shared" si="72"/>
        <v>4745</v>
      </c>
      <c r="E171" s="1">
        <f t="shared" si="72"/>
        <v>0</v>
      </c>
      <c r="F171" s="1"/>
      <c r="G171" s="1"/>
      <c r="H171" s="1"/>
      <c r="I171" s="1"/>
      <c r="J171" s="1">
        <v>4745</v>
      </c>
      <c r="K171" s="1"/>
      <c r="L171" s="1"/>
      <c r="M171" s="1"/>
      <c r="N171" s="29"/>
      <c r="O171" s="30"/>
      <c r="P171" s="10"/>
      <c r="Q171" s="10"/>
    </row>
    <row r="172" spans="1:17" ht="15">
      <c r="A172" s="16"/>
      <c r="B172" s="21"/>
      <c r="C172" s="8" t="s">
        <v>68</v>
      </c>
      <c r="D172" s="1">
        <f t="shared" si="72"/>
        <v>4745</v>
      </c>
      <c r="E172" s="1">
        <f t="shared" si="72"/>
        <v>0</v>
      </c>
      <c r="F172" s="1"/>
      <c r="G172" s="1"/>
      <c r="H172" s="1"/>
      <c r="I172" s="1"/>
      <c r="J172" s="1">
        <v>4745</v>
      </c>
      <c r="K172" s="1"/>
      <c r="L172" s="1"/>
      <c r="M172" s="1"/>
      <c r="N172" s="31"/>
      <c r="O172" s="32"/>
      <c r="P172" s="10"/>
      <c r="Q172" s="10"/>
    </row>
    <row r="173" spans="1:17" ht="19.5" customHeight="1">
      <c r="A173" s="14" t="s">
        <v>40</v>
      </c>
      <c r="B173" s="22" t="s">
        <v>38</v>
      </c>
      <c r="C173" s="8" t="s">
        <v>15</v>
      </c>
      <c r="D173" s="1">
        <f t="shared" si="72"/>
        <v>151258.40000000002</v>
      </c>
      <c r="E173" s="1">
        <f t="shared" si="72"/>
        <v>29373.199999999997</v>
      </c>
      <c r="F173" s="1">
        <f>SUM(F174:F184)</f>
        <v>151258.40000000002</v>
      </c>
      <c r="G173" s="1">
        <f aca="true" t="shared" si="73" ref="G173:M173">SUM(G174:G184)</f>
        <v>29373.199999999997</v>
      </c>
      <c r="H173" s="1">
        <f t="shared" si="73"/>
        <v>0</v>
      </c>
      <c r="I173" s="1">
        <f t="shared" si="73"/>
        <v>0</v>
      </c>
      <c r="J173" s="1">
        <f t="shared" si="73"/>
        <v>0</v>
      </c>
      <c r="K173" s="1">
        <f t="shared" si="73"/>
        <v>0</v>
      </c>
      <c r="L173" s="1">
        <f t="shared" si="73"/>
        <v>0</v>
      </c>
      <c r="M173" s="1">
        <f t="shared" si="73"/>
        <v>0</v>
      </c>
      <c r="N173" s="27" t="s">
        <v>18</v>
      </c>
      <c r="O173" s="28"/>
      <c r="P173" s="10"/>
      <c r="Q173" s="10"/>
    </row>
    <row r="174" spans="1:17" ht="15">
      <c r="A174" s="15"/>
      <c r="B174" s="23"/>
      <c r="C174" s="8" t="s">
        <v>0</v>
      </c>
      <c r="D174" s="1">
        <f t="shared" si="72"/>
        <v>8218.3</v>
      </c>
      <c r="E174" s="1">
        <f t="shared" si="72"/>
        <v>8218.3</v>
      </c>
      <c r="F174" s="1">
        <f>17990-9771.7</f>
        <v>8218.3</v>
      </c>
      <c r="G174" s="1">
        <f>8580-361.7</f>
        <v>8218.3</v>
      </c>
      <c r="H174" s="1"/>
      <c r="I174" s="1"/>
      <c r="J174" s="1"/>
      <c r="K174" s="1"/>
      <c r="L174" s="1"/>
      <c r="M174" s="1"/>
      <c r="N174" s="29"/>
      <c r="O174" s="30"/>
      <c r="P174" s="10"/>
      <c r="Q174" s="10"/>
    </row>
    <row r="175" spans="1:17" ht="15">
      <c r="A175" s="15"/>
      <c r="B175" s="23"/>
      <c r="C175" s="8" t="s">
        <v>1</v>
      </c>
      <c r="D175" s="1">
        <f t="shared" si="72"/>
        <v>34790</v>
      </c>
      <c r="E175" s="1">
        <f t="shared" si="72"/>
        <v>4718.3</v>
      </c>
      <c r="F175" s="1">
        <f>25018.3+9771.7</f>
        <v>34790</v>
      </c>
      <c r="G175" s="1">
        <f>4718.3</f>
        <v>4718.3</v>
      </c>
      <c r="H175" s="1"/>
      <c r="I175" s="1"/>
      <c r="J175" s="1"/>
      <c r="K175" s="1"/>
      <c r="L175" s="1"/>
      <c r="M175" s="1"/>
      <c r="N175" s="29"/>
      <c r="O175" s="30"/>
      <c r="P175" s="10"/>
      <c r="Q175" s="10"/>
    </row>
    <row r="176" spans="1:17" ht="15">
      <c r="A176" s="15"/>
      <c r="B176" s="23"/>
      <c r="C176" s="8" t="s">
        <v>3</v>
      </c>
      <c r="D176" s="1">
        <f t="shared" si="72"/>
        <v>35218.3</v>
      </c>
      <c r="E176" s="1">
        <f t="shared" si="72"/>
        <v>8218.3</v>
      </c>
      <c r="F176" s="1">
        <v>35218.3</v>
      </c>
      <c r="G176" s="1">
        <v>8218.3</v>
      </c>
      <c r="H176" s="1"/>
      <c r="I176" s="1"/>
      <c r="J176" s="1"/>
      <c r="K176" s="1"/>
      <c r="L176" s="1"/>
      <c r="M176" s="1"/>
      <c r="N176" s="29"/>
      <c r="O176" s="30"/>
      <c r="P176" s="10"/>
      <c r="Q176" s="10"/>
    </row>
    <row r="177" spans="1:17" ht="15">
      <c r="A177" s="15"/>
      <c r="B177" s="23"/>
      <c r="C177" s="8" t="s">
        <v>51</v>
      </c>
      <c r="D177" s="1">
        <f aca="true" t="shared" si="74" ref="D177:E181">F177+H177+J177+L177</f>
        <v>13318.3</v>
      </c>
      <c r="E177" s="1">
        <f t="shared" si="74"/>
        <v>8218.3</v>
      </c>
      <c r="F177" s="1">
        <v>13318.3</v>
      </c>
      <c r="G177" s="1">
        <v>8218.3</v>
      </c>
      <c r="H177" s="1"/>
      <c r="I177" s="1"/>
      <c r="J177" s="1"/>
      <c r="K177" s="1"/>
      <c r="L177" s="1"/>
      <c r="M177" s="1"/>
      <c r="N177" s="29"/>
      <c r="O177" s="30"/>
      <c r="P177" s="10"/>
      <c r="Q177" s="10"/>
    </row>
    <row r="178" spans="1:17" ht="15">
      <c r="A178" s="15"/>
      <c r="B178" s="23"/>
      <c r="C178" s="8" t="s">
        <v>52</v>
      </c>
      <c r="D178" s="1">
        <f t="shared" si="74"/>
        <v>8530.5</v>
      </c>
      <c r="E178" s="1">
        <f t="shared" si="74"/>
        <v>0</v>
      </c>
      <c r="F178" s="1">
        <v>8530.5</v>
      </c>
      <c r="G178" s="1"/>
      <c r="H178" s="1"/>
      <c r="I178" s="1"/>
      <c r="J178" s="1"/>
      <c r="K178" s="1"/>
      <c r="L178" s="1"/>
      <c r="M178" s="1"/>
      <c r="N178" s="29"/>
      <c r="O178" s="30"/>
      <c r="P178" s="10"/>
      <c r="Q178" s="10"/>
    </row>
    <row r="179" spans="1:17" ht="15">
      <c r="A179" s="15"/>
      <c r="B179" s="23"/>
      <c r="C179" s="8" t="s">
        <v>53</v>
      </c>
      <c r="D179" s="1">
        <f t="shared" si="74"/>
        <v>8530.5</v>
      </c>
      <c r="E179" s="1">
        <f t="shared" si="74"/>
        <v>0</v>
      </c>
      <c r="F179" s="1">
        <v>8530.5</v>
      </c>
      <c r="G179" s="1"/>
      <c r="H179" s="1"/>
      <c r="I179" s="1"/>
      <c r="J179" s="1"/>
      <c r="K179" s="1"/>
      <c r="L179" s="1"/>
      <c r="M179" s="1"/>
      <c r="N179" s="29"/>
      <c r="O179" s="30"/>
      <c r="P179" s="10"/>
      <c r="Q179" s="10"/>
    </row>
    <row r="180" spans="1:17" ht="15">
      <c r="A180" s="15"/>
      <c r="B180" s="23"/>
      <c r="C180" s="8" t="s">
        <v>64</v>
      </c>
      <c r="D180" s="1">
        <f t="shared" si="74"/>
        <v>8530.5</v>
      </c>
      <c r="E180" s="1">
        <f t="shared" si="74"/>
        <v>0</v>
      </c>
      <c r="F180" s="1">
        <v>8530.5</v>
      </c>
      <c r="G180" s="1"/>
      <c r="H180" s="1"/>
      <c r="I180" s="1"/>
      <c r="J180" s="1"/>
      <c r="K180" s="1"/>
      <c r="L180" s="1"/>
      <c r="M180" s="1"/>
      <c r="N180" s="29"/>
      <c r="O180" s="30"/>
      <c r="P180" s="10"/>
      <c r="Q180" s="10"/>
    </row>
    <row r="181" spans="1:17" ht="15">
      <c r="A181" s="15"/>
      <c r="B181" s="23"/>
      <c r="C181" s="8" t="s">
        <v>65</v>
      </c>
      <c r="D181" s="1">
        <f t="shared" si="74"/>
        <v>8530.5</v>
      </c>
      <c r="E181" s="1">
        <f t="shared" si="74"/>
        <v>0</v>
      </c>
      <c r="F181" s="1">
        <v>8530.5</v>
      </c>
      <c r="G181" s="1"/>
      <c r="H181" s="1"/>
      <c r="I181" s="1"/>
      <c r="J181" s="1"/>
      <c r="K181" s="1"/>
      <c r="L181" s="1"/>
      <c r="M181" s="1"/>
      <c r="N181" s="29"/>
      <c r="O181" s="30"/>
      <c r="P181" s="10"/>
      <c r="Q181" s="10"/>
    </row>
    <row r="182" spans="1:17" ht="15">
      <c r="A182" s="15"/>
      <c r="B182" s="23"/>
      <c r="C182" s="8" t="s">
        <v>66</v>
      </c>
      <c r="D182" s="1">
        <f aca="true" t="shared" si="75" ref="D182:E188">F182+H182+J182+L182</f>
        <v>8530.5</v>
      </c>
      <c r="E182" s="1">
        <f t="shared" si="75"/>
        <v>0</v>
      </c>
      <c r="F182" s="1">
        <v>8530.5</v>
      </c>
      <c r="G182" s="1"/>
      <c r="H182" s="1"/>
      <c r="I182" s="1"/>
      <c r="J182" s="1"/>
      <c r="K182" s="1"/>
      <c r="L182" s="1"/>
      <c r="M182" s="1"/>
      <c r="N182" s="29"/>
      <c r="O182" s="30"/>
      <c r="P182" s="10"/>
      <c r="Q182" s="10"/>
    </row>
    <row r="183" spans="1:17" ht="15">
      <c r="A183" s="15"/>
      <c r="B183" s="23"/>
      <c r="C183" s="8" t="s">
        <v>67</v>
      </c>
      <c r="D183" s="1">
        <f t="shared" si="75"/>
        <v>8530.5</v>
      </c>
      <c r="E183" s="1">
        <f t="shared" si="75"/>
        <v>0</v>
      </c>
      <c r="F183" s="1">
        <v>8530.5</v>
      </c>
      <c r="G183" s="1"/>
      <c r="H183" s="1"/>
      <c r="I183" s="1"/>
      <c r="J183" s="1"/>
      <c r="K183" s="1"/>
      <c r="L183" s="1"/>
      <c r="M183" s="1"/>
      <c r="N183" s="29"/>
      <c r="O183" s="30"/>
      <c r="P183" s="10"/>
      <c r="Q183" s="10"/>
    </row>
    <row r="184" spans="1:17" ht="15" customHeight="1">
      <c r="A184" s="16"/>
      <c r="B184" s="24"/>
      <c r="C184" s="8" t="s">
        <v>68</v>
      </c>
      <c r="D184" s="1">
        <f t="shared" si="75"/>
        <v>8530.5</v>
      </c>
      <c r="E184" s="1">
        <f t="shared" si="75"/>
        <v>0</v>
      </c>
      <c r="F184" s="1">
        <v>8530.5</v>
      </c>
      <c r="G184" s="1"/>
      <c r="H184" s="1"/>
      <c r="I184" s="1"/>
      <c r="J184" s="1"/>
      <c r="K184" s="1"/>
      <c r="L184" s="1"/>
      <c r="M184" s="1"/>
      <c r="N184" s="31"/>
      <c r="O184" s="32"/>
      <c r="P184" s="10"/>
      <c r="Q184" s="10"/>
    </row>
    <row r="185" spans="1:17" ht="30.75" customHeight="1">
      <c r="A185" s="14" t="s">
        <v>41</v>
      </c>
      <c r="B185" s="22" t="s">
        <v>45</v>
      </c>
      <c r="C185" s="8" t="s">
        <v>15</v>
      </c>
      <c r="D185" s="1">
        <f t="shared" si="75"/>
        <v>788438.1999999998</v>
      </c>
      <c r="E185" s="1">
        <f t="shared" si="75"/>
        <v>263443.59767000005</v>
      </c>
      <c r="F185" s="1">
        <f>SUM(F186:F196)</f>
        <v>0</v>
      </c>
      <c r="G185" s="1">
        <f aca="true" t="shared" si="76" ref="G185:M185">SUM(G186:G196)</f>
        <v>0</v>
      </c>
      <c r="H185" s="1">
        <f t="shared" si="76"/>
        <v>0</v>
      </c>
      <c r="I185" s="1">
        <f t="shared" si="76"/>
        <v>0</v>
      </c>
      <c r="J185" s="1">
        <f t="shared" si="76"/>
        <v>788438.1999999998</v>
      </c>
      <c r="K185" s="1">
        <f t="shared" si="76"/>
        <v>263443.59767000005</v>
      </c>
      <c r="L185" s="1">
        <f t="shared" si="76"/>
        <v>0</v>
      </c>
      <c r="M185" s="1">
        <f t="shared" si="76"/>
        <v>0</v>
      </c>
      <c r="N185" s="27" t="s">
        <v>18</v>
      </c>
      <c r="O185" s="28"/>
      <c r="P185" s="10"/>
      <c r="Q185" s="10"/>
    </row>
    <row r="186" spans="1:17" ht="30" customHeight="1">
      <c r="A186" s="15"/>
      <c r="B186" s="23"/>
      <c r="C186" s="8" t="s">
        <v>0</v>
      </c>
      <c r="D186" s="1">
        <f t="shared" si="75"/>
        <v>66249</v>
      </c>
      <c r="E186" s="1">
        <f t="shared" si="75"/>
        <v>66248.99767000001</v>
      </c>
      <c r="F186" s="1"/>
      <c r="G186" s="1"/>
      <c r="H186" s="1"/>
      <c r="I186" s="1"/>
      <c r="J186" s="1">
        <f>71676.2-5427.2</f>
        <v>66249</v>
      </c>
      <c r="K186" s="1">
        <f>63393.4-6756+12394.2+308.868+1785.72967-4877.2</f>
        <v>66248.99767000001</v>
      </c>
      <c r="L186" s="1"/>
      <c r="M186" s="1"/>
      <c r="N186" s="29"/>
      <c r="O186" s="30"/>
      <c r="P186" s="10"/>
      <c r="Q186" s="10"/>
    </row>
    <row r="187" spans="1:17" ht="30" customHeight="1">
      <c r="A187" s="15"/>
      <c r="B187" s="23"/>
      <c r="C187" s="8" t="s">
        <v>1</v>
      </c>
      <c r="D187" s="1">
        <f t="shared" si="75"/>
        <v>77103.4</v>
      </c>
      <c r="E187" s="1">
        <f t="shared" si="75"/>
        <v>66237.2</v>
      </c>
      <c r="F187" s="1"/>
      <c r="G187" s="1"/>
      <c r="H187" s="1"/>
      <c r="I187" s="1"/>
      <c r="J187" s="1">
        <f>71676.2+5427.2</f>
        <v>77103.4</v>
      </c>
      <c r="K187" s="1">
        <f>66237.2</f>
        <v>66237.2</v>
      </c>
      <c r="L187" s="1"/>
      <c r="M187" s="1"/>
      <c r="N187" s="29"/>
      <c r="O187" s="30"/>
      <c r="P187" s="10"/>
      <c r="Q187" s="10"/>
    </row>
    <row r="188" spans="1:17" ht="33" customHeight="1">
      <c r="A188" s="15"/>
      <c r="B188" s="23"/>
      <c r="C188" s="8" t="s">
        <v>3</v>
      </c>
      <c r="D188" s="1">
        <f t="shared" si="75"/>
        <v>71676.2</v>
      </c>
      <c r="E188" s="1">
        <f t="shared" si="75"/>
        <v>65478.7</v>
      </c>
      <c r="F188" s="1"/>
      <c r="G188" s="1"/>
      <c r="H188" s="1"/>
      <c r="I188" s="1"/>
      <c r="J188" s="1">
        <v>71676.2</v>
      </c>
      <c r="K188" s="1">
        <f>65478.7</f>
        <v>65478.7</v>
      </c>
      <c r="L188" s="1"/>
      <c r="M188" s="1"/>
      <c r="N188" s="29"/>
      <c r="O188" s="30"/>
      <c r="P188" s="10"/>
      <c r="Q188" s="10"/>
    </row>
    <row r="189" spans="1:17" ht="24" customHeight="1">
      <c r="A189" s="15"/>
      <c r="B189" s="23"/>
      <c r="C189" s="8" t="s">
        <v>51</v>
      </c>
      <c r="D189" s="1">
        <f aca="true" t="shared" si="77" ref="D189:E193">F189+H189+J189+L189</f>
        <v>71676.2</v>
      </c>
      <c r="E189" s="1">
        <f t="shared" si="77"/>
        <v>65478.7</v>
      </c>
      <c r="F189" s="1"/>
      <c r="G189" s="1"/>
      <c r="H189" s="1"/>
      <c r="I189" s="1"/>
      <c r="J189" s="1">
        <v>71676.2</v>
      </c>
      <c r="K189" s="1">
        <f>65478.7</f>
        <v>65478.7</v>
      </c>
      <c r="L189" s="1"/>
      <c r="M189" s="1"/>
      <c r="N189" s="29"/>
      <c r="O189" s="30"/>
      <c r="P189" s="10"/>
      <c r="Q189" s="10"/>
    </row>
    <row r="190" spans="1:17" ht="29.25" customHeight="1">
      <c r="A190" s="15"/>
      <c r="B190" s="23"/>
      <c r="C190" s="8" t="s">
        <v>52</v>
      </c>
      <c r="D190" s="1">
        <f t="shared" si="77"/>
        <v>71676.2</v>
      </c>
      <c r="E190" s="1">
        <f t="shared" si="77"/>
        <v>0</v>
      </c>
      <c r="F190" s="1"/>
      <c r="G190" s="1"/>
      <c r="H190" s="1"/>
      <c r="I190" s="1"/>
      <c r="J190" s="1">
        <v>71676.2</v>
      </c>
      <c r="K190" s="1"/>
      <c r="L190" s="1"/>
      <c r="M190" s="1"/>
      <c r="N190" s="29"/>
      <c r="O190" s="30"/>
      <c r="P190" s="10"/>
      <c r="Q190" s="10"/>
    </row>
    <row r="191" spans="1:17" ht="27.75" customHeight="1">
      <c r="A191" s="15"/>
      <c r="B191" s="23"/>
      <c r="C191" s="8" t="s">
        <v>53</v>
      </c>
      <c r="D191" s="1">
        <f t="shared" si="77"/>
        <v>71676.2</v>
      </c>
      <c r="E191" s="1">
        <f t="shared" si="77"/>
        <v>0</v>
      </c>
      <c r="F191" s="1"/>
      <c r="G191" s="1"/>
      <c r="H191" s="1"/>
      <c r="I191" s="1"/>
      <c r="J191" s="1">
        <v>71676.2</v>
      </c>
      <c r="K191" s="1"/>
      <c r="L191" s="1"/>
      <c r="M191" s="1"/>
      <c r="N191" s="29"/>
      <c r="O191" s="30"/>
      <c r="P191" s="10"/>
      <c r="Q191" s="10"/>
    </row>
    <row r="192" spans="1:17" ht="16.5" customHeight="1">
      <c r="A192" s="15"/>
      <c r="B192" s="23"/>
      <c r="C192" s="8" t="s">
        <v>64</v>
      </c>
      <c r="D192" s="1">
        <f t="shared" si="77"/>
        <v>71676.2</v>
      </c>
      <c r="E192" s="1">
        <f t="shared" si="77"/>
        <v>0</v>
      </c>
      <c r="F192" s="1"/>
      <c r="G192" s="1"/>
      <c r="H192" s="1"/>
      <c r="I192" s="1"/>
      <c r="J192" s="1">
        <v>71676.2</v>
      </c>
      <c r="K192" s="1"/>
      <c r="L192" s="1"/>
      <c r="M192" s="1"/>
      <c r="N192" s="29"/>
      <c r="O192" s="30"/>
      <c r="P192" s="10"/>
      <c r="Q192" s="10"/>
    </row>
    <row r="193" spans="1:17" ht="30" customHeight="1">
      <c r="A193" s="15"/>
      <c r="B193" s="23"/>
      <c r="C193" s="8" t="s">
        <v>65</v>
      </c>
      <c r="D193" s="1">
        <f t="shared" si="77"/>
        <v>71676.2</v>
      </c>
      <c r="E193" s="1">
        <f t="shared" si="77"/>
        <v>0</v>
      </c>
      <c r="F193" s="1"/>
      <c r="G193" s="1"/>
      <c r="H193" s="1"/>
      <c r="I193" s="1"/>
      <c r="J193" s="1">
        <v>71676.2</v>
      </c>
      <c r="K193" s="1"/>
      <c r="L193" s="1"/>
      <c r="M193" s="1"/>
      <c r="N193" s="29"/>
      <c r="O193" s="30"/>
      <c r="P193" s="10"/>
      <c r="Q193" s="10"/>
    </row>
    <row r="194" spans="1:17" ht="23.25" customHeight="1">
      <c r="A194" s="15"/>
      <c r="B194" s="23"/>
      <c r="C194" s="8" t="s">
        <v>66</v>
      </c>
      <c r="D194" s="1">
        <f aca="true" t="shared" si="78" ref="D194:E200">F194+H194+J194+L194</f>
        <v>71676.2</v>
      </c>
      <c r="E194" s="1">
        <f t="shared" si="78"/>
        <v>0</v>
      </c>
      <c r="F194" s="1"/>
      <c r="G194" s="1"/>
      <c r="H194" s="1"/>
      <c r="I194" s="1"/>
      <c r="J194" s="1">
        <v>71676.2</v>
      </c>
      <c r="K194" s="1"/>
      <c r="L194" s="1"/>
      <c r="M194" s="1"/>
      <c r="N194" s="29"/>
      <c r="O194" s="30"/>
      <c r="P194" s="10"/>
      <c r="Q194" s="10"/>
    </row>
    <row r="195" spans="1:17" ht="18" customHeight="1">
      <c r="A195" s="15"/>
      <c r="B195" s="23"/>
      <c r="C195" s="8" t="s">
        <v>67</v>
      </c>
      <c r="D195" s="1">
        <f t="shared" si="78"/>
        <v>71676.2</v>
      </c>
      <c r="E195" s="1">
        <f t="shared" si="78"/>
        <v>0</v>
      </c>
      <c r="F195" s="1"/>
      <c r="G195" s="1"/>
      <c r="H195" s="1"/>
      <c r="I195" s="1"/>
      <c r="J195" s="1">
        <v>71676.2</v>
      </c>
      <c r="K195" s="1"/>
      <c r="L195" s="1"/>
      <c r="M195" s="1"/>
      <c r="N195" s="29"/>
      <c r="O195" s="30"/>
      <c r="P195" s="10"/>
      <c r="Q195" s="10"/>
    </row>
    <row r="196" spans="1:17" ht="28.5" customHeight="1">
      <c r="A196" s="16"/>
      <c r="B196" s="24"/>
      <c r="C196" s="8" t="s">
        <v>68</v>
      </c>
      <c r="D196" s="1">
        <f t="shared" si="78"/>
        <v>71676.2</v>
      </c>
      <c r="E196" s="1">
        <f t="shared" si="78"/>
        <v>0</v>
      </c>
      <c r="F196" s="1"/>
      <c r="G196" s="1"/>
      <c r="H196" s="1"/>
      <c r="I196" s="1"/>
      <c r="J196" s="1">
        <v>71676.2</v>
      </c>
      <c r="K196" s="1"/>
      <c r="L196" s="1"/>
      <c r="M196" s="1"/>
      <c r="N196" s="31"/>
      <c r="O196" s="32"/>
      <c r="P196" s="10"/>
      <c r="Q196" s="10"/>
    </row>
    <row r="197" spans="1:17" ht="15" customHeight="1">
      <c r="A197" s="14" t="s">
        <v>46</v>
      </c>
      <c r="B197" s="22" t="s">
        <v>59</v>
      </c>
      <c r="C197" s="8" t="s">
        <v>15</v>
      </c>
      <c r="D197" s="1">
        <f t="shared" si="78"/>
        <v>782549</v>
      </c>
      <c r="E197" s="1">
        <f t="shared" si="78"/>
        <v>282515</v>
      </c>
      <c r="F197" s="1">
        <f>SUM(F198:F208)</f>
        <v>661586.4</v>
      </c>
      <c r="G197" s="1">
        <f aca="true" t="shared" si="79" ref="G197:M197">SUM(G198:G208)</f>
        <v>238993</v>
      </c>
      <c r="H197" s="1">
        <f t="shared" si="79"/>
        <v>0</v>
      </c>
      <c r="I197" s="1">
        <f t="shared" si="79"/>
        <v>0</v>
      </c>
      <c r="J197" s="1">
        <f t="shared" si="79"/>
        <v>120962.60000000003</v>
      </c>
      <c r="K197" s="1">
        <f t="shared" si="79"/>
        <v>43522</v>
      </c>
      <c r="L197" s="1">
        <f t="shared" si="79"/>
        <v>0</v>
      </c>
      <c r="M197" s="1">
        <f t="shared" si="79"/>
        <v>0</v>
      </c>
      <c r="N197" s="27" t="s">
        <v>18</v>
      </c>
      <c r="O197" s="28"/>
      <c r="P197" s="10"/>
      <c r="Q197" s="10"/>
    </row>
    <row r="198" spans="1:17" ht="15">
      <c r="A198" s="15"/>
      <c r="B198" s="23"/>
      <c r="C198" s="8" t="s">
        <v>0</v>
      </c>
      <c r="D198" s="1">
        <f t="shared" si="78"/>
        <v>69494.6</v>
      </c>
      <c r="E198" s="1">
        <f t="shared" si="78"/>
        <v>69494.6</v>
      </c>
      <c r="F198" s="1">
        <v>58498</v>
      </c>
      <c r="G198" s="1">
        <f>49635+8863</f>
        <v>58498</v>
      </c>
      <c r="H198" s="1"/>
      <c r="I198" s="1"/>
      <c r="J198" s="1">
        <f>10996.6</f>
        <v>10996.6</v>
      </c>
      <c r="K198" s="1">
        <f>J198</f>
        <v>10996.6</v>
      </c>
      <c r="L198" s="1"/>
      <c r="M198" s="1"/>
      <c r="N198" s="29"/>
      <c r="O198" s="30"/>
      <c r="P198" s="10"/>
      <c r="Q198" s="10"/>
    </row>
    <row r="199" spans="1:17" ht="15">
      <c r="A199" s="15"/>
      <c r="B199" s="23"/>
      <c r="C199" s="8" t="s">
        <v>1</v>
      </c>
      <c r="D199" s="1">
        <f t="shared" si="78"/>
        <v>71161.6</v>
      </c>
      <c r="E199" s="1">
        <f t="shared" si="78"/>
        <v>71006.8</v>
      </c>
      <c r="F199" s="1">
        <v>60165</v>
      </c>
      <c r="G199" s="1">
        <v>60165</v>
      </c>
      <c r="H199" s="1"/>
      <c r="I199" s="1"/>
      <c r="J199" s="1">
        <v>10996.6</v>
      </c>
      <c r="K199" s="1">
        <f>10841.8</f>
        <v>10841.8</v>
      </c>
      <c r="L199" s="1"/>
      <c r="M199" s="1"/>
      <c r="N199" s="29"/>
      <c r="O199" s="30"/>
      <c r="P199" s="10"/>
      <c r="Q199" s="10"/>
    </row>
    <row r="200" spans="1:17" ht="15">
      <c r="A200" s="15"/>
      <c r="B200" s="23"/>
      <c r="C200" s="8" t="s">
        <v>3</v>
      </c>
      <c r="D200" s="1">
        <f t="shared" si="78"/>
        <v>71161.6</v>
      </c>
      <c r="E200" s="1">
        <f t="shared" si="78"/>
        <v>71006.8</v>
      </c>
      <c r="F200" s="1">
        <v>60165</v>
      </c>
      <c r="G200" s="1">
        <v>60165</v>
      </c>
      <c r="H200" s="1"/>
      <c r="I200" s="1"/>
      <c r="J200" s="1">
        <v>10996.6</v>
      </c>
      <c r="K200" s="1">
        <v>10841.8</v>
      </c>
      <c r="L200" s="1"/>
      <c r="M200" s="1"/>
      <c r="N200" s="29"/>
      <c r="O200" s="30"/>
      <c r="P200" s="10"/>
      <c r="Q200" s="10"/>
    </row>
    <row r="201" spans="1:17" ht="15">
      <c r="A201" s="15"/>
      <c r="B201" s="23"/>
      <c r="C201" s="8" t="s">
        <v>51</v>
      </c>
      <c r="D201" s="1">
        <f aca="true" t="shared" si="80" ref="D201:E205">F201+H201+J201+L201</f>
        <v>71341.40000000001</v>
      </c>
      <c r="E201" s="1">
        <f t="shared" si="80"/>
        <v>71006.8</v>
      </c>
      <c r="F201" s="1">
        <v>60344.8</v>
      </c>
      <c r="G201" s="1">
        <v>60165</v>
      </c>
      <c r="H201" s="1"/>
      <c r="I201" s="1"/>
      <c r="J201" s="1">
        <v>10996.6</v>
      </c>
      <c r="K201" s="1">
        <v>10841.8</v>
      </c>
      <c r="L201" s="1"/>
      <c r="M201" s="1"/>
      <c r="N201" s="29"/>
      <c r="O201" s="30"/>
      <c r="P201" s="10"/>
      <c r="Q201" s="10"/>
    </row>
    <row r="202" spans="1:17" ht="15">
      <c r="A202" s="15"/>
      <c r="B202" s="23"/>
      <c r="C202" s="8" t="s">
        <v>52</v>
      </c>
      <c r="D202" s="1">
        <f t="shared" si="80"/>
        <v>71341.40000000001</v>
      </c>
      <c r="E202" s="1">
        <f t="shared" si="80"/>
        <v>0</v>
      </c>
      <c r="F202" s="1">
        <v>60344.8</v>
      </c>
      <c r="G202" s="1"/>
      <c r="H202" s="1"/>
      <c r="I202" s="1"/>
      <c r="J202" s="1">
        <v>10996.6</v>
      </c>
      <c r="K202" s="1"/>
      <c r="L202" s="1"/>
      <c r="M202" s="1"/>
      <c r="N202" s="29"/>
      <c r="O202" s="30"/>
      <c r="P202" s="10"/>
      <c r="Q202" s="10"/>
    </row>
    <row r="203" spans="1:17" ht="15">
      <c r="A203" s="15"/>
      <c r="B203" s="23"/>
      <c r="C203" s="8" t="s">
        <v>53</v>
      </c>
      <c r="D203" s="1">
        <f t="shared" si="80"/>
        <v>71341.40000000001</v>
      </c>
      <c r="E203" s="1">
        <f t="shared" si="80"/>
        <v>0</v>
      </c>
      <c r="F203" s="1">
        <v>60344.8</v>
      </c>
      <c r="G203" s="1"/>
      <c r="H203" s="1"/>
      <c r="I203" s="1"/>
      <c r="J203" s="1">
        <v>10996.6</v>
      </c>
      <c r="K203" s="1"/>
      <c r="L203" s="1"/>
      <c r="M203" s="1"/>
      <c r="N203" s="29"/>
      <c r="O203" s="30"/>
      <c r="P203" s="10"/>
      <c r="Q203" s="10"/>
    </row>
    <row r="204" spans="1:17" ht="15">
      <c r="A204" s="15"/>
      <c r="B204" s="23"/>
      <c r="C204" s="8" t="s">
        <v>64</v>
      </c>
      <c r="D204" s="1">
        <f t="shared" si="80"/>
        <v>71341.40000000001</v>
      </c>
      <c r="E204" s="1">
        <f t="shared" si="80"/>
        <v>0</v>
      </c>
      <c r="F204" s="1">
        <v>60344.8</v>
      </c>
      <c r="G204" s="1"/>
      <c r="H204" s="1"/>
      <c r="I204" s="1"/>
      <c r="J204" s="1">
        <v>10996.6</v>
      </c>
      <c r="K204" s="1"/>
      <c r="L204" s="1"/>
      <c r="M204" s="1"/>
      <c r="N204" s="29"/>
      <c r="O204" s="30"/>
      <c r="P204" s="10"/>
      <c r="Q204" s="10"/>
    </row>
    <row r="205" spans="1:17" ht="15">
      <c r="A205" s="15"/>
      <c r="B205" s="23"/>
      <c r="C205" s="8" t="s">
        <v>65</v>
      </c>
      <c r="D205" s="1">
        <f t="shared" si="80"/>
        <v>71341.40000000001</v>
      </c>
      <c r="E205" s="1">
        <f t="shared" si="80"/>
        <v>0</v>
      </c>
      <c r="F205" s="1">
        <v>60344.8</v>
      </c>
      <c r="G205" s="1"/>
      <c r="H205" s="1"/>
      <c r="I205" s="1"/>
      <c r="J205" s="1">
        <v>10996.6</v>
      </c>
      <c r="K205" s="1"/>
      <c r="L205" s="1"/>
      <c r="M205" s="1"/>
      <c r="N205" s="29"/>
      <c r="O205" s="30"/>
      <c r="P205" s="10"/>
      <c r="Q205" s="10"/>
    </row>
    <row r="206" spans="1:17" ht="15">
      <c r="A206" s="15"/>
      <c r="B206" s="23"/>
      <c r="C206" s="8" t="s">
        <v>66</v>
      </c>
      <c r="D206" s="1">
        <f aca="true" t="shared" si="81" ref="D206:E212">F206+H206+J206+L206</f>
        <v>71341.40000000001</v>
      </c>
      <c r="E206" s="1">
        <f t="shared" si="81"/>
        <v>0</v>
      </c>
      <c r="F206" s="1">
        <v>60344.8</v>
      </c>
      <c r="G206" s="1"/>
      <c r="H206" s="1"/>
      <c r="I206" s="1"/>
      <c r="J206" s="1">
        <v>10996.6</v>
      </c>
      <c r="K206" s="1"/>
      <c r="L206" s="1"/>
      <c r="M206" s="1"/>
      <c r="N206" s="29"/>
      <c r="O206" s="30"/>
      <c r="P206" s="10"/>
      <c r="Q206" s="10"/>
    </row>
    <row r="207" spans="1:17" ht="15">
      <c r="A207" s="15"/>
      <c r="B207" s="23"/>
      <c r="C207" s="8" t="s">
        <v>67</v>
      </c>
      <c r="D207" s="1">
        <f t="shared" si="81"/>
        <v>71341.40000000001</v>
      </c>
      <c r="E207" s="1">
        <f t="shared" si="81"/>
        <v>0</v>
      </c>
      <c r="F207" s="1">
        <v>60344.8</v>
      </c>
      <c r="G207" s="1"/>
      <c r="H207" s="1"/>
      <c r="I207" s="1"/>
      <c r="J207" s="1">
        <v>10996.6</v>
      </c>
      <c r="K207" s="1"/>
      <c r="L207" s="1"/>
      <c r="M207" s="1"/>
      <c r="N207" s="29"/>
      <c r="O207" s="30"/>
      <c r="P207" s="10"/>
      <c r="Q207" s="10"/>
    </row>
    <row r="208" spans="1:17" ht="15">
      <c r="A208" s="16"/>
      <c r="B208" s="24"/>
      <c r="C208" s="8" t="s">
        <v>68</v>
      </c>
      <c r="D208" s="1">
        <f t="shared" si="81"/>
        <v>71341.40000000001</v>
      </c>
      <c r="E208" s="1">
        <f t="shared" si="81"/>
        <v>0</v>
      </c>
      <c r="F208" s="1">
        <v>60344.8</v>
      </c>
      <c r="G208" s="1"/>
      <c r="H208" s="1"/>
      <c r="I208" s="1"/>
      <c r="J208" s="1">
        <v>10996.6</v>
      </c>
      <c r="K208" s="1"/>
      <c r="L208" s="1"/>
      <c r="M208" s="1"/>
      <c r="N208" s="31"/>
      <c r="O208" s="32"/>
      <c r="P208" s="10"/>
      <c r="Q208" s="10"/>
    </row>
    <row r="209" spans="1:17" ht="15" customHeight="1">
      <c r="A209" s="14" t="s">
        <v>47</v>
      </c>
      <c r="B209" s="19" t="s">
        <v>48</v>
      </c>
      <c r="C209" s="8" t="s">
        <v>15</v>
      </c>
      <c r="D209" s="1">
        <f t="shared" si="81"/>
        <v>93074.8</v>
      </c>
      <c r="E209" s="1">
        <f t="shared" si="81"/>
        <v>93074.8</v>
      </c>
      <c r="F209" s="1">
        <f>SUM(F210:F220)</f>
        <v>93074.8</v>
      </c>
      <c r="G209" s="1">
        <f>SUM(G210:G220)</f>
        <v>93074.8</v>
      </c>
      <c r="H209" s="1">
        <f aca="true" t="shared" si="82" ref="H209:M209">SUM(H210:H220)</f>
        <v>0</v>
      </c>
      <c r="I209" s="1">
        <f t="shared" si="82"/>
        <v>0</v>
      </c>
      <c r="J209" s="1">
        <f t="shared" si="82"/>
        <v>0</v>
      </c>
      <c r="K209" s="1">
        <f t="shared" si="82"/>
        <v>0</v>
      </c>
      <c r="L209" s="1">
        <f t="shared" si="82"/>
        <v>0</v>
      </c>
      <c r="M209" s="1">
        <f t="shared" si="82"/>
        <v>0</v>
      </c>
      <c r="N209" s="27"/>
      <c r="O209" s="28"/>
      <c r="P209" s="10"/>
      <c r="Q209" s="10"/>
    </row>
    <row r="210" spans="1:17" ht="15">
      <c r="A210" s="15"/>
      <c r="B210" s="20"/>
      <c r="C210" s="8" t="s">
        <v>0</v>
      </c>
      <c r="D210" s="1">
        <f t="shared" si="81"/>
        <v>46537.4</v>
      </c>
      <c r="E210" s="1">
        <f t="shared" si="81"/>
        <v>46537.4</v>
      </c>
      <c r="F210" s="1">
        <v>46537.4</v>
      </c>
      <c r="G210" s="1">
        <v>46537.4</v>
      </c>
      <c r="H210" s="1"/>
      <c r="I210" s="1"/>
      <c r="J210" s="1">
        <v>0</v>
      </c>
      <c r="K210" s="1">
        <v>0</v>
      </c>
      <c r="L210" s="1"/>
      <c r="M210" s="1"/>
      <c r="N210" s="29"/>
      <c r="O210" s="30"/>
      <c r="P210" s="10"/>
      <c r="Q210" s="10"/>
    </row>
    <row r="211" spans="1:17" ht="15">
      <c r="A211" s="15"/>
      <c r="B211" s="20"/>
      <c r="C211" s="8" t="s">
        <v>1</v>
      </c>
      <c r="D211" s="1">
        <f t="shared" si="81"/>
        <v>46537.4</v>
      </c>
      <c r="E211" s="1">
        <f t="shared" si="81"/>
        <v>46537.4</v>
      </c>
      <c r="F211" s="1">
        <v>46537.4</v>
      </c>
      <c r="G211" s="1">
        <v>46537.4</v>
      </c>
      <c r="H211" s="1"/>
      <c r="I211" s="1"/>
      <c r="J211" s="1">
        <v>0</v>
      </c>
      <c r="K211" s="1">
        <v>0</v>
      </c>
      <c r="L211" s="1"/>
      <c r="M211" s="1"/>
      <c r="N211" s="29"/>
      <c r="O211" s="30"/>
      <c r="P211" s="10"/>
      <c r="Q211" s="10"/>
    </row>
    <row r="212" spans="1:17" ht="15">
      <c r="A212" s="15"/>
      <c r="B212" s="20"/>
      <c r="C212" s="8" t="s">
        <v>3</v>
      </c>
      <c r="D212" s="1">
        <f t="shared" si="81"/>
        <v>0</v>
      </c>
      <c r="E212" s="1">
        <f t="shared" si="81"/>
        <v>0</v>
      </c>
      <c r="F212" s="1">
        <v>0</v>
      </c>
      <c r="G212" s="1">
        <v>0</v>
      </c>
      <c r="H212" s="1"/>
      <c r="I212" s="1"/>
      <c r="J212" s="1">
        <v>0</v>
      </c>
      <c r="K212" s="1">
        <v>0</v>
      </c>
      <c r="L212" s="1"/>
      <c r="M212" s="1"/>
      <c r="N212" s="29"/>
      <c r="O212" s="30"/>
      <c r="P212" s="10"/>
      <c r="Q212" s="10"/>
    </row>
    <row r="213" spans="1:17" ht="15">
      <c r="A213" s="15"/>
      <c r="B213" s="20"/>
      <c r="C213" s="8" t="s">
        <v>51</v>
      </c>
      <c r="D213" s="1">
        <f aca="true" t="shared" si="83" ref="D213:E224">F213+H213+J213+L213</f>
        <v>0</v>
      </c>
      <c r="E213" s="1">
        <f t="shared" si="83"/>
        <v>0</v>
      </c>
      <c r="F213" s="1">
        <v>0</v>
      </c>
      <c r="G213" s="1">
        <v>0</v>
      </c>
      <c r="H213" s="1"/>
      <c r="I213" s="1"/>
      <c r="J213" s="1">
        <v>0</v>
      </c>
      <c r="K213" s="1"/>
      <c r="L213" s="1"/>
      <c r="M213" s="1"/>
      <c r="N213" s="29"/>
      <c r="O213" s="30"/>
      <c r="P213" s="10"/>
      <c r="Q213" s="10"/>
    </row>
    <row r="214" spans="1:17" ht="15">
      <c r="A214" s="15"/>
      <c r="B214" s="20"/>
      <c r="C214" s="8" t="s">
        <v>52</v>
      </c>
      <c r="D214" s="1">
        <f t="shared" si="83"/>
        <v>0</v>
      </c>
      <c r="E214" s="1">
        <f>G214+I214+K214+M214</f>
        <v>0</v>
      </c>
      <c r="F214" s="1">
        <v>0</v>
      </c>
      <c r="G214" s="1">
        <v>0</v>
      </c>
      <c r="H214" s="1"/>
      <c r="I214" s="1"/>
      <c r="J214" s="1">
        <v>0</v>
      </c>
      <c r="K214" s="1"/>
      <c r="L214" s="1"/>
      <c r="M214" s="1"/>
      <c r="N214" s="29"/>
      <c r="O214" s="30"/>
      <c r="P214" s="10"/>
      <c r="Q214" s="10"/>
    </row>
    <row r="215" spans="1:17" ht="15">
      <c r="A215" s="15"/>
      <c r="B215" s="20"/>
      <c r="C215" s="8" t="s">
        <v>53</v>
      </c>
      <c r="D215" s="1">
        <f t="shared" si="83"/>
        <v>0</v>
      </c>
      <c r="E215" s="1">
        <f t="shared" si="83"/>
        <v>0</v>
      </c>
      <c r="F215" s="1">
        <v>0</v>
      </c>
      <c r="G215" s="1">
        <v>0</v>
      </c>
      <c r="H215" s="1"/>
      <c r="I215" s="1"/>
      <c r="J215" s="1">
        <v>0</v>
      </c>
      <c r="K215" s="1"/>
      <c r="L215" s="1"/>
      <c r="M215" s="1"/>
      <c r="N215" s="29"/>
      <c r="O215" s="30"/>
      <c r="P215" s="10"/>
      <c r="Q215" s="10"/>
    </row>
    <row r="216" spans="1:17" ht="15">
      <c r="A216" s="15"/>
      <c r="B216" s="20"/>
      <c r="C216" s="8" t="s">
        <v>64</v>
      </c>
      <c r="D216" s="1">
        <f t="shared" si="83"/>
        <v>0</v>
      </c>
      <c r="E216" s="1">
        <f t="shared" si="83"/>
        <v>0</v>
      </c>
      <c r="F216" s="1">
        <v>0</v>
      </c>
      <c r="G216" s="1">
        <v>0</v>
      </c>
      <c r="H216" s="1"/>
      <c r="I216" s="1"/>
      <c r="J216" s="1">
        <v>0</v>
      </c>
      <c r="K216" s="1"/>
      <c r="L216" s="1"/>
      <c r="M216" s="1"/>
      <c r="N216" s="29"/>
      <c r="O216" s="30"/>
      <c r="P216" s="10"/>
      <c r="Q216" s="10"/>
    </row>
    <row r="217" spans="1:17" ht="15">
      <c r="A217" s="15"/>
      <c r="B217" s="20"/>
      <c r="C217" s="8" t="s">
        <v>65</v>
      </c>
      <c r="D217" s="1">
        <f t="shared" si="83"/>
        <v>0</v>
      </c>
      <c r="E217" s="1">
        <f t="shared" si="83"/>
        <v>0</v>
      </c>
      <c r="F217" s="1">
        <v>0</v>
      </c>
      <c r="G217" s="1">
        <v>0</v>
      </c>
      <c r="H217" s="1"/>
      <c r="I217" s="1"/>
      <c r="J217" s="1">
        <v>0</v>
      </c>
      <c r="K217" s="1"/>
      <c r="L217" s="1"/>
      <c r="M217" s="1"/>
      <c r="N217" s="29"/>
      <c r="O217" s="30"/>
      <c r="P217" s="10"/>
      <c r="Q217" s="10"/>
    </row>
    <row r="218" spans="1:17" ht="15">
      <c r="A218" s="15"/>
      <c r="B218" s="20"/>
      <c r="C218" s="8" t="s">
        <v>66</v>
      </c>
      <c r="D218" s="1">
        <f aca="true" t="shared" si="84" ref="D218:E220">F218+H218+J218+L218</f>
        <v>0</v>
      </c>
      <c r="E218" s="1">
        <f t="shared" si="84"/>
        <v>0</v>
      </c>
      <c r="F218" s="1">
        <v>0</v>
      </c>
      <c r="G218" s="1">
        <v>0</v>
      </c>
      <c r="H218" s="1"/>
      <c r="I218" s="1"/>
      <c r="J218" s="1">
        <v>0</v>
      </c>
      <c r="K218" s="1"/>
      <c r="L218" s="1"/>
      <c r="M218" s="1"/>
      <c r="N218" s="29"/>
      <c r="O218" s="30"/>
      <c r="P218" s="10"/>
      <c r="Q218" s="10"/>
    </row>
    <row r="219" spans="1:17" ht="15">
      <c r="A219" s="15"/>
      <c r="B219" s="20"/>
      <c r="C219" s="8" t="s">
        <v>67</v>
      </c>
      <c r="D219" s="1">
        <f t="shared" si="84"/>
        <v>0</v>
      </c>
      <c r="E219" s="1">
        <f t="shared" si="84"/>
        <v>0</v>
      </c>
      <c r="F219" s="1">
        <v>0</v>
      </c>
      <c r="G219" s="1">
        <v>0</v>
      </c>
      <c r="H219" s="1"/>
      <c r="I219" s="1"/>
      <c r="J219" s="1">
        <v>0</v>
      </c>
      <c r="K219" s="1"/>
      <c r="L219" s="1"/>
      <c r="M219" s="1"/>
      <c r="N219" s="29"/>
      <c r="O219" s="30"/>
      <c r="P219" s="10"/>
      <c r="Q219" s="10"/>
    </row>
    <row r="220" spans="1:17" ht="15">
      <c r="A220" s="16"/>
      <c r="B220" s="21"/>
      <c r="C220" s="8" t="s">
        <v>68</v>
      </c>
      <c r="D220" s="1">
        <f t="shared" si="84"/>
        <v>0</v>
      </c>
      <c r="E220" s="1">
        <f t="shared" si="84"/>
        <v>0</v>
      </c>
      <c r="F220" s="1">
        <v>0</v>
      </c>
      <c r="G220" s="1">
        <v>0</v>
      </c>
      <c r="H220" s="1"/>
      <c r="I220" s="1"/>
      <c r="J220" s="1">
        <v>0</v>
      </c>
      <c r="K220" s="1"/>
      <c r="L220" s="1"/>
      <c r="M220" s="1"/>
      <c r="N220" s="31"/>
      <c r="O220" s="32"/>
      <c r="P220" s="10"/>
      <c r="Q220" s="10"/>
    </row>
    <row r="221" spans="1:17" ht="15" customHeight="1">
      <c r="A221" s="14" t="s">
        <v>54</v>
      </c>
      <c r="B221" s="19" t="s">
        <v>55</v>
      </c>
      <c r="C221" s="8" t="s">
        <v>15</v>
      </c>
      <c r="D221" s="1">
        <f t="shared" si="83"/>
        <v>462818.31000000006</v>
      </c>
      <c r="E221" s="1">
        <f>G221+I221+K221+M221</f>
        <v>462818.31000000006</v>
      </c>
      <c r="F221" s="1">
        <f>SUM(F222:F232)</f>
        <v>0</v>
      </c>
      <c r="G221" s="1">
        <f aca="true" t="shared" si="85" ref="G221:M221">SUM(G222:G232)</f>
        <v>0</v>
      </c>
      <c r="H221" s="1">
        <f t="shared" si="85"/>
        <v>0</v>
      </c>
      <c r="I221" s="1">
        <f t="shared" si="85"/>
        <v>0</v>
      </c>
      <c r="J221" s="1">
        <f t="shared" si="85"/>
        <v>0</v>
      </c>
      <c r="K221" s="1">
        <f t="shared" si="85"/>
        <v>0</v>
      </c>
      <c r="L221" s="1">
        <f t="shared" si="85"/>
        <v>462818.31000000006</v>
      </c>
      <c r="M221" s="1">
        <f t="shared" si="85"/>
        <v>462818.31000000006</v>
      </c>
      <c r="N221" s="27"/>
      <c r="O221" s="28"/>
      <c r="P221" s="10"/>
      <c r="Q221" s="10"/>
    </row>
    <row r="222" spans="1:17" ht="15">
      <c r="A222" s="15"/>
      <c r="B222" s="20"/>
      <c r="C222" s="8" t="s">
        <v>0</v>
      </c>
      <c r="D222" s="1">
        <f t="shared" si="83"/>
        <v>124989</v>
      </c>
      <c r="E222" s="1">
        <f t="shared" si="83"/>
        <v>124989</v>
      </c>
      <c r="F222" s="1"/>
      <c r="G222" s="1"/>
      <c r="H222" s="1"/>
      <c r="I222" s="1"/>
      <c r="J222" s="1"/>
      <c r="K222" s="1"/>
      <c r="L222" s="1">
        <f>M222</f>
        <v>124989</v>
      </c>
      <c r="M222" s="1">
        <v>124989</v>
      </c>
      <c r="N222" s="29"/>
      <c r="O222" s="30"/>
      <c r="P222" s="10"/>
      <c r="Q222" s="10"/>
    </row>
    <row r="223" spans="1:17" ht="15">
      <c r="A223" s="15"/>
      <c r="B223" s="20"/>
      <c r="C223" s="8" t="s">
        <v>1</v>
      </c>
      <c r="D223" s="1">
        <f t="shared" si="83"/>
        <v>114617.77</v>
      </c>
      <c r="E223" s="1">
        <f t="shared" si="83"/>
        <v>114617.77</v>
      </c>
      <c r="F223" s="1"/>
      <c r="G223" s="1"/>
      <c r="H223" s="1"/>
      <c r="I223" s="1"/>
      <c r="J223" s="1"/>
      <c r="K223" s="1"/>
      <c r="L223" s="1">
        <f>M223</f>
        <v>114617.77</v>
      </c>
      <c r="M223" s="1">
        <v>114617.77</v>
      </c>
      <c r="N223" s="29"/>
      <c r="O223" s="30"/>
      <c r="P223" s="10"/>
      <c r="Q223" s="10"/>
    </row>
    <row r="224" spans="1:17" ht="15">
      <c r="A224" s="15"/>
      <c r="B224" s="20"/>
      <c r="C224" s="8" t="s">
        <v>3</v>
      </c>
      <c r="D224" s="1">
        <f t="shared" si="83"/>
        <v>111605.77</v>
      </c>
      <c r="E224" s="1">
        <f t="shared" si="83"/>
        <v>111605.77</v>
      </c>
      <c r="F224" s="1"/>
      <c r="G224" s="1"/>
      <c r="H224" s="1"/>
      <c r="I224" s="1"/>
      <c r="J224" s="1"/>
      <c r="K224" s="1"/>
      <c r="L224" s="1">
        <f>M224</f>
        <v>111605.77</v>
      </c>
      <c r="M224" s="1">
        <v>111605.77</v>
      </c>
      <c r="N224" s="29"/>
      <c r="O224" s="30"/>
      <c r="P224" s="10"/>
      <c r="Q224" s="10"/>
    </row>
    <row r="225" spans="1:17" ht="15">
      <c r="A225" s="15"/>
      <c r="B225" s="20"/>
      <c r="C225" s="8" t="s">
        <v>51</v>
      </c>
      <c r="D225" s="1">
        <f aca="true" t="shared" si="86" ref="D225:E229">F225+H225+J225+L225</f>
        <v>111605.77</v>
      </c>
      <c r="E225" s="1">
        <f>G225+I225+K225+M225</f>
        <v>111605.77</v>
      </c>
      <c r="F225" s="1"/>
      <c r="G225" s="1"/>
      <c r="H225" s="1"/>
      <c r="I225" s="1"/>
      <c r="J225" s="1"/>
      <c r="K225" s="1"/>
      <c r="L225" s="1">
        <f>M225</f>
        <v>111605.77</v>
      </c>
      <c r="M225" s="1">
        <v>111605.77</v>
      </c>
      <c r="N225" s="29"/>
      <c r="O225" s="30"/>
      <c r="P225" s="10"/>
      <c r="Q225" s="10"/>
    </row>
    <row r="226" spans="1:17" ht="15">
      <c r="A226" s="15"/>
      <c r="B226" s="20"/>
      <c r="C226" s="8" t="s">
        <v>52</v>
      </c>
      <c r="D226" s="1">
        <f t="shared" si="86"/>
        <v>0</v>
      </c>
      <c r="E226" s="1">
        <f>G226+I226+K226+M226</f>
        <v>0</v>
      </c>
      <c r="F226" s="1"/>
      <c r="G226" s="1"/>
      <c r="H226" s="1"/>
      <c r="I226" s="1"/>
      <c r="J226" s="1"/>
      <c r="K226" s="1"/>
      <c r="L226" s="1"/>
      <c r="M226" s="1"/>
      <c r="N226" s="29"/>
      <c r="O226" s="30"/>
      <c r="P226" s="10"/>
      <c r="Q226" s="10"/>
    </row>
    <row r="227" spans="1:17" ht="15">
      <c r="A227" s="15"/>
      <c r="B227" s="20"/>
      <c r="C227" s="8" t="s">
        <v>53</v>
      </c>
      <c r="D227" s="1">
        <f t="shared" si="86"/>
        <v>0</v>
      </c>
      <c r="E227" s="1">
        <f>G227+I227+K227+M227</f>
        <v>0</v>
      </c>
      <c r="F227" s="1"/>
      <c r="G227" s="1"/>
      <c r="H227" s="1"/>
      <c r="I227" s="1"/>
      <c r="J227" s="1"/>
      <c r="K227" s="1"/>
      <c r="L227" s="1"/>
      <c r="M227" s="1"/>
      <c r="N227" s="29"/>
      <c r="O227" s="30"/>
      <c r="P227" s="10"/>
      <c r="Q227" s="10"/>
    </row>
    <row r="228" spans="1:17" ht="15">
      <c r="A228" s="15"/>
      <c r="B228" s="20"/>
      <c r="C228" s="8" t="s">
        <v>64</v>
      </c>
      <c r="D228" s="1">
        <f t="shared" si="86"/>
        <v>0</v>
      </c>
      <c r="E228" s="1">
        <f>G228+I228+K228+M228</f>
        <v>0</v>
      </c>
      <c r="F228" s="1"/>
      <c r="G228" s="1"/>
      <c r="H228" s="1"/>
      <c r="I228" s="1"/>
      <c r="J228" s="1"/>
      <c r="K228" s="1"/>
      <c r="L228" s="1"/>
      <c r="M228" s="1"/>
      <c r="N228" s="29"/>
      <c r="O228" s="30"/>
      <c r="P228" s="10"/>
      <c r="Q228" s="10"/>
    </row>
    <row r="229" spans="1:17" ht="15">
      <c r="A229" s="15"/>
      <c r="B229" s="20"/>
      <c r="C229" s="8" t="s">
        <v>65</v>
      </c>
      <c r="D229" s="1">
        <f t="shared" si="86"/>
        <v>0</v>
      </c>
      <c r="E229" s="1">
        <f t="shared" si="86"/>
        <v>0</v>
      </c>
      <c r="F229" s="1"/>
      <c r="G229" s="1"/>
      <c r="H229" s="1"/>
      <c r="I229" s="1"/>
      <c r="J229" s="1"/>
      <c r="K229" s="1"/>
      <c r="L229" s="1"/>
      <c r="M229" s="1"/>
      <c r="N229" s="29"/>
      <c r="O229" s="30"/>
      <c r="P229" s="10"/>
      <c r="Q229" s="10"/>
    </row>
    <row r="230" spans="1:17" ht="15">
      <c r="A230" s="15"/>
      <c r="B230" s="20"/>
      <c r="C230" s="8" t="s">
        <v>66</v>
      </c>
      <c r="D230" s="1">
        <f aca="true" t="shared" si="87" ref="D230:E236">F230+H230+J230+L230</f>
        <v>0</v>
      </c>
      <c r="E230" s="1">
        <f t="shared" si="87"/>
        <v>0</v>
      </c>
      <c r="F230" s="1"/>
      <c r="G230" s="1"/>
      <c r="H230" s="1"/>
      <c r="I230" s="1"/>
      <c r="J230" s="1"/>
      <c r="K230" s="1"/>
      <c r="L230" s="1"/>
      <c r="M230" s="1"/>
      <c r="N230" s="29"/>
      <c r="O230" s="30"/>
      <c r="P230" s="10"/>
      <c r="Q230" s="10"/>
    </row>
    <row r="231" spans="1:17" ht="15">
      <c r="A231" s="15"/>
      <c r="B231" s="20"/>
      <c r="C231" s="8" t="s">
        <v>67</v>
      </c>
      <c r="D231" s="1">
        <f t="shared" si="87"/>
        <v>0</v>
      </c>
      <c r="E231" s="1">
        <f t="shared" si="87"/>
        <v>0</v>
      </c>
      <c r="F231" s="1"/>
      <c r="G231" s="1"/>
      <c r="H231" s="1"/>
      <c r="I231" s="1"/>
      <c r="J231" s="1"/>
      <c r="K231" s="1"/>
      <c r="L231" s="1"/>
      <c r="M231" s="1"/>
      <c r="N231" s="29"/>
      <c r="O231" s="30"/>
      <c r="P231" s="10"/>
      <c r="Q231" s="10"/>
    </row>
    <row r="232" spans="1:17" ht="15">
      <c r="A232" s="16"/>
      <c r="B232" s="21"/>
      <c r="C232" s="8" t="s">
        <v>68</v>
      </c>
      <c r="D232" s="1">
        <f t="shared" si="87"/>
        <v>0</v>
      </c>
      <c r="E232" s="1">
        <f t="shared" si="87"/>
        <v>0</v>
      </c>
      <c r="F232" s="1"/>
      <c r="G232" s="1"/>
      <c r="H232" s="1"/>
      <c r="I232" s="1"/>
      <c r="J232" s="1"/>
      <c r="K232" s="1"/>
      <c r="L232" s="1"/>
      <c r="M232" s="1"/>
      <c r="N232" s="31"/>
      <c r="O232" s="32"/>
      <c r="P232" s="10"/>
      <c r="Q232" s="10"/>
    </row>
    <row r="233" spans="1:17" ht="15">
      <c r="A233" s="14"/>
      <c r="B233" s="19" t="s">
        <v>2</v>
      </c>
      <c r="C233" s="8" t="s">
        <v>15</v>
      </c>
      <c r="D233" s="1">
        <f t="shared" si="87"/>
        <v>2405823.91</v>
      </c>
      <c r="E233" s="1">
        <f t="shared" si="87"/>
        <v>1306293.10767</v>
      </c>
      <c r="F233" s="1">
        <f>SUM(F234:F244)</f>
        <v>961292.7000000001</v>
      </c>
      <c r="G233" s="1">
        <f aca="true" t="shared" si="88" ref="G233:M233">SUM(G234:G244)</f>
        <v>397012.1</v>
      </c>
      <c r="H233" s="1">
        <f t="shared" si="88"/>
        <v>0</v>
      </c>
      <c r="I233" s="1">
        <f t="shared" si="88"/>
        <v>0</v>
      </c>
      <c r="J233" s="1">
        <f t="shared" si="88"/>
        <v>981712.9000000003</v>
      </c>
      <c r="K233" s="1">
        <f t="shared" si="88"/>
        <v>446462.69767</v>
      </c>
      <c r="L233" s="1">
        <f t="shared" si="88"/>
        <v>462818.31000000006</v>
      </c>
      <c r="M233" s="1">
        <f t="shared" si="88"/>
        <v>462818.31000000006</v>
      </c>
      <c r="N233" s="27"/>
      <c r="O233" s="28"/>
      <c r="P233" s="10"/>
      <c r="Q233" s="10"/>
    </row>
    <row r="234" spans="1:17" ht="15">
      <c r="A234" s="15"/>
      <c r="B234" s="20"/>
      <c r="C234" s="8" t="s">
        <v>0</v>
      </c>
      <c r="D234" s="1">
        <f t="shared" si="87"/>
        <v>340384.5</v>
      </c>
      <c r="E234" s="1">
        <f t="shared" si="87"/>
        <v>340384.49767</v>
      </c>
      <c r="F234" s="1">
        <f>F138</f>
        <v>130558.29999999999</v>
      </c>
      <c r="G234" s="1">
        <f aca="true" t="shared" si="89" ref="G234:M234">G138</f>
        <v>130558.29999999999</v>
      </c>
      <c r="H234" s="1">
        <f t="shared" si="89"/>
        <v>0</v>
      </c>
      <c r="I234" s="1">
        <f t="shared" si="89"/>
        <v>0</v>
      </c>
      <c r="J234" s="1">
        <f t="shared" si="89"/>
        <v>84837.20000000001</v>
      </c>
      <c r="K234" s="1">
        <f t="shared" si="89"/>
        <v>84837.19767000002</v>
      </c>
      <c r="L234" s="1">
        <f t="shared" si="89"/>
        <v>124989</v>
      </c>
      <c r="M234" s="1">
        <f t="shared" si="89"/>
        <v>124989</v>
      </c>
      <c r="N234" s="29"/>
      <c r="O234" s="30"/>
      <c r="P234" s="10"/>
      <c r="Q234" s="10"/>
    </row>
    <row r="235" spans="1:17" ht="15">
      <c r="A235" s="15"/>
      <c r="B235" s="20"/>
      <c r="C235" s="8" t="s">
        <v>1</v>
      </c>
      <c r="D235" s="1">
        <f t="shared" si="87"/>
        <v>365723.37</v>
      </c>
      <c r="E235" s="1">
        <f t="shared" si="87"/>
        <v>434826.27</v>
      </c>
      <c r="F235" s="1">
        <f>F139</f>
        <v>149786.5</v>
      </c>
      <c r="G235" s="1">
        <f aca="true" t="shared" si="90" ref="G235:M236">G139</f>
        <v>125230.4</v>
      </c>
      <c r="H235" s="1">
        <f t="shared" si="90"/>
        <v>0</v>
      </c>
      <c r="I235" s="1">
        <f t="shared" si="90"/>
        <v>0</v>
      </c>
      <c r="J235" s="1">
        <f t="shared" si="90"/>
        <v>101319.1</v>
      </c>
      <c r="K235" s="1">
        <f t="shared" si="90"/>
        <v>194978.09999999998</v>
      </c>
      <c r="L235" s="1">
        <f t="shared" si="90"/>
        <v>114617.77</v>
      </c>
      <c r="M235" s="1">
        <f t="shared" si="90"/>
        <v>114617.77</v>
      </c>
      <c r="N235" s="29"/>
      <c r="O235" s="30"/>
      <c r="P235" s="10"/>
      <c r="Q235" s="10"/>
    </row>
    <row r="236" spans="1:17" ht="15">
      <c r="A236" s="15"/>
      <c r="B236" s="20"/>
      <c r="C236" s="8" t="s">
        <v>3</v>
      </c>
      <c r="D236" s="1">
        <f t="shared" si="87"/>
        <v>305961.67</v>
      </c>
      <c r="E236" s="1">
        <f t="shared" si="87"/>
        <v>265541.17</v>
      </c>
      <c r="F236" s="1">
        <f>F140</f>
        <v>99424.9</v>
      </c>
      <c r="G236" s="1">
        <f t="shared" si="90"/>
        <v>70611.7</v>
      </c>
      <c r="H236" s="1">
        <f t="shared" si="90"/>
        <v>0</v>
      </c>
      <c r="I236" s="1">
        <f t="shared" si="90"/>
        <v>0</v>
      </c>
      <c r="J236" s="1">
        <f t="shared" si="90"/>
        <v>94931</v>
      </c>
      <c r="K236" s="1">
        <f t="shared" si="90"/>
        <v>83323.7</v>
      </c>
      <c r="L236" s="1">
        <f t="shared" si="90"/>
        <v>111605.77</v>
      </c>
      <c r="M236" s="1">
        <f t="shared" si="90"/>
        <v>111605.77</v>
      </c>
      <c r="N236" s="29"/>
      <c r="O236" s="30"/>
      <c r="P236" s="10"/>
      <c r="Q236" s="10"/>
    </row>
    <row r="237" spans="1:17" ht="15">
      <c r="A237" s="15"/>
      <c r="B237" s="20"/>
      <c r="C237" s="8" t="s">
        <v>51</v>
      </c>
      <c r="D237" s="1">
        <f aca="true" t="shared" si="91" ref="D237:E241">F237+H237+J237+L237</f>
        <v>279811.47000000003</v>
      </c>
      <c r="E237" s="1">
        <f t="shared" si="91"/>
        <v>265541.17</v>
      </c>
      <c r="F237" s="1">
        <f aca="true" t="shared" si="92" ref="F237:M237">F141</f>
        <v>79504.70000000001</v>
      </c>
      <c r="G237" s="1">
        <f t="shared" si="92"/>
        <v>70611.7</v>
      </c>
      <c r="H237" s="1">
        <f t="shared" si="92"/>
        <v>0</v>
      </c>
      <c r="I237" s="1">
        <f t="shared" si="92"/>
        <v>0</v>
      </c>
      <c r="J237" s="1">
        <f t="shared" si="92"/>
        <v>88701</v>
      </c>
      <c r="K237" s="1">
        <f t="shared" si="92"/>
        <v>83323.7</v>
      </c>
      <c r="L237" s="1">
        <f t="shared" si="92"/>
        <v>111605.77</v>
      </c>
      <c r="M237" s="1">
        <f t="shared" si="92"/>
        <v>111605.77</v>
      </c>
      <c r="N237" s="29"/>
      <c r="O237" s="30"/>
      <c r="P237" s="10"/>
      <c r="Q237" s="10"/>
    </row>
    <row r="238" spans="1:17" ht="15">
      <c r="A238" s="15"/>
      <c r="B238" s="20"/>
      <c r="C238" s="8" t="s">
        <v>52</v>
      </c>
      <c r="D238" s="1">
        <f t="shared" si="91"/>
        <v>159134.7</v>
      </c>
      <c r="E238" s="1">
        <f t="shared" si="91"/>
        <v>0</v>
      </c>
      <c r="F238" s="1">
        <f aca="true" t="shared" si="93" ref="F238:M238">F142</f>
        <v>71716.90000000001</v>
      </c>
      <c r="G238" s="1">
        <f t="shared" si="93"/>
        <v>0</v>
      </c>
      <c r="H238" s="1">
        <f t="shared" si="93"/>
        <v>0</v>
      </c>
      <c r="I238" s="1">
        <f t="shared" si="93"/>
        <v>0</v>
      </c>
      <c r="J238" s="1">
        <f t="shared" si="93"/>
        <v>87417.8</v>
      </c>
      <c r="K238" s="1">
        <f t="shared" si="93"/>
        <v>0</v>
      </c>
      <c r="L238" s="1">
        <f t="shared" si="93"/>
        <v>0</v>
      </c>
      <c r="M238" s="1">
        <f t="shared" si="93"/>
        <v>0</v>
      </c>
      <c r="N238" s="29"/>
      <c r="O238" s="30"/>
      <c r="P238" s="10"/>
      <c r="Q238" s="10"/>
    </row>
    <row r="239" spans="1:17" ht="15">
      <c r="A239" s="15"/>
      <c r="B239" s="20"/>
      <c r="C239" s="8" t="s">
        <v>53</v>
      </c>
      <c r="D239" s="1">
        <f t="shared" si="91"/>
        <v>159134.7</v>
      </c>
      <c r="E239" s="1">
        <f t="shared" si="91"/>
        <v>0</v>
      </c>
      <c r="F239" s="1">
        <f aca="true" t="shared" si="94" ref="F239:M239">F143</f>
        <v>71716.90000000001</v>
      </c>
      <c r="G239" s="1">
        <f t="shared" si="94"/>
        <v>0</v>
      </c>
      <c r="H239" s="1">
        <f t="shared" si="94"/>
        <v>0</v>
      </c>
      <c r="I239" s="1">
        <f t="shared" si="94"/>
        <v>0</v>
      </c>
      <c r="J239" s="1">
        <f t="shared" si="94"/>
        <v>87417.8</v>
      </c>
      <c r="K239" s="1">
        <f t="shared" si="94"/>
        <v>0</v>
      </c>
      <c r="L239" s="1">
        <f t="shared" si="94"/>
        <v>0</v>
      </c>
      <c r="M239" s="1">
        <f t="shared" si="94"/>
        <v>0</v>
      </c>
      <c r="N239" s="29"/>
      <c r="O239" s="30"/>
      <c r="P239" s="10"/>
      <c r="Q239" s="10"/>
    </row>
    <row r="240" spans="1:17" ht="15">
      <c r="A240" s="15"/>
      <c r="B240" s="20"/>
      <c r="C240" s="8" t="s">
        <v>64</v>
      </c>
      <c r="D240" s="1">
        <f t="shared" si="91"/>
        <v>159134.7</v>
      </c>
      <c r="E240" s="1">
        <f t="shared" si="91"/>
        <v>0</v>
      </c>
      <c r="F240" s="1">
        <f aca="true" t="shared" si="95" ref="F240:M241">F144</f>
        <v>71716.90000000001</v>
      </c>
      <c r="G240" s="1">
        <f t="shared" si="95"/>
        <v>0</v>
      </c>
      <c r="H240" s="1">
        <f t="shared" si="95"/>
        <v>0</v>
      </c>
      <c r="I240" s="1">
        <f t="shared" si="95"/>
        <v>0</v>
      </c>
      <c r="J240" s="1">
        <f t="shared" si="95"/>
        <v>87417.8</v>
      </c>
      <c r="K240" s="1">
        <f t="shared" si="95"/>
        <v>0</v>
      </c>
      <c r="L240" s="1">
        <f t="shared" si="95"/>
        <v>0</v>
      </c>
      <c r="M240" s="1">
        <f t="shared" si="95"/>
        <v>0</v>
      </c>
      <c r="N240" s="29"/>
      <c r="O240" s="30"/>
      <c r="P240" s="10"/>
      <c r="Q240" s="10"/>
    </row>
    <row r="241" spans="1:17" ht="15">
      <c r="A241" s="15"/>
      <c r="B241" s="20"/>
      <c r="C241" s="8" t="s">
        <v>65</v>
      </c>
      <c r="D241" s="1">
        <f t="shared" si="91"/>
        <v>159134.7</v>
      </c>
      <c r="E241" s="1">
        <f t="shared" si="91"/>
        <v>0</v>
      </c>
      <c r="F241" s="1">
        <f t="shared" si="95"/>
        <v>71716.90000000001</v>
      </c>
      <c r="G241" s="1">
        <f t="shared" si="95"/>
        <v>0</v>
      </c>
      <c r="H241" s="1">
        <f t="shared" si="95"/>
        <v>0</v>
      </c>
      <c r="I241" s="1">
        <f t="shared" si="95"/>
        <v>0</v>
      </c>
      <c r="J241" s="1">
        <f t="shared" si="95"/>
        <v>87417.8</v>
      </c>
      <c r="K241" s="1">
        <f t="shared" si="95"/>
        <v>0</v>
      </c>
      <c r="L241" s="1">
        <f t="shared" si="95"/>
        <v>0</v>
      </c>
      <c r="M241" s="1">
        <f t="shared" si="95"/>
        <v>0</v>
      </c>
      <c r="N241" s="29"/>
      <c r="O241" s="30"/>
      <c r="P241" s="10"/>
      <c r="Q241" s="10"/>
    </row>
    <row r="242" spans="1:17" ht="15">
      <c r="A242" s="15"/>
      <c r="B242" s="20"/>
      <c r="C242" s="8" t="s">
        <v>66</v>
      </c>
      <c r="D242" s="1">
        <f aca="true" t="shared" si="96" ref="D242:E248">F242+H242+J242+L242</f>
        <v>159134.7</v>
      </c>
      <c r="E242" s="1">
        <f t="shared" si="96"/>
        <v>0</v>
      </c>
      <c r="F242" s="1">
        <f>F146</f>
        <v>71716.90000000001</v>
      </c>
      <c r="G242" s="1">
        <f aca="true" t="shared" si="97" ref="G242:M242">G146</f>
        <v>0</v>
      </c>
      <c r="H242" s="1">
        <f t="shared" si="97"/>
        <v>0</v>
      </c>
      <c r="I242" s="1">
        <f t="shared" si="97"/>
        <v>0</v>
      </c>
      <c r="J242" s="1">
        <f t="shared" si="97"/>
        <v>87417.8</v>
      </c>
      <c r="K242" s="1">
        <f t="shared" si="97"/>
        <v>0</v>
      </c>
      <c r="L242" s="1">
        <f t="shared" si="97"/>
        <v>0</v>
      </c>
      <c r="M242" s="1">
        <f t="shared" si="97"/>
        <v>0</v>
      </c>
      <c r="N242" s="29"/>
      <c r="O242" s="30"/>
      <c r="P242" s="10"/>
      <c r="Q242" s="10"/>
    </row>
    <row r="243" spans="1:17" ht="15">
      <c r="A243" s="15"/>
      <c r="B243" s="20"/>
      <c r="C243" s="8" t="s">
        <v>67</v>
      </c>
      <c r="D243" s="1">
        <f t="shared" si="96"/>
        <v>159134.7</v>
      </c>
      <c r="E243" s="1">
        <f t="shared" si="96"/>
        <v>0</v>
      </c>
      <c r="F243" s="1">
        <f aca="true" t="shared" si="98" ref="F243:M243">F147</f>
        <v>71716.90000000001</v>
      </c>
      <c r="G243" s="1">
        <f t="shared" si="98"/>
        <v>0</v>
      </c>
      <c r="H243" s="1">
        <f t="shared" si="98"/>
        <v>0</v>
      </c>
      <c r="I243" s="1">
        <f t="shared" si="98"/>
        <v>0</v>
      </c>
      <c r="J243" s="1">
        <f t="shared" si="98"/>
        <v>87417.8</v>
      </c>
      <c r="K243" s="1">
        <f t="shared" si="98"/>
        <v>0</v>
      </c>
      <c r="L243" s="1">
        <f t="shared" si="98"/>
        <v>0</v>
      </c>
      <c r="M243" s="1">
        <f t="shared" si="98"/>
        <v>0</v>
      </c>
      <c r="N243" s="29"/>
      <c r="O243" s="30"/>
      <c r="P243" s="10"/>
      <c r="Q243" s="10"/>
    </row>
    <row r="244" spans="1:17" ht="15">
      <c r="A244" s="16"/>
      <c r="B244" s="21"/>
      <c r="C244" s="8" t="s">
        <v>68</v>
      </c>
      <c r="D244" s="1">
        <f t="shared" si="96"/>
        <v>159134.7</v>
      </c>
      <c r="E244" s="1">
        <f t="shared" si="96"/>
        <v>0</v>
      </c>
      <c r="F244" s="1">
        <f aca="true" t="shared" si="99" ref="F244:M244">F148</f>
        <v>71716.90000000001</v>
      </c>
      <c r="G244" s="1">
        <f t="shared" si="99"/>
        <v>0</v>
      </c>
      <c r="H244" s="1">
        <f t="shared" si="99"/>
        <v>0</v>
      </c>
      <c r="I244" s="1">
        <f t="shared" si="99"/>
        <v>0</v>
      </c>
      <c r="J244" s="1">
        <f t="shared" si="99"/>
        <v>87417.8</v>
      </c>
      <c r="K244" s="1">
        <f t="shared" si="99"/>
        <v>0</v>
      </c>
      <c r="L244" s="1">
        <f t="shared" si="99"/>
        <v>0</v>
      </c>
      <c r="M244" s="1">
        <f t="shared" si="99"/>
        <v>0</v>
      </c>
      <c r="N244" s="31"/>
      <c r="O244" s="32"/>
      <c r="P244" s="10"/>
      <c r="Q244" s="10"/>
    </row>
    <row r="245" spans="1:17" ht="15" customHeight="1">
      <c r="A245" s="26"/>
      <c r="B245" s="26" t="s">
        <v>24</v>
      </c>
      <c r="C245" s="11" t="s">
        <v>15</v>
      </c>
      <c r="D245" s="1">
        <f>F245+H245+J245+L245</f>
        <v>39454076.71233</v>
      </c>
      <c r="E245" s="1">
        <f t="shared" si="96"/>
        <v>11255907.41</v>
      </c>
      <c r="F245" s="1">
        <f>SUM(F246:F256)</f>
        <v>6154199.799999999</v>
      </c>
      <c r="G245" s="1">
        <f aca="true" t="shared" si="100" ref="G245:M245">SUM(G246:G256)</f>
        <v>1711328.5</v>
      </c>
      <c r="H245" s="1">
        <f t="shared" si="100"/>
        <v>0</v>
      </c>
      <c r="I245" s="1">
        <f t="shared" si="100"/>
        <v>0</v>
      </c>
      <c r="J245" s="1">
        <f t="shared" si="100"/>
        <v>32794719.80233</v>
      </c>
      <c r="K245" s="1">
        <f t="shared" si="100"/>
        <v>9039421.8</v>
      </c>
      <c r="L245" s="1">
        <f t="shared" si="100"/>
        <v>505157.11000000004</v>
      </c>
      <c r="M245" s="1">
        <f t="shared" si="100"/>
        <v>505157.11000000004</v>
      </c>
      <c r="N245" s="26"/>
      <c r="O245" s="26"/>
      <c r="P245" s="10"/>
      <c r="Q245" s="10"/>
    </row>
    <row r="246" spans="1:17" ht="15">
      <c r="A246" s="26"/>
      <c r="B246" s="26"/>
      <c r="C246" s="11" t="s">
        <v>0</v>
      </c>
      <c r="D246" s="1">
        <f t="shared" si="96"/>
        <v>2906323.20233</v>
      </c>
      <c r="E246" s="1">
        <f t="shared" si="96"/>
        <v>2906323.1999999997</v>
      </c>
      <c r="F246" s="1">
        <f aca="true" t="shared" si="101" ref="F246:M248">F125+F234</f>
        <v>437638.4</v>
      </c>
      <c r="G246" s="1">
        <f t="shared" si="101"/>
        <v>437638.4</v>
      </c>
      <c r="H246" s="1">
        <f t="shared" si="101"/>
        <v>0</v>
      </c>
      <c r="I246" s="1">
        <f t="shared" si="101"/>
        <v>0</v>
      </c>
      <c r="J246" s="1">
        <f t="shared" si="101"/>
        <v>2337795.00233</v>
      </c>
      <c r="K246" s="1">
        <f t="shared" si="101"/>
        <v>2337795</v>
      </c>
      <c r="L246" s="1">
        <f t="shared" si="101"/>
        <v>130889.8</v>
      </c>
      <c r="M246" s="12">
        <f t="shared" si="101"/>
        <v>130889.8</v>
      </c>
      <c r="N246" s="26"/>
      <c r="O246" s="26"/>
      <c r="P246" s="10"/>
      <c r="Q246" s="10"/>
    </row>
    <row r="247" spans="1:17" ht="15">
      <c r="A247" s="26"/>
      <c r="B247" s="26"/>
      <c r="C247" s="11" t="s">
        <v>1</v>
      </c>
      <c r="D247" s="1">
        <f t="shared" si="96"/>
        <v>3457113.47</v>
      </c>
      <c r="E247" s="1">
        <f t="shared" si="96"/>
        <v>3187797.6700000004</v>
      </c>
      <c r="F247" s="1">
        <f t="shared" si="101"/>
        <v>634379.2</v>
      </c>
      <c r="G247" s="1">
        <f t="shared" si="101"/>
        <v>465329.30000000005</v>
      </c>
      <c r="H247" s="1">
        <f t="shared" si="101"/>
        <v>0</v>
      </c>
      <c r="I247" s="1">
        <f t="shared" si="101"/>
        <v>0</v>
      </c>
      <c r="J247" s="1">
        <f t="shared" si="101"/>
        <v>2695636.5000000005</v>
      </c>
      <c r="K247" s="1">
        <f t="shared" si="101"/>
        <v>2595370.6000000006</v>
      </c>
      <c r="L247" s="1">
        <f t="shared" si="101"/>
        <v>127097.77</v>
      </c>
      <c r="M247" s="12">
        <f t="shared" si="101"/>
        <v>127097.77</v>
      </c>
      <c r="N247" s="26"/>
      <c r="O247" s="26"/>
      <c r="P247" s="10"/>
      <c r="Q247" s="10"/>
    </row>
    <row r="248" spans="1:17" ht="15">
      <c r="A248" s="26"/>
      <c r="B248" s="26"/>
      <c r="C248" s="11" t="s">
        <v>3</v>
      </c>
      <c r="D248" s="1">
        <f t="shared" si="96"/>
        <v>3603962.0700000008</v>
      </c>
      <c r="E248" s="1">
        <f t="shared" si="96"/>
        <v>2580893.27</v>
      </c>
      <c r="F248" s="1">
        <f t="shared" si="101"/>
        <v>584017.6</v>
      </c>
      <c r="G248" s="1">
        <f t="shared" si="101"/>
        <v>404180.4</v>
      </c>
      <c r="H248" s="1">
        <f t="shared" si="101"/>
        <v>0</v>
      </c>
      <c r="I248" s="1">
        <f t="shared" si="101"/>
        <v>0</v>
      </c>
      <c r="J248" s="1">
        <f t="shared" si="101"/>
        <v>2896359.7000000007</v>
      </c>
      <c r="K248" s="1">
        <f>K127+K236</f>
        <v>2053128.0999999999</v>
      </c>
      <c r="L248" s="1">
        <f t="shared" si="101"/>
        <v>123584.77</v>
      </c>
      <c r="M248" s="12">
        <f t="shared" si="101"/>
        <v>123584.77</v>
      </c>
      <c r="N248" s="26"/>
      <c r="O248" s="26"/>
      <c r="P248" s="10"/>
      <c r="Q248" s="10"/>
    </row>
    <row r="249" spans="1:17" ht="15">
      <c r="A249" s="26"/>
      <c r="B249" s="26"/>
      <c r="C249" s="11" t="s">
        <v>51</v>
      </c>
      <c r="D249" s="1">
        <f aca="true" t="shared" si="102" ref="D249:E253">F249+H249+J249+L249</f>
        <v>3796967.17</v>
      </c>
      <c r="E249" s="1">
        <f t="shared" si="102"/>
        <v>2580893.27</v>
      </c>
      <c r="F249" s="1">
        <f aca="true" t="shared" si="103" ref="F249:M249">F128+F237</f>
        <v>564097.3999999999</v>
      </c>
      <c r="G249" s="1">
        <f t="shared" si="103"/>
        <v>404180.4</v>
      </c>
      <c r="H249" s="1">
        <f t="shared" si="103"/>
        <v>0</v>
      </c>
      <c r="I249" s="1">
        <f t="shared" si="103"/>
        <v>0</v>
      </c>
      <c r="J249" s="1">
        <f t="shared" si="103"/>
        <v>3109285</v>
      </c>
      <c r="K249" s="1">
        <f t="shared" si="103"/>
        <v>2053128.0999999999</v>
      </c>
      <c r="L249" s="1">
        <f t="shared" si="103"/>
        <v>123584.77</v>
      </c>
      <c r="M249" s="12">
        <f t="shared" si="103"/>
        <v>123584.77</v>
      </c>
      <c r="N249" s="26"/>
      <c r="O249" s="26"/>
      <c r="P249" s="10"/>
      <c r="Q249" s="10"/>
    </row>
    <row r="250" spans="1:17" ht="15">
      <c r="A250" s="26"/>
      <c r="B250" s="26"/>
      <c r="C250" s="11" t="s">
        <v>52</v>
      </c>
      <c r="D250" s="1">
        <f t="shared" si="102"/>
        <v>3668704</v>
      </c>
      <c r="E250" s="1">
        <f t="shared" si="102"/>
        <v>0</v>
      </c>
      <c r="F250" s="1">
        <f aca="true" t="shared" si="104" ref="F250:M250">F129+F238</f>
        <v>562009.6</v>
      </c>
      <c r="G250" s="1">
        <f t="shared" si="104"/>
        <v>0</v>
      </c>
      <c r="H250" s="1">
        <f t="shared" si="104"/>
        <v>0</v>
      </c>
      <c r="I250" s="1">
        <f t="shared" si="104"/>
        <v>0</v>
      </c>
      <c r="J250" s="1">
        <f>J129+J238</f>
        <v>3106694.4</v>
      </c>
      <c r="K250" s="1">
        <f t="shared" si="104"/>
        <v>0</v>
      </c>
      <c r="L250" s="1">
        <f t="shared" si="104"/>
        <v>0</v>
      </c>
      <c r="M250" s="12">
        <f t="shared" si="104"/>
        <v>0</v>
      </c>
      <c r="N250" s="26"/>
      <c r="O250" s="26"/>
      <c r="P250" s="10"/>
      <c r="Q250" s="10"/>
    </row>
    <row r="251" spans="1:17" ht="15">
      <c r="A251" s="26"/>
      <c r="B251" s="26"/>
      <c r="C251" s="11" t="s">
        <v>53</v>
      </c>
      <c r="D251" s="1">
        <f t="shared" si="102"/>
        <v>3670167.8</v>
      </c>
      <c r="E251" s="1">
        <f t="shared" si="102"/>
        <v>0</v>
      </c>
      <c r="F251" s="1">
        <f aca="true" t="shared" si="105" ref="F251:M251">F130+F239</f>
        <v>562009.6</v>
      </c>
      <c r="G251" s="1">
        <f t="shared" si="105"/>
        <v>0</v>
      </c>
      <c r="H251" s="1">
        <f t="shared" si="105"/>
        <v>0</v>
      </c>
      <c r="I251" s="1">
        <f t="shared" si="105"/>
        <v>0</v>
      </c>
      <c r="J251" s="1">
        <f>J130+J239</f>
        <v>3108158.1999999997</v>
      </c>
      <c r="K251" s="1">
        <f t="shared" si="105"/>
        <v>0</v>
      </c>
      <c r="L251" s="1">
        <f t="shared" si="105"/>
        <v>0</v>
      </c>
      <c r="M251" s="12">
        <f t="shared" si="105"/>
        <v>0</v>
      </c>
      <c r="N251" s="26"/>
      <c r="O251" s="26"/>
      <c r="P251" s="10"/>
      <c r="Q251" s="10"/>
    </row>
    <row r="252" spans="1:17" ht="15">
      <c r="A252" s="26"/>
      <c r="B252" s="26"/>
      <c r="C252" s="11" t="s">
        <v>64</v>
      </c>
      <c r="D252" s="1">
        <f t="shared" si="102"/>
        <v>3670167.8</v>
      </c>
      <c r="E252" s="1">
        <f t="shared" si="102"/>
        <v>0</v>
      </c>
      <c r="F252" s="1">
        <f aca="true" t="shared" si="106" ref="F252:M252">F131+F240</f>
        <v>562009.6</v>
      </c>
      <c r="G252" s="1">
        <f t="shared" si="106"/>
        <v>0</v>
      </c>
      <c r="H252" s="1">
        <f t="shared" si="106"/>
        <v>0</v>
      </c>
      <c r="I252" s="1">
        <f t="shared" si="106"/>
        <v>0</v>
      </c>
      <c r="J252" s="1">
        <f>J131+J240</f>
        <v>3108158.1999999997</v>
      </c>
      <c r="K252" s="1">
        <f t="shared" si="106"/>
        <v>0</v>
      </c>
      <c r="L252" s="1">
        <f t="shared" si="106"/>
        <v>0</v>
      </c>
      <c r="M252" s="12">
        <f t="shared" si="106"/>
        <v>0</v>
      </c>
      <c r="N252" s="26"/>
      <c r="O252" s="26"/>
      <c r="P252" s="10"/>
      <c r="Q252" s="10"/>
    </row>
    <row r="253" spans="1:17" ht="15">
      <c r="A253" s="26"/>
      <c r="B253" s="26"/>
      <c r="C253" s="11" t="s">
        <v>65</v>
      </c>
      <c r="D253" s="1">
        <f t="shared" si="102"/>
        <v>3670167.8</v>
      </c>
      <c r="E253" s="1">
        <f t="shared" si="102"/>
        <v>0</v>
      </c>
      <c r="F253" s="1">
        <f>F132+F241</f>
        <v>562009.6</v>
      </c>
      <c r="G253" s="1">
        <f aca="true" t="shared" si="107" ref="G253:M253">G132+G241</f>
        <v>0</v>
      </c>
      <c r="H253" s="1">
        <f t="shared" si="107"/>
        <v>0</v>
      </c>
      <c r="I253" s="1">
        <f t="shared" si="107"/>
        <v>0</v>
      </c>
      <c r="J253" s="1">
        <f>J132+J241</f>
        <v>3108158.1999999997</v>
      </c>
      <c r="K253" s="1">
        <f t="shared" si="107"/>
        <v>0</v>
      </c>
      <c r="L253" s="1">
        <f t="shared" si="107"/>
        <v>0</v>
      </c>
      <c r="M253" s="12">
        <f t="shared" si="107"/>
        <v>0</v>
      </c>
      <c r="N253" s="26"/>
      <c r="O253" s="26"/>
      <c r="P253" s="10"/>
      <c r="Q253" s="10"/>
    </row>
    <row r="254" spans="1:17" ht="15">
      <c r="A254" s="26"/>
      <c r="B254" s="26"/>
      <c r="C254" s="11" t="s">
        <v>66</v>
      </c>
      <c r="D254" s="1">
        <f aca="true" t="shared" si="108" ref="D254:E256">F254+H254+J254+L254</f>
        <v>3670167.8</v>
      </c>
      <c r="E254" s="1">
        <f t="shared" si="108"/>
        <v>0</v>
      </c>
      <c r="F254" s="1">
        <f>F133+F242</f>
        <v>562009.6</v>
      </c>
      <c r="G254" s="1">
        <f aca="true" t="shared" si="109" ref="G254:M254">G133+G242</f>
        <v>0</v>
      </c>
      <c r="H254" s="1">
        <f t="shared" si="109"/>
        <v>0</v>
      </c>
      <c r="I254" s="1">
        <f t="shared" si="109"/>
        <v>0</v>
      </c>
      <c r="J254" s="1">
        <f>J133+J242</f>
        <v>3108158.1999999997</v>
      </c>
      <c r="K254" s="1">
        <f t="shared" si="109"/>
        <v>0</v>
      </c>
      <c r="L254" s="1">
        <f t="shared" si="109"/>
        <v>0</v>
      </c>
      <c r="M254" s="12">
        <f t="shared" si="109"/>
        <v>0</v>
      </c>
      <c r="N254" s="26"/>
      <c r="O254" s="26"/>
      <c r="P254" s="10"/>
      <c r="Q254" s="10"/>
    </row>
    <row r="255" spans="1:17" ht="15">
      <c r="A255" s="26"/>
      <c r="B255" s="26"/>
      <c r="C255" s="11" t="s">
        <v>67</v>
      </c>
      <c r="D255" s="1">
        <f t="shared" si="108"/>
        <v>3670167.8</v>
      </c>
      <c r="E255" s="1">
        <f t="shared" si="108"/>
        <v>0</v>
      </c>
      <c r="F255" s="1">
        <f>F134+F243</f>
        <v>562009.6</v>
      </c>
      <c r="G255" s="1">
        <f aca="true" t="shared" si="110" ref="G255:M255">G134+G243</f>
        <v>0</v>
      </c>
      <c r="H255" s="1">
        <f t="shared" si="110"/>
        <v>0</v>
      </c>
      <c r="I255" s="1">
        <f t="shared" si="110"/>
        <v>0</v>
      </c>
      <c r="J255" s="1">
        <f t="shared" si="110"/>
        <v>3108158.1999999997</v>
      </c>
      <c r="K255" s="1">
        <f t="shared" si="110"/>
        <v>0</v>
      </c>
      <c r="L255" s="1">
        <f t="shared" si="110"/>
        <v>0</v>
      </c>
      <c r="M255" s="12">
        <f t="shared" si="110"/>
        <v>0</v>
      </c>
      <c r="N255" s="26"/>
      <c r="O255" s="26"/>
      <c r="P255" s="10"/>
      <c r="Q255" s="10"/>
    </row>
    <row r="256" spans="1:17" ht="15">
      <c r="A256" s="26"/>
      <c r="B256" s="26"/>
      <c r="C256" s="11" t="s">
        <v>68</v>
      </c>
      <c r="D256" s="1">
        <f t="shared" si="108"/>
        <v>3670167.8</v>
      </c>
      <c r="E256" s="1">
        <f t="shared" si="108"/>
        <v>0</v>
      </c>
      <c r="F256" s="1">
        <f>F135+F244</f>
        <v>562009.6</v>
      </c>
      <c r="G256" s="1">
        <f aca="true" t="shared" si="111" ref="G256:M256">G135+G244</f>
        <v>0</v>
      </c>
      <c r="H256" s="1">
        <f t="shared" si="111"/>
        <v>0</v>
      </c>
      <c r="I256" s="1">
        <f t="shared" si="111"/>
        <v>0</v>
      </c>
      <c r="J256" s="1">
        <f t="shared" si="111"/>
        <v>3108158.1999999997</v>
      </c>
      <c r="K256" s="1">
        <f t="shared" si="111"/>
        <v>0</v>
      </c>
      <c r="L256" s="1">
        <f t="shared" si="111"/>
        <v>0</v>
      </c>
      <c r="M256" s="12">
        <f t="shared" si="111"/>
        <v>0</v>
      </c>
      <c r="N256" s="26"/>
      <c r="O256" s="26"/>
      <c r="P256" s="10"/>
      <c r="Q256" s="10"/>
    </row>
    <row r="257" spans="16:17" ht="63.75" customHeight="1">
      <c r="P257" s="13"/>
      <c r="Q257" s="13"/>
    </row>
    <row r="258" spans="1:17" ht="18" customHeight="1">
      <c r="A258" s="17" t="s">
        <v>60</v>
      </c>
      <c r="B258" s="18"/>
      <c r="C258" s="18"/>
      <c r="D258" s="18"/>
      <c r="E258" s="18"/>
      <c r="F258" s="18"/>
      <c r="G258" s="18"/>
      <c r="H258" s="18"/>
      <c r="I258" s="18"/>
      <c r="J258" s="18"/>
      <c r="K258" s="18"/>
      <c r="L258" s="18"/>
      <c r="M258" s="18"/>
      <c r="N258" s="18"/>
      <c r="P258" s="13"/>
      <c r="Q258" s="13"/>
    </row>
    <row r="259" spans="16:17" ht="15">
      <c r="P259" s="13"/>
      <c r="Q259" s="13"/>
    </row>
    <row r="260" spans="16:17" ht="15">
      <c r="P260" s="13"/>
      <c r="Q260" s="13"/>
    </row>
    <row r="261" spans="16:17" ht="15">
      <c r="P261" s="13"/>
      <c r="Q261" s="13"/>
    </row>
    <row r="262" spans="16:17" ht="15">
      <c r="P262" s="13"/>
      <c r="Q262" s="13"/>
    </row>
    <row r="263" spans="16:17" ht="15">
      <c r="P263" s="13"/>
      <c r="Q263" s="13"/>
    </row>
    <row r="264" spans="16:17" ht="15">
      <c r="P264" s="13"/>
      <c r="Q264" s="13"/>
    </row>
    <row r="265" spans="16:17" ht="15">
      <c r="P265" s="13"/>
      <c r="Q265" s="13"/>
    </row>
    <row r="266" spans="16:17" ht="15">
      <c r="P266" s="13"/>
      <c r="Q266" s="13"/>
    </row>
    <row r="267" spans="16:17" ht="15">
      <c r="P267" s="13"/>
      <c r="Q267" s="13"/>
    </row>
    <row r="268" spans="16:17" ht="15">
      <c r="P268" s="13"/>
      <c r="Q268" s="13"/>
    </row>
    <row r="269" spans="16:17" ht="15">
      <c r="P269" s="13"/>
      <c r="Q269" s="13"/>
    </row>
    <row r="270" spans="16:17" ht="15">
      <c r="P270" s="13"/>
      <c r="Q270" s="13"/>
    </row>
    <row r="271" spans="16:17" ht="15">
      <c r="P271" s="13"/>
      <c r="Q271" s="13"/>
    </row>
    <row r="272" spans="16:17" ht="15">
      <c r="P272" s="13"/>
      <c r="Q272" s="13"/>
    </row>
  </sheetData>
  <sheetProtection/>
  <mergeCells count="81">
    <mergeCell ref="N149:O160"/>
    <mergeCell ref="N137:O148"/>
    <mergeCell ref="N245:O256"/>
    <mergeCell ref="N233:O244"/>
    <mergeCell ref="N221:O232"/>
    <mergeCell ref="N209:O220"/>
    <mergeCell ref="N197:O208"/>
    <mergeCell ref="N185:O196"/>
    <mergeCell ref="A245:A256"/>
    <mergeCell ref="B245:B256"/>
    <mergeCell ref="N173:O184"/>
    <mergeCell ref="N161:O172"/>
    <mergeCell ref="B209:B220"/>
    <mergeCell ref="A221:A232"/>
    <mergeCell ref="B221:B232"/>
    <mergeCell ref="A233:A244"/>
    <mergeCell ref="B233:B244"/>
    <mergeCell ref="A28:A39"/>
    <mergeCell ref="B28:B39"/>
    <mergeCell ref="A40:A51"/>
    <mergeCell ref="B40:B51"/>
    <mergeCell ref="A10:A12"/>
    <mergeCell ref="H11:I11"/>
    <mergeCell ref="A15:A26"/>
    <mergeCell ref="B15:B26"/>
    <mergeCell ref="N136:O136"/>
    <mergeCell ref="B27:C27"/>
    <mergeCell ref="N27:O27"/>
    <mergeCell ref="N13:O13"/>
    <mergeCell ref="B14:C14"/>
    <mergeCell ref="N15:O26"/>
    <mergeCell ref="N40:O51"/>
    <mergeCell ref="N28:O39"/>
    <mergeCell ref="B100:B111"/>
    <mergeCell ref="B112:B123"/>
    <mergeCell ref="N52:O63"/>
    <mergeCell ref="N100:O111"/>
    <mergeCell ref="N88:O99"/>
    <mergeCell ref="K5:O5"/>
    <mergeCell ref="A7:O7"/>
    <mergeCell ref="A8:O8"/>
    <mergeCell ref="N10:O12"/>
    <mergeCell ref="F11:G11"/>
    <mergeCell ref="J11:K11"/>
    <mergeCell ref="L11:M11"/>
    <mergeCell ref="N124:O135"/>
    <mergeCell ref="N112:O123"/>
    <mergeCell ref="N76:O87"/>
    <mergeCell ref="N64:O75"/>
    <mergeCell ref="N14:O14"/>
    <mergeCell ref="B10:B12"/>
    <mergeCell ref="C10:C12"/>
    <mergeCell ref="D10:E11"/>
    <mergeCell ref="F10:M10"/>
    <mergeCell ref="A149:A160"/>
    <mergeCell ref="B149:B160"/>
    <mergeCell ref="A52:A63"/>
    <mergeCell ref="B52:B63"/>
    <mergeCell ref="A64:A75"/>
    <mergeCell ref="B64:B75"/>
    <mergeCell ref="A76:A87"/>
    <mergeCell ref="B76:B87"/>
    <mergeCell ref="B136:C136"/>
    <mergeCell ref="A100:A111"/>
    <mergeCell ref="A88:A99"/>
    <mergeCell ref="B88:B99"/>
    <mergeCell ref="A137:A148"/>
    <mergeCell ref="B137:B148"/>
    <mergeCell ref="A112:A123"/>
    <mergeCell ref="A124:A135"/>
    <mergeCell ref="B124:B135"/>
    <mergeCell ref="A161:A172"/>
    <mergeCell ref="A258:N258"/>
    <mergeCell ref="B161:B172"/>
    <mergeCell ref="A173:A184"/>
    <mergeCell ref="B173:B184"/>
    <mergeCell ref="A185:A196"/>
    <mergeCell ref="B185:B196"/>
    <mergeCell ref="A197:A208"/>
    <mergeCell ref="B197:B208"/>
    <mergeCell ref="A209:A220"/>
  </mergeCells>
  <printOptions/>
  <pageMargins left="0.75" right="0.75" top="1" bottom="1" header="0.5" footer="0.5"/>
  <pageSetup fitToHeight="10" horizontalDpi="600" verticalDpi="600" orientation="portrait" paperSize="9" scale="44" r:id="rId3"/>
  <rowBreaks count="3" manualBreakCount="3">
    <brk id="63" max="255" man="1"/>
    <brk id="160" max="255" man="1"/>
    <brk id="24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Бутаков Артём  Александрович</dc:creator>
  <cp:keywords/>
  <dc:description/>
  <cp:lastModifiedBy>Витковская</cp:lastModifiedBy>
  <cp:lastPrinted>2016-01-12T10:36:08Z</cp:lastPrinted>
  <dcterms:created xsi:type="dcterms:W3CDTF">2013-09-25T10:58:55Z</dcterms:created>
  <dcterms:modified xsi:type="dcterms:W3CDTF">2016-11-10T08:48:55Z</dcterms:modified>
  <cp:category/>
  <cp:version/>
  <cp:contentType/>
  <cp:contentStatus/>
</cp:coreProperties>
</file>