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стоим'!$A$12:$U$86</definedName>
    <definedName name="_xlnm.Print_Titles" localSheetId="0">'сметная стоим'!$7:$12</definedName>
    <definedName name="_xlnm.Print_Area" localSheetId="0">'сметная стоим'!$A$1:$U$86</definedName>
  </definedNames>
  <calcPr fullCalcOnLoad="1"/>
</workbook>
</file>

<file path=xl/sharedStrings.xml><?xml version="1.0" encoding="utf-8"?>
<sst xmlns="http://schemas.openxmlformats.org/spreadsheetml/2006/main" count="319" uniqueCount="143">
  <si>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</si>
  <si>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</si>
  <si>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</si>
  <si>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</si>
  <si>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</si>
  <si>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</si>
  <si>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</si>
  <si>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</si>
  <si>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</si>
  <si>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</si>
  <si>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</si>
  <si>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</si>
  <si>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</si>
  <si>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</si>
  <si>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</si>
  <si>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</si>
  <si>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</si>
  <si>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</si>
  <si>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</si>
  <si>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</si>
  <si>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</si>
  <si>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</si>
  <si>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</si>
  <si>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</si>
  <si>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</si>
  <si>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</si>
  <si>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</si>
  <si>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</si>
  <si>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</si>
  <si>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</si>
  <si>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</si>
  <si>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</si>
  <si>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</si>
  <si>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</si>
  <si>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</si>
  <si>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</si>
  <si>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</si>
  <si>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</si>
  <si>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</si>
  <si>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</si>
  <si>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</si>
  <si>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</si>
  <si>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</si>
  <si>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</si>
  <si>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</si>
  <si>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</si>
  <si>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</si>
  <si>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</si>
  <si>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</si>
  <si>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</si>
  <si>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</si>
  <si>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</si>
  <si>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</si>
  <si>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</si>
  <si>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</si>
  <si>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>10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</si>
  <si>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</si>
  <si>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</si>
  <si>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</si>
  <si>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</si>
  <si>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</si>
  <si>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</si>
  <si>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</si>
  <si>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</si>
  <si>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</si>
  <si>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</si>
  <si>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</si>
  <si>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</si>
  <si>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</si>
  <si>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</si>
  <si>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</si>
  <si>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</si>
  <si>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</si>
  <si>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</si>
  <si>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</si>
  <si>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</si>
  <si>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</si>
  <si>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</si>
  <si>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</si>
  <si>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</si>
  <si>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</si>
  <si>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</si>
  <si>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</si>
  <si>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</si>
  <si>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</si>
  <si>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</si>
  <si>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</si>
  <si>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</si>
  <si>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</si>
  <si>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</si>
  <si>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</si>
  <si>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</si>
  <si>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</si>
  <si>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</si>
  <si>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</si>
  <si>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</si>
  <si>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</si>
  <si>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</si>
  <si>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</si>
  <si>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судов)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</si>
  <si>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</si>
  <si>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Строительство сетей канализации по 
ул. Куйбышева, Григорьева, А. Невского (решение судов)</t>
  </si>
  <si>
    <t>Строительство объекта "Организация централизованного водоснабжения для жителей жилых домов № 1 ,2, 3, 4 по ул. Мелиоративная в пос. Предтеченск (решение судов)"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</si>
  <si>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</si>
  <si>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</si>
  <si>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</si>
  <si>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</si>
  <si>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</si>
  <si>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</si>
  <si>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</si>
  <si>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</si>
  <si>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</si>
  <si>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</si>
  <si>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</si>
  <si>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</si>
  <si>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</si>
  <si>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</si>
  <si>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>2020 год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</si>
  <si>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</si>
  <si>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</si>
  <si>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</si>
  <si>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</si>
  <si>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</si>
  <si>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</si>
  <si>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</si>
  <si>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</si>
  <si>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</si>
  <si>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 xml:space="preserve">г. Томск, ул. Сибирская, 2б (2, 2а) (решение судов)
</t>
  </si>
  <si>
    <t>10.10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</si>
  <si>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</si>
  <si>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</si>
  <si>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</si>
  <si>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</si>
  <si>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</si>
  <si>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</si>
  <si>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</si>
  <si>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</si>
  <si>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</si>
  <si>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</si>
  <si>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</si>
  <si>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</si>
  <si>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 xml:space="preserve">Строительство сетей водоснабжения, расположенных в пос. Степановка - новые участки (ул. Поляночная, ул. Урманская, ул. Черемуховская, пер. Ермаковский, пер. Урочинский), пос.Ново-Карьерный </t>
  </si>
  <si>
    <t>разработка проекта планировки территории и проекта межевания территории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</si>
</sst>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 wrapText="1"/>
    </xf>
    <xf numFmtId="172" fontId="9" fillId="0" borderId="0" xfId="0" applyNumberFormat="1" applyFont="1" applyFill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50" zoomScaleNormal="70" zoomScaleSheetLayoutView="50" zoomScalePageLayoutView="0" workbookViewId="0" topLeftCell="C4">
      <pane ySplit="8" topLeftCell="BM12" activePane="bottomLeft" state="frozen"/>
      <selection pane="topLeft" activeCell="A4" sqref="A4"/>
      <selection pane="bottomLeft" activeCell="Q73" sqref="Q73"/>
    </sheetView>
  </sheetViews>
  <sheetFormatPr defaultColWidth="9.140625" defaultRowHeight="12.75"/>
  <cols>
    <col min="1" max="1" width="8.7109375" style="5" customWidth="1"/>
    <col min="2" max="2" width="75.8515625" style="11" customWidth="1"/>
    <col min="3" max="3" width="38.421875" style="4" customWidth="1"/>
    <col min="4" max="4" width="21.140625" style="11" customWidth="1"/>
    <col min="5" max="5" width="20.00390625" style="11" customWidth="1"/>
    <col min="6" max="6" width="17.140625" style="11" customWidth="1"/>
    <col min="7" max="7" width="17.57421875" style="11" customWidth="1"/>
    <col min="8" max="8" width="21.140625" style="11" customWidth="1"/>
    <col min="9" max="9" width="20.140625" style="11" customWidth="1"/>
    <col min="10" max="10" width="19.7109375" style="11" customWidth="1"/>
    <col min="11" max="11" width="18.28125" style="11" bestFit="1" customWidth="1"/>
    <col min="12" max="12" width="16.7109375" style="11" customWidth="1"/>
    <col min="13" max="13" width="12.421875" style="11" customWidth="1"/>
    <col min="14" max="14" width="12.421875" style="11" hidden="1" customWidth="1"/>
    <col min="15" max="15" width="22.421875" style="11" customWidth="1"/>
    <col min="16" max="16" width="20.57421875" style="11" customWidth="1"/>
    <col min="17" max="17" width="23.421875" style="11" customWidth="1"/>
    <col min="18" max="18" width="20.7109375" style="11" customWidth="1"/>
    <col min="19" max="19" width="18.140625" style="11" customWidth="1"/>
    <col min="20" max="20" width="16.7109375" style="11" customWidth="1"/>
    <col min="21" max="21" width="16.140625" style="11" hidden="1" customWidth="1"/>
    <col min="22" max="23" width="9.140625" style="11" customWidth="1"/>
    <col min="24" max="24" width="28.421875" style="11" customWidth="1"/>
    <col min="25" max="16384" width="9.140625" style="11" customWidth="1"/>
  </cols>
  <sheetData>
    <row r="1" spans="1:18" ht="21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0"/>
      <c r="R1" s="30"/>
    </row>
    <row r="2" spans="1:18" ht="76.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0"/>
      <c r="R2" s="30"/>
    </row>
    <row r="3" spans="1:9" ht="20.2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20" ht="33" customHeight="1">
      <c r="A5" s="28" t="s">
        <v>96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15" ht="34.5" customHeight="1">
      <c r="A6" s="33"/>
      <c r="B6" s="33"/>
      <c r="C6" s="33"/>
      <c r="D6" s="33"/>
      <c r="E6" s="33"/>
      <c r="F6" s="33"/>
      <c r="G6" s="33"/>
      <c r="H6" s="33"/>
      <c r="I6" s="33"/>
      <c r="J6" s="12"/>
      <c r="K6" s="12"/>
      <c r="L6" s="12"/>
      <c r="M6" s="12"/>
      <c r="N6" s="12"/>
      <c r="O6" s="12"/>
    </row>
    <row r="7" spans="1:21" ht="57.75" customHeight="1">
      <c r="A7" s="35" t="s">
        <v>0</v>
      </c>
      <c r="B7" s="32" t="s">
        <v>1</v>
      </c>
      <c r="C7" s="32" t="s">
        <v>2</v>
      </c>
      <c r="D7" s="32" t="s">
        <v>3</v>
      </c>
      <c r="E7" s="32" t="s">
        <v>4</v>
      </c>
      <c r="F7" s="32" t="s">
        <v>6</v>
      </c>
      <c r="G7" s="32" t="s">
        <v>11</v>
      </c>
      <c r="H7" s="32" t="s">
        <v>13</v>
      </c>
      <c r="I7" s="32" t="s">
        <v>43</v>
      </c>
      <c r="J7" s="32"/>
      <c r="K7" s="32"/>
      <c r="L7" s="32"/>
      <c r="M7" s="32"/>
      <c r="N7" s="32"/>
      <c r="O7" s="32" t="s">
        <v>16</v>
      </c>
      <c r="P7" s="32" t="s">
        <v>44</v>
      </c>
      <c r="Q7" s="32"/>
      <c r="R7" s="32"/>
      <c r="S7" s="32"/>
      <c r="T7" s="32"/>
      <c r="U7" s="32"/>
    </row>
    <row r="8" spans="1:21" ht="26.25" customHeight="1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 customHeight="1">
      <c r="A9" s="35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6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85.5" customHeight="1">
      <c r="A11" s="35"/>
      <c r="B11" s="32"/>
      <c r="C11" s="32"/>
      <c r="D11" s="32"/>
      <c r="E11" s="32"/>
      <c r="F11" s="32"/>
      <c r="G11" s="32"/>
      <c r="H11" s="32"/>
      <c r="I11" s="14" t="s">
        <v>14</v>
      </c>
      <c r="J11" s="14" t="s">
        <v>15</v>
      </c>
      <c r="K11" s="14" t="s">
        <v>17</v>
      </c>
      <c r="L11" s="14" t="s">
        <v>41</v>
      </c>
      <c r="M11" s="14" t="s">
        <v>42</v>
      </c>
      <c r="N11" s="14" t="s">
        <v>117</v>
      </c>
      <c r="O11" s="32"/>
      <c r="P11" s="14" t="s">
        <v>14</v>
      </c>
      <c r="Q11" s="14" t="s">
        <v>15</v>
      </c>
      <c r="R11" s="14" t="s">
        <v>17</v>
      </c>
      <c r="S11" s="14" t="s">
        <v>41</v>
      </c>
      <c r="T11" s="14" t="s">
        <v>42</v>
      </c>
      <c r="U11" s="14" t="s">
        <v>117</v>
      </c>
    </row>
    <row r="12" spans="1:21" ht="18.75">
      <c r="A12" s="2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</row>
    <row r="13" spans="1:21" ht="37.5">
      <c r="A13" s="44" t="s">
        <v>52</v>
      </c>
      <c r="B13" s="46" t="s">
        <v>39</v>
      </c>
      <c r="C13" s="16" t="s">
        <v>8</v>
      </c>
      <c r="D13" s="47" t="s">
        <v>5</v>
      </c>
      <c r="E13" s="47" t="s">
        <v>5</v>
      </c>
      <c r="F13" s="47"/>
      <c r="G13" s="47">
        <v>2016</v>
      </c>
      <c r="H13" s="42">
        <f>I13+J13+K13+L13+M13+I14+J14+K14+L14+M14</f>
        <v>2812.1</v>
      </c>
      <c r="I13" s="18">
        <v>2472.1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f aca="true" t="shared" si="0" ref="O13:O18">P13+Q13+R13+S13+T13</f>
        <v>2472.1</v>
      </c>
      <c r="P13" s="18">
        <v>2472.1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</row>
    <row r="14" spans="1:21" ht="18.75">
      <c r="A14" s="44"/>
      <c r="B14" s="46"/>
      <c r="C14" s="17" t="s">
        <v>35</v>
      </c>
      <c r="D14" s="47"/>
      <c r="E14" s="47"/>
      <c r="F14" s="47"/>
      <c r="G14" s="47"/>
      <c r="H14" s="42"/>
      <c r="I14" s="18">
        <v>340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f t="shared" si="0"/>
        <v>340</v>
      </c>
      <c r="P14" s="18">
        <v>340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</row>
    <row r="15" spans="1:21" ht="56.25">
      <c r="A15" s="16" t="s">
        <v>25</v>
      </c>
      <c r="B15" s="15" t="s">
        <v>45</v>
      </c>
      <c r="C15" s="17" t="s">
        <v>35</v>
      </c>
      <c r="D15" s="17" t="s">
        <v>5</v>
      </c>
      <c r="E15" s="17" t="s">
        <v>5</v>
      </c>
      <c r="F15" s="17"/>
      <c r="G15" s="17" t="s">
        <v>82</v>
      </c>
      <c r="H15" s="17" t="s">
        <v>82</v>
      </c>
      <c r="I15" s="19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f t="shared" si="0"/>
        <v>50</v>
      </c>
      <c r="P15" s="18">
        <v>50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</row>
    <row r="16" spans="1:21" s="22" customFormat="1" ht="56.25">
      <c r="A16" s="36" t="s">
        <v>53</v>
      </c>
      <c r="B16" s="37" t="s">
        <v>116</v>
      </c>
      <c r="C16" s="38" t="s">
        <v>8</v>
      </c>
      <c r="D16" s="38" t="s">
        <v>5</v>
      </c>
      <c r="E16" s="38" t="s">
        <v>5</v>
      </c>
      <c r="F16" s="38"/>
      <c r="G16" s="38"/>
      <c r="H16" s="39">
        <f>I16+J16+K16+L16+M16</f>
        <v>32633.1</v>
      </c>
      <c r="I16" s="39">
        <v>0</v>
      </c>
      <c r="J16" s="40">
        <v>0</v>
      </c>
      <c r="K16" s="40">
        <f>4672.7+13942.4</f>
        <v>18615.1</v>
      </c>
      <c r="L16" s="40">
        <v>14018</v>
      </c>
      <c r="M16" s="40">
        <v>0</v>
      </c>
      <c r="N16" s="40">
        <v>0</v>
      </c>
      <c r="O16" s="40">
        <f t="shared" si="0"/>
        <v>32633.1</v>
      </c>
      <c r="P16" s="39">
        <v>0</v>
      </c>
      <c r="Q16" s="40">
        <v>0</v>
      </c>
      <c r="R16" s="40">
        <f>4672.7+13942.4</f>
        <v>18615.1</v>
      </c>
      <c r="S16" s="40">
        <v>14018</v>
      </c>
      <c r="T16" s="40">
        <v>0</v>
      </c>
      <c r="U16" s="40">
        <v>0</v>
      </c>
    </row>
    <row r="17" spans="1:21" s="22" customFormat="1" ht="18.75">
      <c r="A17" s="41" t="s">
        <v>26</v>
      </c>
      <c r="B17" s="23" t="s">
        <v>36</v>
      </c>
      <c r="C17" s="38" t="s">
        <v>35</v>
      </c>
      <c r="D17" s="24" t="s">
        <v>5</v>
      </c>
      <c r="E17" s="24" t="s">
        <v>5</v>
      </c>
      <c r="F17" s="25" t="s">
        <v>18</v>
      </c>
      <c r="G17" s="41" t="s">
        <v>110</v>
      </c>
      <c r="H17" s="26">
        <f>I17+J17+K17+L17+M17+I18+J18+K18+L18+M18+I19+J19+K19+L19+M19+I20+J20+K20+L20+M20+I21+J21+K21+L21+M21</f>
        <v>133886.41</v>
      </c>
      <c r="I17" s="40">
        <v>20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f t="shared" si="0"/>
        <v>20</v>
      </c>
      <c r="P17" s="40">
        <v>20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</row>
    <row r="18" spans="1:21" s="22" customFormat="1" ht="37.5">
      <c r="A18" s="41"/>
      <c r="B18" s="23"/>
      <c r="C18" s="38" t="s">
        <v>56</v>
      </c>
      <c r="D18" s="24"/>
      <c r="E18" s="24"/>
      <c r="F18" s="25"/>
      <c r="G18" s="41"/>
      <c r="H18" s="26"/>
      <c r="I18" s="40">
        <v>0</v>
      </c>
      <c r="J18" s="40">
        <f>36823.6+8673.1+51029</f>
        <v>96525.7</v>
      </c>
      <c r="K18" s="40">
        <f>87688.5-51029-62.9</f>
        <v>36596.6</v>
      </c>
      <c r="L18" s="40">
        <v>0</v>
      </c>
      <c r="M18" s="40">
        <v>0</v>
      </c>
      <c r="N18" s="40">
        <v>0</v>
      </c>
      <c r="O18" s="40">
        <f t="shared" si="0"/>
        <v>133122.3</v>
      </c>
      <c r="P18" s="40">
        <v>0</v>
      </c>
      <c r="Q18" s="40">
        <f>36823.6+8673.1+51029</f>
        <v>96525.7</v>
      </c>
      <c r="R18" s="40">
        <f>87688.5-51029-62.9</f>
        <v>36596.6</v>
      </c>
      <c r="S18" s="40">
        <v>0</v>
      </c>
      <c r="T18" s="40">
        <v>0</v>
      </c>
      <c r="U18" s="40">
        <v>0</v>
      </c>
    </row>
    <row r="19" spans="1:21" s="22" customFormat="1" ht="56.25">
      <c r="A19" s="41"/>
      <c r="B19" s="23"/>
      <c r="C19" s="36" t="s">
        <v>40</v>
      </c>
      <c r="D19" s="24"/>
      <c r="E19" s="24"/>
      <c r="F19" s="25"/>
      <c r="G19" s="41"/>
      <c r="H19" s="26"/>
      <c r="I19" s="40">
        <v>0</v>
      </c>
      <c r="J19" s="40">
        <v>131</v>
      </c>
      <c r="K19" s="40">
        <v>0</v>
      </c>
      <c r="L19" s="40">
        <v>0</v>
      </c>
      <c r="M19" s="40">
        <v>0</v>
      </c>
      <c r="N19" s="40">
        <v>0</v>
      </c>
      <c r="O19" s="40">
        <f aca="true" t="shared" si="1" ref="O19:O26">P19+Q19+R19+S19+T19</f>
        <v>131</v>
      </c>
      <c r="P19" s="40">
        <v>0</v>
      </c>
      <c r="Q19" s="40">
        <v>131</v>
      </c>
      <c r="R19" s="40">
        <v>0</v>
      </c>
      <c r="S19" s="40">
        <v>0</v>
      </c>
      <c r="T19" s="40">
        <v>0</v>
      </c>
      <c r="U19" s="40">
        <v>0</v>
      </c>
    </row>
    <row r="20" spans="1:21" s="22" customFormat="1" ht="18.75">
      <c r="A20" s="41"/>
      <c r="B20" s="23"/>
      <c r="C20" s="36" t="s">
        <v>76</v>
      </c>
      <c r="D20" s="24"/>
      <c r="E20" s="24"/>
      <c r="F20" s="25"/>
      <c r="G20" s="41"/>
      <c r="H20" s="26"/>
      <c r="I20" s="40">
        <v>0</v>
      </c>
      <c r="J20" s="40">
        <v>73.6</v>
      </c>
      <c r="K20" s="40">
        <v>192.7</v>
      </c>
      <c r="L20" s="40">
        <v>0</v>
      </c>
      <c r="M20" s="40">
        <v>0</v>
      </c>
      <c r="N20" s="40">
        <v>0</v>
      </c>
      <c r="O20" s="40">
        <f>P20+Q20+R20+S20+T20</f>
        <v>266.29999999999995</v>
      </c>
      <c r="P20" s="40">
        <v>0</v>
      </c>
      <c r="Q20" s="40">
        <v>73.6</v>
      </c>
      <c r="R20" s="40">
        <v>192.7</v>
      </c>
      <c r="S20" s="40">
        <v>0</v>
      </c>
      <c r="T20" s="40">
        <v>0</v>
      </c>
      <c r="U20" s="40">
        <v>0</v>
      </c>
    </row>
    <row r="21" spans="1:21" s="22" customFormat="1" ht="30" customHeight="1">
      <c r="A21" s="41"/>
      <c r="B21" s="23"/>
      <c r="C21" s="38" t="s">
        <v>57</v>
      </c>
      <c r="D21" s="24"/>
      <c r="E21" s="24"/>
      <c r="F21" s="25"/>
      <c r="G21" s="41"/>
      <c r="H21" s="26"/>
      <c r="I21" s="40">
        <v>0</v>
      </c>
      <c r="J21" s="40">
        <v>95.91</v>
      </c>
      <c r="K21" s="40">
        <v>250.9</v>
      </c>
      <c r="L21" s="40">
        <v>0</v>
      </c>
      <c r="M21" s="40">
        <v>0</v>
      </c>
      <c r="N21" s="40">
        <v>0</v>
      </c>
      <c r="O21" s="40">
        <f>P21+Q21+R21+S21+T21</f>
        <v>346.81</v>
      </c>
      <c r="P21" s="40">
        <v>0</v>
      </c>
      <c r="Q21" s="40">
        <v>95.91</v>
      </c>
      <c r="R21" s="40">
        <v>250.9</v>
      </c>
      <c r="S21" s="40">
        <v>0</v>
      </c>
      <c r="T21" s="40">
        <v>0</v>
      </c>
      <c r="U21" s="40">
        <v>0</v>
      </c>
    </row>
    <row r="22" spans="1:21" s="22" customFormat="1" ht="112.5">
      <c r="A22" s="36" t="s">
        <v>27</v>
      </c>
      <c r="B22" s="37" t="s">
        <v>99</v>
      </c>
      <c r="C22" s="38" t="s">
        <v>35</v>
      </c>
      <c r="D22" s="38" t="s">
        <v>5</v>
      </c>
      <c r="E22" s="38" t="s">
        <v>5</v>
      </c>
      <c r="F22" s="38"/>
      <c r="G22" s="38" t="s">
        <v>82</v>
      </c>
      <c r="H22" s="38" t="s">
        <v>82</v>
      </c>
      <c r="I22" s="39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f t="shared" si="1"/>
        <v>2000</v>
      </c>
      <c r="P22" s="40">
        <v>0</v>
      </c>
      <c r="Q22" s="40">
        <v>0</v>
      </c>
      <c r="R22" s="40">
        <v>2000</v>
      </c>
      <c r="S22" s="40">
        <v>0</v>
      </c>
      <c r="T22" s="40">
        <v>0</v>
      </c>
      <c r="U22" s="40">
        <v>0</v>
      </c>
    </row>
    <row r="23" spans="1:21" s="22" customFormat="1" ht="56.25">
      <c r="A23" s="36" t="s">
        <v>28</v>
      </c>
      <c r="B23" s="37" t="s">
        <v>100</v>
      </c>
      <c r="C23" s="38" t="s">
        <v>35</v>
      </c>
      <c r="D23" s="38" t="s">
        <v>5</v>
      </c>
      <c r="E23" s="38" t="s">
        <v>5</v>
      </c>
      <c r="F23" s="38"/>
      <c r="G23" s="38" t="s">
        <v>82</v>
      </c>
      <c r="H23" s="38" t="s">
        <v>82</v>
      </c>
      <c r="I23" s="39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f t="shared" si="1"/>
        <v>2078.5</v>
      </c>
      <c r="P23" s="40">
        <v>0</v>
      </c>
      <c r="Q23" s="40">
        <v>0</v>
      </c>
      <c r="R23" s="40">
        <f>4293.8-2215.3</f>
        <v>2078.5</v>
      </c>
      <c r="S23" s="40">
        <v>0</v>
      </c>
      <c r="T23" s="40">
        <v>0</v>
      </c>
      <c r="U23" s="40">
        <v>0</v>
      </c>
    </row>
    <row r="24" spans="1:21" s="22" customFormat="1" ht="37.5">
      <c r="A24" s="41" t="s">
        <v>29</v>
      </c>
      <c r="B24" s="23" t="s">
        <v>101</v>
      </c>
      <c r="C24" s="36" t="s">
        <v>8</v>
      </c>
      <c r="D24" s="24" t="s">
        <v>5</v>
      </c>
      <c r="E24" s="24" t="s">
        <v>5</v>
      </c>
      <c r="F24" s="24"/>
      <c r="G24" s="24"/>
      <c r="H24" s="26">
        <v>25951.4</v>
      </c>
      <c r="I24" s="40">
        <v>0</v>
      </c>
      <c r="J24" s="40">
        <v>0</v>
      </c>
      <c r="K24" s="40">
        <f>22034.1-563.04</f>
        <v>21471.059999999998</v>
      </c>
      <c r="L24" s="40">
        <v>0</v>
      </c>
      <c r="M24" s="40">
        <v>0</v>
      </c>
      <c r="N24" s="40">
        <v>0</v>
      </c>
      <c r="O24" s="40">
        <f t="shared" si="1"/>
        <v>21471.059999999998</v>
      </c>
      <c r="P24" s="40">
        <v>0</v>
      </c>
      <c r="Q24" s="40">
        <v>0</v>
      </c>
      <c r="R24" s="40">
        <f>22034.1-563.04</f>
        <v>21471.059999999998</v>
      </c>
      <c r="S24" s="40">
        <v>0</v>
      </c>
      <c r="T24" s="40">
        <v>0</v>
      </c>
      <c r="U24" s="40">
        <v>0</v>
      </c>
    </row>
    <row r="25" spans="1:21" s="22" customFormat="1" ht="32.25" customHeight="1">
      <c r="A25" s="41"/>
      <c r="B25" s="23"/>
      <c r="C25" s="38" t="s">
        <v>35</v>
      </c>
      <c r="D25" s="24"/>
      <c r="E25" s="24"/>
      <c r="F25" s="24"/>
      <c r="G25" s="24"/>
      <c r="H25" s="26"/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f t="shared" si="1"/>
        <v>889.6</v>
      </c>
      <c r="P25" s="40">
        <v>0</v>
      </c>
      <c r="Q25" s="40">
        <v>0</v>
      </c>
      <c r="R25" s="40">
        <f>951.4-61.8</f>
        <v>889.6</v>
      </c>
      <c r="S25" s="40">
        <v>0</v>
      </c>
      <c r="T25" s="40">
        <v>0</v>
      </c>
      <c r="U25" s="40">
        <v>0</v>
      </c>
    </row>
    <row r="26" spans="1:21" s="22" customFormat="1" ht="56.25">
      <c r="A26" s="36" t="s">
        <v>54</v>
      </c>
      <c r="B26" s="37" t="s">
        <v>102</v>
      </c>
      <c r="C26" s="38" t="s">
        <v>35</v>
      </c>
      <c r="D26" s="38" t="s">
        <v>5</v>
      </c>
      <c r="E26" s="38" t="s">
        <v>5</v>
      </c>
      <c r="F26" s="38"/>
      <c r="G26" s="38" t="s">
        <v>82</v>
      </c>
      <c r="H26" s="38" t="s">
        <v>82</v>
      </c>
      <c r="I26" s="39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f t="shared" si="1"/>
        <v>730</v>
      </c>
      <c r="P26" s="40">
        <v>0</v>
      </c>
      <c r="Q26" s="40">
        <v>0</v>
      </c>
      <c r="R26" s="40">
        <f>1000-270</f>
        <v>730</v>
      </c>
      <c r="S26" s="40">
        <v>0</v>
      </c>
      <c r="T26" s="40">
        <v>0</v>
      </c>
      <c r="U26" s="40">
        <v>0</v>
      </c>
    </row>
    <row r="27" spans="1:21" ht="18.75">
      <c r="A27" s="44" t="s">
        <v>30</v>
      </c>
      <c r="B27" s="46" t="s">
        <v>20</v>
      </c>
      <c r="C27" s="17" t="s">
        <v>35</v>
      </c>
      <c r="D27" s="47" t="s">
        <v>5</v>
      </c>
      <c r="E27" s="47" t="s">
        <v>5</v>
      </c>
      <c r="F27" s="43" t="s">
        <v>18</v>
      </c>
      <c r="G27" s="44" t="s">
        <v>19</v>
      </c>
      <c r="H27" s="42">
        <f>I27+J27+K27+L27+M27+I28+J28+K28+L28+M28+I29+J29+K29+L29+M29+I30+J30+K30+L30+M30</f>
        <v>53396.450099999995</v>
      </c>
      <c r="I27" s="18">
        <v>20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f>P27+Q27+R27+S27+T27</f>
        <v>20</v>
      </c>
      <c r="P27" s="18">
        <v>20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</row>
    <row r="28" spans="1:21" ht="37.5">
      <c r="A28" s="44"/>
      <c r="B28" s="46"/>
      <c r="C28" s="17" t="s">
        <v>8</v>
      </c>
      <c r="D28" s="47"/>
      <c r="E28" s="47"/>
      <c r="F28" s="43"/>
      <c r="G28" s="44"/>
      <c r="H28" s="42"/>
      <c r="I28" s="18">
        <v>0</v>
      </c>
      <c r="J28" s="18">
        <f>53879.7-302.8-521.1239-0.548</f>
        <v>53055.22809999999</v>
      </c>
      <c r="K28" s="18">
        <v>0</v>
      </c>
      <c r="L28" s="18">
        <v>0</v>
      </c>
      <c r="M28" s="18">
        <v>0</v>
      </c>
      <c r="N28" s="18">
        <v>0</v>
      </c>
      <c r="O28" s="18">
        <f>P28+Q28+R28+S28+T28</f>
        <v>53055.22809999999</v>
      </c>
      <c r="P28" s="18">
        <v>0</v>
      </c>
      <c r="Q28" s="18">
        <f>53879.7-302.8-521.1239-0.548</f>
        <v>53055.22809999999</v>
      </c>
      <c r="R28" s="18">
        <v>0</v>
      </c>
      <c r="S28" s="18">
        <v>0</v>
      </c>
      <c r="T28" s="18">
        <v>0</v>
      </c>
      <c r="U28" s="18">
        <v>0</v>
      </c>
    </row>
    <row r="29" spans="1:21" ht="18.75">
      <c r="A29" s="44"/>
      <c r="B29" s="46"/>
      <c r="C29" s="17" t="s">
        <v>57</v>
      </c>
      <c r="D29" s="47"/>
      <c r="E29" s="47"/>
      <c r="F29" s="43"/>
      <c r="G29" s="44"/>
      <c r="H29" s="42"/>
      <c r="I29" s="18">
        <v>0</v>
      </c>
      <c r="J29" s="18">
        <f>484.9-272.678</f>
        <v>212.22199999999998</v>
      </c>
      <c r="K29" s="18">
        <v>0</v>
      </c>
      <c r="L29" s="18">
        <v>0</v>
      </c>
      <c r="M29" s="18">
        <v>0</v>
      </c>
      <c r="N29" s="18">
        <v>0</v>
      </c>
      <c r="O29" s="18">
        <f>P29+Q29+R29+S29+T29</f>
        <v>212.2</v>
      </c>
      <c r="P29" s="18">
        <v>0</v>
      </c>
      <c r="Q29" s="18">
        <f>484.9-272.7</f>
        <v>212.2</v>
      </c>
      <c r="R29" s="18">
        <v>0</v>
      </c>
      <c r="S29" s="18">
        <v>0</v>
      </c>
      <c r="T29" s="18">
        <v>0</v>
      </c>
      <c r="U29" s="18">
        <v>0</v>
      </c>
    </row>
    <row r="30" spans="1:21" ht="18.75">
      <c r="A30" s="44"/>
      <c r="B30" s="46"/>
      <c r="C30" s="16" t="s">
        <v>76</v>
      </c>
      <c r="D30" s="47"/>
      <c r="E30" s="47"/>
      <c r="F30" s="43"/>
      <c r="G30" s="44"/>
      <c r="H30" s="42"/>
      <c r="I30" s="18">
        <v>0</v>
      </c>
      <c r="J30" s="18">
        <v>109</v>
      </c>
      <c r="K30" s="18">
        <v>0</v>
      </c>
      <c r="L30" s="18">
        <v>0</v>
      </c>
      <c r="M30" s="18">
        <v>0</v>
      </c>
      <c r="N30" s="18">
        <v>0</v>
      </c>
      <c r="O30" s="18">
        <f>P30+Q30+R30+S30+T30</f>
        <v>109</v>
      </c>
      <c r="P30" s="18">
        <v>0</v>
      </c>
      <c r="Q30" s="18">
        <v>109</v>
      </c>
      <c r="R30" s="18">
        <v>0</v>
      </c>
      <c r="S30" s="18">
        <v>0</v>
      </c>
      <c r="T30" s="18">
        <v>0</v>
      </c>
      <c r="U30" s="18">
        <v>0</v>
      </c>
    </row>
    <row r="31" spans="1:21" ht="82.5" customHeight="1">
      <c r="A31" s="16" t="s">
        <v>55</v>
      </c>
      <c r="B31" s="9" t="s">
        <v>12</v>
      </c>
      <c r="C31" s="16"/>
      <c r="D31" s="17"/>
      <c r="E31" s="17"/>
      <c r="F31" s="19"/>
      <c r="G31" s="1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22" customFormat="1" ht="56.25">
      <c r="A32" s="36" t="s">
        <v>118</v>
      </c>
      <c r="B32" s="27" t="s">
        <v>21</v>
      </c>
      <c r="C32" s="36" t="s">
        <v>10</v>
      </c>
      <c r="D32" s="38" t="s">
        <v>5</v>
      </c>
      <c r="E32" s="38" t="s">
        <v>5</v>
      </c>
      <c r="F32" s="39"/>
      <c r="G32" s="36" t="s">
        <v>83</v>
      </c>
      <c r="H32" s="40" t="s">
        <v>83</v>
      </c>
      <c r="I32" s="40">
        <v>0</v>
      </c>
      <c r="J32" s="40">
        <v>0</v>
      </c>
      <c r="K32" s="40">
        <v>2000</v>
      </c>
      <c r="L32" s="40">
        <v>0</v>
      </c>
      <c r="M32" s="40">
        <v>0</v>
      </c>
      <c r="N32" s="40">
        <v>0</v>
      </c>
      <c r="O32" s="40">
        <f>P32+Q32+R32+S32+T32</f>
        <v>2251.1</v>
      </c>
      <c r="P32" s="40">
        <v>251.1</v>
      </c>
      <c r="Q32" s="40">
        <v>0</v>
      </c>
      <c r="R32" s="40">
        <v>2000</v>
      </c>
      <c r="S32" s="40">
        <v>0</v>
      </c>
      <c r="T32" s="40">
        <v>0</v>
      </c>
      <c r="U32" s="40">
        <v>0</v>
      </c>
    </row>
    <row r="33" spans="1:21" ht="75">
      <c r="A33" s="16" t="s">
        <v>119</v>
      </c>
      <c r="B33" s="20" t="s">
        <v>37</v>
      </c>
      <c r="C33" s="16" t="s">
        <v>78</v>
      </c>
      <c r="D33" s="17" t="s">
        <v>5</v>
      </c>
      <c r="E33" s="17" t="s">
        <v>5</v>
      </c>
      <c r="F33" s="19"/>
      <c r="G33" s="16" t="s">
        <v>83</v>
      </c>
      <c r="H33" s="18" t="s">
        <v>83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f>P33+Q33+R33+S33+T33</f>
        <v>298.2</v>
      </c>
      <c r="P33" s="18">
        <v>298.2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</row>
    <row r="34" spans="1:21" ht="75">
      <c r="A34" s="16" t="s">
        <v>120</v>
      </c>
      <c r="B34" s="20" t="s">
        <v>22</v>
      </c>
      <c r="C34" s="16" t="s">
        <v>79</v>
      </c>
      <c r="D34" s="17" t="s">
        <v>5</v>
      </c>
      <c r="E34" s="17" t="s">
        <v>5</v>
      </c>
      <c r="F34" s="19"/>
      <c r="G34" s="16" t="s">
        <v>83</v>
      </c>
      <c r="H34" s="18" t="s">
        <v>83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>P34+Q34+R34+S34+T34</f>
        <v>6834.8</v>
      </c>
      <c r="P34" s="18">
        <v>6834.8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</row>
    <row r="35" spans="1:21" ht="37.5">
      <c r="A35" s="44" t="s">
        <v>121</v>
      </c>
      <c r="B35" s="48" t="s">
        <v>23</v>
      </c>
      <c r="C35" s="16" t="s">
        <v>8</v>
      </c>
      <c r="D35" s="47" t="s">
        <v>5</v>
      </c>
      <c r="E35" s="47" t="s">
        <v>5</v>
      </c>
      <c r="F35" s="43"/>
      <c r="G35" s="44" t="s">
        <v>19</v>
      </c>
      <c r="H35" s="42">
        <v>22201</v>
      </c>
      <c r="I35" s="18">
        <v>16797.4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f>P35+Q35+R35+S35+T35</f>
        <v>16797.4</v>
      </c>
      <c r="P35" s="18">
        <v>16797.4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</row>
    <row r="36" spans="1:21" ht="18.75">
      <c r="A36" s="44"/>
      <c r="B36" s="48"/>
      <c r="C36" s="16" t="s">
        <v>48</v>
      </c>
      <c r="D36" s="47"/>
      <c r="E36" s="47"/>
      <c r="F36" s="43"/>
      <c r="G36" s="44"/>
      <c r="H36" s="42"/>
      <c r="I36" s="18">
        <v>99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f aca="true" t="shared" si="2" ref="O36:O81">P36+Q36+R36+S36+T36</f>
        <v>99</v>
      </c>
      <c r="P36" s="18">
        <v>99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</row>
    <row r="37" spans="1:21" ht="75">
      <c r="A37" s="44"/>
      <c r="B37" s="48"/>
      <c r="C37" s="16" t="s">
        <v>80</v>
      </c>
      <c r="D37" s="47"/>
      <c r="E37" s="47"/>
      <c r="F37" s="43"/>
      <c r="G37" s="44"/>
      <c r="H37" s="42"/>
      <c r="I37" s="18">
        <v>5304.6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2"/>
        <v>5304.6</v>
      </c>
      <c r="P37" s="18">
        <v>5304.6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</row>
    <row r="38" spans="1:21" ht="18.75">
      <c r="A38" s="44" t="s">
        <v>122</v>
      </c>
      <c r="B38" s="29" t="s">
        <v>49</v>
      </c>
      <c r="C38" s="16" t="s">
        <v>48</v>
      </c>
      <c r="D38" s="47" t="s">
        <v>5</v>
      </c>
      <c r="E38" s="47" t="s">
        <v>5</v>
      </c>
      <c r="F38" s="43"/>
      <c r="G38" s="44" t="s">
        <v>19</v>
      </c>
      <c r="H38" s="42">
        <v>4017.3</v>
      </c>
      <c r="I38" s="18">
        <v>567.5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2"/>
        <v>567.5</v>
      </c>
      <c r="P38" s="18">
        <v>567.5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</row>
    <row r="39" spans="1:21" ht="37.5">
      <c r="A39" s="44"/>
      <c r="B39" s="29"/>
      <c r="C39" s="16" t="s">
        <v>8</v>
      </c>
      <c r="D39" s="47"/>
      <c r="E39" s="47"/>
      <c r="F39" s="43"/>
      <c r="G39" s="44"/>
      <c r="H39" s="42"/>
      <c r="I39" s="18">
        <v>3186.2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2"/>
        <v>3186.2</v>
      </c>
      <c r="P39" s="18">
        <v>3186.2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</row>
    <row r="40" spans="1:21" ht="75">
      <c r="A40" s="44"/>
      <c r="B40" s="29"/>
      <c r="C40" s="16" t="s">
        <v>81</v>
      </c>
      <c r="D40" s="47"/>
      <c r="E40" s="47"/>
      <c r="F40" s="43"/>
      <c r="G40" s="44"/>
      <c r="H40" s="42"/>
      <c r="I40" s="18">
        <v>263.6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 t="shared" si="2"/>
        <v>263.6</v>
      </c>
      <c r="P40" s="18">
        <v>263.6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</row>
    <row r="41" spans="1:21" ht="75">
      <c r="A41" s="16" t="s">
        <v>123</v>
      </c>
      <c r="B41" s="20" t="s">
        <v>32</v>
      </c>
      <c r="C41" s="16" t="s">
        <v>77</v>
      </c>
      <c r="D41" s="17" t="s">
        <v>5</v>
      </c>
      <c r="E41" s="17" t="s">
        <v>5</v>
      </c>
      <c r="F41" s="19"/>
      <c r="G41" s="16" t="s">
        <v>83</v>
      </c>
      <c r="H41" s="18" t="s">
        <v>83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f t="shared" si="2"/>
        <v>337.4</v>
      </c>
      <c r="P41" s="18">
        <v>337.4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</row>
    <row r="42" spans="1:21" s="22" customFormat="1" ht="37.5">
      <c r="A42" s="41" t="s">
        <v>124</v>
      </c>
      <c r="B42" s="50" t="s">
        <v>113</v>
      </c>
      <c r="C42" s="36" t="s">
        <v>8</v>
      </c>
      <c r="D42" s="24" t="s">
        <v>5</v>
      </c>
      <c r="E42" s="24" t="s">
        <v>5</v>
      </c>
      <c r="F42" s="25"/>
      <c r="G42" s="41" t="s">
        <v>110</v>
      </c>
      <c r="H42" s="26">
        <f>I42+J42+K42+L42+M42+I43+J43+K43+L43+M43+I44+J44+K44+L44+M44</f>
        <v>12242.199999999999</v>
      </c>
      <c r="I42" s="40">
        <v>3049.7</v>
      </c>
      <c r="J42" s="40">
        <f>7407.4+1500-8907.4</f>
        <v>0</v>
      </c>
      <c r="K42" s="40">
        <f>8907.4</f>
        <v>8907.4</v>
      </c>
      <c r="L42" s="40">
        <v>0</v>
      </c>
      <c r="M42" s="40">
        <v>0</v>
      </c>
      <c r="N42" s="40">
        <v>0</v>
      </c>
      <c r="O42" s="40">
        <f aca="true" t="shared" si="3" ref="O42:O47">P42+Q42+R42+S42+T42</f>
        <v>11957.099999999999</v>
      </c>
      <c r="P42" s="40">
        <v>3049.7</v>
      </c>
      <c r="Q42" s="40">
        <f>7407.4+1500-8907.4</f>
        <v>0</v>
      </c>
      <c r="R42" s="40">
        <f>8907.4</f>
        <v>8907.4</v>
      </c>
      <c r="S42" s="40">
        <v>0</v>
      </c>
      <c r="T42" s="40">
        <v>0</v>
      </c>
      <c r="U42" s="40">
        <v>0</v>
      </c>
    </row>
    <row r="43" spans="1:21" s="22" customFormat="1" ht="93.75">
      <c r="A43" s="41"/>
      <c r="B43" s="50"/>
      <c r="C43" s="36" t="s">
        <v>134</v>
      </c>
      <c r="D43" s="24"/>
      <c r="E43" s="24"/>
      <c r="F43" s="25"/>
      <c r="G43" s="41"/>
      <c r="H43" s="26"/>
      <c r="I43" s="40">
        <v>0</v>
      </c>
      <c r="J43" s="40">
        <f>235.1-235.1</f>
        <v>0</v>
      </c>
      <c r="K43" s="40">
        <f>235.1</f>
        <v>235.1</v>
      </c>
      <c r="L43" s="40">
        <v>0</v>
      </c>
      <c r="M43" s="40">
        <v>0</v>
      </c>
      <c r="N43" s="40">
        <v>0</v>
      </c>
      <c r="O43" s="40">
        <f t="shared" si="3"/>
        <v>235.1</v>
      </c>
      <c r="P43" s="40">
        <v>0</v>
      </c>
      <c r="Q43" s="40">
        <f>235.1-235.1</f>
        <v>0</v>
      </c>
      <c r="R43" s="40">
        <f>235.1</f>
        <v>235.1</v>
      </c>
      <c r="S43" s="40">
        <v>0</v>
      </c>
      <c r="T43" s="40">
        <v>0</v>
      </c>
      <c r="U43" s="40">
        <v>0</v>
      </c>
    </row>
    <row r="44" spans="1:21" s="22" customFormat="1" ht="32.25" customHeight="1">
      <c r="A44" s="41"/>
      <c r="B44" s="50"/>
      <c r="C44" s="36" t="s">
        <v>57</v>
      </c>
      <c r="D44" s="24"/>
      <c r="E44" s="24"/>
      <c r="F44" s="25"/>
      <c r="G44" s="41"/>
      <c r="H44" s="26"/>
      <c r="I44" s="40">
        <v>14.9</v>
      </c>
      <c r="J44" s="40">
        <f>35.1-35.1</f>
        <v>0</v>
      </c>
      <c r="K44" s="40">
        <v>35.1</v>
      </c>
      <c r="L44" s="40">
        <v>0</v>
      </c>
      <c r="M44" s="40">
        <v>0</v>
      </c>
      <c r="N44" s="40">
        <v>0</v>
      </c>
      <c r="O44" s="40">
        <f t="shared" si="3"/>
        <v>35.1</v>
      </c>
      <c r="P44" s="40">
        <v>0</v>
      </c>
      <c r="Q44" s="40">
        <f>35.1-35.1</f>
        <v>0</v>
      </c>
      <c r="R44" s="40">
        <v>35.1</v>
      </c>
      <c r="S44" s="40">
        <v>0</v>
      </c>
      <c r="T44" s="40">
        <v>0</v>
      </c>
      <c r="U44" s="40">
        <v>0</v>
      </c>
    </row>
    <row r="45" spans="1:21" ht="37.5">
      <c r="A45" s="44" t="s">
        <v>125</v>
      </c>
      <c r="B45" s="49" t="s">
        <v>58</v>
      </c>
      <c r="C45" s="16" t="s">
        <v>8</v>
      </c>
      <c r="D45" s="47" t="s">
        <v>5</v>
      </c>
      <c r="E45" s="47" t="s">
        <v>5</v>
      </c>
      <c r="F45" s="43"/>
      <c r="G45" s="44" t="s">
        <v>110</v>
      </c>
      <c r="H45" s="42">
        <f>SUM(I45:N47)</f>
        <v>3436.2</v>
      </c>
      <c r="I45" s="18">
        <v>0</v>
      </c>
      <c r="J45" s="18">
        <v>3149.5</v>
      </c>
      <c r="K45" s="18">
        <v>0</v>
      </c>
      <c r="L45" s="18">
        <v>0</v>
      </c>
      <c r="M45" s="18">
        <v>0</v>
      </c>
      <c r="N45" s="18">
        <v>0</v>
      </c>
      <c r="O45" s="18">
        <f t="shared" si="3"/>
        <v>3149.5</v>
      </c>
      <c r="P45" s="18">
        <v>0</v>
      </c>
      <c r="Q45" s="18">
        <v>3149.5</v>
      </c>
      <c r="R45" s="18">
        <v>0</v>
      </c>
      <c r="S45" s="18">
        <v>0</v>
      </c>
      <c r="T45" s="18">
        <v>0</v>
      </c>
      <c r="U45" s="18">
        <v>0</v>
      </c>
    </row>
    <row r="46" spans="1:21" ht="18.75">
      <c r="A46" s="44"/>
      <c r="B46" s="49"/>
      <c r="C46" s="16" t="s">
        <v>111</v>
      </c>
      <c r="D46" s="47"/>
      <c r="E46" s="47"/>
      <c r="F46" s="43"/>
      <c r="G46" s="44"/>
      <c r="H46" s="42"/>
      <c r="I46" s="18">
        <v>0</v>
      </c>
      <c r="J46" s="18">
        <f>55-55</f>
        <v>0</v>
      </c>
      <c r="K46" s="18">
        <v>0</v>
      </c>
      <c r="L46" s="18">
        <v>0</v>
      </c>
      <c r="M46" s="18">
        <v>0</v>
      </c>
      <c r="N46" s="18">
        <v>0</v>
      </c>
      <c r="O46" s="18">
        <f t="shared" si="3"/>
        <v>0</v>
      </c>
      <c r="P46" s="18">
        <v>0</v>
      </c>
      <c r="Q46" s="18">
        <f>55-55</f>
        <v>0</v>
      </c>
      <c r="R46" s="18">
        <v>0</v>
      </c>
      <c r="S46" s="18">
        <v>0</v>
      </c>
      <c r="T46" s="18">
        <v>0</v>
      </c>
      <c r="U46" s="18">
        <v>0</v>
      </c>
    </row>
    <row r="47" spans="1:21" ht="75">
      <c r="A47" s="44"/>
      <c r="B47" s="49"/>
      <c r="C47" s="16" t="s">
        <v>81</v>
      </c>
      <c r="D47" s="47"/>
      <c r="E47" s="47"/>
      <c r="F47" s="43"/>
      <c r="G47" s="44"/>
      <c r="H47" s="42"/>
      <c r="I47" s="18">
        <v>0</v>
      </c>
      <c r="J47" s="18">
        <f>930.7-644</f>
        <v>286.70000000000005</v>
      </c>
      <c r="K47" s="18">
        <v>0</v>
      </c>
      <c r="L47" s="18">
        <v>0</v>
      </c>
      <c r="M47" s="18">
        <v>0</v>
      </c>
      <c r="N47" s="18">
        <v>0</v>
      </c>
      <c r="O47" s="18">
        <f t="shared" si="3"/>
        <v>286.70000000000005</v>
      </c>
      <c r="P47" s="18">
        <v>0</v>
      </c>
      <c r="Q47" s="18">
        <f>930.7-644</f>
        <v>286.70000000000005</v>
      </c>
      <c r="R47" s="18">
        <v>0</v>
      </c>
      <c r="S47" s="18">
        <v>0</v>
      </c>
      <c r="T47" s="18">
        <v>0</v>
      </c>
      <c r="U47" s="18">
        <v>0</v>
      </c>
    </row>
    <row r="48" spans="1:21" s="22" customFormat="1" ht="37.5">
      <c r="A48" s="51" t="s">
        <v>126</v>
      </c>
      <c r="B48" s="52" t="s">
        <v>127</v>
      </c>
      <c r="C48" s="36" t="s">
        <v>8</v>
      </c>
      <c r="D48" s="24" t="s">
        <v>5</v>
      </c>
      <c r="E48" s="24" t="s">
        <v>5</v>
      </c>
      <c r="F48" s="53"/>
      <c r="G48" s="51" t="s">
        <v>110</v>
      </c>
      <c r="H48" s="54">
        <f>SUM(I48:N50)</f>
        <v>4702.9</v>
      </c>
      <c r="I48" s="40">
        <v>0</v>
      </c>
      <c r="J48" s="40">
        <v>0</v>
      </c>
      <c r="K48" s="40">
        <v>3809.4</v>
      </c>
      <c r="L48" s="40">
        <v>0</v>
      </c>
      <c r="M48" s="40">
        <v>0</v>
      </c>
      <c r="N48" s="40">
        <v>0</v>
      </c>
      <c r="O48" s="40">
        <f>R48</f>
        <v>3809.4</v>
      </c>
      <c r="P48" s="40">
        <v>0</v>
      </c>
      <c r="Q48" s="40">
        <v>0</v>
      </c>
      <c r="R48" s="40">
        <v>3809.4</v>
      </c>
      <c r="S48" s="40">
        <v>0</v>
      </c>
      <c r="T48" s="40">
        <v>0</v>
      </c>
      <c r="U48" s="40">
        <v>0</v>
      </c>
    </row>
    <row r="49" spans="1:21" s="22" customFormat="1" ht="18.75">
      <c r="A49" s="55"/>
      <c r="B49" s="56"/>
      <c r="C49" s="36" t="s">
        <v>111</v>
      </c>
      <c r="D49" s="24"/>
      <c r="E49" s="24"/>
      <c r="F49" s="57"/>
      <c r="G49" s="55"/>
      <c r="H49" s="58"/>
      <c r="I49" s="40">
        <v>0</v>
      </c>
      <c r="J49" s="40">
        <v>0</v>
      </c>
      <c r="K49" s="40">
        <f>55</f>
        <v>55</v>
      </c>
      <c r="L49" s="40">
        <v>0</v>
      </c>
      <c r="M49" s="40">
        <v>0</v>
      </c>
      <c r="N49" s="40">
        <v>0</v>
      </c>
      <c r="O49" s="40">
        <f>R49</f>
        <v>55</v>
      </c>
      <c r="P49" s="40">
        <v>0</v>
      </c>
      <c r="Q49" s="40">
        <v>0</v>
      </c>
      <c r="R49" s="40">
        <f>55</f>
        <v>55</v>
      </c>
      <c r="S49" s="40">
        <v>0</v>
      </c>
      <c r="T49" s="40">
        <v>0</v>
      </c>
      <c r="U49" s="40">
        <v>0</v>
      </c>
    </row>
    <row r="50" spans="1:21" s="22" customFormat="1" ht="75">
      <c r="A50" s="59"/>
      <c r="B50" s="60"/>
      <c r="C50" s="36" t="s">
        <v>81</v>
      </c>
      <c r="D50" s="24"/>
      <c r="E50" s="24"/>
      <c r="F50" s="61"/>
      <c r="G50" s="59"/>
      <c r="H50" s="62"/>
      <c r="I50" s="40">
        <v>0</v>
      </c>
      <c r="J50" s="40">
        <v>0</v>
      </c>
      <c r="K50" s="40">
        <v>838.5</v>
      </c>
      <c r="L50" s="40">
        <v>0</v>
      </c>
      <c r="M50" s="40">
        <v>0</v>
      </c>
      <c r="N50" s="40">
        <v>0</v>
      </c>
      <c r="O50" s="40">
        <f>R50</f>
        <v>838.5</v>
      </c>
      <c r="P50" s="40">
        <v>0</v>
      </c>
      <c r="Q50" s="40">
        <v>0</v>
      </c>
      <c r="R50" s="40">
        <v>838.5</v>
      </c>
      <c r="S50" s="40">
        <v>0</v>
      </c>
      <c r="T50" s="40">
        <v>0</v>
      </c>
      <c r="U50" s="40">
        <v>0</v>
      </c>
    </row>
    <row r="51" spans="1:21" ht="112.5">
      <c r="A51" s="16" t="s">
        <v>128</v>
      </c>
      <c r="B51" s="20" t="s">
        <v>59</v>
      </c>
      <c r="C51" s="16" t="s">
        <v>9</v>
      </c>
      <c r="D51" s="17" t="s">
        <v>5</v>
      </c>
      <c r="E51" s="17" t="s">
        <v>5</v>
      </c>
      <c r="F51" s="19"/>
      <c r="G51" s="16" t="s">
        <v>19</v>
      </c>
      <c r="H51" s="18">
        <f>I51+J51+K51+L51+M51</f>
        <v>17346.899999999998</v>
      </c>
      <c r="I51" s="18">
        <v>16586.6</v>
      </c>
      <c r="J51" s="18">
        <f>590+170.6-0.3</f>
        <v>760.3000000000001</v>
      </c>
      <c r="K51" s="18">
        <v>0</v>
      </c>
      <c r="L51" s="18">
        <v>0</v>
      </c>
      <c r="M51" s="18">
        <v>0</v>
      </c>
      <c r="N51" s="18">
        <v>0</v>
      </c>
      <c r="O51" s="18">
        <f t="shared" si="2"/>
        <v>17514.7</v>
      </c>
      <c r="P51" s="18">
        <v>16754.4</v>
      </c>
      <c r="Q51" s="18">
        <f>590+170.6-0.3</f>
        <v>760.3000000000001</v>
      </c>
      <c r="R51" s="18">
        <v>0</v>
      </c>
      <c r="S51" s="18">
        <v>0</v>
      </c>
      <c r="T51" s="18">
        <v>0</v>
      </c>
      <c r="U51" s="18">
        <v>0</v>
      </c>
    </row>
    <row r="52" spans="1:21" s="22" customFormat="1" ht="75">
      <c r="A52" s="51" t="s">
        <v>31</v>
      </c>
      <c r="B52" s="51" t="s">
        <v>38</v>
      </c>
      <c r="C52" s="36" t="s">
        <v>129</v>
      </c>
      <c r="D52" s="63" t="s">
        <v>5</v>
      </c>
      <c r="E52" s="63" t="s">
        <v>5</v>
      </c>
      <c r="F52" s="53"/>
      <c r="G52" s="51" t="s">
        <v>83</v>
      </c>
      <c r="H52" s="54">
        <f>I52+J52+K52+L52+M52+N52+I53+J53+K53+L53+M53+N53+I54+J54+K54+L54+M54+N54+I55+J55+K55+L55+M55+N55+I56+J56+K56+L56+M56+N56+I57+J57+K57+L57+M57+N57+I58+J58+K58+L58+M58+N58+I59+J59+K59+L59+M59+N59</f>
        <v>160550.3</v>
      </c>
      <c r="I52" s="40">
        <v>0</v>
      </c>
      <c r="J52" s="40">
        <v>0</v>
      </c>
      <c r="K52" s="40">
        <v>1658.6</v>
      </c>
      <c r="L52" s="40">
        <v>0</v>
      </c>
      <c r="M52" s="40">
        <v>0</v>
      </c>
      <c r="N52" s="40">
        <v>0</v>
      </c>
      <c r="O52" s="40">
        <f t="shared" si="2"/>
        <v>1658.6</v>
      </c>
      <c r="P52" s="40">
        <v>0</v>
      </c>
      <c r="Q52" s="40">
        <v>0</v>
      </c>
      <c r="R52" s="40">
        <v>1658.6</v>
      </c>
      <c r="S52" s="40">
        <v>0</v>
      </c>
      <c r="T52" s="40">
        <v>0</v>
      </c>
      <c r="U52" s="40">
        <v>0</v>
      </c>
    </row>
    <row r="53" spans="1:21" s="22" customFormat="1" ht="75">
      <c r="A53" s="55"/>
      <c r="B53" s="55"/>
      <c r="C53" s="36" t="s">
        <v>81</v>
      </c>
      <c r="D53" s="64"/>
      <c r="E53" s="64"/>
      <c r="F53" s="57"/>
      <c r="G53" s="55"/>
      <c r="H53" s="58"/>
      <c r="I53" s="40">
        <v>0</v>
      </c>
      <c r="J53" s="40">
        <v>0</v>
      </c>
      <c r="K53" s="40">
        <v>1459.4</v>
      </c>
      <c r="L53" s="40">
        <v>0</v>
      </c>
      <c r="M53" s="40">
        <v>0</v>
      </c>
      <c r="N53" s="40">
        <v>0</v>
      </c>
      <c r="O53" s="40">
        <f t="shared" si="2"/>
        <v>1459.4</v>
      </c>
      <c r="P53" s="40">
        <v>0</v>
      </c>
      <c r="Q53" s="40">
        <v>0</v>
      </c>
      <c r="R53" s="40">
        <v>1459.4</v>
      </c>
      <c r="S53" s="40">
        <v>0</v>
      </c>
      <c r="T53" s="40">
        <v>0</v>
      </c>
      <c r="U53" s="40">
        <v>0</v>
      </c>
    </row>
    <row r="54" spans="1:21" s="22" customFormat="1" ht="75">
      <c r="A54" s="55"/>
      <c r="B54" s="55"/>
      <c r="C54" s="36" t="s">
        <v>130</v>
      </c>
      <c r="D54" s="64"/>
      <c r="E54" s="64"/>
      <c r="F54" s="57"/>
      <c r="G54" s="55"/>
      <c r="H54" s="58"/>
      <c r="I54" s="40">
        <v>0</v>
      </c>
      <c r="J54" s="40">
        <v>0</v>
      </c>
      <c r="K54" s="40">
        <v>254.7</v>
      </c>
      <c r="L54" s="40">
        <v>0</v>
      </c>
      <c r="M54" s="40">
        <v>0</v>
      </c>
      <c r="N54" s="40">
        <v>0</v>
      </c>
      <c r="O54" s="40">
        <f t="shared" si="2"/>
        <v>254.7</v>
      </c>
      <c r="P54" s="40">
        <v>0</v>
      </c>
      <c r="Q54" s="40">
        <v>0</v>
      </c>
      <c r="R54" s="40">
        <v>254.7</v>
      </c>
      <c r="S54" s="40">
        <v>0</v>
      </c>
      <c r="T54" s="40">
        <v>0</v>
      </c>
      <c r="U54" s="40">
        <v>0</v>
      </c>
    </row>
    <row r="55" spans="1:21" s="22" customFormat="1" ht="37.5">
      <c r="A55" s="55"/>
      <c r="B55" s="55"/>
      <c r="C55" s="36" t="s">
        <v>131</v>
      </c>
      <c r="D55" s="64"/>
      <c r="E55" s="64"/>
      <c r="F55" s="57"/>
      <c r="G55" s="55"/>
      <c r="H55" s="58"/>
      <c r="I55" s="40">
        <v>0</v>
      </c>
      <c r="J55" s="40">
        <v>0</v>
      </c>
      <c r="K55" s="40">
        <v>3386.9</v>
      </c>
      <c r="L55" s="40">
        <v>0</v>
      </c>
      <c r="M55" s="40">
        <v>0</v>
      </c>
      <c r="N55" s="40">
        <v>0</v>
      </c>
      <c r="O55" s="40">
        <f t="shared" si="2"/>
        <v>3386.9</v>
      </c>
      <c r="P55" s="40">
        <v>0</v>
      </c>
      <c r="Q55" s="40">
        <v>0</v>
      </c>
      <c r="R55" s="40">
        <v>3386.9</v>
      </c>
      <c r="S55" s="40">
        <v>0</v>
      </c>
      <c r="T55" s="40">
        <v>0</v>
      </c>
      <c r="U55" s="40">
        <v>0</v>
      </c>
    </row>
    <row r="56" spans="1:21" s="22" customFormat="1" ht="18.75">
      <c r="A56" s="55"/>
      <c r="B56" s="55"/>
      <c r="C56" s="36" t="s">
        <v>76</v>
      </c>
      <c r="D56" s="64"/>
      <c r="E56" s="64"/>
      <c r="F56" s="57"/>
      <c r="G56" s="55"/>
      <c r="H56" s="58"/>
      <c r="I56" s="40">
        <v>0</v>
      </c>
      <c r="J56" s="40">
        <v>0</v>
      </c>
      <c r="K56" s="40">
        <v>197</v>
      </c>
      <c r="L56" s="40">
        <v>0</v>
      </c>
      <c r="M56" s="40">
        <v>0</v>
      </c>
      <c r="N56" s="40">
        <v>0</v>
      </c>
      <c r="O56" s="40">
        <f t="shared" si="2"/>
        <v>197</v>
      </c>
      <c r="P56" s="40">
        <v>0</v>
      </c>
      <c r="Q56" s="40">
        <v>0</v>
      </c>
      <c r="R56" s="40">
        <v>197</v>
      </c>
      <c r="S56" s="40">
        <v>0</v>
      </c>
      <c r="T56" s="40">
        <v>0</v>
      </c>
      <c r="U56" s="40">
        <v>0</v>
      </c>
    </row>
    <row r="57" spans="1:21" s="22" customFormat="1" ht="63.75" customHeight="1">
      <c r="A57" s="55"/>
      <c r="B57" s="55"/>
      <c r="C57" s="36" t="s">
        <v>132</v>
      </c>
      <c r="D57" s="64"/>
      <c r="E57" s="64"/>
      <c r="F57" s="57"/>
      <c r="G57" s="55"/>
      <c r="H57" s="58"/>
      <c r="I57" s="40">
        <v>0</v>
      </c>
      <c r="J57" s="40">
        <v>0</v>
      </c>
      <c r="K57" s="40">
        <v>568.3</v>
      </c>
      <c r="L57" s="40">
        <v>0</v>
      </c>
      <c r="M57" s="40">
        <v>0</v>
      </c>
      <c r="N57" s="40">
        <v>0</v>
      </c>
      <c r="O57" s="40">
        <f>P57+Q57+R57+S57+T57</f>
        <v>811.8000000000001</v>
      </c>
      <c r="P57" s="40">
        <v>0</v>
      </c>
      <c r="Q57" s="40">
        <f>831.7-568.3-19.9</f>
        <v>243.50000000000009</v>
      </c>
      <c r="R57" s="40">
        <v>568.3</v>
      </c>
      <c r="S57" s="40">
        <v>0</v>
      </c>
      <c r="T57" s="40">
        <v>0</v>
      </c>
      <c r="U57" s="40">
        <v>0</v>
      </c>
    </row>
    <row r="58" spans="1:21" s="22" customFormat="1" ht="37.5">
      <c r="A58" s="55"/>
      <c r="B58" s="55"/>
      <c r="C58" s="38" t="s">
        <v>8</v>
      </c>
      <c r="D58" s="64"/>
      <c r="E58" s="64"/>
      <c r="F58" s="57"/>
      <c r="G58" s="55"/>
      <c r="H58" s="58"/>
      <c r="I58" s="40">
        <v>0</v>
      </c>
      <c r="J58" s="40">
        <v>0</v>
      </c>
      <c r="K58" s="40">
        <f>98478.8+4000</f>
        <v>102478.8</v>
      </c>
      <c r="L58" s="40">
        <f>53669.7-4000</f>
        <v>49669.7</v>
      </c>
      <c r="M58" s="40">
        <v>0</v>
      </c>
      <c r="N58" s="40">
        <v>0</v>
      </c>
      <c r="O58" s="40">
        <f t="shared" si="2"/>
        <v>152148.5</v>
      </c>
      <c r="P58" s="40">
        <v>0</v>
      </c>
      <c r="Q58" s="40">
        <v>0</v>
      </c>
      <c r="R58" s="40">
        <f>98478.8+4000</f>
        <v>102478.8</v>
      </c>
      <c r="S58" s="40">
        <f>53669.7-4000</f>
        <v>49669.7</v>
      </c>
      <c r="T58" s="40">
        <v>0</v>
      </c>
      <c r="U58" s="40">
        <v>0</v>
      </c>
    </row>
    <row r="59" spans="1:21" s="22" customFormat="1" ht="35.25" customHeight="1">
      <c r="A59" s="59"/>
      <c r="B59" s="59"/>
      <c r="C59" s="38" t="s">
        <v>57</v>
      </c>
      <c r="D59" s="65"/>
      <c r="E59" s="65"/>
      <c r="F59" s="61"/>
      <c r="G59" s="59"/>
      <c r="H59" s="62"/>
      <c r="I59" s="40">
        <v>0</v>
      </c>
      <c r="J59" s="40">
        <v>0</v>
      </c>
      <c r="K59" s="40">
        <v>876.9</v>
      </c>
      <c r="L59" s="40">
        <v>0</v>
      </c>
      <c r="M59" s="40">
        <v>0</v>
      </c>
      <c r="N59" s="40">
        <v>0</v>
      </c>
      <c r="O59" s="40">
        <f t="shared" si="2"/>
        <v>876.9</v>
      </c>
      <c r="P59" s="40">
        <v>0</v>
      </c>
      <c r="Q59" s="40">
        <v>0</v>
      </c>
      <c r="R59" s="40">
        <v>876.9</v>
      </c>
      <c r="S59" s="40">
        <v>0</v>
      </c>
      <c r="T59" s="40">
        <v>0</v>
      </c>
      <c r="U59" s="40">
        <v>0</v>
      </c>
    </row>
    <row r="60" spans="1:21" ht="150">
      <c r="A60" s="16" t="s">
        <v>65</v>
      </c>
      <c r="B60" s="20" t="s">
        <v>24</v>
      </c>
      <c r="C60" s="16" t="s">
        <v>10</v>
      </c>
      <c r="D60" s="17" t="s">
        <v>5</v>
      </c>
      <c r="E60" s="17" t="s">
        <v>5</v>
      </c>
      <c r="F60" s="19" t="s">
        <v>18</v>
      </c>
      <c r="G60" s="16" t="s">
        <v>19</v>
      </c>
      <c r="H60" s="18">
        <f>23228.4+2558.6</f>
        <v>25787</v>
      </c>
      <c r="I60" s="18">
        <v>12649.1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2"/>
        <v>12649.1</v>
      </c>
      <c r="P60" s="18">
        <v>12649.1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</row>
    <row r="61" spans="1:21" ht="56.25">
      <c r="A61" s="16" t="s">
        <v>66</v>
      </c>
      <c r="B61" s="20" t="s">
        <v>34</v>
      </c>
      <c r="C61" s="16" t="s">
        <v>33</v>
      </c>
      <c r="D61" s="17" t="s">
        <v>5</v>
      </c>
      <c r="E61" s="17" t="s">
        <v>5</v>
      </c>
      <c r="F61" s="19"/>
      <c r="G61" s="16" t="s">
        <v>83</v>
      </c>
      <c r="H61" s="18" t="s">
        <v>83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 t="shared" si="2"/>
        <v>15000</v>
      </c>
      <c r="P61" s="18">
        <v>15000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</row>
    <row r="62" spans="1:21" ht="93.75">
      <c r="A62" s="16" t="s">
        <v>67</v>
      </c>
      <c r="B62" s="20" t="s">
        <v>51</v>
      </c>
      <c r="C62" s="16" t="s">
        <v>40</v>
      </c>
      <c r="D62" s="17" t="s">
        <v>5</v>
      </c>
      <c r="E62" s="17" t="s">
        <v>5</v>
      </c>
      <c r="F62" s="19"/>
      <c r="G62" s="16" t="s">
        <v>83</v>
      </c>
      <c r="H62" s="18" t="s">
        <v>83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f t="shared" si="2"/>
        <v>10620.2</v>
      </c>
      <c r="P62" s="18">
        <v>10620.2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</row>
    <row r="63" spans="1:21" s="22" customFormat="1" ht="56.25">
      <c r="A63" s="41" t="s">
        <v>68</v>
      </c>
      <c r="B63" s="41" t="s">
        <v>91</v>
      </c>
      <c r="C63" s="36" t="s">
        <v>46</v>
      </c>
      <c r="D63" s="24" t="s">
        <v>5</v>
      </c>
      <c r="E63" s="24" t="s">
        <v>5</v>
      </c>
      <c r="F63" s="25"/>
      <c r="G63" s="41" t="s">
        <v>83</v>
      </c>
      <c r="H63" s="26" t="s">
        <v>83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f t="shared" si="2"/>
        <v>800.3</v>
      </c>
      <c r="P63" s="40">
        <v>800.3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</row>
    <row r="64" spans="1:21" s="22" customFormat="1" ht="108.75" customHeight="1">
      <c r="A64" s="41"/>
      <c r="B64" s="41"/>
      <c r="C64" s="36" t="s">
        <v>136</v>
      </c>
      <c r="D64" s="24"/>
      <c r="E64" s="24"/>
      <c r="F64" s="25"/>
      <c r="G64" s="41"/>
      <c r="H64" s="26"/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f t="shared" si="2"/>
        <v>74.3</v>
      </c>
      <c r="P64" s="40">
        <v>0</v>
      </c>
      <c r="Q64" s="40">
        <v>0</v>
      </c>
      <c r="R64" s="40">
        <v>74.3</v>
      </c>
      <c r="S64" s="40">
        <v>0</v>
      </c>
      <c r="T64" s="40">
        <v>0</v>
      </c>
      <c r="U64" s="40">
        <v>0</v>
      </c>
    </row>
    <row r="65" spans="1:21" ht="56.25">
      <c r="A65" s="16" t="s">
        <v>69</v>
      </c>
      <c r="B65" s="15" t="s">
        <v>50</v>
      </c>
      <c r="C65" s="16" t="s">
        <v>47</v>
      </c>
      <c r="D65" s="17" t="s">
        <v>5</v>
      </c>
      <c r="E65" s="17" t="s">
        <v>5</v>
      </c>
      <c r="F65" s="19"/>
      <c r="G65" s="16" t="s">
        <v>83</v>
      </c>
      <c r="H65" s="18" t="s">
        <v>83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f t="shared" si="2"/>
        <v>1335</v>
      </c>
      <c r="P65" s="18">
        <v>1335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</row>
    <row r="66" spans="1:21" s="22" customFormat="1" ht="37.5">
      <c r="A66" s="41" t="s">
        <v>70</v>
      </c>
      <c r="B66" s="23" t="s">
        <v>60</v>
      </c>
      <c r="C66" s="36" t="s">
        <v>105</v>
      </c>
      <c r="D66" s="24" t="s">
        <v>5</v>
      </c>
      <c r="E66" s="24" t="s">
        <v>5</v>
      </c>
      <c r="F66" s="39"/>
      <c r="G66" s="36" t="s">
        <v>83</v>
      </c>
      <c r="H66" s="40" t="s">
        <v>83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f>+P66+Q66+R66+S66+T66</f>
        <v>451.7</v>
      </c>
      <c r="P66" s="40">
        <v>0</v>
      </c>
      <c r="Q66" s="40">
        <v>0</v>
      </c>
      <c r="R66" s="40">
        <v>451.7</v>
      </c>
      <c r="S66" s="40">
        <v>0</v>
      </c>
      <c r="T66" s="40">
        <v>0</v>
      </c>
      <c r="U66" s="40">
        <v>0</v>
      </c>
    </row>
    <row r="67" spans="1:21" s="22" customFormat="1" ht="104.25" customHeight="1">
      <c r="A67" s="41"/>
      <c r="B67" s="23"/>
      <c r="C67" s="36" t="s">
        <v>133</v>
      </c>
      <c r="D67" s="24"/>
      <c r="E67" s="24"/>
      <c r="F67" s="39"/>
      <c r="G67" s="36"/>
      <c r="H67" s="40"/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f>+P67+Q67+R67+S67+T67</f>
        <v>100</v>
      </c>
      <c r="P67" s="40">
        <v>0</v>
      </c>
      <c r="Q67" s="40">
        <v>0</v>
      </c>
      <c r="R67" s="40">
        <v>100</v>
      </c>
      <c r="S67" s="40">
        <v>0</v>
      </c>
      <c r="T67" s="40">
        <v>0</v>
      </c>
      <c r="U67" s="40">
        <v>0</v>
      </c>
    </row>
    <row r="68" spans="1:21" s="22" customFormat="1" ht="52.5" customHeight="1">
      <c r="A68" s="41"/>
      <c r="B68" s="23"/>
      <c r="C68" s="36" t="s">
        <v>75</v>
      </c>
      <c r="D68" s="24"/>
      <c r="E68" s="24"/>
      <c r="F68" s="39"/>
      <c r="G68" s="36" t="s">
        <v>83</v>
      </c>
      <c r="H68" s="40" t="s">
        <v>83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f>P68+Q68+R68+S68+T68</f>
        <v>950</v>
      </c>
      <c r="P68" s="40">
        <v>0</v>
      </c>
      <c r="Q68" s="40">
        <f>950-950</f>
        <v>0</v>
      </c>
      <c r="R68" s="40">
        <v>950</v>
      </c>
      <c r="S68" s="40">
        <v>0</v>
      </c>
      <c r="T68" s="40">
        <v>0</v>
      </c>
      <c r="U68" s="40">
        <v>0</v>
      </c>
    </row>
    <row r="69" spans="1:21" s="22" customFormat="1" ht="56.25">
      <c r="A69" s="36" t="s">
        <v>71</v>
      </c>
      <c r="B69" s="37" t="s">
        <v>107</v>
      </c>
      <c r="C69" s="36" t="s">
        <v>75</v>
      </c>
      <c r="D69" s="38" t="s">
        <v>5</v>
      </c>
      <c r="E69" s="38" t="s">
        <v>5</v>
      </c>
      <c r="F69" s="39"/>
      <c r="G69" s="36" t="s">
        <v>83</v>
      </c>
      <c r="H69" s="40" t="s">
        <v>83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f>P69+Q69+R69+S69+T69</f>
        <v>775</v>
      </c>
      <c r="P69" s="40">
        <v>0</v>
      </c>
      <c r="Q69" s="40">
        <v>0</v>
      </c>
      <c r="R69" s="40">
        <v>775</v>
      </c>
      <c r="S69" s="40">
        <v>0</v>
      </c>
      <c r="T69" s="40">
        <v>0</v>
      </c>
      <c r="U69" s="40">
        <v>0</v>
      </c>
    </row>
    <row r="70" spans="1:21" s="22" customFormat="1" ht="56.25">
      <c r="A70" s="36" t="s">
        <v>72</v>
      </c>
      <c r="B70" s="66" t="s">
        <v>108</v>
      </c>
      <c r="C70" s="36" t="s">
        <v>75</v>
      </c>
      <c r="D70" s="38" t="s">
        <v>5</v>
      </c>
      <c r="E70" s="38" t="s">
        <v>5</v>
      </c>
      <c r="F70" s="39"/>
      <c r="G70" s="36" t="s">
        <v>83</v>
      </c>
      <c r="H70" s="40" t="s">
        <v>83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f>P70+Q70+R70+S70+T70</f>
        <v>785</v>
      </c>
      <c r="P70" s="40">
        <v>0</v>
      </c>
      <c r="Q70" s="40">
        <f>1000-137.1-77.9-785</f>
        <v>0</v>
      </c>
      <c r="R70" s="40">
        <v>785</v>
      </c>
      <c r="S70" s="40">
        <v>0</v>
      </c>
      <c r="T70" s="40">
        <v>0</v>
      </c>
      <c r="U70" s="40">
        <v>0</v>
      </c>
    </row>
    <row r="71" spans="1:21" s="22" customFormat="1" ht="37.5" customHeight="1">
      <c r="A71" s="36" t="s">
        <v>73</v>
      </c>
      <c r="B71" s="66" t="s">
        <v>109</v>
      </c>
      <c r="C71" s="36" t="s">
        <v>8</v>
      </c>
      <c r="D71" s="38" t="s">
        <v>5</v>
      </c>
      <c r="E71" s="38" t="s">
        <v>5</v>
      </c>
      <c r="F71" s="39"/>
      <c r="G71" s="36" t="s">
        <v>110</v>
      </c>
      <c r="H71" s="40">
        <v>9027</v>
      </c>
      <c r="I71" s="40">
        <v>0</v>
      </c>
      <c r="J71" s="40">
        <f>7900.6-1940.6-5960</f>
        <v>0</v>
      </c>
      <c r="K71" s="40">
        <f>9027-351.1-250.7</f>
        <v>8425.199999999999</v>
      </c>
      <c r="L71" s="40">
        <v>0</v>
      </c>
      <c r="M71" s="40">
        <v>0</v>
      </c>
      <c r="N71" s="40">
        <v>0</v>
      </c>
      <c r="O71" s="40">
        <f>P71+Q71+R71+S71+T71</f>
        <v>8425.199999999999</v>
      </c>
      <c r="P71" s="40">
        <v>0</v>
      </c>
      <c r="Q71" s="40">
        <f>7900.6-1940.6-5960</f>
        <v>0</v>
      </c>
      <c r="R71" s="40">
        <f>9027-351.1-250.7</f>
        <v>8425.199999999999</v>
      </c>
      <c r="S71" s="40">
        <v>0</v>
      </c>
      <c r="T71" s="40">
        <v>0</v>
      </c>
      <c r="U71" s="40">
        <v>0</v>
      </c>
    </row>
    <row r="72" spans="1:21" ht="56.25">
      <c r="A72" s="16" t="s">
        <v>74</v>
      </c>
      <c r="B72" s="15" t="s">
        <v>61</v>
      </c>
      <c r="C72" s="16" t="s">
        <v>75</v>
      </c>
      <c r="D72" s="17" t="s">
        <v>5</v>
      </c>
      <c r="E72" s="17" t="s">
        <v>5</v>
      </c>
      <c r="F72" s="19"/>
      <c r="G72" s="16" t="s">
        <v>83</v>
      </c>
      <c r="H72" s="18" t="s">
        <v>83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2"/>
        <v>2800</v>
      </c>
      <c r="P72" s="18">
        <v>0</v>
      </c>
      <c r="Q72" s="18">
        <v>2800</v>
      </c>
      <c r="R72" s="18">
        <v>0</v>
      </c>
      <c r="S72" s="18">
        <v>0</v>
      </c>
      <c r="T72" s="18">
        <v>0</v>
      </c>
      <c r="U72" s="18">
        <v>0</v>
      </c>
    </row>
    <row r="73" spans="1:21" ht="56.25">
      <c r="A73" s="16" t="s">
        <v>97</v>
      </c>
      <c r="B73" s="15" t="s">
        <v>62</v>
      </c>
      <c r="C73" s="16" t="s">
        <v>75</v>
      </c>
      <c r="D73" s="17" t="s">
        <v>5</v>
      </c>
      <c r="E73" s="17" t="s">
        <v>5</v>
      </c>
      <c r="F73" s="19"/>
      <c r="G73" s="16" t="s">
        <v>83</v>
      </c>
      <c r="H73" s="18" t="s">
        <v>83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2"/>
        <v>1782.8</v>
      </c>
      <c r="P73" s="18">
        <v>0</v>
      </c>
      <c r="Q73" s="18">
        <v>1782.8</v>
      </c>
      <c r="R73" s="18">
        <v>0</v>
      </c>
      <c r="S73" s="18">
        <v>0</v>
      </c>
      <c r="T73" s="18">
        <v>0</v>
      </c>
      <c r="U73" s="18">
        <v>0</v>
      </c>
    </row>
    <row r="74" spans="1:21" ht="56.25">
      <c r="A74" s="16" t="s">
        <v>84</v>
      </c>
      <c r="B74" s="15" t="s">
        <v>63</v>
      </c>
      <c r="C74" s="16" t="s">
        <v>47</v>
      </c>
      <c r="D74" s="17" t="s">
        <v>64</v>
      </c>
      <c r="E74" s="17" t="s">
        <v>64</v>
      </c>
      <c r="F74" s="19"/>
      <c r="G74" s="16" t="s">
        <v>83</v>
      </c>
      <c r="H74" s="18">
        <f>I74+J74+K74+L74+M74</f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 t="shared" si="2"/>
        <v>2600</v>
      </c>
      <c r="P74" s="18">
        <v>0</v>
      </c>
      <c r="Q74" s="18">
        <v>2600</v>
      </c>
      <c r="R74" s="18">
        <v>0</v>
      </c>
      <c r="S74" s="18">
        <v>0</v>
      </c>
      <c r="T74" s="18">
        <v>0</v>
      </c>
      <c r="U74" s="18">
        <v>0</v>
      </c>
    </row>
    <row r="75" spans="1:21" ht="131.25">
      <c r="A75" s="16" t="s">
        <v>103</v>
      </c>
      <c r="B75" s="15" t="s">
        <v>85</v>
      </c>
      <c r="C75" s="16" t="s">
        <v>86</v>
      </c>
      <c r="D75" s="17" t="s">
        <v>5</v>
      </c>
      <c r="E75" s="17" t="s">
        <v>5</v>
      </c>
      <c r="F75" s="19"/>
      <c r="G75" s="16" t="s">
        <v>83</v>
      </c>
      <c r="H75" s="18">
        <f>I75+J75+K75+L75+M75</f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2"/>
        <v>98</v>
      </c>
      <c r="P75" s="18">
        <v>0</v>
      </c>
      <c r="Q75" s="18">
        <v>98</v>
      </c>
      <c r="R75" s="18">
        <v>0</v>
      </c>
      <c r="S75" s="18">
        <v>0</v>
      </c>
      <c r="T75" s="18">
        <v>0</v>
      </c>
      <c r="U75" s="18">
        <v>0</v>
      </c>
    </row>
    <row r="76" spans="1:21" ht="93.75">
      <c r="A76" s="16" t="s">
        <v>104</v>
      </c>
      <c r="B76" s="15" t="s">
        <v>87</v>
      </c>
      <c r="C76" s="16" t="s">
        <v>88</v>
      </c>
      <c r="D76" s="17" t="s">
        <v>5</v>
      </c>
      <c r="E76" s="17" t="s">
        <v>5</v>
      </c>
      <c r="F76" s="19" t="s">
        <v>83</v>
      </c>
      <c r="G76" s="16" t="s">
        <v>83</v>
      </c>
      <c r="H76" s="18">
        <f>I76+J76+K76+L76+M76</f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2"/>
        <v>80</v>
      </c>
      <c r="P76" s="18">
        <v>0</v>
      </c>
      <c r="Q76" s="18">
        <f>160-80</f>
        <v>80</v>
      </c>
      <c r="R76" s="18">
        <v>0</v>
      </c>
      <c r="S76" s="18">
        <v>0</v>
      </c>
      <c r="T76" s="18">
        <v>0</v>
      </c>
      <c r="U76" s="18">
        <v>0</v>
      </c>
    </row>
    <row r="77" spans="1:21" s="22" customFormat="1" ht="43.5" customHeight="1">
      <c r="A77" s="41" t="s">
        <v>106</v>
      </c>
      <c r="B77" s="23" t="s">
        <v>90</v>
      </c>
      <c r="C77" s="36" t="s">
        <v>89</v>
      </c>
      <c r="D77" s="24" t="s">
        <v>5</v>
      </c>
      <c r="E77" s="24" t="s">
        <v>5</v>
      </c>
      <c r="F77" s="25" t="s">
        <v>83</v>
      </c>
      <c r="G77" s="41" t="s">
        <v>83</v>
      </c>
      <c r="H77" s="26">
        <f>I77+J77+K77+L77+M77</f>
        <v>521.3</v>
      </c>
      <c r="I77" s="40">
        <v>0</v>
      </c>
      <c r="J77" s="40">
        <v>521.3</v>
      </c>
      <c r="K77" s="40">
        <v>0</v>
      </c>
      <c r="L77" s="40">
        <v>0</v>
      </c>
      <c r="M77" s="40">
        <v>0</v>
      </c>
      <c r="N77" s="40">
        <v>0</v>
      </c>
      <c r="O77" s="40">
        <f t="shared" si="2"/>
        <v>521.3</v>
      </c>
      <c r="P77" s="40">
        <v>0</v>
      </c>
      <c r="Q77" s="40">
        <f>2500-1978.7</f>
        <v>521.3</v>
      </c>
      <c r="R77" s="40">
        <v>0</v>
      </c>
      <c r="S77" s="40">
        <v>0</v>
      </c>
      <c r="T77" s="40">
        <v>0</v>
      </c>
      <c r="U77" s="40">
        <v>0</v>
      </c>
    </row>
    <row r="78" spans="1:21" s="22" customFormat="1" ht="43.5" customHeight="1">
      <c r="A78" s="41"/>
      <c r="B78" s="23"/>
      <c r="C78" s="36" t="s">
        <v>112</v>
      </c>
      <c r="D78" s="24"/>
      <c r="E78" s="24"/>
      <c r="F78" s="25"/>
      <c r="G78" s="41"/>
      <c r="H78" s="26"/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f t="shared" si="2"/>
        <v>85</v>
      </c>
      <c r="P78" s="40">
        <v>0</v>
      </c>
      <c r="Q78" s="40">
        <v>0</v>
      </c>
      <c r="R78" s="40">
        <v>85</v>
      </c>
      <c r="S78" s="40">
        <v>0</v>
      </c>
      <c r="T78" s="40">
        <v>0</v>
      </c>
      <c r="U78" s="40">
        <v>0</v>
      </c>
    </row>
    <row r="79" spans="1:21" s="22" customFormat="1" ht="43.5" customHeight="1">
      <c r="A79" s="41"/>
      <c r="B79" s="23"/>
      <c r="C79" s="36" t="s">
        <v>135</v>
      </c>
      <c r="D79" s="24"/>
      <c r="E79" s="24"/>
      <c r="F79" s="25"/>
      <c r="G79" s="41"/>
      <c r="H79" s="26"/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f t="shared" si="2"/>
        <v>30</v>
      </c>
      <c r="P79" s="40">
        <v>0</v>
      </c>
      <c r="Q79" s="40">
        <v>0</v>
      </c>
      <c r="R79" s="40">
        <v>30</v>
      </c>
      <c r="S79" s="40">
        <v>0</v>
      </c>
      <c r="T79" s="40">
        <v>0</v>
      </c>
      <c r="U79" s="40">
        <v>0</v>
      </c>
    </row>
    <row r="80" spans="1:21" ht="38.25" customHeight="1">
      <c r="A80" s="44" t="s">
        <v>114</v>
      </c>
      <c r="B80" s="46" t="s">
        <v>92</v>
      </c>
      <c r="C80" s="16" t="s">
        <v>94</v>
      </c>
      <c r="D80" s="47" t="s">
        <v>95</v>
      </c>
      <c r="E80" s="47" t="s">
        <v>95</v>
      </c>
      <c r="F80" s="43" t="s">
        <v>83</v>
      </c>
      <c r="G80" s="44" t="s">
        <v>83</v>
      </c>
      <c r="H80" s="42">
        <f>I80+J80+K80+L80+M80+M81+L81+K81+J81+I81</f>
        <v>35010</v>
      </c>
      <c r="I80" s="18">
        <v>0</v>
      </c>
      <c r="J80" s="18">
        <v>35000</v>
      </c>
      <c r="K80" s="18">
        <v>0</v>
      </c>
      <c r="L80" s="18">
        <v>0</v>
      </c>
      <c r="M80" s="18">
        <v>0</v>
      </c>
      <c r="N80" s="18">
        <v>0</v>
      </c>
      <c r="O80" s="18">
        <f t="shared" si="2"/>
        <v>35000</v>
      </c>
      <c r="P80" s="18">
        <v>0</v>
      </c>
      <c r="Q80" s="18">
        <v>35000</v>
      </c>
      <c r="R80" s="18">
        <v>0</v>
      </c>
      <c r="S80" s="18">
        <v>0</v>
      </c>
      <c r="T80" s="18">
        <v>0</v>
      </c>
      <c r="U80" s="18">
        <v>0</v>
      </c>
    </row>
    <row r="81" spans="1:21" ht="38.25" customHeight="1">
      <c r="A81" s="44"/>
      <c r="B81" s="46"/>
      <c r="C81" s="16" t="s">
        <v>98</v>
      </c>
      <c r="D81" s="47"/>
      <c r="E81" s="47"/>
      <c r="F81" s="43"/>
      <c r="G81" s="44"/>
      <c r="H81" s="42"/>
      <c r="I81" s="18">
        <v>0</v>
      </c>
      <c r="J81" s="18">
        <v>10</v>
      </c>
      <c r="K81" s="18">
        <v>0</v>
      </c>
      <c r="L81" s="18">
        <v>0</v>
      </c>
      <c r="M81" s="18">
        <v>0</v>
      </c>
      <c r="N81" s="18">
        <v>0</v>
      </c>
      <c r="O81" s="18">
        <f t="shared" si="2"/>
        <v>10</v>
      </c>
      <c r="P81" s="18">
        <v>0</v>
      </c>
      <c r="Q81" s="18">
        <v>10</v>
      </c>
      <c r="R81" s="18">
        <v>0</v>
      </c>
      <c r="S81" s="18">
        <v>0</v>
      </c>
      <c r="T81" s="18">
        <v>0</v>
      </c>
      <c r="U81" s="18">
        <v>0</v>
      </c>
    </row>
    <row r="82" spans="1:21" ht="38.25" customHeight="1">
      <c r="A82" s="44" t="s">
        <v>115</v>
      </c>
      <c r="B82" s="46" t="s">
        <v>93</v>
      </c>
      <c r="C82" s="16" t="s">
        <v>94</v>
      </c>
      <c r="D82" s="47" t="s">
        <v>95</v>
      </c>
      <c r="E82" s="47" t="s">
        <v>95</v>
      </c>
      <c r="F82" s="43" t="s">
        <v>83</v>
      </c>
      <c r="G82" s="44" t="s">
        <v>83</v>
      </c>
      <c r="H82" s="42">
        <f>I82+J82+K82+L82+M82+I83+J83+K83+L83+M83</f>
        <v>73285.20999999999</v>
      </c>
      <c r="I82" s="18">
        <v>0</v>
      </c>
      <c r="J82" s="18">
        <v>36300</v>
      </c>
      <c r="K82" s="18">
        <v>36975.21</v>
      </c>
      <c r="L82" s="18">
        <v>0</v>
      </c>
      <c r="M82" s="18">
        <v>0</v>
      </c>
      <c r="N82" s="18">
        <v>0</v>
      </c>
      <c r="O82" s="18">
        <f>SUM(P82:U82)</f>
        <v>73275.2</v>
      </c>
      <c r="P82" s="18">
        <v>0</v>
      </c>
      <c r="Q82" s="18">
        <v>36300</v>
      </c>
      <c r="R82" s="18">
        <v>36975.2</v>
      </c>
      <c r="S82" s="18">
        <v>0</v>
      </c>
      <c r="T82" s="18">
        <v>0</v>
      </c>
      <c r="U82" s="18">
        <v>0</v>
      </c>
    </row>
    <row r="83" spans="1:21" ht="38.25" customHeight="1">
      <c r="A83" s="44"/>
      <c r="B83" s="46"/>
      <c r="C83" s="16" t="s">
        <v>98</v>
      </c>
      <c r="D83" s="47"/>
      <c r="E83" s="47"/>
      <c r="F83" s="43"/>
      <c r="G83" s="44"/>
      <c r="H83" s="42"/>
      <c r="I83" s="18">
        <v>0</v>
      </c>
      <c r="J83" s="18">
        <v>10</v>
      </c>
      <c r="K83" s="18">
        <v>0</v>
      </c>
      <c r="L83" s="18">
        <v>0</v>
      </c>
      <c r="M83" s="18">
        <v>0</v>
      </c>
      <c r="N83" s="18">
        <v>0</v>
      </c>
      <c r="O83" s="18">
        <f>SUM(P83:U83)</f>
        <v>10</v>
      </c>
      <c r="P83" s="18">
        <v>0</v>
      </c>
      <c r="Q83" s="18">
        <v>10</v>
      </c>
      <c r="R83" s="18">
        <v>0</v>
      </c>
      <c r="S83" s="18">
        <v>0</v>
      </c>
      <c r="T83" s="18">
        <v>0</v>
      </c>
      <c r="U83" s="18">
        <v>0</v>
      </c>
    </row>
    <row r="84" spans="1:21" s="22" customFormat="1" ht="165.75" customHeight="1">
      <c r="A84" s="36" t="s">
        <v>137</v>
      </c>
      <c r="B84" s="37" t="s">
        <v>138</v>
      </c>
      <c r="C84" s="36" t="s">
        <v>139</v>
      </c>
      <c r="D84" s="38" t="s">
        <v>5</v>
      </c>
      <c r="E84" s="38" t="s">
        <v>5</v>
      </c>
      <c r="F84" s="39" t="s">
        <v>83</v>
      </c>
      <c r="G84" s="36" t="s">
        <v>83</v>
      </c>
      <c r="H84" s="40">
        <f>I84+J84+K84+L84+M84+N84</f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f>P84+Q84+R84+S84+T84+U84</f>
        <v>78</v>
      </c>
      <c r="P84" s="40">
        <v>0</v>
      </c>
      <c r="Q84" s="40">
        <v>0</v>
      </c>
      <c r="R84" s="40">
        <v>78</v>
      </c>
      <c r="S84" s="40">
        <v>0</v>
      </c>
      <c r="T84" s="40">
        <v>0</v>
      </c>
      <c r="U84" s="40">
        <v>0</v>
      </c>
    </row>
    <row r="85" spans="1:21" s="22" customFormat="1" ht="165.75" customHeight="1">
      <c r="A85" s="36" t="s">
        <v>140</v>
      </c>
      <c r="B85" s="37" t="s">
        <v>141</v>
      </c>
      <c r="C85" s="36" t="s">
        <v>142</v>
      </c>
      <c r="D85" s="38" t="s">
        <v>5</v>
      </c>
      <c r="E85" s="38" t="s">
        <v>5</v>
      </c>
      <c r="F85" s="39" t="s">
        <v>83</v>
      </c>
      <c r="G85" s="36" t="s">
        <v>83</v>
      </c>
      <c r="H85" s="40">
        <f>I85+J85+K85+L85+M85+N85</f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f>P85+Q85+R85+S85+T85+U85</f>
        <v>856.7</v>
      </c>
      <c r="P85" s="40">
        <v>0</v>
      </c>
      <c r="Q85" s="40">
        <v>0</v>
      </c>
      <c r="R85" s="40">
        <v>0</v>
      </c>
      <c r="S85" s="40">
        <v>856.7</v>
      </c>
      <c r="T85" s="40">
        <v>0</v>
      </c>
      <c r="U85" s="40">
        <v>0</v>
      </c>
    </row>
    <row r="86" spans="1:21" s="4" customFormat="1" ht="25.5">
      <c r="A86" s="45" t="s">
        <v>7</v>
      </c>
      <c r="B86" s="45"/>
      <c r="C86" s="45"/>
      <c r="D86" s="45"/>
      <c r="E86" s="45"/>
      <c r="F86" s="45"/>
      <c r="G86" s="45"/>
      <c r="H86" s="10">
        <f>SUM(H13:H85)</f>
        <v>616806.7701</v>
      </c>
      <c r="I86" s="10">
        <f aca="true" t="shared" si="4" ref="I86:U86">SUM(I13:I85)</f>
        <v>61370.7</v>
      </c>
      <c r="J86" s="10">
        <f t="shared" si="4"/>
        <v>226240.4601</v>
      </c>
      <c r="K86" s="10">
        <f t="shared" si="4"/>
        <v>249287.87</v>
      </c>
      <c r="L86" s="10">
        <f t="shared" si="4"/>
        <v>63687.7</v>
      </c>
      <c r="M86" s="10">
        <f t="shared" si="4"/>
        <v>0</v>
      </c>
      <c r="N86" s="10">
        <f t="shared" si="4"/>
        <v>0</v>
      </c>
      <c r="O86" s="10">
        <f t="shared" si="4"/>
        <v>653754.6980999999</v>
      </c>
      <c r="P86" s="10">
        <f t="shared" si="4"/>
        <v>97050.6</v>
      </c>
      <c r="Q86" s="10">
        <f t="shared" si="4"/>
        <v>233844.7381</v>
      </c>
      <c r="R86" s="10">
        <f t="shared" si="4"/>
        <v>258314.95999999996</v>
      </c>
      <c r="S86" s="10">
        <f>SUM(S13:S85)</f>
        <v>64544.399999999994</v>
      </c>
      <c r="T86" s="10">
        <f t="shared" si="4"/>
        <v>0</v>
      </c>
      <c r="U86" s="10">
        <f t="shared" si="4"/>
        <v>0</v>
      </c>
    </row>
    <row r="87" spans="1:15" ht="18.75" customHeight="1">
      <c r="A87" s="34"/>
      <c r="B87" s="34"/>
      <c r="C87" s="34"/>
      <c r="D87" s="34"/>
      <c r="E87" s="34"/>
      <c r="F87" s="34"/>
      <c r="G87" s="34"/>
      <c r="H87" s="34"/>
      <c r="I87" s="34"/>
      <c r="J87" s="13"/>
      <c r="K87" s="13"/>
      <c r="L87" s="13"/>
      <c r="M87" s="13"/>
      <c r="N87" s="13"/>
      <c r="O87" s="13"/>
    </row>
    <row r="89" spans="9:15" ht="26.25">
      <c r="I89" s="6"/>
      <c r="J89" s="7"/>
      <c r="K89" s="6"/>
      <c r="L89" s="6"/>
      <c r="M89" s="6"/>
      <c r="N89" s="6"/>
      <c r="O89" s="6"/>
    </row>
    <row r="90" spans="9:15" ht="23.25">
      <c r="I90" s="6"/>
      <c r="J90" s="6"/>
      <c r="K90" s="6"/>
      <c r="L90" s="6"/>
      <c r="M90" s="6"/>
      <c r="N90" s="6"/>
      <c r="O90" s="6"/>
    </row>
    <row r="91" spans="9:15" ht="23.25">
      <c r="I91" s="6"/>
      <c r="J91" s="6"/>
      <c r="K91" s="6"/>
      <c r="L91" s="6"/>
      <c r="M91" s="6"/>
      <c r="N91" s="6"/>
      <c r="O91" s="6"/>
    </row>
    <row r="94" ht="26.25">
      <c r="J94" s="8"/>
    </row>
  </sheetData>
  <sheetProtection/>
  <autoFilter ref="A12:U86"/>
  <mergeCells count="121">
    <mergeCell ref="A42:A44"/>
    <mergeCell ref="G17:G21"/>
    <mergeCell ref="A52:A59"/>
    <mergeCell ref="B52:B59"/>
    <mergeCell ref="D52:D59"/>
    <mergeCell ref="E52:E59"/>
    <mergeCell ref="E35:E37"/>
    <mergeCell ref="D24:D25"/>
    <mergeCell ref="E24:E25"/>
    <mergeCell ref="D48:D50"/>
    <mergeCell ref="G38:G40"/>
    <mergeCell ref="G35:G37"/>
    <mergeCell ref="F35:F37"/>
    <mergeCell ref="F24:F25"/>
    <mergeCell ref="G24:G25"/>
    <mergeCell ref="G27:G30"/>
    <mergeCell ref="H27:H30"/>
    <mergeCell ref="H35:H37"/>
    <mergeCell ref="A87:I87"/>
    <mergeCell ref="E7:E11"/>
    <mergeCell ref="A7:A11"/>
    <mergeCell ref="F7:F11"/>
    <mergeCell ref="D7:D11"/>
    <mergeCell ref="C7:C11"/>
    <mergeCell ref="B13:B14"/>
    <mergeCell ref="A27:A30"/>
    <mergeCell ref="H13:H14"/>
    <mergeCell ref="H17:H21"/>
    <mergeCell ref="D13:D14"/>
    <mergeCell ref="A17:A21"/>
    <mergeCell ref="G13:G14"/>
    <mergeCell ref="E13:E14"/>
    <mergeCell ref="D17:D21"/>
    <mergeCell ref="A13:A14"/>
    <mergeCell ref="B17:B21"/>
    <mergeCell ref="B7:B11"/>
    <mergeCell ref="A6:I6"/>
    <mergeCell ref="I7:N10"/>
    <mergeCell ref="P7:U10"/>
    <mergeCell ref="H7:H11"/>
    <mergeCell ref="Q1:R1"/>
    <mergeCell ref="Q2:R2"/>
    <mergeCell ref="A3:I3"/>
    <mergeCell ref="A4:I4"/>
    <mergeCell ref="A5:T5"/>
    <mergeCell ref="B38:B40"/>
    <mergeCell ref="E17:E21"/>
    <mergeCell ref="E27:E30"/>
    <mergeCell ref="A38:A40"/>
    <mergeCell ref="F27:F30"/>
    <mergeCell ref="D27:D30"/>
    <mergeCell ref="H24:H25"/>
    <mergeCell ref="O7:O11"/>
    <mergeCell ref="G7:G11"/>
    <mergeCell ref="A48:A50"/>
    <mergeCell ref="E48:E50"/>
    <mergeCell ref="G48:G50"/>
    <mergeCell ref="H48:H50"/>
    <mergeCell ref="A45:A47"/>
    <mergeCell ref="B45:B47"/>
    <mergeCell ref="D45:D47"/>
    <mergeCell ref="E45:E47"/>
    <mergeCell ref="A35:A37"/>
    <mergeCell ref="B35:B37"/>
    <mergeCell ref="B27:B30"/>
    <mergeCell ref="A24:A25"/>
    <mergeCell ref="B24:B25"/>
    <mergeCell ref="F13:F14"/>
    <mergeCell ref="E38:E40"/>
    <mergeCell ref="D35:D37"/>
    <mergeCell ref="D38:D40"/>
    <mergeCell ref="F38:F40"/>
    <mergeCell ref="F17:F21"/>
    <mergeCell ref="H80:H81"/>
    <mergeCell ref="H82:H83"/>
    <mergeCell ref="E80:E81"/>
    <mergeCell ref="D82:D83"/>
    <mergeCell ref="E82:E83"/>
    <mergeCell ref="F80:F81"/>
    <mergeCell ref="G80:G81"/>
    <mergeCell ref="F82:F83"/>
    <mergeCell ref="G82:G83"/>
    <mergeCell ref="A86:G86"/>
    <mergeCell ref="B80:B81"/>
    <mergeCell ref="A77:A79"/>
    <mergeCell ref="B77:B79"/>
    <mergeCell ref="A80:A81"/>
    <mergeCell ref="A82:A83"/>
    <mergeCell ref="B82:B83"/>
    <mergeCell ref="D80:D81"/>
    <mergeCell ref="D77:D79"/>
    <mergeCell ref="E77:E79"/>
    <mergeCell ref="A66:A68"/>
    <mergeCell ref="G63:G64"/>
    <mergeCell ref="H63:H64"/>
    <mergeCell ref="A63:A64"/>
    <mergeCell ref="B63:B64"/>
    <mergeCell ref="D63:D64"/>
    <mergeCell ref="F63:F64"/>
    <mergeCell ref="E63:E64"/>
    <mergeCell ref="G42:G44"/>
    <mergeCell ref="F77:F79"/>
    <mergeCell ref="G77:G79"/>
    <mergeCell ref="B66:B68"/>
    <mergeCell ref="D66:D68"/>
    <mergeCell ref="E66:E68"/>
    <mergeCell ref="B48:B50"/>
    <mergeCell ref="B42:B44"/>
    <mergeCell ref="D42:D44"/>
    <mergeCell ref="E42:E44"/>
    <mergeCell ref="F42:F44"/>
    <mergeCell ref="H77:H79"/>
    <mergeCell ref="H42:H44"/>
    <mergeCell ref="H38:H40"/>
    <mergeCell ref="F45:F47"/>
    <mergeCell ref="F52:F59"/>
    <mergeCell ref="H52:H59"/>
    <mergeCell ref="G52:G59"/>
    <mergeCell ref="G45:G47"/>
    <mergeCell ref="H45:H47"/>
    <mergeCell ref="F48:F50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2017-07-06T07:36:55Z</cp:lastPrinted>
  <dcterms:created xsi:type="dcterms:W3CDTF">1996-10-08T23:32:33Z</dcterms:created>
  <dcterms:modified xsi:type="dcterms:W3CDTF">2017-12-07T03:07:30Z</dcterms:modified>
  <cp:category/>
  <cp:version/>
  <cp:contentType/>
  <cp:contentStatus/>
</cp:coreProperties>
</file>