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Лист1" sheetId="1" r:id="rId1"/>
  </sheets>
  <definedNames>
    <definedName name="_xlnm.Print_Titles" localSheetId="0">'Лист1'!$5:$10</definedName>
    <definedName name="_xlnm.Print_Area" localSheetId="0">'Лист1'!$A$1:$P$117</definedName>
  </definedNames>
  <calcPr fullCalcOnLoad="1" fullPrecision="0"/>
</workbook>
</file>

<file path=xl/sharedStrings.xml><?xml version="1.0" encoding="utf-8"?>
<sst xmlns="http://schemas.openxmlformats.org/spreadsheetml/2006/main" count="200" uniqueCount="113">
  <si>
    <t>№ п/п</t>
  </si>
  <si>
    <t>Газификация п. Эушта</t>
  </si>
  <si>
    <t>Газификация п.Нижний склад</t>
  </si>
  <si>
    <t>Газификация п. Росинка</t>
  </si>
  <si>
    <t>Газификация п. Вирион</t>
  </si>
  <si>
    <t>Газификация мкр. Реженка</t>
  </si>
  <si>
    <t>Газификация ул. Заливная, пер. Шумихинский</t>
  </si>
  <si>
    <t>Газоснабжение мкр. Степановка (в том числе ул. Приветливая, ул. Травяная, ул. Тенистая)</t>
  </si>
  <si>
    <t>Всего</t>
  </si>
  <si>
    <t>Срок исполнения</t>
  </si>
  <si>
    <t>Вид работ</t>
  </si>
  <si>
    <t>Объем финансирования 
(тыс. рублей)</t>
  </si>
  <si>
    <t>В том числе за счет средств</t>
  </si>
  <si>
    <t>местного бюджета</t>
  </si>
  <si>
    <t>федерального бюджета</t>
  </si>
  <si>
    <t>областного бюджета</t>
  </si>
  <si>
    <t>внебюджетных источников</t>
  </si>
  <si>
    <t>потребность</t>
  </si>
  <si>
    <t>утверждено</t>
  </si>
  <si>
    <t>1.1.</t>
  </si>
  <si>
    <t>ПИР</t>
  </si>
  <si>
    <t>СМР</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</si>
  <si>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</si>
  <si>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</si>
  <si>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</si>
  <si>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</si>
  <si>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</si>
  <si>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</si>
  <si>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</si>
  <si>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</si>
  <si>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</si>
  <si>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</si>
  <si>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</si>
  <si>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</si>
  <si>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</si>
  <si>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</si>
  <si>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</si>
  <si>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</si>
  <si>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</si>
  <si>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</si>
  <si>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</si>
  <si>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</si>
  <si>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</si>
  <si>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</si>
  <si>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</si>
  <si>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</si>
  <si>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1.1.26</t>
  </si>
  <si>
    <t>1.1.27</t>
  </si>
  <si>
    <t>1.1.28</t>
  </si>
  <si>
    <t>1.1.29</t>
  </si>
  <si>
    <t>1.1.31</t>
  </si>
  <si>
    <t>Ответственный исполнитель, соисполнитель</t>
  </si>
  <si>
    <t>Разработка проектно-сметной документации</t>
  </si>
  <si>
    <t>Строительно-монтажные работы</t>
  </si>
  <si>
    <t>Цель подпрограммы:  Повышение уровня газификации территории муниципального образования «Город Томск»</t>
  </si>
  <si>
    <t>Задача 1 подпрограммы: Увеличение протяженности газопроводов на территории муниципального образования «Город Томск»</t>
  </si>
  <si>
    <t>Департамент капитального строительства администрации Города Томска</t>
  </si>
  <si>
    <t>* Принимая во внимание, что стоимость разработки проектно-сметной документации составляет от 5 до 10% от стоимости работ, расходы на исполнение программных мероприятий определены исходя из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индексов-дефляторов.</t>
  </si>
  <si>
    <t>потребность*</t>
  </si>
  <si>
    <t>** Средства областного бюджета, предусмотренные на реализацию мероприятий подпрограммы, являются остатками межбюджтных трансфертов прошлых лет. Показатели по данным объектам учтены в расчете индикаторов ранее (уровень газификации на 01.01.2015 осуществлен с учетом показателей по данным объектам). При расчете целевых показателей на 2015 год они не принимались во внимание.</t>
  </si>
  <si>
    <t>Итого по задаче, в том числе:</t>
  </si>
  <si>
    <t>1.2.1</t>
  </si>
  <si>
    <t>Газоснабжение пер. Садовый, ул. Садовая, ул. Чапаева, ул. Тенистая, МКР "Солнечный" в 
с. Тимирязевское МО "Город Томск"</t>
  </si>
  <si>
    <t>Приобретение</t>
  </si>
  <si>
    <t xml:space="preserve">Мероприятие 1.2 Приобретение сетей газоснабжения
</t>
  </si>
  <si>
    <t xml:space="preserve">Приобретение сетей газоснабжения </t>
  </si>
  <si>
    <t>Газоснабжение с. Тимирязевское
 МО "Город Томск" (5 этап)</t>
  </si>
  <si>
    <t>Газоснабжение микрорайона ул. Пирусского, ул. Таврическая, ул. Потанина. Наружные газопроводы</t>
  </si>
  <si>
    <t>Газоснабжение п. Геологов МО "Город Томск"</t>
  </si>
  <si>
    <t>Газоснабжение п. Предтеченский МО "Город Томск"</t>
  </si>
  <si>
    <t>Газификация микрорайона Степановка 
МО "Город Томск"</t>
  </si>
  <si>
    <t>Страхование объектов газоснабжения</t>
  </si>
  <si>
    <t>Газоснабжение п. Кузовлево МО "Город Томск"</t>
  </si>
  <si>
    <t>Газификация микрорайона "Наука" МО "Город Томск"</t>
  </si>
  <si>
    <t>Газификация микрорайона Энтузиастов МО "Город Томск"</t>
  </si>
  <si>
    <t>Газоснабжение с. Дзержинское муниципального образования "Город Томск". 1 этап</t>
  </si>
  <si>
    <t>Газоснабжение д. Лоскутово МО "Город Томск"</t>
  </si>
  <si>
    <t>Газоснабжение п. Штамово, п. Спутник МО "Город Томск"</t>
  </si>
  <si>
    <t>Газификация с. Дзержинское 
(5-11 очередь)</t>
  </si>
  <si>
    <t>Газификация п. Кузовлево</t>
  </si>
  <si>
    <t>Газификация п. Штамово, п. Спутник</t>
  </si>
  <si>
    <t xml:space="preserve">Газоснабжение п. Просторного МО "Город Томск". Реконструкция </t>
  </si>
  <si>
    <t xml:space="preserve">Наружное газоснабжение улиц 4-ая Заречная и 5-ая Заречная в г. Томске  </t>
  </si>
  <si>
    <t>Газоснабжение с. Тимирязевское (в том числе мкр. Юбилейный) муниципального образования "Город Томск"</t>
  </si>
  <si>
    <t xml:space="preserve">Замена СУГ (сжиженный газ) на природный 
г. Томск, Кировский район (район ул. Матросова - ул. Киевская - ул. Усова) </t>
  </si>
  <si>
    <t xml:space="preserve">Газоснабжение п. Аникино МО "Город Томск" </t>
  </si>
  <si>
    <t xml:space="preserve">Газоснабжение п. Апрель МО "Город Томск" </t>
  </si>
  <si>
    <t xml:space="preserve">Газоснабжение с. Дзержинское МО "Город Томск" (3,4 очередь) </t>
  </si>
  <si>
    <t>Мероприятия по замене СУГ (сжиженный газ) на природный г. Томска, Кировский район 
(ул. Енисейская, ул. Киевская, ул. Карташова, ул. Кирова, ул. Тверская, ул. Дзержинского, пр. Комсомольский) для подключения жилых домов (в рамках реализации долгосрочной целевой программы "Развитие газоснабжения и газификации Томской области на 2013-2018 годы")</t>
  </si>
  <si>
    <t>Газификация п. Лоскутово</t>
  </si>
  <si>
    <t xml:space="preserve">Замена СУГ (сжиженный газ) на природный 
г. Томск, Кировский район (район ул. Учебная - ул. Тимакова)  </t>
  </si>
  <si>
    <t>Газоснабжение г. Томск, Кировский район (район ограниченный: ул. Нахимова - ул. А. Беленца - пр. Ленина – береговая линия р. Томь)</t>
  </si>
  <si>
    <t>Код бюджетной классификации (КЦСР, КВР)</t>
  </si>
  <si>
    <t>08 4 01 4И000 414</t>
  </si>
  <si>
    <t>08 4 01 40010 414</t>
  </si>
  <si>
    <t>08 4 01 99990 244
08 4 01 10099 244</t>
  </si>
  <si>
    <t>08 4 01 10099 244</t>
  </si>
  <si>
    <t>08 4 01 40010 414
08 4 01 4И000 414</t>
  </si>
  <si>
    <t>08 4 01 40010 414
08 4 01 10099 244</t>
  </si>
  <si>
    <t>08 4 01 40010 414
08 4 01 99900 414</t>
  </si>
  <si>
    <t xml:space="preserve">08 4 01 4И000 414
</t>
  </si>
  <si>
    <t>08 4 01 SИ000 414</t>
  </si>
  <si>
    <t>08 4 01 40010 414
08 4 01 SИ000 414</t>
  </si>
  <si>
    <t xml:space="preserve">
08 4 01 40010 414
</t>
  </si>
  <si>
    <t>Сети газоснабжения в районе Кузовлевского тракта в г. Томске</t>
  </si>
  <si>
    <t>Департамент городского хозяйства администрации Города Томска</t>
  </si>
  <si>
    <t>Приложение 2 к подпрограмме "Газификация Томска на 2015-2019 годы"</t>
  </si>
  <si>
    <t xml:space="preserve">"Газификация Томска на 2015-2019 годы" </t>
  </si>
  <si>
    <t>Мероприятия 1.1; 1.2 Подготовка проектной документации на строительство объектов газификации, строительство объектов газификации</t>
  </si>
  <si>
    <t>план</t>
  </si>
  <si>
    <t>ПЕРЕЧЕНЬ МЕРОПРИЯТИЙ И РЕСУРСНОЕ ОБЕСПЕЧЕНИЕ ПОДПРОГРАММЫ</t>
  </si>
  <si>
    <t>Наименование целей, задач, мероприятий подпрограммы</t>
  </si>
  <si>
    <t>Укрупненное (основное) мероприятие"Повышение уровня газификации территории муниципального образования "Город Томск"</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</si>
</sst>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
    <numFmt numFmtId="175" formatCode="#,##0.0000"/>
    <numFmt numFmtId="176" formatCode="0.000"/>
    <numFmt numFmtId="177" formatCode="0.00000"/>
    <numFmt numFmtId="178" formatCode="0.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 numFmtId="184" formatCode="000000"/>
    <numFmt numFmtId="185" formatCode="#,##0.00000"/>
    <numFmt numFmtId="186" formatCode="_-* #,##0.000_р_._-;\-* #,##0.000_р_._-;_-* &quot;-&quot;???_р_._-;_-@_-"/>
    <numFmt numFmtId="187" formatCode="#,##0.00_ ;\-#,##0.00\ "/>
    <numFmt numFmtId="188" formatCode="#,##0.0_ ;\-#,##0.0\ "/>
    <numFmt numFmtId="189" formatCode="_-* #,##0.0_р_._-;\-* #,##0.0_р_._-;_-* &quot;-&quot;??_р_._-;_-@_-"/>
  </numFmts>
  <fonts count="28">
    <font>
      <sz val="11"/>
      <color indexed="8"/>
      <name val="Calibri"/>
      <family val="2"/>
    </font>
    <font>
      <sz val="10"/>
      <name val="Arial Cyr"/>
      <family val="0"/>
    </font>
    <font>
      <sz val="10"/>
      <name val="Helv"/>
      <family val="0"/>
    </font>
    <font>
      <sz val="8"/>
      <name val="Calibri"/>
      <family val="2"/>
    </font>
    <font>
      <u val="single"/>
      <sz val="11"/>
      <color indexed="12"/>
      <name val="Calibri"/>
      <family val="2"/>
    </font>
    <font>
      <u val="single"/>
      <sz val="11"/>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2"/>
      <color indexed="8"/>
      <name val="Arial Cyr"/>
      <family val="0"/>
    </font>
    <font>
      <i/>
      <sz val="12"/>
      <color indexed="8"/>
      <name val="Times New Roman"/>
      <family val="1"/>
    </font>
    <font>
      <sz val="18"/>
      <color indexed="8"/>
      <name val="Times New Roman"/>
      <family val="1"/>
    </font>
    <font>
      <b/>
      <sz val="12"/>
      <color indexed="8"/>
      <name val="Times New Roman"/>
      <family val="1"/>
    </font>
    <font>
      <sz val="11"/>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1" fillId="0" borderId="0">
      <alignment/>
      <protection/>
    </xf>
    <xf numFmtId="0" fontId="5"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 fillId="0" borderId="0">
      <alignment/>
      <protection/>
    </xf>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4" borderId="0" applyNumberFormat="0" applyBorder="0" applyAlignment="0" applyProtection="0"/>
  </cellStyleXfs>
  <cellXfs count="65">
    <xf numFmtId="0" fontId="0" fillId="0" borderId="0" xfId="0" applyAlignment="1">
      <alignment/>
    </xf>
    <xf numFmtId="188" fontId="22" fillId="24" borderId="10" xfId="62" applyNumberFormat="1" applyFont="1" applyFill="1" applyBorder="1" applyAlignment="1">
      <alignment horizontal="center" vertical="center" wrapText="1"/>
    </xf>
    <xf numFmtId="174" fontId="22" fillId="24" borderId="10" xfId="0" applyNumberFormat="1" applyFont="1" applyFill="1" applyBorder="1" applyAlignment="1">
      <alignment horizontal="center" vertical="center" wrapText="1"/>
    </xf>
    <xf numFmtId="1" fontId="22" fillId="24" borderId="10" xfId="0" applyNumberFormat="1" applyFont="1" applyFill="1" applyBorder="1" applyAlignment="1">
      <alignment horizontal="center" vertical="center" wrapText="1"/>
    </xf>
    <xf numFmtId="0" fontId="22" fillId="24" borderId="11" xfId="0" applyFont="1" applyFill="1" applyBorder="1" applyAlignment="1">
      <alignment horizontal="center" vertical="center" wrapText="1"/>
    </xf>
    <xf numFmtId="0" fontId="22" fillId="24" borderId="12" xfId="0" applyFont="1" applyFill="1" applyBorder="1" applyAlignment="1">
      <alignment horizontal="center" vertical="center" wrapText="1"/>
    </xf>
    <xf numFmtId="0" fontId="22" fillId="24" borderId="13" xfId="0" applyFont="1" applyFill="1" applyBorder="1" applyAlignment="1">
      <alignment vertical="center" wrapText="1"/>
    </xf>
    <xf numFmtId="0" fontId="23" fillId="24" borderId="0" xfId="0" applyFont="1" applyFill="1" applyAlignment="1">
      <alignment/>
    </xf>
    <xf numFmtId="0" fontId="22" fillId="24" borderId="10" xfId="0" applyFont="1" applyFill="1" applyBorder="1" applyAlignment="1">
      <alignment horizontal="center" vertical="center" wrapText="1"/>
    </xf>
    <xf numFmtId="0" fontId="23" fillId="24" borderId="0" xfId="0" applyFont="1" applyFill="1" applyAlignment="1">
      <alignment horizontal="right"/>
    </xf>
    <xf numFmtId="0" fontId="23" fillId="24" borderId="0" xfId="0" applyFont="1" applyFill="1" applyAlignment="1">
      <alignment horizontal="centerContinuous"/>
    </xf>
    <xf numFmtId="4" fontId="22" fillId="24" borderId="10" xfId="0" applyNumberFormat="1" applyFont="1" applyFill="1" applyBorder="1" applyAlignment="1">
      <alignment horizontal="center" vertical="center" wrapText="1"/>
    </xf>
    <xf numFmtId="4" fontId="22" fillId="24" borderId="12" xfId="0" applyNumberFormat="1" applyFont="1" applyFill="1" applyBorder="1" applyAlignment="1">
      <alignment horizontal="center" vertical="center" wrapText="1"/>
    </xf>
    <xf numFmtId="0" fontId="24" fillId="24" borderId="14" xfId="0" applyFont="1" applyFill="1" applyBorder="1" applyAlignment="1">
      <alignment horizontal="left" vertical="center" wrapText="1"/>
    </xf>
    <xf numFmtId="0" fontId="24" fillId="24" borderId="15" xfId="0" applyFont="1" applyFill="1" applyBorder="1" applyAlignment="1">
      <alignment horizontal="left" vertical="center" wrapText="1"/>
    </xf>
    <xf numFmtId="0" fontId="22" fillId="24" borderId="15" xfId="0" applyFont="1" applyFill="1" applyBorder="1" applyAlignment="1">
      <alignment horizontal="left" vertical="center" wrapText="1"/>
    </xf>
    <xf numFmtId="49" fontId="22" fillId="24" borderId="10" xfId="0" applyNumberFormat="1" applyFont="1" applyFill="1" applyBorder="1" applyAlignment="1">
      <alignment horizontal="center" vertical="center" wrapText="1"/>
    </xf>
    <xf numFmtId="0" fontId="22" fillId="24" borderId="11" xfId="0" applyFont="1" applyFill="1" applyBorder="1" applyAlignment="1">
      <alignment vertical="center" wrapText="1"/>
    </xf>
    <xf numFmtId="0" fontId="22" fillId="24" borderId="13" xfId="0" applyFont="1" applyFill="1" applyBorder="1" applyAlignment="1">
      <alignment horizontal="center" vertical="center" wrapText="1"/>
    </xf>
    <xf numFmtId="49" fontId="22" fillId="24" borderId="11" xfId="0" applyNumberFormat="1" applyFont="1" applyFill="1" applyBorder="1" applyAlignment="1">
      <alignment horizontal="center" vertical="center" wrapText="1"/>
    </xf>
    <xf numFmtId="0" fontId="25" fillId="24" borderId="13" xfId="0" applyFont="1" applyFill="1" applyBorder="1" applyAlignment="1">
      <alignment vertical="center" wrapText="1"/>
    </xf>
    <xf numFmtId="4" fontId="22" fillId="24" borderId="11" xfId="0" applyNumberFormat="1" applyFont="1" applyFill="1" applyBorder="1" applyAlignment="1">
      <alignment horizontal="center" vertical="center" wrapText="1"/>
    </xf>
    <xf numFmtId="0" fontId="22" fillId="24" borderId="12" xfId="0" applyFont="1" applyFill="1" applyBorder="1" applyAlignment="1">
      <alignment vertical="center" wrapText="1"/>
    </xf>
    <xf numFmtId="49" fontId="22" fillId="24" borderId="16" xfId="0" applyNumberFormat="1" applyFont="1" applyFill="1" applyBorder="1" applyAlignment="1">
      <alignment vertical="center" wrapText="1"/>
    </xf>
    <xf numFmtId="49" fontId="24" fillId="24" borderId="14" xfId="0" applyNumberFormat="1" applyFont="1" applyFill="1" applyBorder="1" applyAlignment="1">
      <alignment horizontal="left" vertical="center" wrapText="1"/>
    </xf>
    <xf numFmtId="49" fontId="22" fillId="24" borderId="14" xfId="0" applyNumberFormat="1" applyFont="1" applyFill="1" applyBorder="1" applyAlignment="1">
      <alignment vertical="center" wrapText="1"/>
    </xf>
    <xf numFmtId="49" fontId="22" fillId="24" borderId="17" xfId="0" applyNumberFormat="1" applyFont="1" applyFill="1" applyBorder="1" applyAlignment="1">
      <alignment vertical="center" wrapText="1"/>
    </xf>
    <xf numFmtId="0" fontId="22" fillId="24" borderId="10" xfId="0" applyFont="1" applyFill="1" applyBorder="1" applyAlignment="1">
      <alignment horizontal="left" vertical="center" wrapText="1"/>
    </xf>
    <xf numFmtId="1" fontId="26" fillId="24" borderId="10" xfId="0" applyNumberFormat="1" applyFont="1" applyFill="1" applyBorder="1" applyAlignment="1">
      <alignment horizontal="center" vertical="center" wrapText="1"/>
    </xf>
    <xf numFmtId="188" fontId="26" fillId="24" borderId="10" xfId="62" applyNumberFormat="1" applyFont="1" applyFill="1" applyBorder="1" applyAlignment="1">
      <alignment horizontal="center" vertical="center" wrapText="1"/>
    </xf>
    <xf numFmtId="187" fontId="26" fillId="24" borderId="10" xfId="62" applyNumberFormat="1" applyFont="1" applyFill="1" applyBorder="1" applyAlignment="1">
      <alignment horizontal="center" vertical="center" wrapText="1"/>
    </xf>
    <xf numFmtId="187" fontId="22" fillId="24" borderId="10" xfId="62" applyNumberFormat="1" applyFont="1" applyFill="1" applyBorder="1" applyAlignment="1">
      <alignment horizontal="center" vertical="center" wrapText="1"/>
    </xf>
    <xf numFmtId="174" fontId="22" fillId="24" borderId="10" xfId="62" applyNumberFormat="1" applyFont="1" applyFill="1" applyBorder="1" applyAlignment="1">
      <alignment horizontal="center" vertical="center" wrapText="1"/>
    </xf>
    <xf numFmtId="0" fontId="27" fillId="24" borderId="18" xfId="0" applyFont="1" applyFill="1" applyBorder="1" applyAlignment="1">
      <alignment wrapText="1"/>
    </xf>
    <xf numFmtId="49" fontId="23" fillId="24" borderId="0" xfId="0" applyNumberFormat="1" applyFont="1" applyFill="1" applyAlignment="1">
      <alignment/>
    </xf>
    <xf numFmtId="173" fontId="23" fillId="24" borderId="0" xfId="0" applyNumberFormat="1" applyFont="1" applyFill="1" applyAlignment="1">
      <alignment/>
    </xf>
    <xf numFmtId="2" fontId="23" fillId="24" borderId="0" xfId="0" applyNumberFormat="1" applyFont="1" applyFill="1" applyAlignment="1">
      <alignment/>
    </xf>
    <xf numFmtId="4" fontId="22" fillId="24" borderId="10" xfId="62" applyNumberFormat="1" applyFont="1" applyFill="1" applyBorder="1" applyAlignment="1">
      <alignment horizontal="center" vertical="center" wrapText="1"/>
    </xf>
    <xf numFmtId="1" fontId="22" fillId="24" borderId="11" xfId="0" applyNumberFormat="1" applyFont="1" applyFill="1" applyBorder="1" applyAlignment="1">
      <alignment horizontal="center" vertical="center" wrapText="1"/>
    </xf>
    <xf numFmtId="0" fontId="24" fillId="24" borderId="10" xfId="0" applyFont="1" applyFill="1" applyBorder="1" applyAlignment="1">
      <alignment horizontal="left" vertical="center" wrapText="1"/>
    </xf>
    <xf numFmtId="0" fontId="24" fillId="24" borderId="10" xfId="0" applyFont="1" applyFill="1" applyBorder="1" applyAlignment="1">
      <alignment horizontal="center" vertical="center" wrapText="1"/>
    </xf>
    <xf numFmtId="0" fontId="22" fillId="24" borderId="11" xfId="0" applyFont="1" applyFill="1" applyBorder="1" applyAlignment="1">
      <alignment horizontal="center" vertical="center" wrapText="1"/>
    </xf>
    <xf numFmtId="0" fontId="22" fillId="24" borderId="12" xfId="0" applyFont="1" applyFill="1" applyBorder="1" applyAlignment="1">
      <alignment horizontal="center" vertical="center" wrapText="1"/>
    </xf>
    <xf numFmtId="49" fontId="22" fillId="24" borderId="11" xfId="0" applyNumberFormat="1" applyFont="1" applyFill="1" applyBorder="1" applyAlignment="1">
      <alignment horizontal="center" vertical="center" wrapText="1"/>
    </xf>
    <xf numFmtId="49" fontId="22" fillId="24" borderId="12" xfId="0" applyNumberFormat="1" applyFont="1" applyFill="1" applyBorder="1" applyAlignment="1">
      <alignment horizontal="center" vertical="center" wrapText="1"/>
    </xf>
    <xf numFmtId="49" fontId="22" fillId="24" borderId="13" xfId="0" applyNumberFormat="1" applyFont="1" applyFill="1" applyBorder="1" applyAlignment="1">
      <alignment horizontal="center" vertical="center" wrapText="1"/>
    </xf>
    <xf numFmtId="0" fontId="22" fillId="24" borderId="13" xfId="0" applyFont="1" applyFill="1" applyBorder="1" applyAlignment="1">
      <alignment horizontal="center" vertical="center" wrapText="1"/>
    </xf>
    <xf numFmtId="4" fontId="22" fillId="24" borderId="10" xfId="0" applyNumberFormat="1" applyFont="1" applyFill="1" applyBorder="1" applyAlignment="1">
      <alignment horizontal="center" vertical="center" wrapText="1"/>
    </xf>
    <xf numFmtId="0" fontId="27" fillId="24" borderId="18" xfId="0" applyFont="1" applyFill="1" applyBorder="1" applyAlignment="1">
      <alignment horizontal="left" wrapText="1"/>
    </xf>
    <xf numFmtId="0" fontId="24" fillId="24" borderId="16" xfId="0" applyFont="1" applyFill="1" applyBorder="1" applyAlignment="1">
      <alignment horizontal="left" vertical="center" wrapText="1"/>
    </xf>
    <xf numFmtId="0" fontId="24" fillId="24" borderId="14" xfId="0" applyFont="1" applyFill="1" applyBorder="1" applyAlignment="1">
      <alignment horizontal="left" vertical="center" wrapText="1"/>
    </xf>
    <xf numFmtId="4" fontId="22" fillId="24" borderId="11" xfId="0" applyNumberFormat="1" applyFont="1" applyFill="1" applyBorder="1" applyAlignment="1">
      <alignment horizontal="center" vertical="center" wrapText="1"/>
    </xf>
    <xf numFmtId="4" fontId="22" fillId="24" borderId="13" xfId="0" applyNumberFormat="1" applyFont="1" applyFill="1" applyBorder="1" applyAlignment="1">
      <alignment horizontal="center" vertical="center" wrapText="1"/>
    </xf>
    <xf numFmtId="4" fontId="22" fillId="24" borderId="12" xfId="0" applyNumberFormat="1" applyFont="1" applyFill="1" applyBorder="1" applyAlignment="1">
      <alignment horizontal="center" vertical="center" wrapText="1"/>
    </xf>
    <xf numFmtId="0" fontId="23" fillId="24" borderId="0" xfId="0" applyFont="1" applyFill="1" applyAlignment="1">
      <alignment horizontal="center"/>
    </xf>
    <xf numFmtId="0" fontId="27" fillId="24" borderId="0" xfId="0" applyFont="1" applyFill="1" applyBorder="1" applyAlignment="1">
      <alignment horizontal="left" wrapText="1"/>
    </xf>
    <xf numFmtId="0" fontId="24" fillId="24" borderId="17" xfId="0" applyFont="1" applyFill="1" applyBorder="1" applyAlignment="1">
      <alignment horizontal="left" vertical="center" wrapText="1"/>
    </xf>
    <xf numFmtId="0" fontId="22" fillId="24" borderId="10" xfId="0" applyFont="1" applyFill="1" applyBorder="1" applyAlignment="1">
      <alignment horizontal="center" vertical="center" wrapText="1"/>
    </xf>
    <xf numFmtId="1" fontId="25" fillId="24" borderId="19" xfId="0" applyNumberFormat="1" applyFont="1" applyFill="1" applyBorder="1" applyAlignment="1">
      <alignment horizontal="center" vertical="center" wrapText="1"/>
    </xf>
    <xf numFmtId="1" fontId="25" fillId="24" borderId="18" xfId="0" applyNumberFormat="1" applyFont="1" applyFill="1" applyBorder="1" applyAlignment="1">
      <alignment horizontal="center" vertical="center" wrapText="1"/>
    </xf>
    <xf numFmtId="1" fontId="25" fillId="24" borderId="15" xfId="0" applyNumberFormat="1" applyFont="1" applyFill="1" applyBorder="1" applyAlignment="1">
      <alignment horizontal="center" vertical="center" wrapText="1"/>
    </xf>
    <xf numFmtId="1" fontId="25" fillId="24" borderId="20" xfId="0" applyNumberFormat="1" applyFont="1" applyFill="1" applyBorder="1" applyAlignment="1">
      <alignment horizontal="center" vertical="center" wrapText="1"/>
    </xf>
    <xf numFmtId="1" fontId="25" fillId="24" borderId="0" xfId="0" applyNumberFormat="1" applyFont="1" applyFill="1" applyBorder="1" applyAlignment="1">
      <alignment horizontal="center" vertical="center" wrapText="1"/>
    </xf>
    <xf numFmtId="1" fontId="25" fillId="24" borderId="21" xfId="0" applyNumberFormat="1" applyFont="1" applyFill="1" applyBorder="1" applyAlignment="1">
      <alignment horizontal="center" vertical="center" wrapText="1"/>
    </xf>
    <xf numFmtId="1" fontId="25" fillId="24" borderId="10"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02"/>
  <sheetViews>
    <sheetView tabSelected="1" zoomScale="70" zoomScaleNormal="70" zoomScalePageLayoutView="0" workbookViewId="0" topLeftCell="A1">
      <pane ySplit="10" topLeftCell="BM11" activePane="bottomLeft" state="frozen"/>
      <selection pane="topLeft" activeCell="A1" sqref="A1"/>
      <selection pane="bottomLeft" activeCell="B14" sqref="B14:D19"/>
    </sheetView>
  </sheetViews>
  <sheetFormatPr defaultColWidth="9.140625" defaultRowHeight="15"/>
  <cols>
    <col min="1" max="1" width="12.57421875" style="7" bestFit="1" customWidth="1"/>
    <col min="2" max="2" width="54.421875" style="7" customWidth="1"/>
    <col min="3" max="3" width="25.28125" style="7" customWidth="1"/>
    <col min="4" max="4" width="11.57421875" style="7" bestFit="1" customWidth="1"/>
    <col min="5" max="5" width="13.57421875" style="7" customWidth="1"/>
    <col min="6" max="6" width="16.421875" style="7" customWidth="1"/>
    <col min="7" max="7" width="15.140625" style="7" customWidth="1"/>
    <col min="8" max="9" width="23.140625" style="7" customWidth="1"/>
    <col min="10" max="10" width="21.8515625" style="7" customWidth="1"/>
    <col min="11" max="11" width="21.28125" style="7" customWidth="1"/>
    <col min="12" max="12" width="21.8515625" style="7" customWidth="1"/>
    <col min="13" max="13" width="21.28125" style="7" customWidth="1"/>
    <col min="14" max="14" width="21.8515625" style="7" customWidth="1"/>
    <col min="15" max="15" width="21.28125" style="7" customWidth="1"/>
    <col min="16" max="16" width="47.7109375" style="7" customWidth="1"/>
    <col min="17" max="17" width="19.00390625" style="7" customWidth="1"/>
    <col min="18" max="16384" width="9.140625" style="7" customWidth="1"/>
  </cols>
  <sheetData>
    <row r="1" ht="15">
      <c r="P1" s="9" t="s">
        <v>106</v>
      </c>
    </row>
    <row r="2" spans="1:17" ht="15">
      <c r="A2" s="54" t="s">
        <v>110</v>
      </c>
      <c r="B2" s="54"/>
      <c r="C2" s="54"/>
      <c r="D2" s="54"/>
      <c r="E2" s="54"/>
      <c r="F2" s="54"/>
      <c r="G2" s="54"/>
      <c r="H2" s="54"/>
      <c r="I2" s="54"/>
      <c r="J2" s="54"/>
      <c r="K2" s="54"/>
      <c r="L2" s="54"/>
      <c r="M2" s="54"/>
      <c r="N2" s="54"/>
      <c r="O2" s="54"/>
      <c r="P2" s="54"/>
      <c r="Q2" s="10"/>
    </row>
    <row r="3" spans="1:17" ht="15">
      <c r="A3" s="54" t="s">
        <v>107</v>
      </c>
      <c r="B3" s="54"/>
      <c r="C3" s="54"/>
      <c r="D3" s="54"/>
      <c r="E3" s="54"/>
      <c r="F3" s="54"/>
      <c r="G3" s="54"/>
      <c r="H3" s="54"/>
      <c r="I3" s="54"/>
      <c r="J3" s="54"/>
      <c r="K3" s="54"/>
      <c r="L3" s="54"/>
      <c r="M3" s="54"/>
      <c r="N3" s="54"/>
      <c r="O3" s="54"/>
      <c r="P3" s="54"/>
      <c r="Q3" s="10"/>
    </row>
    <row r="5" spans="1:16" ht="15.75" customHeight="1">
      <c r="A5" s="47" t="s">
        <v>0</v>
      </c>
      <c r="B5" s="47" t="s">
        <v>111</v>
      </c>
      <c r="C5" s="51" t="s">
        <v>92</v>
      </c>
      <c r="D5" s="51" t="s">
        <v>10</v>
      </c>
      <c r="E5" s="47" t="s">
        <v>9</v>
      </c>
      <c r="F5" s="47" t="s">
        <v>11</v>
      </c>
      <c r="G5" s="47"/>
      <c r="H5" s="57" t="s">
        <v>12</v>
      </c>
      <c r="I5" s="57"/>
      <c r="J5" s="57"/>
      <c r="K5" s="57"/>
      <c r="L5" s="57"/>
      <c r="M5" s="57"/>
      <c r="N5" s="57"/>
      <c r="O5" s="57"/>
      <c r="P5" s="57" t="s">
        <v>51</v>
      </c>
    </row>
    <row r="6" spans="1:16" ht="14.25" customHeight="1">
      <c r="A6" s="47"/>
      <c r="B6" s="47"/>
      <c r="C6" s="52"/>
      <c r="D6" s="52"/>
      <c r="E6" s="47"/>
      <c r="F6" s="47"/>
      <c r="G6" s="47"/>
      <c r="H6" s="57"/>
      <c r="I6" s="57"/>
      <c r="J6" s="57"/>
      <c r="K6" s="57"/>
      <c r="L6" s="57"/>
      <c r="M6" s="57"/>
      <c r="N6" s="57"/>
      <c r="O6" s="57"/>
      <c r="P6" s="57"/>
    </row>
    <row r="7" spans="1:16" ht="29.25" customHeight="1">
      <c r="A7" s="47"/>
      <c r="B7" s="47"/>
      <c r="C7" s="52"/>
      <c r="D7" s="52"/>
      <c r="E7" s="47"/>
      <c r="F7" s="47"/>
      <c r="G7" s="47"/>
      <c r="H7" s="57" t="s">
        <v>13</v>
      </c>
      <c r="I7" s="57"/>
      <c r="J7" s="57" t="s">
        <v>14</v>
      </c>
      <c r="K7" s="57"/>
      <c r="L7" s="57" t="s">
        <v>15</v>
      </c>
      <c r="M7" s="57"/>
      <c r="N7" s="57" t="s">
        <v>16</v>
      </c>
      <c r="O7" s="57"/>
      <c r="P7" s="57"/>
    </row>
    <row r="8" spans="1:16" ht="3" customHeight="1">
      <c r="A8" s="47"/>
      <c r="B8" s="47"/>
      <c r="C8" s="52"/>
      <c r="D8" s="52"/>
      <c r="E8" s="47"/>
      <c r="F8" s="47"/>
      <c r="G8" s="47"/>
      <c r="H8" s="57"/>
      <c r="I8" s="57"/>
      <c r="J8" s="57"/>
      <c r="K8" s="57"/>
      <c r="L8" s="57"/>
      <c r="M8" s="57"/>
      <c r="N8" s="57"/>
      <c r="O8" s="57"/>
      <c r="P8" s="57"/>
    </row>
    <row r="9" spans="1:16" ht="51.75" customHeight="1">
      <c r="A9" s="47"/>
      <c r="B9" s="47"/>
      <c r="C9" s="53"/>
      <c r="D9" s="53"/>
      <c r="E9" s="47"/>
      <c r="F9" s="11" t="s">
        <v>58</v>
      </c>
      <c r="G9" s="11" t="s">
        <v>18</v>
      </c>
      <c r="H9" s="11" t="s">
        <v>17</v>
      </c>
      <c r="I9" s="11" t="s">
        <v>18</v>
      </c>
      <c r="J9" s="11" t="s">
        <v>17</v>
      </c>
      <c r="K9" s="11" t="s">
        <v>18</v>
      </c>
      <c r="L9" s="11" t="s">
        <v>17</v>
      </c>
      <c r="M9" s="11" t="s">
        <v>18</v>
      </c>
      <c r="N9" s="11" t="s">
        <v>17</v>
      </c>
      <c r="O9" s="11" t="s">
        <v>109</v>
      </c>
      <c r="P9" s="57"/>
    </row>
    <row r="10" spans="1:16" ht="15.75">
      <c r="A10" s="3">
        <v>1</v>
      </c>
      <c r="B10" s="3">
        <v>2</v>
      </c>
      <c r="C10" s="3"/>
      <c r="D10" s="3">
        <v>4</v>
      </c>
      <c r="E10" s="3">
        <v>5</v>
      </c>
      <c r="F10" s="3">
        <v>6</v>
      </c>
      <c r="G10" s="3">
        <v>7</v>
      </c>
      <c r="H10" s="3">
        <v>8</v>
      </c>
      <c r="I10" s="3">
        <v>9</v>
      </c>
      <c r="J10" s="3">
        <v>10</v>
      </c>
      <c r="K10" s="3">
        <v>11</v>
      </c>
      <c r="L10" s="3">
        <v>12</v>
      </c>
      <c r="M10" s="3">
        <v>13</v>
      </c>
      <c r="N10" s="3">
        <v>14</v>
      </c>
      <c r="O10" s="3">
        <v>15</v>
      </c>
      <c r="P10" s="8">
        <v>16</v>
      </c>
    </row>
    <row r="11" spans="1:16" ht="15.75" customHeight="1">
      <c r="A11" s="3"/>
      <c r="B11" s="49" t="s">
        <v>54</v>
      </c>
      <c r="C11" s="50"/>
      <c r="D11" s="50"/>
      <c r="E11" s="50"/>
      <c r="F11" s="50"/>
      <c r="G11" s="50"/>
      <c r="H11" s="50"/>
      <c r="I11" s="50"/>
      <c r="J11" s="50"/>
      <c r="K11" s="50"/>
      <c r="L11" s="50"/>
      <c r="M11" s="50"/>
      <c r="N11" s="50"/>
      <c r="O11" s="50"/>
      <c r="P11" s="56"/>
    </row>
    <row r="12" spans="1:16" ht="15.75">
      <c r="A12" s="3"/>
      <c r="B12" s="49" t="s">
        <v>55</v>
      </c>
      <c r="C12" s="50"/>
      <c r="D12" s="50"/>
      <c r="E12" s="50"/>
      <c r="F12" s="50"/>
      <c r="G12" s="50"/>
      <c r="H12" s="50"/>
      <c r="I12" s="50"/>
      <c r="J12" s="50"/>
      <c r="K12" s="50"/>
      <c r="L12" s="50"/>
      <c r="M12" s="50"/>
      <c r="N12" s="50"/>
      <c r="O12" s="50"/>
      <c r="P12" s="56"/>
    </row>
    <row r="13" spans="1:16" ht="15.75" customHeight="1">
      <c r="A13" s="3"/>
      <c r="B13" s="49" t="s">
        <v>108</v>
      </c>
      <c r="C13" s="50"/>
      <c r="D13" s="50"/>
      <c r="E13" s="50"/>
      <c r="F13" s="50"/>
      <c r="G13" s="50"/>
      <c r="H13" s="50"/>
      <c r="I13" s="50"/>
      <c r="J13" s="50"/>
      <c r="K13" s="50"/>
      <c r="L13" s="50"/>
      <c r="M13" s="50"/>
      <c r="N13" s="13"/>
      <c r="O13" s="13"/>
      <c r="P13" s="14"/>
    </row>
    <row r="14" spans="1:16" ht="15.75" customHeight="1">
      <c r="A14" s="38"/>
      <c r="B14" s="40" t="s">
        <v>112</v>
      </c>
      <c r="C14" s="40"/>
      <c r="D14" s="40"/>
      <c r="E14" s="39" t="s">
        <v>8</v>
      </c>
      <c r="F14" s="39">
        <v>707571.6</v>
      </c>
      <c r="G14" s="39">
        <v>181393.3</v>
      </c>
      <c r="H14" s="39">
        <v>107777.6</v>
      </c>
      <c r="I14" s="39">
        <v>9366.2</v>
      </c>
      <c r="J14" s="39">
        <v>0</v>
      </c>
      <c r="K14" s="39">
        <v>0</v>
      </c>
      <c r="L14" s="39">
        <v>572410</v>
      </c>
      <c r="M14" s="39">
        <v>172027.1</v>
      </c>
      <c r="N14" s="39">
        <v>27384</v>
      </c>
      <c r="O14" s="39">
        <v>0</v>
      </c>
      <c r="P14" s="14"/>
    </row>
    <row r="15" spans="1:16" ht="15.75" customHeight="1">
      <c r="A15" s="38"/>
      <c r="B15" s="40"/>
      <c r="C15" s="40"/>
      <c r="D15" s="40"/>
      <c r="E15" s="39">
        <v>2015</v>
      </c>
      <c r="F15" s="39">
        <v>114280</v>
      </c>
      <c r="G15" s="39">
        <v>114264.1</v>
      </c>
      <c r="H15" s="39">
        <v>4274.7</v>
      </c>
      <c r="I15" s="39">
        <v>4258.8</v>
      </c>
      <c r="J15" s="39">
        <v>0</v>
      </c>
      <c r="K15" s="39">
        <v>0</v>
      </c>
      <c r="L15" s="39">
        <v>110005.3</v>
      </c>
      <c r="M15" s="39">
        <v>110005.3</v>
      </c>
      <c r="N15" s="39">
        <v>0</v>
      </c>
      <c r="O15" s="39">
        <v>0</v>
      </c>
      <c r="P15" s="14"/>
    </row>
    <row r="16" spans="1:16" ht="15.75" customHeight="1">
      <c r="A16" s="38"/>
      <c r="B16" s="40"/>
      <c r="C16" s="40"/>
      <c r="D16" s="40"/>
      <c r="E16" s="39">
        <v>2016</v>
      </c>
      <c r="F16" s="39">
        <v>50480.6</v>
      </c>
      <c r="G16" s="39">
        <v>50480.6</v>
      </c>
      <c r="H16" s="39">
        <v>1230.4</v>
      </c>
      <c r="I16" s="39">
        <v>1230.4</v>
      </c>
      <c r="J16" s="39">
        <v>0</v>
      </c>
      <c r="K16" s="39">
        <v>0</v>
      </c>
      <c r="L16" s="39">
        <v>49250.2</v>
      </c>
      <c r="M16" s="39">
        <v>49250.2</v>
      </c>
      <c r="N16" s="39">
        <v>0</v>
      </c>
      <c r="O16" s="39">
        <v>0</v>
      </c>
      <c r="P16" s="14"/>
    </row>
    <row r="17" spans="1:16" ht="15.75" customHeight="1">
      <c r="A17" s="38"/>
      <c r="B17" s="40"/>
      <c r="C17" s="40"/>
      <c r="D17" s="40"/>
      <c r="E17" s="39">
        <v>2017</v>
      </c>
      <c r="F17" s="39">
        <v>16648.6</v>
      </c>
      <c r="G17" s="39">
        <v>16648.6</v>
      </c>
      <c r="H17" s="39">
        <v>3877</v>
      </c>
      <c r="I17" s="39">
        <v>3877</v>
      </c>
      <c r="J17" s="39">
        <v>0</v>
      </c>
      <c r="K17" s="39">
        <v>0</v>
      </c>
      <c r="L17" s="39">
        <v>12771.6</v>
      </c>
      <c r="M17" s="39">
        <v>12771.6</v>
      </c>
      <c r="N17" s="39">
        <v>0</v>
      </c>
      <c r="O17" s="39">
        <v>0</v>
      </c>
      <c r="P17" s="14"/>
    </row>
    <row r="18" spans="1:16" ht="15.75" customHeight="1">
      <c r="A18" s="38"/>
      <c r="B18" s="40"/>
      <c r="C18" s="40"/>
      <c r="D18" s="40"/>
      <c r="E18" s="39">
        <v>2018</v>
      </c>
      <c r="F18" s="39">
        <v>262324.4</v>
      </c>
      <c r="G18" s="39">
        <v>0</v>
      </c>
      <c r="H18" s="39">
        <v>62414.3</v>
      </c>
      <c r="I18" s="39">
        <v>0</v>
      </c>
      <c r="J18" s="39">
        <v>0</v>
      </c>
      <c r="K18" s="39">
        <v>0</v>
      </c>
      <c r="L18" s="39">
        <v>199910.1</v>
      </c>
      <c r="M18" s="39">
        <v>0</v>
      </c>
      <c r="N18" s="39">
        <v>0</v>
      </c>
      <c r="O18" s="39">
        <v>0</v>
      </c>
      <c r="P18" s="14"/>
    </row>
    <row r="19" spans="1:16" ht="15.75" customHeight="1">
      <c r="A19" s="38"/>
      <c r="B19" s="40"/>
      <c r="C19" s="40"/>
      <c r="D19" s="40"/>
      <c r="E19" s="39">
        <v>2019</v>
      </c>
      <c r="F19" s="39">
        <v>263838</v>
      </c>
      <c r="G19" s="39">
        <v>0</v>
      </c>
      <c r="H19" s="39">
        <v>35981.2</v>
      </c>
      <c r="I19" s="39">
        <v>0</v>
      </c>
      <c r="J19" s="39">
        <v>0</v>
      </c>
      <c r="K19" s="39">
        <v>0</v>
      </c>
      <c r="L19" s="39">
        <v>200472.8</v>
      </c>
      <c r="M19" s="39">
        <v>0</v>
      </c>
      <c r="N19" s="39">
        <v>27384</v>
      </c>
      <c r="O19" s="39">
        <v>0</v>
      </c>
      <c r="P19" s="14"/>
    </row>
    <row r="20" spans="1:16" ht="63" customHeight="1">
      <c r="A20" s="43" t="s">
        <v>22</v>
      </c>
      <c r="B20" s="41" t="s">
        <v>85</v>
      </c>
      <c r="C20" s="4"/>
      <c r="D20" s="8" t="s">
        <v>21</v>
      </c>
      <c r="E20" s="8">
        <v>2015</v>
      </c>
      <c r="F20" s="1">
        <f>H20+J20+L20+N20</f>
        <v>6454.8</v>
      </c>
      <c r="G20" s="1">
        <f>I20+K20+M20+O20</f>
        <v>6454.8</v>
      </c>
      <c r="H20" s="2">
        <v>0</v>
      </c>
      <c r="I20" s="2">
        <v>0</v>
      </c>
      <c r="J20" s="2">
        <v>0</v>
      </c>
      <c r="K20" s="2">
        <v>0</v>
      </c>
      <c r="L20" s="2">
        <f>2759.5+3695.3</f>
        <v>6454.8</v>
      </c>
      <c r="M20" s="2">
        <f>2759.5+3695.3</f>
        <v>6454.8</v>
      </c>
      <c r="N20" s="2">
        <v>0</v>
      </c>
      <c r="O20" s="2">
        <v>0</v>
      </c>
      <c r="P20" s="15"/>
    </row>
    <row r="21" spans="1:16" ht="78.75">
      <c r="A21" s="44"/>
      <c r="B21" s="42"/>
      <c r="C21" s="5"/>
      <c r="D21" s="8" t="s">
        <v>71</v>
      </c>
      <c r="E21" s="8">
        <v>2015</v>
      </c>
      <c r="F21" s="1">
        <f>H21+J21+L21+N21</f>
        <v>15.9</v>
      </c>
      <c r="G21" s="1">
        <f>I21+K21+M21+O21</f>
        <v>15.9</v>
      </c>
      <c r="H21" s="2">
        <v>15.9</v>
      </c>
      <c r="I21" s="2">
        <v>15.9</v>
      </c>
      <c r="J21" s="2">
        <v>0</v>
      </c>
      <c r="K21" s="2">
        <v>0</v>
      </c>
      <c r="L21" s="2">
        <v>0</v>
      </c>
      <c r="M21" s="2">
        <v>0</v>
      </c>
      <c r="N21" s="2">
        <v>0</v>
      </c>
      <c r="O21" s="2">
        <v>0</v>
      </c>
      <c r="P21" s="15"/>
    </row>
    <row r="22" spans="1:16" ht="63" customHeight="1">
      <c r="A22" s="43" t="s">
        <v>23</v>
      </c>
      <c r="B22" s="41" t="s">
        <v>86</v>
      </c>
      <c r="C22" s="4"/>
      <c r="D22" s="8" t="s">
        <v>21</v>
      </c>
      <c r="E22" s="41">
        <v>2015</v>
      </c>
      <c r="F22" s="1">
        <f aca="true" t="shared" si="0" ref="F22:F48">H22+J22+L22+N22</f>
        <v>404.8</v>
      </c>
      <c r="G22" s="1">
        <f aca="true" t="shared" si="1" ref="G22:G66">I22+K22+M22+O22</f>
        <v>404.8</v>
      </c>
      <c r="H22" s="2">
        <v>0</v>
      </c>
      <c r="I22" s="2">
        <v>0</v>
      </c>
      <c r="J22" s="2">
        <v>0</v>
      </c>
      <c r="K22" s="2">
        <v>0</v>
      </c>
      <c r="L22" s="2">
        <v>404.8</v>
      </c>
      <c r="M22" s="2">
        <v>404.8</v>
      </c>
      <c r="N22" s="2">
        <v>0</v>
      </c>
      <c r="O22" s="2">
        <v>0</v>
      </c>
      <c r="P22" s="15"/>
    </row>
    <row r="23" spans="1:16" ht="78.75">
      <c r="A23" s="44"/>
      <c r="B23" s="42"/>
      <c r="C23" s="5"/>
      <c r="D23" s="8" t="s">
        <v>71</v>
      </c>
      <c r="E23" s="42"/>
      <c r="F23" s="1">
        <f t="shared" si="0"/>
        <v>15.9</v>
      </c>
      <c r="G23" s="1">
        <f t="shared" si="1"/>
        <v>15.9</v>
      </c>
      <c r="H23" s="2">
        <v>15.9</v>
      </c>
      <c r="I23" s="2">
        <v>15.9</v>
      </c>
      <c r="J23" s="2">
        <v>0</v>
      </c>
      <c r="K23" s="2">
        <v>0</v>
      </c>
      <c r="L23" s="2">
        <v>0</v>
      </c>
      <c r="M23" s="2">
        <v>0</v>
      </c>
      <c r="N23" s="2">
        <v>0</v>
      </c>
      <c r="O23" s="2">
        <v>0</v>
      </c>
      <c r="P23" s="15"/>
    </row>
    <row r="24" spans="1:16" ht="78.75" customHeight="1">
      <c r="A24" s="43" t="s">
        <v>24</v>
      </c>
      <c r="B24" s="41" t="s">
        <v>87</v>
      </c>
      <c r="C24" s="4"/>
      <c r="D24" s="8" t="s">
        <v>21</v>
      </c>
      <c r="E24" s="41">
        <v>2015</v>
      </c>
      <c r="F24" s="1">
        <f t="shared" si="0"/>
        <v>937.3</v>
      </c>
      <c r="G24" s="1">
        <f t="shared" si="1"/>
        <v>937.3</v>
      </c>
      <c r="H24" s="2">
        <v>0</v>
      </c>
      <c r="I24" s="2">
        <v>0</v>
      </c>
      <c r="J24" s="2">
        <v>0</v>
      </c>
      <c r="K24" s="2">
        <v>0</v>
      </c>
      <c r="L24" s="2">
        <v>937.3</v>
      </c>
      <c r="M24" s="2">
        <v>937.3</v>
      </c>
      <c r="N24" s="2">
        <v>0</v>
      </c>
      <c r="O24" s="2">
        <v>0</v>
      </c>
      <c r="P24" s="15"/>
    </row>
    <row r="25" spans="1:16" ht="78.75">
      <c r="A25" s="44"/>
      <c r="B25" s="42"/>
      <c r="C25" s="5"/>
      <c r="D25" s="8" t="s">
        <v>71</v>
      </c>
      <c r="E25" s="42"/>
      <c r="F25" s="1">
        <f t="shared" si="0"/>
        <v>15.9</v>
      </c>
      <c r="G25" s="1">
        <f t="shared" si="1"/>
        <v>15.9</v>
      </c>
      <c r="H25" s="2">
        <v>15.9</v>
      </c>
      <c r="I25" s="2">
        <v>15.9</v>
      </c>
      <c r="J25" s="2">
        <v>0</v>
      </c>
      <c r="K25" s="2">
        <v>0</v>
      </c>
      <c r="L25" s="2">
        <v>0</v>
      </c>
      <c r="M25" s="2">
        <v>0</v>
      </c>
      <c r="N25" s="2">
        <v>0</v>
      </c>
      <c r="O25" s="2">
        <v>0</v>
      </c>
      <c r="P25" s="15"/>
    </row>
    <row r="26" spans="1:16" ht="138.75" customHeight="1">
      <c r="A26" s="16" t="s">
        <v>25</v>
      </c>
      <c r="B26" s="8" t="s">
        <v>88</v>
      </c>
      <c r="C26" s="8"/>
      <c r="D26" s="8" t="s">
        <v>21</v>
      </c>
      <c r="E26" s="8">
        <v>2015</v>
      </c>
      <c r="F26" s="1">
        <f t="shared" si="0"/>
        <v>267.5</v>
      </c>
      <c r="G26" s="1">
        <f t="shared" si="1"/>
        <v>267.5</v>
      </c>
      <c r="H26" s="2">
        <v>0</v>
      </c>
      <c r="I26" s="2">
        <v>0</v>
      </c>
      <c r="J26" s="2">
        <v>0</v>
      </c>
      <c r="K26" s="2">
        <v>0</v>
      </c>
      <c r="L26" s="2">
        <v>267.5</v>
      </c>
      <c r="M26" s="2">
        <v>267.5</v>
      </c>
      <c r="N26" s="2">
        <v>0</v>
      </c>
      <c r="O26" s="2">
        <v>0</v>
      </c>
      <c r="P26" s="15"/>
    </row>
    <row r="27" spans="1:16" ht="37.5" customHeight="1">
      <c r="A27" s="43" t="s">
        <v>26</v>
      </c>
      <c r="B27" s="41" t="s">
        <v>81</v>
      </c>
      <c r="C27" s="4"/>
      <c r="D27" s="8" t="s">
        <v>21</v>
      </c>
      <c r="E27" s="8">
        <v>2015</v>
      </c>
      <c r="F27" s="1">
        <f t="shared" si="0"/>
        <v>21966.3</v>
      </c>
      <c r="G27" s="1">
        <f t="shared" si="1"/>
        <v>21966.3</v>
      </c>
      <c r="H27" s="2">
        <v>219.7</v>
      </c>
      <c r="I27" s="2">
        <v>219.7</v>
      </c>
      <c r="J27" s="2">
        <v>0</v>
      </c>
      <c r="K27" s="2">
        <v>0</v>
      </c>
      <c r="L27" s="2">
        <v>21746.6</v>
      </c>
      <c r="M27" s="2">
        <v>21746.6</v>
      </c>
      <c r="N27" s="2">
        <v>0</v>
      </c>
      <c r="O27" s="2">
        <v>0</v>
      </c>
      <c r="P27" s="17" t="s">
        <v>56</v>
      </c>
    </row>
    <row r="28" spans="1:16" ht="37.5" customHeight="1">
      <c r="A28" s="45"/>
      <c r="B28" s="46"/>
      <c r="C28" s="18" t="s">
        <v>93</v>
      </c>
      <c r="D28" s="8" t="s">
        <v>21</v>
      </c>
      <c r="E28" s="8">
        <v>2016</v>
      </c>
      <c r="F28" s="1">
        <f t="shared" si="0"/>
        <v>13552.7</v>
      </c>
      <c r="G28" s="1">
        <f t="shared" si="1"/>
        <v>13552.7</v>
      </c>
      <c r="H28" s="2">
        <v>0</v>
      </c>
      <c r="I28" s="2">
        <v>0</v>
      </c>
      <c r="J28" s="2">
        <v>0</v>
      </c>
      <c r="K28" s="2">
        <v>0</v>
      </c>
      <c r="L28" s="2">
        <v>13552.7</v>
      </c>
      <c r="M28" s="2">
        <v>13552.7</v>
      </c>
      <c r="N28" s="2">
        <v>0</v>
      </c>
      <c r="O28" s="2">
        <v>0</v>
      </c>
      <c r="P28" s="17" t="s">
        <v>56</v>
      </c>
    </row>
    <row r="29" spans="1:16" ht="93.75" customHeight="1">
      <c r="A29" s="45"/>
      <c r="B29" s="46"/>
      <c r="C29" s="5" t="s">
        <v>94</v>
      </c>
      <c r="D29" s="8" t="s">
        <v>71</v>
      </c>
      <c r="E29" s="8">
        <v>2016</v>
      </c>
      <c r="F29" s="1">
        <f t="shared" si="0"/>
        <v>16.8</v>
      </c>
      <c r="G29" s="1">
        <f t="shared" si="1"/>
        <v>16.8</v>
      </c>
      <c r="H29" s="2">
        <f>20-3.2</f>
        <v>16.8</v>
      </c>
      <c r="I29" s="2">
        <f>20-3.2</f>
        <v>16.8</v>
      </c>
      <c r="J29" s="2">
        <v>0</v>
      </c>
      <c r="K29" s="2">
        <v>0</v>
      </c>
      <c r="L29" s="2">
        <v>0</v>
      </c>
      <c r="M29" s="2">
        <v>0</v>
      </c>
      <c r="N29" s="2">
        <v>0</v>
      </c>
      <c r="O29" s="2">
        <v>0</v>
      </c>
      <c r="P29" s="17" t="s">
        <v>56</v>
      </c>
    </row>
    <row r="30" spans="1:16" ht="37.5" customHeight="1">
      <c r="A30" s="45"/>
      <c r="B30" s="46"/>
      <c r="C30" s="4"/>
      <c r="D30" s="8" t="s">
        <v>20</v>
      </c>
      <c r="E30" s="8">
        <v>2015</v>
      </c>
      <c r="F30" s="1">
        <f t="shared" si="0"/>
        <v>54.2</v>
      </c>
      <c r="G30" s="1">
        <f t="shared" si="1"/>
        <v>54.2</v>
      </c>
      <c r="H30" s="2">
        <v>0</v>
      </c>
      <c r="I30" s="2">
        <v>0</v>
      </c>
      <c r="J30" s="2">
        <v>0</v>
      </c>
      <c r="K30" s="2">
        <v>0</v>
      </c>
      <c r="L30" s="2">
        <v>54.2</v>
      </c>
      <c r="M30" s="2">
        <f>774.1-719.9</f>
        <v>54.2</v>
      </c>
      <c r="N30" s="2">
        <v>0</v>
      </c>
      <c r="O30" s="2">
        <v>0</v>
      </c>
      <c r="P30" s="6"/>
    </row>
    <row r="31" spans="1:16" ht="37.5" customHeight="1">
      <c r="A31" s="44"/>
      <c r="B31" s="42"/>
      <c r="C31" s="5" t="s">
        <v>98</v>
      </c>
      <c r="D31" s="8" t="s">
        <v>20</v>
      </c>
      <c r="E31" s="8">
        <v>2016</v>
      </c>
      <c r="F31" s="1">
        <f t="shared" si="0"/>
        <v>506.9</v>
      </c>
      <c r="G31" s="1">
        <f t="shared" si="1"/>
        <v>506.9</v>
      </c>
      <c r="H31" s="2">
        <f>210-3.1</f>
        <v>206.9</v>
      </c>
      <c r="I31" s="2">
        <f>210-3.1</f>
        <v>206.9</v>
      </c>
      <c r="J31" s="2">
        <v>0</v>
      </c>
      <c r="K31" s="2">
        <v>0</v>
      </c>
      <c r="L31" s="2">
        <v>300</v>
      </c>
      <c r="M31" s="2">
        <v>300</v>
      </c>
      <c r="N31" s="2">
        <v>0</v>
      </c>
      <c r="O31" s="2">
        <v>0</v>
      </c>
      <c r="P31" s="17" t="s">
        <v>56</v>
      </c>
    </row>
    <row r="32" spans="1:16" ht="45" customHeight="1">
      <c r="A32" s="19" t="s">
        <v>27</v>
      </c>
      <c r="B32" s="4" t="s">
        <v>73</v>
      </c>
      <c r="C32" s="4"/>
      <c r="D32" s="8" t="s">
        <v>21</v>
      </c>
      <c r="E32" s="8">
        <v>2018</v>
      </c>
      <c r="F32" s="1">
        <f>H32+J32+L32+N32</f>
        <v>66037.5</v>
      </c>
      <c r="G32" s="1">
        <f>I32+K32+M32+O32</f>
        <v>0</v>
      </c>
      <c r="H32" s="2">
        <v>16509.4</v>
      </c>
      <c r="I32" s="2">
        <v>0</v>
      </c>
      <c r="J32" s="2">
        <v>0</v>
      </c>
      <c r="K32" s="2">
        <v>0</v>
      </c>
      <c r="L32" s="2">
        <v>49528.1</v>
      </c>
      <c r="M32" s="2">
        <v>0</v>
      </c>
      <c r="N32" s="2">
        <v>0</v>
      </c>
      <c r="O32" s="2">
        <v>0</v>
      </c>
      <c r="P32" s="6"/>
    </row>
    <row r="33" spans="1:16" ht="49.5" customHeight="1">
      <c r="A33" s="19" t="s">
        <v>28</v>
      </c>
      <c r="B33" s="4" t="s">
        <v>74</v>
      </c>
      <c r="C33" s="4" t="s">
        <v>94</v>
      </c>
      <c r="D33" s="8" t="s">
        <v>21</v>
      </c>
      <c r="E33" s="8">
        <v>2018</v>
      </c>
      <c r="F33" s="1">
        <f>H33+J33+L33+N33</f>
        <v>27492</v>
      </c>
      <c r="G33" s="1">
        <f t="shared" si="1"/>
        <v>0</v>
      </c>
      <c r="H33" s="2">
        <v>6873</v>
      </c>
      <c r="I33" s="2">
        <v>0</v>
      </c>
      <c r="J33" s="2">
        <v>0</v>
      </c>
      <c r="K33" s="2">
        <v>0</v>
      </c>
      <c r="L33" s="2">
        <v>20619</v>
      </c>
      <c r="M33" s="2">
        <v>0</v>
      </c>
      <c r="N33" s="2">
        <v>0</v>
      </c>
      <c r="O33" s="2">
        <v>0</v>
      </c>
      <c r="P33" s="6"/>
    </row>
    <row r="34" spans="1:16" ht="66" customHeight="1">
      <c r="A34" s="43" t="s">
        <v>29</v>
      </c>
      <c r="B34" s="4" t="s">
        <v>75</v>
      </c>
      <c r="C34" s="4"/>
      <c r="D34" s="8" t="s">
        <v>21</v>
      </c>
      <c r="E34" s="8">
        <v>2018</v>
      </c>
      <c r="F34" s="1">
        <f>H34+J34+L34+N34</f>
        <v>81614.9</v>
      </c>
      <c r="G34" s="1">
        <f t="shared" si="1"/>
        <v>0</v>
      </c>
      <c r="H34" s="2">
        <v>20403.7</v>
      </c>
      <c r="I34" s="2">
        <v>0</v>
      </c>
      <c r="J34" s="2">
        <v>0</v>
      </c>
      <c r="K34" s="2">
        <v>0</v>
      </c>
      <c r="L34" s="2">
        <v>61211.2</v>
      </c>
      <c r="M34" s="2">
        <v>0</v>
      </c>
      <c r="N34" s="2">
        <v>0</v>
      </c>
      <c r="O34" s="2">
        <v>0</v>
      </c>
      <c r="P34" s="6"/>
    </row>
    <row r="35" spans="1:16" ht="66" customHeight="1">
      <c r="A35" s="44"/>
      <c r="B35" s="8" t="s">
        <v>78</v>
      </c>
      <c r="C35" s="8"/>
      <c r="D35" s="8" t="s">
        <v>20</v>
      </c>
      <c r="E35" s="8">
        <v>2015</v>
      </c>
      <c r="F35" s="1">
        <f t="shared" si="0"/>
        <v>1009</v>
      </c>
      <c r="G35" s="1">
        <f t="shared" si="1"/>
        <v>1009</v>
      </c>
      <c r="H35" s="2">
        <v>0</v>
      </c>
      <c r="I35" s="2">
        <v>0</v>
      </c>
      <c r="J35" s="2">
        <v>0</v>
      </c>
      <c r="K35" s="2">
        <v>0</v>
      </c>
      <c r="L35" s="2">
        <v>1009</v>
      </c>
      <c r="M35" s="2">
        <f>5542.4-5001.1+467.7</f>
        <v>1009</v>
      </c>
      <c r="N35" s="2">
        <v>0</v>
      </c>
      <c r="O35" s="2">
        <v>0</v>
      </c>
      <c r="P35" s="6"/>
    </row>
    <row r="36" spans="1:16" ht="66" customHeight="1">
      <c r="A36" s="43" t="s">
        <v>30</v>
      </c>
      <c r="B36" s="8" t="s">
        <v>79</v>
      </c>
      <c r="C36" s="4"/>
      <c r="D36" s="8" t="s">
        <v>20</v>
      </c>
      <c r="E36" s="8">
        <v>2015</v>
      </c>
      <c r="F36" s="1">
        <f t="shared" si="0"/>
        <v>444.3</v>
      </c>
      <c r="G36" s="1">
        <f t="shared" si="1"/>
        <v>444.3</v>
      </c>
      <c r="H36" s="2">
        <v>0</v>
      </c>
      <c r="I36" s="2">
        <f>1561.4-1561.4</f>
        <v>0</v>
      </c>
      <c r="J36" s="2">
        <v>0</v>
      </c>
      <c r="K36" s="2">
        <v>0</v>
      </c>
      <c r="L36" s="2">
        <v>444.3</v>
      </c>
      <c r="M36" s="2">
        <v>444.3</v>
      </c>
      <c r="N36" s="2">
        <v>0</v>
      </c>
      <c r="O36" s="2">
        <v>0</v>
      </c>
      <c r="P36" s="6"/>
    </row>
    <row r="37" spans="1:16" ht="37.5" customHeight="1">
      <c r="A37" s="45"/>
      <c r="B37" s="41" t="s">
        <v>72</v>
      </c>
      <c r="C37" s="5" t="s">
        <v>96</v>
      </c>
      <c r="D37" s="8" t="s">
        <v>20</v>
      </c>
      <c r="E37" s="8">
        <v>2016</v>
      </c>
      <c r="F37" s="1">
        <f t="shared" si="0"/>
        <v>300</v>
      </c>
      <c r="G37" s="1">
        <f t="shared" si="1"/>
        <v>300</v>
      </c>
      <c r="H37" s="2">
        <v>0</v>
      </c>
      <c r="I37" s="2">
        <v>0</v>
      </c>
      <c r="J37" s="2">
        <v>0</v>
      </c>
      <c r="K37" s="2">
        <v>0</v>
      </c>
      <c r="L37" s="2">
        <v>300</v>
      </c>
      <c r="M37" s="2">
        <v>300</v>
      </c>
      <c r="N37" s="2">
        <v>0</v>
      </c>
      <c r="O37" s="2">
        <v>0</v>
      </c>
      <c r="P37" s="17" t="s">
        <v>56</v>
      </c>
    </row>
    <row r="38" spans="1:16" ht="66" customHeight="1">
      <c r="A38" s="45"/>
      <c r="B38" s="46"/>
      <c r="C38" s="4"/>
      <c r="D38" s="8" t="s">
        <v>21</v>
      </c>
      <c r="E38" s="8">
        <v>2018</v>
      </c>
      <c r="F38" s="1">
        <f>H38+J38+L38+N38</f>
        <v>44618.7</v>
      </c>
      <c r="G38" s="1">
        <f t="shared" si="1"/>
        <v>0</v>
      </c>
      <c r="H38" s="2">
        <v>11154.7</v>
      </c>
      <c r="I38" s="2">
        <v>0</v>
      </c>
      <c r="J38" s="2">
        <v>0</v>
      </c>
      <c r="K38" s="2">
        <v>0</v>
      </c>
      <c r="L38" s="2">
        <v>33464</v>
      </c>
      <c r="M38" s="2">
        <v>0</v>
      </c>
      <c r="N38" s="2">
        <v>0</v>
      </c>
      <c r="O38" s="2">
        <v>0</v>
      </c>
      <c r="P38" s="6"/>
    </row>
    <row r="39" spans="1:16" ht="66" customHeight="1">
      <c r="A39" s="43" t="s">
        <v>31</v>
      </c>
      <c r="B39" s="41" t="s">
        <v>91</v>
      </c>
      <c r="C39" s="4"/>
      <c r="D39" s="8" t="s">
        <v>20</v>
      </c>
      <c r="E39" s="8">
        <v>2015</v>
      </c>
      <c r="F39" s="1">
        <f t="shared" si="0"/>
        <v>745.9</v>
      </c>
      <c r="G39" s="1">
        <f t="shared" si="1"/>
        <v>745.9</v>
      </c>
      <c r="H39" s="2">
        <v>0</v>
      </c>
      <c r="I39" s="2">
        <f>1561.4-1561.4</f>
        <v>0</v>
      </c>
      <c r="J39" s="2">
        <v>0</v>
      </c>
      <c r="K39" s="2">
        <v>0</v>
      </c>
      <c r="L39" s="2">
        <v>745.9</v>
      </c>
      <c r="M39" s="2">
        <v>745.9</v>
      </c>
      <c r="N39" s="2">
        <v>0</v>
      </c>
      <c r="O39" s="2">
        <v>0</v>
      </c>
      <c r="P39" s="6"/>
    </row>
    <row r="40" spans="1:16" ht="37.5" customHeight="1">
      <c r="A40" s="45"/>
      <c r="B40" s="46"/>
      <c r="C40" s="5" t="s">
        <v>96</v>
      </c>
      <c r="D40" s="8" t="s">
        <v>20</v>
      </c>
      <c r="E40" s="8">
        <v>2016</v>
      </c>
      <c r="F40" s="1">
        <f t="shared" si="0"/>
        <v>300</v>
      </c>
      <c r="G40" s="1">
        <f t="shared" si="1"/>
        <v>300</v>
      </c>
      <c r="H40" s="2">
        <v>0</v>
      </c>
      <c r="I40" s="2">
        <v>0</v>
      </c>
      <c r="J40" s="2">
        <v>0</v>
      </c>
      <c r="K40" s="2">
        <v>0</v>
      </c>
      <c r="L40" s="2">
        <v>300</v>
      </c>
      <c r="M40" s="2">
        <v>300</v>
      </c>
      <c r="N40" s="2">
        <v>0</v>
      </c>
      <c r="O40" s="2">
        <v>0</v>
      </c>
      <c r="P40" s="17" t="s">
        <v>56</v>
      </c>
    </row>
    <row r="41" spans="1:16" ht="56.25" customHeight="1">
      <c r="A41" s="43" t="s">
        <v>32</v>
      </c>
      <c r="B41" s="41" t="s">
        <v>84</v>
      </c>
      <c r="C41" s="4"/>
      <c r="D41" s="8" t="s">
        <v>21</v>
      </c>
      <c r="E41" s="8">
        <v>2015</v>
      </c>
      <c r="F41" s="1">
        <f t="shared" si="0"/>
        <v>23478.6</v>
      </c>
      <c r="G41" s="1">
        <f t="shared" si="1"/>
        <v>23478.6</v>
      </c>
      <c r="H41" s="2">
        <v>1173.9</v>
      </c>
      <c r="I41" s="2">
        <v>1173.9</v>
      </c>
      <c r="J41" s="2">
        <v>0</v>
      </c>
      <c r="K41" s="2">
        <v>0</v>
      </c>
      <c r="L41" s="2">
        <v>22304.7</v>
      </c>
      <c r="M41" s="2">
        <v>22304.7</v>
      </c>
      <c r="N41" s="2">
        <v>0</v>
      </c>
      <c r="O41" s="2">
        <v>0</v>
      </c>
      <c r="P41" s="6"/>
    </row>
    <row r="42" spans="1:16" ht="56.25" customHeight="1">
      <c r="A42" s="45"/>
      <c r="B42" s="46"/>
      <c r="C42" s="18" t="s">
        <v>100</v>
      </c>
      <c r="D42" s="8" t="s">
        <v>21</v>
      </c>
      <c r="E42" s="8">
        <v>2016</v>
      </c>
      <c r="F42" s="1">
        <f t="shared" si="0"/>
        <v>19048.2</v>
      </c>
      <c r="G42" s="1">
        <f t="shared" si="1"/>
        <v>19048.2</v>
      </c>
      <c r="H42" s="2">
        <v>0</v>
      </c>
      <c r="I42" s="2">
        <v>0</v>
      </c>
      <c r="J42" s="2">
        <v>0</v>
      </c>
      <c r="K42" s="2">
        <v>0</v>
      </c>
      <c r="L42" s="2">
        <v>19048.2</v>
      </c>
      <c r="M42" s="2">
        <v>19048.2</v>
      </c>
      <c r="N42" s="2">
        <v>0</v>
      </c>
      <c r="O42" s="2">
        <v>0</v>
      </c>
      <c r="P42" s="6"/>
    </row>
    <row r="43" spans="1:16" ht="56.25" customHeight="1">
      <c r="A43" s="45"/>
      <c r="B43" s="46"/>
      <c r="C43" s="18" t="s">
        <v>102</v>
      </c>
      <c r="D43" s="8" t="s">
        <v>21</v>
      </c>
      <c r="E43" s="8">
        <v>2017</v>
      </c>
      <c r="F43" s="1">
        <f t="shared" si="0"/>
        <v>8570.7</v>
      </c>
      <c r="G43" s="1">
        <f t="shared" si="1"/>
        <v>8570.7</v>
      </c>
      <c r="H43" s="2">
        <v>511.8</v>
      </c>
      <c r="I43" s="2">
        <v>511.8</v>
      </c>
      <c r="J43" s="2">
        <v>0</v>
      </c>
      <c r="K43" s="2">
        <v>0</v>
      </c>
      <c r="L43" s="2">
        <v>8058.9</v>
      </c>
      <c r="M43" s="2">
        <v>8058.9</v>
      </c>
      <c r="N43" s="2">
        <v>0</v>
      </c>
      <c r="O43" s="2">
        <v>0</v>
      </c>
      <c r="P43" s="6"/>
    </row>
    <row r="44" spans="1:16" ht="56.25" customHeight="1">
      <c r="A44" s="45"/>
      <c r="B44" s="46"/>
      <c r="C44" s="18" t="s">
        <v>103</v>
      </c>
      <c r="D44" s="8" t="s">
        <v>20</v>
      </c>
      <c r="E44" s="8">
        <v>2017</v>
      </c>
      <c r="F44" s="1">
        <f>H44+J44+L44+N44</f>
        <v>965.6</v>
      </c>
      <c r="G44" s="1">
        <f>I44+K44+M44+O44</f>
        <v>965.6</v>
      </c>
      <c r="H44" s="2">
        <v>965.6</v>
      </c>
      <c r="I44" s="2">
        <v>965.6</v>
      </c>
      <c r="J44" s="2">
        <v>0</v>
      </c>
      <c r="K44" s="2">
        <v>0</v>
      </c>
      <c r="L44" s="2">
        <v>0</v>
      </c>
      <c r="M44" s="2">
        <v>0</v>
      </c>
      <c r="N44" s="2">
        <v>0</v>
      </c>
      <c r="O44" s="2">
        <v>0</v>
      </c>
      <c r="P44" s="6"/>
    </row>
    <row r="45" spans="1:16" ht="101.25" customHeight="1">
      <c r="A45" s="45"/>
      <c r="B45" s="46"/>
      <c r="C45" s="4" t="s">
        <v>94</v>
      </c>
      <c r="D45" s="8" t="s">
        <v>71</v>
      </c>
      <c r="E45" s="8">
        <v>2016</v>
      </c>
      <c r="F45" s="1">
        <f t="shared" si="0"/>
        <v>16.8</v>
      </c>
      <c r="G45" s="1">
        <f t="shared" si="1"/>
        <v>16.8</v>
      </c>
      <c r="H45" s="2">
        <f>20-3.2</f>
        <v>16.8</v>
      </c>
      <c r="I45" s="2">
        <f>20-3.2</f>
        <v>16.8</v>
      </c>
      <c r="J45" s="2">
        <v>0</v>
      </c>
      <c r="K45" s="2">
        <v>0</v>
      </c>
      <c r="L45" s="2">
        <v>0</v>
      </c>
      <c r="M45" s="2">
        <v>0</v>
      </c>
      <c r="N45" s="2">
        <v>0</v>
      </c>
      <c r="O45" s="2">
        <v>0</v>
      </c>
      <c r="P45" s="6"/>
    </row>
    <row r="46" spans="1:16" ht="56.25" customHeight="1">
      <c r="A46" s="45"/>
      <c r="B46" s="46"/>
      <c r="C46" s="4"/>
      <c r="D46" s="8" t="s">
        <v>20</v>
      </c>
      <c r="E46" s="8">
        <v>2015</v>
      </c>
      <c r="F46" s="1">
        <f t="shared" si="0"/>
        <v>163</v>
      </c>
      <c r="G46" s="1">
        <f t="shared" si="1"/>
        <v>163</v>
      </c>
      <c r="H46" s="2">
        <v>0</v>
      </c>
      <c r="I46" s="2">
        <f>1561.4-1561.4</f>
        <v>0</v>
      </c>
      <c r="J46" s="2">
        <v>0</v>
      </c>
      <c r="K46" s="2">
        <v>0</v>
      </c>
      <c r="L46" s="2">
        <v>163</v>
      </c>
      <c r="M46" s="2">
        <f>1493.3-1330.3</f>
        <v>163</v>
      </c>
      <c r="N46" s="2">
        <v>0</v>
      </c>
      <c r="O46" s="2">
        <v>0</v>
      </c>
      <c r="P46" s="6"/>
    </row>
    <row r="47" spans="1:16" ht="56.25" customHeight="1">
      <c r="A47" s="44"/>
      <c r="B47" s="42"/>
      <c r="C47" s="5" t="s">
        <v>99</v>
      </c>
      <c r="D47" s="8" t="s">
        <v>20</v>
      </c>
      <c r="E47" s="8">
        <v>2016</v>
      </c>
      <c r="F47" s="1">
        <f t="shared" si="0"/>
        <v>390</v>
      </c>
      <c r="G47" s="1">
        <f t="shared" si="1"/>
        <v>390</v>
      </c>
      <c r="H47" s="2">
        <f>130-40</f>
        <v>90</v>
      </c>
      <c r="I47" s="2">
        <f>130-40</f>
        <v>90</v>
      </c>
      <c r="J47" s="2">
        <v>0</v>
      </c>
      <c r="K47" s="2">
        <v>0</v>
      </c>
      <c r="L47" s="2">
        <v>300</v>
      </c>
      <c r="M47" s="2">
        <v>300</v>
      </c>
      <c r="N47" s="2">
        <v>0</v>
      </c>
      <c r="O47" s="2">
        <v>0</v>
      </c>
      <c r="P47" s="6"/>
    </row>
    <row r="48" spans="1:16" ht="93" customHeight="1">
      <c r="A48" s="43" t="s">
        <v>33</v>
      </c>
      <c r="B48" s="41" t="s">
        <v>90</v>
      </c>
      <c r="C48" s="4"/>
      <c r="D48" s="8" t="s">
        <v>21</v>
      </c>
      <c r="E48" s="8">
        <v>2015</v>
      </c>
      <c r="F48" s="1">
        <f t="shared" si="0"/>
        <v>9047.2</v>
      </c>
      <c r="G48" s="1">
        <f t="shared" si="1"/>
        <v>9047.2</v>
      </c>
      <c r="H48" s="2">
        <v>452.4</v>
      </c>
      <c r="I48" s="2">
        <v>452.4</v>
      </c>
      <c r="J48" s="2">
        <v>0</v>
      </c>
      <c r="K48" s="2">
        <v>0</v>
      </c>
      <c r="L48" s="2">
        <v>8594.8</v>
      </c>
      <c r="M48" s="2">
        <v>8594.8</v>
      </c>
      <c r="N48" s="2">
        <v>0</v>
      </c>
      <c r="O48" s="2">
        <v>0</v>
      </c>
      <c r="P48" s="20"/>
    </row>
    <row r="49" spans="1:16" ht="93" customHeight="1">
      <c r="A49" s="45"/>
      <c r="B49" s="46"/>
      <c r="C49" s="5" t="s">
        <v>97</v>
      </c>
      <c r="D49" s="8" t="s">
        <v>21</v>
      </c>
      <c r="E49" s="8">
        <v>2016</v>
      </c>
      <c r="F49" s="1">
        <f aca="true" t="shared" si="2" ref="F49:F66">H49+J49+L49+N49</f>
        <v>9047.2</v>
      </c>
      <c r="G49" s="1">
        <f t="shared" si="1"/>
        <v>9047.2</v>
      </c>
      <c r="H49" s="2">
        <v>452.4</v>
      </c>
      <c r="I49" s="2">
        <v>452.4</v>
      </c>
      <c r="J49" s="2">
        <v>0</v>
      </c>
      <c r="K49" s="2">
        <v>0</v>
      </c>
      <c r="L49" s="2">
        <v>8594.8</v>
      </c>
      <c r="M49" s="2">
        <v>8594.8</v>
      </c>
      <c r="N49" s="2">
        <v>0</v>
      </c>
      <c r="O49" s="2">
        <v>0</v>
      </c>
      <c r="P49" s="6"/>
    </row>
    <row r="50" spans="1:16" ht="93" customHeight="1">
      <c r="A50" s="45"/>
      <c r="B50" s="46"/>
      <c r="C50" s="8"/>
      <c r="D50" s="8" t="s">
        <v>20</v>
      </c>
      <c r="E50" s="8">
        <v>2015</v>
      </c>
      <c r="F50" s="1">
        <f t="shared" si="2"/>
        <v>74</v>
      </c>
      <c r="G50" s="1">
        <f t="shared" si="1"/>
        <v>74</v>
      </c>
      <c r="H50" s="2">
        <v>0</v>
      </c>
      <c r="I50" s="2">
        <f>1561.4-1561.4</f>
        <v>0</v>
      </c>
      <c r="J50" s="2">
        <v>0</v>
      </c>
      <c r="K50" s="2">
        <v>0</v>
      </c>
      <c r="L50" s="2">
        <v>74</v>
      </c>
      <c r="M50" s="2">
        <v>74</v>
      </c>
      <c r="N50" s="2">
        <v>0</v>
      </c>
      <c r="O50" s="2">
        <v>0</v>
      </c>
      <c r="P50" s="6"/>
    </row>
    <row r="51" spans="1:16" ht="93" customHeight="1">
      <c r="A51" s="44"/>
      <c r="B51" s="42"/>
      <c r="C51" s="5"/>
      <c r="D51" s="8" t="s">
        <v>21</v>
      </c>
      <c r="E51" s="8">
        <v>2018</v>
      </c>
      <c r="F51" s="1">
        <f>H51+J51+L51+N51</f>
        <v>17464.3</v>
      </c>
      <c r="G51" s="1">
        <f t="shared" si="1"/>
        <v>0</v>
      </c>
      <c r="H51" s="2">
        <v>4366.1</v>
      </c>
      <c r="I51" s="2">
        <v>0</v>
      </c>
      <c r="J51" s="2">
        <v>0</v>
      </c>
      <c r="K51" s="2">
        <v>0</v>
      </c>
      <c r="L51" s="2">
        <v>13098.2</v>
      </c>
      <c r="M51" s="2">
        <v>0</v>
      </c>
      <c r="N51" s="2">
        <v>0</v>
      </c>
      <c r="O51" s="2">
        <v>0</v>
      </c>
      <c r="P51" s="6"/>
    </row>
    <row r="52" spans="1:16" ht="41.25" customHeight="1">
      <c r="A52" s="43" t="s">
        <v>34</v>
      </c>
      <c r="B52" s="41" t="s">
        <v>83</v>
      </c>
      <c r="C52" s="4"/>
      <c r="D52" s="8" t="s">
        <v>21</v>
      </c>
      <c r="E52" s="41">
        <v>2015</v>
      </c>
      <c r="F52" s="1">
        <f t="shared" si="2"/>
        <v>43575.5</v>
      </c>
      <c r="G52" s="1">
        <f t="shared" si="1"/>
        <v>43575.5</v>
      </c>
      <c r="H52" s="2">
        <f>2178.8</f>
        <v>2178.8</v>
      </c>
      <c r="I52" s="2">
        <f>2178.8</f>
        <v>2178.8</v>
      </c>
      <c r="J52" s="2">
        <v>0</v>
      </c>
      <c r="K52" s="2">
        <v>0</v>
      </c>
      <c r="L52" s="2">
        <v>41396.7</v>
      </c>
      <c r="M52" s="2">
        <v>41396.7</v>
      </c>
      <c r="N52" s="2">
        <v>0</v>
      </c>
      <c r="O52" s="2">
        <v>0</v>
      </c>
      <c r="P52" s="6"/>
    </row>
    <row r="53" spans="1:16" ht="41.25" customHeight="1">
      <c r="A53" s="45"/>
      <c r="B53" s="46"/>
      <c r="C53" s="18"/>
      <c r="D53" s="8" t="s">
        <v>20</v>
      </c>
      <c r="E53" s="42"/>
      <c r="F53" s="1">
        <f t="shared" si="2"/>
        <v>812.2</v>
      </c>
      <c r="G53" s="1">
        <f t="shared" si="1"/>
        <v>812.2</v>
      </c>
      <c r="H53" s="2">
        <v>0</v>
      </c>
      <c r="I53" s="2">
        <f>1561.4-1561.4</f>
        <v>0</v>
      </c>
      <c r="J53" s="2">
        <v>0</v>
      </c>
      <c r="K53" s="2">
        <v>0</v>
      </c>
      <c r="L53" s="2">
        <v>812.2</v>
      </c>
      <c r="M53" s="2">
        <v>812.2</v>
      </c>
      <c r="N53" s="2">
        <v>0</v>
      </c>
      <c r="O53" s="2">
        <v>0</v>
      </c>
      <c r="P53" s="6"/>
    </row>
    <row r="54" spans="1:16" ht="41.25" customHeight="1">
      <c r="A54" s="45"/>
      <c r="B54" s="46"/>
      <c r="C54" s="18" t="s">
        <v>98</v>
      </c>
      <c r="D54" s="8" t="s">
        <v>20</v>
      </c>
      <c r="E54" s="5">
        <v>2016</v>
      </c>
      <c r="F54" s="1">
        <f t="shared" si="2"/>
        <v>633.1</v>
      </c>
      <c r="G54" s="1">
        <f t="shared" si="1"/>
        <v>633.1</v>
      </c>
      <c r="H54" s="2">
        <f>205-0.6</f>
        <v>204.4</v>
      </c>
      <c r="I54" s="2">
        <f>205-0.6</f>
        <v>204.4</v>
      </c>
      <c r="J54" s="2">
        <v>0</v>
      </c>
      <c r="K54" s="2">
        <v>0</v>
      </c>
      <c r="L54" s="2">
        <v>428.7</v>
      </c>
      <c r="M54" s="2">
        <v>428.7</v>
      </c>
      <c r="N54" s="2">
        <v>0</v>
      </c>
      <c r="O54" s="2">
        <v>0</v>
      </c>
      <c r="P54" s="6"/>
    </row>
    <row r="55" spans="1:16" ht="41.25" customHeight="1">
      <c r="A55" s="45"/>
      <c r="B55" s="46"/>
      <c r="C55" s="18" t="s">
        <v>93</v>
      </c>
      <c r="D55" s="8" t="s">
        <v>21</v>
      </c>
      <c r="E55" s="5">
        <v>2016</v>
      </c>
      <c r="F55" s="1">
        <f t="shared" si="2"/>
        <v>5832.6</v>
      </c>
      <c r="G55" s="1">
        <f t="shared" si="1"/>
        <v>5832.6</v>
      </c>
      <c r="H55" s="2">
        <v>0</v>
      </c>
      <c r="I55" s="2">
        <v>0</v>
      </c>
      <c r="J55" s="2">
        <v>0</v>
      </c>
      <c r="K55" s="2">
        <v>0</v>
      </c>
      <c r="L55" s="2">
        <v>5832.6</v>
      </c>
      <c r="M55" s="2">
        <v>5832.6</v>
      </c>
      <c r="N55" s="2">
        <v>0</v>
      </c>
      <c r="O55" s="2">
        <v>0</v>
      </c>
      <c r="P55" s="6"/>
    </row>
    <row r="56" spans="1:16" ht="93.75" customHeight="1">
      <c r="A56" s="45"/>
      <c r="B56" s="46"/>
      <c r="C56" s="5" t="s">
        <v>94</v>
      </c>
      <c r="D56" s="8" t="s">
        <v>71</v>
      </c>
      <c r="E56" s="5">
        <v>2016</v>
      </c>
      <c r="F56" s="1">
        <f t="shared" si="2"/>
        <v>16.7</v>
      </c>
      <c r="G56" s="1">
        <f t="shared" si="1"/>
        <v>16.7</v>
      </c>
      <c r="H56" s="2">
        <f>20-3.3</f>
        <v>16.7</v>
      </c>
      <c r="I56" s="2">
        <f>20-3.3</f>
        <v>16.7</v>
      </c>
      <c r="J56" s="2">
        <v>0</v>
      </c>
      <c r="K56" s="2">
        <v>0</v>
      </c>
      <c r="L56" s="2">
        <v>0</v>
      </c>
      <c r="M56" s="2">
        <v>0</v>
      </c>
      <c r="N56" s="2">
        <v>0</v>
      </c>
      <c r="O56" s="2">
        <v>0</v>
      </c>
      <c r="P56" s="6"/>
    </row>
    <row r="57" spans="1:16" ht="93.75" customHeight="1">
      <c r="A57" s="44"/>
      <c r="B57" s="42"/>
      <c r="C57" s="5" t="s">
        <v>101</v>
      </c>
      <c r="D57" s="8" t="s">
        <v>21</v>
      </c>
      <c r="E57" s="5">
        <v>2017</v>
      </c>
      <c r="F57" s="1">
        <f>H57+J57+L57+N57</f>
        <v>4712.7</v>
      </c>
      <c r="G57" s="1">
        <f>I57+K57+M57+O57</f>
        <v>4712.7</v>
      </c>
      <c r="H57" s="2">
        <v>0</v>
      </c>
      <c r="I57" s="2">
        <v>0</v>
      </c>
      <c r="J57" s="2">
        <v>0</v>
      </c>
      <c r="K57" s="2">
        <v>0</v>
      </c>
      <c r="L57" s="2">
        <v>4712.7</v>
      </c>
      <c r="M57" s="2">
        <v>4712.7</v>
      </c>
      <c r="N57" s="2">
        <v>0</v>
      </c>
      <c r="O57" s="2">
        <v>0</v>
      </c>
      <c r="P57" s="6"/>
    </row>
    <row r="58" spans="1:16" ht="63" customHeight="1">
      <c r="A58" s="43" t="s">
        <v>35</v>
      </c>
      <c r="B58" s="41" t="s">
        <v>82</v>
      </c>
      <c r="C58" s="4"/>
      <c r="D58" s="8" t="s">
        <v>21</v>
      </c>
      <c r="E58" s="8">
        <v>2015</v>
      </c>
      <c r="F58" s="1">
        <f t="shared" si="2"/>
        <v>2452.1</v>
      </c>
      <c r="G58" s="1">
        <f t="shared" si="1"/>
        <v>2452.1</v>
      </c>
      <c r="H58" s="2">
        <v>122.6</v>
      </c>
      <c r="I58" s="2">
        <v>122.6</v>
      </c>
      <c r="J58" s="2">
        <v>0</v>
      </c>
      <c r="K58" s="2">
        <v>0</v>
      </c>
      <c r="L58" s="2">
        <v>2329.5</v>
      </c>
      <c r="M58" s="2">
        <v>2329.5</v>
      </c>
      <c r="N58" s="2">
        <v>0</v>
      </c>
      <c r="O58" s="2">
        <v>0</v>
      </c>
      <c r="P58" s="6"/>
    </row>
    <row r="59" spans="1:16" ht="63" customHeight="1">
      <c r="A59" s="45"/>
      <c r="B59" s="46"/>
      <c r="C59" s="18" t="s">
        <v>94</v>
      </c>
      <c r="D59" s="8" t="s">
        <v>20</v>
      </c>
      <c r="E59" s="8">
        <v>2016</v>
      </c>
      <c r="F59" s="1">
        <f t="shared" si="2"/>
        <v>202.9</v>
      </c>
      <c r="G59" s="1">
        <f t="shared" si="1"/>
        <v>202.9</v>
      </c>
      <c r="H59" s="2">
        <f>96+115-8.1</f>
        <v>202.9</v>
      </c>
      <c r="I59" s="2">
        <f>96+115-8.1</f>
        <v>202.9</v>
      </c>
      <c r="J59" s="2">
        <v>0</v>
      </c>
      <c r="K59" s="2">
        <v>0</v>
      </c>
      <c r="L59" s="2">
        <v>0</v>
      </c>
      <c r="M59" s="2">
        <v>0</v>
      </c>
      <c r="N59" s="2">
        <v>0</v>
      </c>
      <c r="O59" s="2">
        <v>0</v>
      </c>
      <c r="P59" s="6"/>
    </row>
    <row r="60" spans="1:16" ht="100.5" customHeight="1">
      <c r="A60" s="44"/>
      <c r="B60" s="42"/>
      <c r="C60" s="18" t="s">
        <v>94</v>
      </c>
      <c r="D60" s="8" t="s">
        <v>71</v>
      </c>
      <c r="E60" s="8">
        <v>2016</v>
      </c>
      <c r="F60" s="1">
        <f t="shared" si="2"/>
        <v>16.7</v>
      </c>
      <c r="G60" s="1">
        <f t="shared" si="1"/>
        <v>16.7</v>
      </c>
      <c r="H60" s="2">
        <f>20-3.3</f>
        <v>16.7</v>
      </c>
      <c r="I60" s="2">
        <f>20-3.3</f>
        <v>16.7</v>
      </c>
      <c r="J60" s="2">
        <v>0</v>
      </c>
      <c r="K60" s="2">
        <v>0</v>
      </c>
      <c r="L60" s="2">
        <v>0</v>
      </c>
      <c r="M60" s="2">
        <v>0</v>
      </c>
      <c r="N60" s="2">
        <v>0</v>
      </c>
      <c r="O60" s="2">
        <v>0</v>
      </c>
      <c r="P60" s="6"/>
    </row>
    <row r="61" spans="1:16" ht="45.75" customHeight="1">
      <c r="A61" s="43" t="s">
        <v>36</v>
      </c>
      <c r="B61" s="21" t="s">
        <v>80</v>
      </c>
      <c r="C61" s="4"/>
      <c r="D61" s="8" t="s">
        <v>20</v>
      </c>
      <c r="E61" s="8">
        <v>2015</v>
      </c>
      <c r="F61" s="1">
        <f t="shared" si="2"/>
        <v>100</v>
      </c>
      <c r="G61" s="1">
        <f t="shared" si="1"/>
        <v>100</v>
      </c>
      <c r="H61" s="2">
        <v>0</v>
      </c>
      <c r="I61" s="2">
        <f>1561.4-1561.4</f>
        <v>0</v>
      </c>
      <c r="J61" s="2">
        <v>0</v>
      </c>
      <c r="K61" s="2">
        <v>0</v>
      </c>
      <c r="L61" s="2">
        <v>100</v>
      </c>
      <c r="M61" s="2">
        <v>100</v>
      </c>
      <c r="N61" s="2">
        <v>0</v>
      </c>
      <c r="O61" s="2">
        <v>0</v>
      </c>
      <c r="P61" s="6"/>
    </row>
    <row r="62" spans="1:16" ht="63" customHeight="1">
      <c r="A62" s="45"/>
      <c r="B62" s="51" t="s">
        <v>77</v>
      </c>
      <c r="C62" s="5" t="s">
        <v>95</v>
      </c>
      <c r="D62" s="8" t="s">
        <v>20</v>
      </c>
      <c r="E62" s="8">
        <v>2016</v>
      </c>
      <c r="F62" s="1">
        <f t="shared" si="2"/>
        <v>300</v>
      </c>
      <c r="G62" s="1">
        <f t="shared" si="1"/>
        <v>300</v>
      </c>
      <c r="H62" s="2">
        <v>6.8</v>
      </c>
      <c r="I62" s="2">
        <v>6.8</v>
      </c>
      <c r="J62" s="2">
        <v>0</v>
      </c>
      <c r="K62" s="2">
        <v>0</v>
      </c>
      <c r="L62" s="2">
        <f>300-6.8</f>
        <v>293.2</v>
      </c>
      <c r="M62" s="2">
        <f>300-6.8</f>
        <v>293.2</v>
      </c>
      <c r="N62" s="2">
        <v>0</v>
      </c>
      <c r="O62" s="2">
        <v>0</v>
      </c>
      <c r="P62" s="6"/>
    </row>
    <row r="63" spans="1:16" ht="45.75" customHeight="1">
      <c r="A63" s="44"/>
      <c r="B63" s="53"/>
      <c r="C63" s="12"/>
      <c r="D63" s="11" t="s">
        <v>21</v>
      </c>
      <c r="E63" s="3">
        <v>2019</v>
      </c>
      <c r="F63" s="1">
        <f t="shared" si="2"/>
        <v>40295.7</v>
      </c>
      <c r="G63" s="1">
        <f t="shared" si="1"/>
        <v>0</v>
      </c>
      <c r="H63" s="2">
        <v>10073.9</v>
      </c>
      <c r="I63" s="2">
        <v>0</v>
      </c>
      <c r="J63" s="2">
        <v>0</v>
      </c>
      <c r="K63" s="2">
        <v>0</v>
      </c>
      <c r="L63" s="2">
        <v>30221.8</v>
      </c>
      <c r="M63" s="2">
        <v>0</v>
      </c>
      <c r="N63" s="2">
        <v>0</v>
      </c>
      <c r="O63" s="2">
        <v>0</v>
      </c>
      <c r="P63" s="6"/>
    </row>
    <row r="64" spans="1:16" ht="60.75" customHeight="1">
      <c r="A64" s="43" t="s">
        <v>37</v>
      </c>
      <c r="B64" s="21" t="s">
        <v>89</v>
      </c>
      <c r="C64" s="8"/>
      <c r="D64" s="8" t="s">
        <v>20</v>
      </c>
      <c r="E64" s="8">
        <v>2015</v>
      </c>
      <c r="F64" s="1">
        <f t="shared" si="2"/>
        <v>2166</v>
      </c>
      <c r="G64" s="1">
        <f t="shared" si="1"/>
        <v>2166</v>
      </c>
      <c r="H64" s="2">
        <v>0</v>
      </c>
      <c r="I64" s="2">
        <f>1561.4-1561.4</f>
        <v>0</v>
      </c>
      <c r="J64" s="2">
        <v>0</v>
      </c>
      <c r="K64" s="2">
        <v>0</v>
      </c>
      <c r="L64" s="2">
        <v>2166</v>
      </c>
      <c r="M64" s="2">
        <v>2166</v>
      </c>
      <c r="N64" s="2">
        <v>0</v>
      </c>
      <c r="O64" s="2">
        <v>0</v>
      </c>
      <c r="P64" s="6"/>
    </row>
    <row r="65" spans="1:16" ht="60.75" customHeight="1">
      <c r="A65" s="45"/>
      <c r="B65" s="51" t="s">
        <v>76</v>
      </c>
      <c r="C65" s="12"/>
      <c r="D65" s="11" t="s">
        <v>21</v>
      </c>
      <c r="E65" s="3">
        <v>2019</v>
      </c>
      <c r="F65" s="1">
        <f t="shared" si="2"/>
        <v>78447.4</v>
      </c>
      <c r="G65" s="1">
        <f t="shared" si="1"/>
        <v>0</v>
      </c>
      <c r="H65" s="2">
        <v>19611.9</v>
      </c>
      <c r="I65" s="2">
        <v>0</v>
      </c>
      <c r="J65" s="2">
        <v>0</v>
      </c>
      <c r="K65" s="2">
        <v>0</v>
      </c>
      <c r="L65" s="2">
        <v>58835.5</v>
      </c>
      <c r="M65" s="2">
        <v>0</v>
      </c>
      <c r="N65" s="2">
        <v>0</v>
      </c>
      <c r="O65" s="2">
        <v>0</v>
      </c>
      <c r="P65" s="6"/>
    </row>
    <row r="66" spans="1:16" ht="60.75" customHeight="1">
      <c r="A66" s="45"/>
      <c r="B66" s="52"/>
      <c r="C66" s="8" t="s">
        <v>96</v>
      </c>
      <c r="D66" s="11" t="s">
        <v>20</v>
      </c>
      <c r="E66" s="3">
        <v>2016</v>
      </c>
      <c r="F66" s="1">
        <f t="shared" si="2"/>
        <v>300</v>
      </c>
      <c r="G66" s="1">
        <f t="shared" si="1"/>
        <v>300</v>
      </c>
      <c r="H66" s="2">
        <v>0</v>
      </c>
      <c r="I66" s="2">
        <v>0</v>
      </c>
      <c r="J66" s="2">
        <v>0</v>
      </c>
      <c r="K66" s="2">
        <v>0</v>
      </c>
      <c r="L66" s="2">
        <v>300</v>
      </c>
      <c r="M66" s="2">
        <v>300</v>
      </c>
      <c r="N66" s="2">
        <v>0</v>
      </c>
      <c r="O66" s="2">
        <v>0</v>
      </c>
      <c r="P66" s="6"/>
    </row>
    <row r="67" spans="1:16" ht="60.75" customHeight="1">
      <c r="A67" s="44"/>
      <c r="B67" s="53"/>
      <c r="C67" s="8" t="s">
        <v>94</v>
      </c>
      <c r="D67" s="11" t="s">
        <v>20</v>
      </c>
      <c r="E67" s="3">
        <v>2017</v>
      </c>
      <c r="F67" s="1">
        <f>H67+J67+L67+N67</f>
        <v>2399.6</v>
      </c>
      <c r="G67" s="1">
        <f>I67+K67+M67+O67</f>
        <v>2399.6</v>
      </c>
      <c r="H67" s="2">
        <v>2399.6</v>
      </c>
      <c r="I67" s="2">
        <v>2399.6</v>
      </c>
      <c r="J67" s="2">
        <v>0</v>
      </c>
      <c r="K67" s="2">
        <v>0</v>
      </c>
      <c r="L67" s="2">
        <v>0</v>
      </c>
      <c r="M67" s="2">
        <v>0</v>
      </c>
      <c r="N67" s="2">
        <v>0</v>
      </c>
      <c r="O67" s="2">
        <v>0</v>
      </c>
      <c r="P67" s="6"/>
    </row>
    <row r="68" spans="1:16" ht="78.75">
      <c r="A68" s="16" t="s">
        <v>38</v>
      </c>
      <c r="B68" s="8" t="s">
        <v>66</v>
      </c>
      <c r="C68" s="8"/>
      <c r="D68" s="8" t="s">
        <v>71</v>
      </c>
      <c r="E68" s="8">
        <v>2015</v>
      </c>
      <c r="F68" s="1">
        <f aca="true" t="shared" si="3" ref="F68:G76">H68+J68+L68+N68</f>
        <v>15.9</v>
      </c>
      <c r="G68" s="1">
        <f t="shared" si="3"/>
        <v>15.9</v>
      </c>
      <c r="H68" s="2">
        <v>15.9</v>
      </c>
      <c r="I68" s="2">
        <v>15.9</v>
      </c>
      <c r="J68" s="2">
        <v>0</v>
      </c>
      <c r="K68" s="2">
        <v>0</v>
      </c>
      <c r="L68" s="2">
        <v>0</v>
      </c>
      <c r="M68" s="2">
        <v>0</v>
      </c>
      <c r="N68" s="2">
        <v>0</v>
      </c>
      <c r="O68" s="2">
        <v>0</v>
      </c>
      <c r="P68" s="6"/>
    </row>
    <row r="69" spans="1:16" ht="78.75">
      <c r="A69" s="16" t="s">
        <v>39</v>
      </c>
      <c r="B69" s="8" t="s">
        <v>67</v>
      </c>
      <c r="C69" s="8"/>
      <c r="D69" s="8" t="s">
        <v>71</v>
      </c>
      <c r="E69" s="8">
        <v>2015</v>
      </c>
      <c r="F69" s="1">
        <f t="shared" si="3"/>
        <v>15.9</v>
      </c>
      <c r="G69" s="1">
        <f t="shared" si="3"/>
        <v>15.9</v>
      </c>
      <c r="H69" s="2">
        <v>15.9</v>
      </c>
      <c r="I69" s="2">
        <v>15.9</v>
      </c>
      <c r="J69" s="2">
        <v>0</v>
      </c>
      <c r="K69" s="2">
        <v>0</v>
      </c>
      <c r="L69" s="2">
        <v>0</v>
      </c>
      <c r="M69" s="2">
        <v>0</v>
      </c>
      <c r="N69" s="2">
        <v>0</v>
      </c>
      <c r="O69" s="2">
        <v>0</v>
      </c>
      <c r="P69" s="6"/>
    </row>
    <row r="70" spans="1:16" ht="78.75">
      <c r="A70" s="16" t="s">
        <v>40</v>
      </c>
      <c r="B70" s="8" t="s">
        <v>68</v>
      </c>
      <c r="C70" s="8"/>
      <c r="D70" s="8" t="s">
        <v>71</v>
      </c>
      <c r="E70" s="8">
        <v>2015</v>
      </c>
      <c r="F70" s="1">
        <f t="shared" si="3"/>
        <v>15.9</v>
      </c>
      <c r="G70" s="1">
        <f t="shared" si="3"/>
        <v>15.9</v>
      </c>
      <c r="H70" s="2">
        <v>15.9</v>
      </c>
      <c r="I70" s="2">
        <v>15.9</v>
      </c>
      <c r="J70" s="2">
        <v>0</v>
      </c>
      <c r="K70" s="2">
        <v>0</v>
      </c>
      <c r="L70" s="2">
        <v>0</v>
      </c>
      <c r="M70" s="2">
        <v>0</v>
      </c>
      <c r="N70" s="2">
        <v>0</v>
      </c>
      <c r="O70" s="2">
        <v>0</v>
      </c>
      <c r="P70" s="6"/>
    </row>
    <row r="71" spans="1:16" ht="52.5" customHeight="1">
      <c r="A71" s="16" t="s">
        <v>41</v>
      </c>
      <c r="B71" s="8" t="s">
        <v>69</v>
      </c>
      <c r="C71" s="8"/>
      <c r="D71" s="8" t="s">
        <v>71</v>
      </c>
      <c r="E71" s="8">
        <v>2015</v>
      </c>
      <c r="F71" s="1">
        <f t="shared" si="3"/>
        <v>16</v>
      </c>
      <c r="G71" s="1">
        <f t="shared" si="3"/>
        <v>16</v>
      </c>
      <c r="H71" s="2">
        <v>16</v>
      </c>
      <c r="I71" s="2">
        <v>16</v>
      </c>
      <c r="J71" s="2">
        <v>0</v>
      </c>
      <c r="K71" s="2">
        <v>0</v>
      </c>
      <c r="L71" s="2">
        <v>0</v>
      </c>
      <c r="M71" s="2">
        <v>0</v>
      </c>
      <c r="N71" s="2">
        <v>0</v>
      </c>
      <c r="O71" s="2">
        <v>0</v>
      </c>
      <c r="P71" s="6"/>
    </row>
    <row r="72" spans="1:16" ht="35.25" customHeight="1">
      <c r="A72" s="43" t="s">
        <v>42</v>
      </c>
      <c r="B72" s="41" t="s">
        <v>104</v>
      </c>
      <c r="C72" s="17"/>
      <c r="D72" s="8" t="s">
        <v>20</v>
      </c>
      <c r="E72" s="8">
        <v>2018</v>
      </c>
      <c r="F72" s="1">
        <f aca="true" t="shared" si="4" ref="F72:G75">H72+J72+L72+N72</f>
        <v>17570</v>
      </c>
      <c r="G72" s="1">
        <f t="shared" si="4"/>
        <v>0</v>
      </c>
      <c r="H72" s="2">
        <v>175.6</v>
      </c>
      <c r="I72" s="2">
        <v>0</v>
      </c>
      <c r="J72" s="2">
        <v>0</v>
      </c>
      <c r="K72" s="2">
        <v>0</v>
      </c>
      <c r="L72" s="2">
        <v>17394.4</v>
      </c>
      <c r="M72" s="2">
        <v>0</v>
      </c>
      <c r="N72" s="2">
        <v>0</v>
      </c>
      <c r="O72" s="2">
        <v>0</v>
      </c>
      <c r="P72" s="41" t="s">
        <v>105</v>
      </c>
    </row>
    <row r="73" spans="1:16" ht="35.25" customHeight="1">
      <c r="A73" s="45"/>
      <c r="B73" s="46"/>
      <c r="C73" s="6"/>
      <c r="D73" s="8" t="s">
        <v>21</v>
      </c>
      <c r="E73" s="8">
        <v>2019</v>
      </c>
      <c r="F73" s="1">
        <f t="shared" si="4"/>
        <v>47196.5</v>
      </c>
      <c r="G73" s="1">
        <f t="shared" si="4"/>
        <v>0</v>
      </c>
      <c r="H73" s="2">
        <v>472</v>
      </c>
      <c r="I73" s="2">
        <v>0</v>
      </c>
      <c r="J73" s="2">
        <v>0</v>
      </c>
      <c r="K73" s="2">
        <v>0</v>
      </c>
      <c r="L73" s="2">
        <v>46724.5</v>
      </c>
      <c r="M73" s="2">
        <v>0</v>
      </c>
      <c r="N73" s="2">
        <v>0</v>
      </c>
      <c r="O73" s="2">
        <v>0</v>
      </c>
      <c r="P73" s="46"/>
    </row>
    <row r="74" spans="1:16" ht="35.25" customHeight="1">
      <c r="A74" s="43" t="s">
        <v>43</v>
      </c>
      <c r="B74" s="41" t="s">
        <v>6</v>
      </c>
      <c r="C74" s="8"/>
      <c r="D74" s="8" t="s">
        <v>20</v>
      </c>
      <c r="E74" s="8">
        <v>2018</v>
      </c>
      <c r="F74" s="1">
        <f t="shared" si="4"/>
        <v>1400</v>
      </c>
      <c r="G74" s="1">
        <f t="shared" si="4"/>
        <v>0</v>
      </c>
      <c r="H74" s="2">
        <v>1400</v>
      </c>
      <c r="I74" s="2">
        <v>0</v>
      </c>
      <c r="J74" s="2">
        <v>0</v>
      </c>
      <c r="K74" s="2">
        <v>0</v>
      </c>
      <c r="L74" s="2">
        <v>0</v>
      </c>
      <c r="M74" s="2">
        <v>0</v>
      </c>
      <c r="N74" s="2">
        <v>0</v>
      </c>
      <c r="O74" s="2">
        <v>0</v>
      </c>
      <c r="P74" s="6"/>
    </row>
    <row r="75" spans="1:16" ht="35.25" customHeight="1">
      <c r="A75" s="44"/>
      <c r="B75" s="42"/>
      <c r="C75" s="8"/>
      <c r="D75" s="8" t="s">
        <v>21</v>
      </c>
      <c r="E75" s="8">
        <v>2019</v>
      </c>
      <c r="F75" s="1">
        <f t="shared" si="4"/>
        <v>6600</v>
      </c>
      <c r="G75" s="1">
        <f t="shared" si="4"/>
        <v>0</v>
      </c>
      <c r="H75" s="2">
        <v>1650</v>
      </c>
      <c r="I75" s="2">
        <v>0</v>
      </c>
      <c r="J75" s="2">
        <v>0</v>
      </c>
      <c r="K75" s="2">
        <v>0</v>
      </c>
      <c r="L75" s="2">
        <v>4950</v>
      </c>
      <c r="M75" s="2">
        <v>0</v>
      </c>
      <c r="N75" s="2">
        <v>0</v>
      </c>
      <c r="O75" s="2">
        <v>0</v>
      </c>
      <c r="P75" s="6"/>
    </row>
    <row r="76" spans="1:16" ht="49.5" customHeight="1">
      <c r="A76" s="19" t="s">
        <v>44</v>
      </c>
      <c r="B76" s="4" t="s">
        <v>70</v>
      </c>
      <c r="C76" s="4"/>
      <c r="D76" s="8" t="s">
        <v>21</v>
      </c>
      <c r="E76" s="8">
        <v>2019</v>
      </c>
      <c r="F76" s="1">
        <f t="shared" si="3"/>
        <v>60344.4</v>
      </c>
      <c r="G76" s="1">
        <f t="shared" si="3"/>
        <v>0</v>
      </c>
      <c r="H76" s="2">
        <v>603.4</v>
      </c>
      <c r="I76" s="2">
        <v>0</v>
      </c>
      <c r="J76" s="2">
        <v>0</v>
      </c>
      <c r="K76" s="2">
        <v>0</v>
      </c>
      <c r="L76" s="2">
        <v>59741</v>
      </c>
      <c r="M76" s="2">
        <v>0</v>
      </c>
      <c r="N76" s="2">
        <v>0</v>
      </c>
      <c r="O76" s="2">
        <v>0</v>
      </c>
      <c r="P76" s="6"/>
    </row>
    <row r="77" spans="1:16" ht="35.25" customHeight="1">
      <c r="A77" s="19" t="s">
        <v>45</v>
      </c>
      <c r="B77" s="4" t="s">
        <v>5</v>
      </c>
      <c r="C77" s="8"/>
      <c r="D77" s="8" t="s">
        <v>20</v>
      </c>
      <c r="E77" s="8">
        <v>2019</v>
      </c>
      <c r="F77" s="1">
        <f aca="true" t="shared" si="5" ref="F77:F82">H77+J77+L77+N77</f>
        <v>3570</v>
      </c>
      <c r="G77" s="1">
        <f aca="true" t="shared" si="6" ref="G77:G82">I77+K77+M77+O77</f>
        <v>0</v>
      </c>
      <c r="H77" s="2">
        <v>3570</v>
      </c>
      <c r="I77" s="2">
        <v>0</v>
      </c>
      <c r="J77" s="2">
        <v>0</v>
      </c>
      <c r="K77" s="2">
        <v>0</v>
      </c>
      <c r="L77" s="2">
        <v>0</v>
      </c>
      <c r="M77" s="2">
        <v>0</v>
      </c>
      <c r="N77" s="2">
        <v>0</v>
      </c>
      <c r="O77" s="2">
        <v>0</v>
      </c>
      <c r="P77" s="6"/>
    </row>
    <row r="78" spans="1:16" ht="30.75" customHeight="1">
      <c r="A78" s="19" t="s">
        <v>46</v>
      </c>
      <c r="B78" s="4" t="s">
        <v>3</v>
      </c>
      <c r="C78" s="8"/>
      <c r="D78" s="8" t="s">
        <v>20</v>
      </c>
      <c r="E78" s="8">
        <v>2019</v>
      </c>
      <c r="F78" s="1">
        <f t="shared" si="5"/>
        <v>2800</v>
      </c>
      <c r="G78" s="1">
        <f t="shared" si="6"/>
        <v>0</v>
      </c>
      <c r="H78" s="2">
        <v>0</v>
      </c>
      <c r="I78" s="2">
        <v>0</v>
      </c>
      <c r="J78" s="2">
        <v>0</v>
      </c>
      <c r="K78" s="2">
        <v>0</v>
      </c>
      <c r="L78" s="2">
        <v>0</v>
      </c>
      <c r="M78" s="2">
        <v>0</v>
      </c>
      <c r="N78" s="2">
        <v>2800</v>
      </c>
      <c r="O78" s="2">
        <v>0</v>
      </c>
      <c r="P78" s="6"/>
    </row>
    <row r="79" spans="1:16" ht="32.25" customHeight="1">
      <c r="A79" s="19" t="s">
        <v>47</v>
      </c>
      <c r="B79" s="4" t="s">
        <v>1</v>
      </c>
      <c r="C79" s="8"/>
      <c r="D79" s="8" t="s">
        <v>20</v>
      </c>
      <c r="E79" s="8">
        <v>2019</v>
      </c>
      <c r="F79" s="1">
        <f t="shared" si="5"/>
        <v>3892</v>
      </c>
      <c r="G79" s="1">
        <f t="shared" si="6"/>
        <v>0</v>
      </c>
      <c r="H79" s="2">
        <v>0</v>
      </c>
      <c r="I79" s="2">
        <v>0</v>
      </c>
      <c r="J79" s="2">
        <v>0</v>
      </c>
      <c r="K79" s="2">
        <v>0</v>
      </c>
      <c r="L79" s="2">
        <v>0</v>
      </c>
      <c r="M79" s="2">
        <v>0</v>
      </c>
      <c r="N79" s="2">
        <v>3892</v>
      </c>
      <c r="O79" s="2">
        <v>0</v>
      </c>
      <c r="P79" s="6"/>
    </row>
    <row r="80" spans="1:16" ht="30.75" customHeight="1">
      <c r="A80" s="19" t="s">
        <v>48</v>
      </c>
      <c r="B80" s="21" t="s">
        <v>2</v>
      </c>
      <c r="C80" s="11"/>
      <c r="D80" s="11" t="s">
        <v>20</v>
      </c>
      <c r="E80" s="8">
        <v>2019</v>
      </c>
      <c r="F80" s="1">
        <f t="shared" si="5"/>
        <v>5012</v>
      </c>
      <c r="G80" s="1">
        <f t="shared" si="6"/>
        <v>0</v>
      </c>
      <c r="H80" s="2">
        <v>0</v>
      </c>
      <c r="I80" s="2">
        <v>0</v>
      </c>
      <c r="J80" s="2">
        <v>0</v>
      </c>
      <c r="K80" s="2">
        <v>0</v>
      </c>
      <c r="L80" s="2">
        <v>0</v>
      </c>
      <c r="M80" s="2">
        <v>0</v>
      </c>
      <c r="N80" s="2">
        <v>5012</v>
      </c>
      <c r="O80" s="2">
        <v>0</v>
      </c>
      <c r="P80" s="6"/>
    </row>
    <row r="81" spans="1:16" ht="31.5" customHeight="1">
      <c r="A81" s="19" t="s">
        <v>49</v>
      </c>
      <c r="B81" s="4" t="s">
        <v>4</v>
      </c>
      <c r="C81" s="8"/>
      <c r="D81" s="8" t="s">
        <v>20</v>
      </c>
      <c r="E81" s="8">
        <v>2019</v>
      </c>
      <c r="F81" s="1">
        <f t="shared" si="5"/>
        <v>4830</v>
      </c>
      <c r="G81" s="1">
        <f t="shared" si="6"/>
        <v>0</v>
      </c>
      <c r="H81" s="2">
        <v>0</v>
      </c>
      <c r="I81" s="2">
        <v>0</v>
      </c>
      <c r="J81" s="2">
        <v>0</v>
      </c>
      <c r="K81" s="2">
        <v>0</v>
      </c>
      <c r="L81" s="2">
        <v>0</v>
      </c>
      <c r="M81" s="2">
        <v>0</v>
      </c>
      <c r="N81" s="2">
        <v>4830</v>
      </c>
      <c r="O81" s="2">
        <v>0</v>
      </c>
      <c r="P81" s="6"/>
    </row>
    <row r="82" spans="1:16" ht="33" customHeight="1">
      <c r="A82" s="19" t="s">
        <v>50</v>
      </c>
      <c r="B82" s="4" t="s">
        <v>7</v>
      </c>
      <c r="C82" s="8"/>
      <c r="D82" s="8" t="s">
        <v>20</v>
      </c>
      <c r="E82" s="8">
        <v>2019</v>
      </c>
      <c r="F82" s="1">
        <f t="shared" si="5"/>
        <v>10850</v>
      </c>
      <c r="G82" s="1">
        <f t="shared" si="6"/>
        <v>0</v>
      </c>
      <c r="H82" s="2">
        <v>0</v>
      </c>
      <c r="I82" s="2">
        <v>0</v>
      </c>
      <c r="J82" s="2">
        <v>0</v>
      </c>
      <c r="K82" s="2">
        <v>0</v>
      </c>
      <c r="L82" s="2">
        <v>0</v>
      </c>
      <c r="M82" s="2">
        <v>0</v>
      </c>
      <c r="N82" s="2">
        <v>10850</v>
      </c>
      <c r="O82" s="2">
        <v>0</v>
      </c>
      <c r="P82" s="6"/>
    </row>
    <row r="83" spans="1:16" ht="15.75" customHeight="1">
      <c r="A83" s="23"/>
      <c r="B83" s="24" t="s">
        <v>64</v>
      </c>
      <c r="C83" s="24"/>
      <c r="D83" s="25"/>
      <c r="E83" s="25"/>
      <c r="F83" s="25"/>
      <c r="G83" s="25"/>
      <c r="H83" s="25"/>
      <c r="I83" s="25"/>
      <c r="J83" s="25"/>
      <c r="K83" s="25"/>
      <c r="L83" s="25"/>
      <c r="M83" s="25"/>
      <c r="N83" s="25"/>
      <c r="O83" s="25"/>
      <c r="P83" s="26"/>
    </row>
    <row r="84" spans="1:16" ht="47.25">
      <c r="A84" s="16" t="s">
        <v>61</v>
      </c>
      <c r="B84" s="27" t="s">
        <v>62</v>
      </c>
      <c r="C84" s="8"/>
      <c r="D84" s="8" t="s">
        <v>63</v>
      </c>
      <c r="E84" s="8">
        <v>2018</v>
      </c>
      <c r="F84" s="1">
        <f>H84+J84+L84+N84</f>
        <v>6127</v>
      </c>
      <c r="G84" s="1">
        <f>I84+K84+M84+O84</f>
        <v>0</v>
      </c>
      <c r="H84" s="2">
        <v>1531.8</v>
      </c>
      <c r="I84" s="2">
        <v>0</v>
      </c>
      <c r="J84" s="2">
        <v>0</v>
      </c>
      <c r="K84" s="2">
        <v>0</v>
      </c>
      <c r="L84" s="2">
        <v>4595.2</v>
      </c>
      <c r="M84" s="2">
        <v>0</v>
      </c>
      <c r="N84" s="2">
        <v>0</v>
      </c>
      <c r="O84" s="2">
        <v>0</v>
      </c>
      <c r="P84" s="22"/>
    </row>
    <row r="85" spans="1:16" ht="27.75" customHeight="1">
      <c r="A85" s="64" t="s">
        <v>19</v>
      </c>
      <c r="B85" s="58" t="s">
        <v>60</v>
      </c>
      <c r="C85" s="59"/>
      <c r="D85" s="60"/>
      <c r="E85" s="28" t="s">
        <v>8</v>
      </c>
      <c r="F85" s="29">
        <f>F86+F87+F88+F89+F90</f>
        <v>707571.6</v>
      </c>
      <c r="G85" s="29">
        <f>G86+G87+G88+G89+G90</f>
        <v>181393.3</v>
      </c>
      <c r="H85" s="29">
        <f>H86+H87+H88+H89+H90</f>
        <v>107777.6</v>
      </c>
      <c r="I85" s="29">
        <f aca="true" t="shared" si="7" ref="I85:O85">I86+I87+I88+I89+I90</f>
        <v>9366.2</v>
      </c>
      <c r="J85" s="29">
        <f t="shared" si="7"/>
        <v>0</v>
      </c>
      <c r="K85" s="29">
        <f t="shared" si="7"/>
        <v>0</v>
      </c>
      <c r="L85" s="29">
        <f t="shared" si="7"/>
        <v>572410</v>
      </c>
      <c r="M85" s="29">
        <f t="shared" si="7"/>
        <v>172027.1</v>
      </c>
      <c r="N85" s="29">
        <f t="shared" si="7"/>
        <v>27384</v>
      </c>
      <c r="O85" s="29">
        <f t="shared" si="7"/>
        <v>0</v>
      </c>
      <c r="P85" s="8"/>
    </row>
    <row r="86" spans="1:16" ht="24" customHeight="1">
      <c r="A86" s="64"/>
      <c r="B86" s="61"/>
      <c r="C86" s="62"/>
      <c r="D86" s="63"/>
      <c r="E86" s="3">
        <v>2015</v>
      </c>
      <c r="F86" s="1">
        <f>H86+J86+L86+N86</f>
        <v>114280</v>
      </c>
      <c r="G86" s="1">
        <f aca="true" t="shared" si="8" ref="F86:G89">I86+K86+M86+O86</f>
        <v>114264.1</v>
      </c>
      <c r="H86" s="1">
        <f aca="true" t="shared" si="9" ref="H86:I90">H92+H98+H110+H104</f>
        <v>4274.7</v>
      </c>
      <c r="I86" s="1">
        <f t="shared" si="9"/>
        <v>4258.8</v>
      </c>
      <c r="J86" s="1">
        <f aca="true" t="shared" si="10" ref="J86:O88">J92+J98+J110</f>
        <v>0</v>
      </c>
      <c r="K86" s="1">
        <f t="shared" si="10"/>
        <v>0</v>
      </c>
      <c r="L86" s="1">
        <f t="shared" si="10"/>
        <v>110005.3</v>
      </c>
      <c r="M86" s="1">
        <f t="shared" si="10"/>
        <v>110005.3</v>
      </c>
      <c r="N86" s="1">
        <f t="shared" si="10"/>
        <v>0</v>
      </c>
      <c r="O86" s="1">
        <f t="shared" si="10"/>
        <v>0</v>
      </c>
      <c r="P86" s="8"/>
    </row>
    <row r="87" spans="1:16" ht="24" customHeight="1">
      <c r="A87" s="64"/>
      <c r="B87" s="61"/>
      <c r="C87" s="62"/>
      <c r="D87" s="63"/>
      <c r="E87" s="3">
        <v>2016</v>
      </c>
      <c r="F87" s="1">
        <f t="shared" si="8"/>
        <v>50480.6</v>
      </c>
      <c r="G87" s="1">
        <f t="shared" si="8"/>
        <v>50480.6</v>
      </c>
      <c r="H87" s="1">
        <f t="shared" si="9"/>
        <v>1230.4</v>
      </c>
      <c r="I87" s="1">
        <f t="shared" si="9"/>
        <v>1230.4</v>
      </c>
      <c r="J87" s="1">
        <f t="shared" si="10"/>
        <v>0</v>
      </c>
      <c r="K87" s="1">
        <f t="shared" si="10"/>
        <v>0</v>
      </c>
      <c r="L87" s="1">
        <f t="shared" si="10"/>
        <v>49250.2</v>
      </c>
      <c r="M87" s="1">
        <f t="shared" si="10"/>
        <v>49250.2</v>
      </c>
      <c r="N87" s="1">
        <f t="shared" si="10"/>
        <v>0</v>
      </c>
      <c r="O87" s="1">
        <f t="shared" si="10"/>
        <v>0</v>
      </c>
      <c r="P87" s="8"/>
    </row>
    <row r="88" spans="1:16" ht="18.75" customHeight="1">
      <c r="A88" s="64"/>
      <c r="B88" s="61"/>
      <c r="C88" s="62"/>
      <c r="D88" s="63"/>
      <c r="E88" s="3">
        <v>2017</v>
      </c>
      <c r="F88" s="1">
        <f t="shared" si="8"/>
        <v>16648.6</v>
      </c>
      <c r="G88" s="1">
        <f t="shared" si="8"/>
        <v>16648.6</v>
      </c>
      <c r="H88" s="1">
        <f t="shared" si="9"/>
        <v>3877</v>
      </c>
      <c r="I88" s="1">
        <f t="shared" si="9"/>
        <v>3877</v>
      </c>
      <c r="J88" s="1">
        <f t="shared" si="10"/>
        <v>0</v>
      </c>
      <c r="K88" s="1">
        <f t="shared" si="10"/>
        <v>0</v>
      </c>
      <c r="L88" s="1">
        <f t="shared" si="10"/>
        <v>12771.6</v>
      </c>
      <c r="M88" s="1">
        <f t="shared" si="10"/>
        <v>12771.6</v>
      </c>
      <c r="N88" s="1">
        <f t="shared" si="10"/>
        <v>0</v>
      </c>
      <c r="O88" s="1">
        <f t="shared" si="10"/>
        <v>0</v>
      </c>
      <c r="P88" s="8"/>
    </row>
    <row r="89" spans="1:16" ht="24" customHeight="1">
      <c r="A89" s="64"/>
      <c r="B89" s="61"/>
      <c r="C89" s="62"/>
      <c r="D89" s="63"/>
      <c r="E89" s="3">
        <v>2018</v>
      </c>
      <c r="F89" s="1">
        <f t="shared" si="8"/>
        <v>262324.4</v>
      </c>
      <c r="G89" s="1">
        <f t="shared" si="8"/>
        <v>0</v>
      </c>
      <c r="H89" s="1">
        <f t="shared" si="9"/>
        <v>62414.3</v>
      </c>
      <c r="I89" s="1">
        <f t="shared" si="9"/>
        <v>0</v>
      </c>
      <c r="J89" s="1">
        <f aca="true" t="shared" si="11" ref="J89:O90">J95+J101+J113+J107</f>
        <v>0</v>
      </c>
      <c r="K89" s="1">
        <f t="shared" si="11"/>
        <v>0</v>
      </c>
      <c r="L89" s="1">
        <f t="shared" si="11"/>
        <v>199910.1</v>
      </c>
      <c r="M89" s="1">
        <f t="shared" si="11"/>
        <v>0</v>
      </c>
      <c r="N89" s="1">
        <f t="shared" si="11"/>
        <v>0</v>
      </c>
      <c r="O89" s="1">
        <f t="shared" si="11"/>
        <v>0</v>
      </c>
      <c r="P89" s="8"/>
    </row>
    <row r="90" spans="1:16" ht="24" customHeight="1">
      <c r="A90" s="64"/>
      <c r="B90" s="61"/>
      <c r="C90" s="62"/>
      <c r="D90" s="63"/>
      <c r="E90" s="3">
        <v>2019</v>
      </c>
      <c r="F90" s="1">
        <f aca="true" t="shared" si="12" ref="F90:F96">H90+J90+L90+N90</f>
        <v>263838</v>
      </c>
      <c r="G90" s="1">
        <f aca="true" t="shared" si="13" ref="G90:G97">I90+K90+M90+O90</f>
        <v>0</v>
      </c>
      <c r="H90" s="1">
        <f t="shared" si="9"/>
        <v>35981.2</v>
      </c>
      <c r="I90" s="1">
        <f t="shared" si="9"/>
        <v>0</v>
      </c>
      <c r="J90" s="1">
        <f t="shared" si="11"/>
        <v>0</v>
      </c>
      <c r="K90" s="1">
        <f t="shared" si="11"/>
        <v>0</v>
      </c>
      <c r="L90" s="1">
        <f t="shared" si="11"/>
        <v>200472.8</v>
      </c>
      <c r="M90" s="1">
        <f t="shared" si="11"/>
        <v>0</v>
      </c>
      <c r="N90" s="1">
        <f t="shared" si="11"/>
        <v>27384</v>
      </c>
      <c r="O90" s="1">
        <f t="shared" si="11"/>
        <v>0</v>
      </c>
      <c r="P90" s="8"/>
    </row>
    <row r="91" spans="1:16" ht="19.5" customHeight="1">
      <c r="A91" s="64"/>
      <c r="B91" s="58" t="s">
        <v>52</v>
      </c>
      <c r="C91" s="59"/>
      <c r="D91" s="60"/>
      <c r="E91" s="28" t="s">
        <v>8</v>
      </c>
      <c r="F91" s="29">
        <f>H91+J91+L91+N91</f>
        <v>61790.7</v>
      </c>
      <c r="G91" s="30">
        <f t="shared" si="13"/>
        <v>11866.7</v>
      </c>
      <c r="H91" s="30">
        <f>H92+H93+H94+H95+H96</f>
        <v>9221.8</v>
      </c>
      <c r="I91" s="30">
        <f aca="true" t="shared" si="14" ref="I91:O91">I92+I93+I94+I95+I96</f>
        <v>4076.2</v>
      </c>
      <c r="J91" s="30">
        <f t="shared" si="14"/>
        <v>0</v>
      </c>
      <c r="K91" s="30">
        <f t="shared" si="14"/>
        <v>0</v>
      </c>
      <c r="L91" s="30">
        <f t="shared" si="14"/>
        <v>25184.9</v>
      </c>
      <c r="M91" s="30">
        <f t="shared" si="14"/>
        <v>7790.5</v>
      </c>
      <c r="N91" s="30">
        <f t="shared" si="14"/>
        <v>27384</v>
      </c>
      <c r="O91" s="30">
        <f t="shared" si="14"/>
        <v>0</v>
      </c>
      <c r="P91" s="8"/>
    </row>
    <row r="92" spans="1:16" ht="20.25" customHeight="1">
      <c r="A92" s="64"/>
      <c r="B92" s="61"/>
      <c r="C92" s="62"/>
      <c r="D92" s="63"/>
      <c r="E92" s="3">
        <v>2015</v>
      </c>
      <c r="F92" s="1">
        <f t="shared" si="12"/>
        <v>5568.6</v>
      </c>
      <c r="G92" s="31">
        <f t="shared" si="13"/>
        <v>5568.6</v>
      </c>
      <c r="H92" s="1">
        <f aca="true" t="shared" si="15" ref="H92:O92">H30+H35+H36+H39+H46+H50+H53+H61+H64</f>
        <v>0</v>
      </c>
      <c r="I92" s="1">
        <f t="shared" si="15"/>
        <v>0</v>
      </c>
      <c r="J92" s="1">
        <f t="shared" si="15"/>
        <v>0</v>
      </c>
      <c r="K92" s="1">
        <f t="shared" si="15"/>
        <v>0</v>
      </c>
      <c r="L92" s="1">
        <f t="shared" si="15"/>
        <v>5568.6</v>
      </c>
      <c r="M92" s="1">
        <f t="shared" si="15"/>
        <v>5568.6</v>
      </c>
      <c r="N92" s="1">
        <f t="shared" si="15"/>
        <v>0</v>
      </c>
      <c r="O92" s="1">
        <f t="shared" si="15"/>
        <v>0</v>
      </c>
      <c r="P92" s="8"/>
    </row>
    <row r="93" spans="1:16" ht="19.5" customHeight="1">
      <c r="A93" s="64"/>
      <c r="B93" s="61"/>
      <c r="C93" s="62"/>
      <c r="D93" s="63"/>
      <c r="E93" s="3">
        <v>2016</v>
      </c>
      <c r="F93" s="1">
        <f t="shared" si="12"/>
        <v>2932.9</v>
      </c>
      <c r="G93" s="31">
        <f t="shared" si="13"/>
        <v>2932.9</v>
      </c>
      <c r="H93" s="1">
        <f aca="true" t="shared" si="16" ref="H93:O93">H59+H66+H62+H54+H37+H31+H47+H40</f>
        <v>711</v>
      </c>
      <c r="I93" s="1">
        <f t="shared" si="16"/>
        <v>711</v>
      </c>
      <c r="J93" s="1">
        <f t="shared" si="16"/>
        <v>0</v>
      </c>
      <c r="K93" s="1">
        <f t="shared" si="16"/>
        <v>0</v>
      </c>
      <c r="L93" s="1">
        <f t="shared" si="16"/>
        <v>2221.9</v>
      </c>
      <c r="M93" s="1">
        <f t="shared" si="16"/>
        <v>2221.9</v>
      </c>
      <c r="N93" s="1">
        <f t="shared" si="16"/>
        <v>0</v>
      </c>
      <c r="O93" s="1">
        <f t="shared" si="16"/>
        <v>0</v>
      </c>
      <c r="P93" s="8"/>
    </row>
    <row r="94" spans="1:16" ht="21.75" customHeight="1">
      <c r="A94" s="64"/>
      <c r="B94" s="61"/>
      <c r="C94" s="62"/>
      <c r="D94" s="63"/>
      <c r="E94" s="3">
        <v>2017</v>
      </c>
      <c r="F94" s="1">
        <f t="shared" si="12"/>
        <v>3365.2</v>
      </c>
      <c r="G94" s="31">
        <f t="shared" si="13"/>
        <v>3365.2</v>
      </c>
      <c r="H94" s="1">
        <f aca="true" t="shared" si="17" ref="H94:O94">H44+H67</f>
        <v>3365.2</v>
      </c>
      <c r="I94" s="1">
        <f t="shared" si="17"/>
        <v>3365.2</v>
      </c>
      <c r="J94" s="1">
        <f t="shared" si="17"/>
        <v>0</v>
      </c>
      <c r="K94" s="1">
        <f t="shared" si="17"/>
        <v>0</v>
      </c>
      <c r="L94" s="1">
        <f t="shared" si="17"/>
        <v>0</v>
      </c>
      <c r="M94" s="1">
        <f t="shared" si="17"/>
        <v>0</v>
      </c>
      <c r="N94" s="1">
        <f t="shared" si="17"/>
        <v>0</v>
      </c>
      <c r="O94" s="1">
        <f t="shared" si="17"/>
        <v>0</v>
      </c>
      <c r="P94" s="8"/>
    </row>
    <row r="95" spans="1:16" ht="21.75" customHeight="1">
      <c r="A95" s="64"/>
      <c r="B95" s="61"/>
      <c r="C95" s="62"/>
      <c r="D95" s="63"/>
      <c r="E95" s="3">
        <v>2018</v>
      </c>
      <c r="F95" s="1">
        <f t="shared" si="12"/>
        <v>18970</v>
      </c>
      <c r="G95" s="31">
        <f t="shared" si="13"/>
        <v>0</v>
      </c>
      <c r="H95" s="32">
        <f aca="true" t="shared" si="18" ref="H95:O95">H72+H74</f>
        <v>1575.6</v>
      </c>
      <c r="I95" s="32">
        <f t="shared" si="18"/>
        <v>0</v>
      </c>
      <c r="J95" s="32">
        <f t="shared" si="18"/>
        <v>0</v>
      </c>
      <c r="K95" s="32">
        <f t="shared" si="18"/>
        <v>0</v>
      </c>
      <c r="L95" s="32">
        <f t="shared" si="18"/>
        <v>17394.4</v>
      </c>
      <c r="M95" s="32">
        <f t="shared" si="18"/>
        <v>0</v>
      </c>
      <c r="N95" s="32">
        <f t="shared" si="18"/>
        <v>0</v>
      </c>
      <c r="O95" s="32">
        <f t="shared" si="18"/>
        <v>0</v>
      </c>
      <c r="P95" s="8"/>
    </row>
    <row r="96" spans="1:16" ht="21.75" customHeight="1">
      <c r="A96" s="64"/>
      <c r="B96" s="61"/>
      <c r="C96" s="62"/>
      <c r="D96" s="63"/>
      <c r="E96" s="3">
        <v>2019</v>
      </c>
      <c r="F96" s="1">
        <f t="shared" si="12"/>
        <v>30954</v>
      </c>
      <c r="G96" s="31">
        <f t="shared" si="13"/>
        <v>0</v>
      </c>
      <c r="H96" s="32">
        <f aca="true" t="shared" si="19" ref="H96:O96">H82+H81+H80+H79+H78+H77</f>
        <v>3570</v>
      </c>
      <c r="I96" s="32">
        <f t="shared" si="19"/>
        <v>0</v>
      </c>
      <c r="J96" s="32">
        <f t="shared" si="19"/>
        <v>0</v>
      </c>
      <c r="K96" s="32">
        <f t="shared" si="19"/>
        <v>0</v>
      </c>
      <c r="L96" s="32">
        <f t="shared" si="19"/>
        <v>0</v>
      </c>
      <c r="M96" s="32">
        <f t="shared" si="19"/>
        <v>0</v>
      </c>
      <c r="N96" s="37">
        <f t="shared" si="19"/>
        <v>27384</v>
      </c>
      <c r="O96" s="32">
        <f t="shared" si="19"/>
        <v>0</v>
      </c>
      <c r="P96" s="8"/>
    </row>
    <row r="97" spans="1:16" ht="18" customHeight="1">
      <c r="A97" s="64"/>
      <c r="B97" s="58" t="s">
        <v>53</v>
      </c>
      <c r="C97" s="59"/>
      <c r="D97" s="60"/>
      <c r="E97" s="28" t="s">
        <v>8</v>
      </c>
      <c r="F97" s="29">
        <f>H97+J97+L97+N97</f>
        <v>639475.5</v>
      </c>
      <c r="G97" s="30">
        <f t="shared" si="13"/>
        <v>169348.2</v>
      </c>
      <c r="H97" s="29">
        <f>H98+H99+H100+H101+H102</f>
        <v>96845.6</v>
      </c>
      <c r="I97" s="29">
        <f aca="true" t="shared" si="20" ref="I97:O97">I98+I99+I100+I101+I102</f>
        <v>5111.6</v>
      </c>
      <c r="J97" s="29">
        <f t="shared" si="20"/>
        <v>0</v>
      </c>
      <c r="K97" s="29">
        <f t="shared" si="20"/>
        <v>0</v>
      </c>
      <c r="L97" s="29">
        <f t="shared" si="20"/>
        <v>542629.9</v>
      </c>
      <c r="M97" s="29">
        <f t="shared" si="20"/>
        <v>164236.6</v>
      </c>
      <c r="N97" s="29">
        <f t="shared" si="20"/>
        <v>0</v>
      </c>
      <c r="O97" s="29">
        <f t="shared" si="20"/>
        <v>0</v>
      </c>
      <c r="P97" s="8"/>
    </row>
    <row r="98" spans="1:16" ht="21.75" customHeight="1">
      <c r="A98" s="64"/>
      <c r="B98" s="61"/>
      <c r="C98" s="62"/>
      <c r="D98" s="63"/>
      <c r="E98" s="3">
        <v>2015</v>
      </c>
      <c r="F98" s="1">
        <f aca="true" t="shared" si="21" ref="F98:G101">H98+J98+L98+N98</f>
        <v>108600</v>
      </c>
      <c r="G98" s="1">
        <f t="shared" si="21"/>
        <v>108584.1</v>
      </c>
      <c r="H98" s="1">
        <f>H20+H22+H24+H26+H27++H41+H48+H52+H58+15.9</f>
        <v>4163.3</v>
      </c>
      <c r="I98" s="1">
        <f>I20+I22+I24+I26+I27++I41+I48+I52+I58</f>
        <v>4147.4</v>
      </c>
      <c r="J98" s="1">
        <f>J20+J22+J24+J26+J27++J41+J48+J52+J58</f>
        <v>0</v>
      </c>
      <c r="K98" s="1">
        <f>K20+K22+K24+K26+K27+K41+K48+K52+K58</f>
        <v>0</v>
      </c>
      <c r="L98" s="1">
        <f>L20+L22+L24+L26+L27++L41+L48+L52+L58</f>
        <v>104436.7</v>
      </c>
      <c r="M98" s="1">
        <f>M20+M22+M24+M26+M27+M41+M48+M52+M58</f>
        <v>104436.7</v>
      </c>
      <c r="N98" s="1">
        <f>N20+N22+N24+N26+N27++N41+N48+N52+N58</f>
        <v>0</v>
      </c>
      <c r="O98" s="1">
        <f>O20+O22+O24+O26+O27+O41+O48+O52+O58</f>
        <v>0</v>
      </c>
      <c r="P98" s="8"/>
    </row>
    <row r="99" spans="1:16" ht="19.5" customHeight="1">
      <c r="A99" s="64"/>
      <c r="B99" s="61"/>
      <c r="C99" s="62"/>
      <c r="D99" s="63"/>
      <c r="E99" s="3">
        <v>2016</v>
      </c>
      <c r="F99" s="1">
        <f t="shared" si="21"/>
        <v>47480.7</v>
      </c>
      <c r="G99" s="31">
        <f t="shared" si="21"/>
        <v>47480.7</v>
      </c>
      <c r="H99" s="1">
        <f aca="true" t="shared" si="22" ref="H99:O99">H49+H55+H28+H42</f>
        <v>452.4</v>
      </c>
      <c r="I99" s="1">
        <f t="shared" si="22"/>
        <v>452.4</v>
      </c>
      <c r="J99" s="1">
        <f t="shared" si="22"/>
        <v>0</v>
      </c>
      <c r="K99" s="1">
        <f t="shared" si="22"/>
        <v>0</v>
      </c>
      <c r="L99" s="1">
        <f t="shared" si="22"/>
        <v>47028.3</v>
      </c>
      <c r="M99" s="1">
        <f t="shared" si="22"/>
        <v>47028.3</v>
      </c>
      <c r="N99" s="1">
        <f t="shared" si="22"/>
        <v>0</v>
      </c>
      <c r="O99" s="1">
        <f t="shared" si="22"/>
        <v>0</v>
      </c>
      <c r="P99" s="8"/>
    </row>
    <row r="100" spans="1:16" ht="18.75" customHeight="1">
      <c r="A100" s="64"/>
      <c r="B100" s="61"/>
      <c r="C100" s="62"/>
      <c r="D100" s="63"/>
      <c r="E100" s="3">
        <v>2017</v>
      </c>
      <c r="F100" s="1">
        <f t="shared" si="21"/>
        <v>13283.4</v>
      </c>
      <c r="G100" s="31">
        <f t="shared" si="21"/>
        <v>13283.4</v>
      </c>
      <c r="H100" s="1">
        <f>H43+H57</f>
        <v>511.8</v>
      </c>
      <c r="I100" s="1">
        <f>I43+I57</f>
        <v>511.8</v>
      </c>
      <c r="J100" s="1">
        <f aca="true" t="shared" si="23" ref="J100:O100">J43+J57</f>
        <v>0</v>
      </c>
      <c r="K100" s="1">
        <f t="shared" si="23"/>
        <v>0</v>
      </c>
      <c r="L100" s="1">
        <f t="shared" si="23"/>
        <v>12771.6</v>
      </c>
      <c r="M100" s="1">
        <f t="shared" si="23"/>
        <v>12771.6</v>
      </c>
      <c r="N100" s="1">
        <f t="shared" si="23"/>
        <v>0</v>
      </c>
      <c r="O100" s="1">
        <f t="shared" si="23"/>
        <v>0</v>
      </c>
      <c r="P100" s="8"/>
    </row>
    <row r="101" spans="1:16" ht="17.25" customHeight="1">
      <c r="A101" s="64"/>
      <c r="B101" s="61"/>
      <c r="C101" s="62"/>
      <c r="D101" s="63"/>
      <c r="E101" s="3">
        <v>2018</v>
      </c>
      <c r="F101" s="1">
        <f t="shared" si="21"/>
        <v>237227.4</v>
      </c>
      <c r="G101" s="31">
        <f t="shared" si="21"/>
        <v>0</v>
      </c>
      <c r="H101" s="1">
        <f aca="true" t="shared" si="24" ref="H101:O101">H51+H38+H34+H33+H32</f>
        <v>59306.9</v>
      </c>
      <c r="I101" s="1">
        <f t="shared" si="24"/>
        <v>0</v>
      </c>
      <c r="J101" s="1">
        <f t="shared" si="24"/>
        <v>0</v>
      </c>
      <c r="K101" s="1">
        <f t="shared" si="24"/>
        <v>0</v>
      </c>
      <c r="L101" s="1">
        <f t="shared" si="24"/>
        <v>177920.5</v>
      </c>
      <c r="M101" s="1">
        <f t="shared" si="24"/>
        <v>0</v>
      </c>
      <c r="N101" s="1">
        <f t="shared" si="24"/>
        <v>0</v>
      </c>
      <c r="O101" s="1">
        <f t="shared" si="24"/>
        <v>0</v>
      </c>
      <c r="P101" s="8"/>
    </row>
    <row r="102" spans="1:16" ht="17.25" customHeight="1">
      <c r="A102" s="64"/>
      <c r="B102" s="61"/>
      <c r="C102" s="62"/>
      <c r="D102" s="63"/>
      <c r="E102" s="3">
        <v>2019</v>
      </c>
      <c r="F102" s="1">
        <f>H102+J102+L102+N102</f>
        <v>232884</v>
      </c>
      <c r="G102" s="31">
        <f>I102+K102+M102+O102</f>
        <v>0</v>
      </c>
      <c r="H102" s="1">
        <f aca="true" t="shared" si="25" ref="H102:O102">H63+H65+H73+H75+H76</f>
        <v>32411.2</v>
      </c>
      <c r="I102" s="1">
        <f t="shared" si="25"/>
        <v>0</v>
      </c>
      <c r="J102" s="1">
        <f t="shared" si="25"/>
        <v>0</v>
      </c>
      <c r="K102" s="1">
        <f t="shared" si="25"/>
        <v>0</v>
      </c>
      <c r="L102" s="1">
        <f t="shared" si="25"/>
        <v>200472.8</v>
      </c>
      <c r="M102" s="1">
        <f t="shared" si="25"/>
        <v>0</v>
      </c>
      <c r="N102" s="1">
        <f t="shared" si="25"/>
        <v>0</v>
      </c>
      <c r="O102" s="1">
        <f t="shared" si="25"/>
        <v>0</v>
      </c>
      <c r="P102" s="8"/>
    </row>
    <row r="103" spans="1:16" ht="17.25" customHeight="1">
      <c r="A103" s="64"/>
      <c r="B103" s="58" t="s">
        <v>71</v>
      </c>
      <c r="C103" s="59"/>
      <c r="D103" s="60"/>
      <c r="E103" s="28" t="s">
        <v>8</v>
      </c>
      <c r="F103" s="29">
        <f>H103+J103+L103+N103</f>
        <v>178.4</v>
      </c>
      <c r="G103" s="30">
        <f aca="true" t="shared" si="26" ref="F103:G107">I103+K103+M103+O103</f>
        <v>178.4</v>
      </c>
      <c r="H103" s="29">
        <f>H104+H105+H106+H107+H108</f>
        <v>178.4</v>
      </c>
      <c r="I103" s="29">
        <f aca="true" t="shared" si="27" ref="I103:O103">I104+I105+I106+I107+I108</f>
        <v>178.4</v>
      </c>
      <c r="J103" s="29">
        <f t="shared" si="27"/>
        <v>0</v>
      </c>
      <c r="K103" s="29">
        <f t="shared" si="27"/>
        <v>0</v>
      </c>
      <c r="L103" s="29">
        <f t="shared" si="27"/>
        <v>0</v>
      </c>
      <c r="M103" s="29">
        <f t="shared" si="27"/>
        <v>0</v>
      </c>
      <c r="N103" s="29">
        <f t="shared" si="27"/>
        <v>0</v>
      </c>
      <c r="O103" s="29">
        <f t="shared" si="27"/>
        <v>0</v>
      </c>
      <c r="P103" s="8"/>
    </row>
    <row r="104" spans="1:16" ht="17.25" customHeight="1">
      <c r="A104" s="64"/>
      <c r="B104" s="61"/>
      <c r="C104" s="62"/>
      <c r="D104" s="63"/>
      <c r="E104" s="3">
        <v>2015</v>
      </c>
      <c r="F104" s="1">
        <f t="shared" si="26"/>
        <v>111.4</v>
      </c>
      <c r="G104" s="31">
        <f t="shared" si="26"/>
        <v>111.4</v>
      </c>
      <c r="H104" s="1">
        <f aca="true" t="shared" si="28" ref="H104:O104">H21+H23+H25+H69+H70+H71+H68</f>
        <v>111.4</v>
      </c>
      <c r="I104" s="1">
        <f t="shared" si="28"/>
        <v>111.4</v>
      </c>
      <c r="J104" s="1">
        <f t="shared" si="28"/>
        <v>0</v>
      </c>
      <c r="K104" s="1">
        <f t="shared" si="28"/>
        <v>0</v>
      </c>
      <c r="L104" s="1">
        <f t="shared" si="28"/>
        <v>0</v>
      </c>
      <c r="M104" s="1">
        <f t="shared" si="28"/>
        <v>0</v>
      </c>
      <c r="N104" s="1">
        <f t="shared" si="28"/>
        <v>0</v>
      </c>
      <c r="O104" s="1">
        <f t="shared" si="28"/>
        <v>0</v>
      </c>
      <c r="P104" s="8"/>
    </row>
    <row r="105" spans="1:16" ht="17.25" customHeight="1">
      <c r="A105" s="64"/>
      <c r="B105" s="61"/>
      <c r="C105" s="62"/>
      <c r="D105" s="63"/>
      <c r="E105" s="3">
        <v>2016</v>
      </c>
      <c r="F105" s="1">
        <f t="shared" si="26"/>
        <v>67</v>
      </c>
      <c r="G105" s="31">
        <f t="shared" si="26"/>
        <v>67</v>
      </c>
      <c r="H105" s="1">
        <f aca="true" t="shared" si="29" ref="H105:O105">H60+H29+H56+H45</f>
        <v>67</v>
      </c>
      <c r="I105" s="1">
        <f t="shared" si="29"/>
        <v>67</v>
      </c>
      <c r="J105" s="1">
        <f t="shared" si="29"/>
        <v>0</v>
      </c>
      <c r="K105" s="1">
        <f t="shared" si="29"/>
        <v>0</v>
      </c>
      <c r="L105" s="1">
        <f t="shared" si="29"/>
        <v>0</v>
      </c>
      <c r="M105" s="1">
        <f t="shared" si="29"/>
        <v>0</v>
      </c>
      <c r="N105" s="1">
        <f t="shared" si="29"/>
        <v>0</v>
      </c>
      <c r="O105" s="1">
        <f t="shared" si="29"/>
        <v>0</v>
      </c>
      <c r="P105" s="8"/>
    </row>
    <row r="106" spans="1:16" ht="17.25" customHeight="1">
      <c r="A106" s="64"/>
      <c r="B106" s="61"/>
      <c r="C106" s="62"/>
      <c r="D106" s="63"/>
      <c r="E106" s="3">
        <v>2017</v>
      </c>
      <c r="F106" s="1">
        <f t="shared" si="26"/>
        <v>0</v>
      </c>
      <c r="G106" s="31">
        <f t="shared" si="26"/>
        <v>0</v>
      </c>
      <c r="H106" s="1">
        <v>0</v>
      </c>
      <c r="I106" s="1">
        <v>0</v>
      </c>
      <c r="J106" s="1">
        <v>0</v>
      </c>
      <c r="K106" s="1">
        <v>0</v>
      </c>
      <c r="L106" s="1">
        <v>0</v>
      </c>
      <c r="M106" s="1">
        <v>0</v>
      </c>
      <c r="N106" s="1">
        <v>0</v>
      </c>
      <c r="O106" s="1">
        <v>0</v>
      </c>
      <c r="P106" s="8"/>
    </row>
    <row r="107" spans="1:16" ht="17.25" customHeight="1">
      <c r="A107" s="64"/>
      <c r="B107" s="61"/>
      <c r="C107" s="62"/>
      <c r="D107" s="63"/>
      <c r="E107" s="3">
        <v>2018</v>
      </c>
      <c r="F107" s="1">
        <f t="shared" si="26"/>
        <v>0</v>
      </c>
      <c r="G107" s="31">
        <f t="shared" si="26"/>
        <v>0</v>
      </c>
      <c r="H107" s="1">
        <v>0</v>
      </c>
      <c r="I107" s="1">
        <v>0</v>
      </c>
      <c r="J107" s="1">
        <v>0</v>
      </c>
      <c r="K107" s="1">
        <v>0</v>
      </c>
      <c r="L107" s="1">
        <v>0</v>
      </c>
      <c r="M107" s="1">
        <v>0</v>
      </c>
      <c r="N107" s="1">
        <v>0</v>
      </c>
      <c r="O107" s="1">
        <v>0</v>
      </c>
      <c r="P107" s="8"/>
    </row>
    <row r="108" spans="1:16" ht="17.25" customHeight="1">
      <c r="A108" s="64"/>
      <c r="B108" s="61"/>
      <c r="C108" s="62"/>
      <c r="D108" s="63"/>
      <c r="E108" s="3">
        <v>2019</v>
      </c>
      <c r="F108" s="1">
        <f aca="true" t="shared" si="30" ref="F108:F114">H108+J108+L108+N108</f>
        <v>0</v>
      </c>
      <c r="G108" s="31">
        <f aca="true" t="shared" si="31" ref="G108:G114">I108+K108+M108+O108</f>
        <v>0</v>
      </c>
      <c r="H108" s="1">
        <v>0</v>
      </c>
      <c r="I108" s="1">
        <f>I63+I65+I73+I75+I76</f>
        <v>0</v>
      </c>
      <c r="J108" s="1">
        <f>J63+J65+J73+J75+J76</f>
        <v>0</v>
      </c>
      <c r="K108" s="1">
        <f>K63+K65+K73+K75+K76</f>
        <v>0</v>
      </c>
      <c r="L108" s="1">
        <v>0</v>
      </c>
      <c r="M108" s="1">
        <f>M63+M65+M73+M75+M76</f>
        <v>0</v>
      </c>
      <c r="N108" s="1">
        <v>0</v>
      </c>
      <c r="O108" s="1">
        <f>O63+O65+O73+O75+O76</f>
        <v>0</v>
      </c>
      <c r="P108" s="8"/>
    </row>
    <row r="109" spans="1:16" ht="18" customHeight="1">
      <c r="A109" s="64"/>
      <c r="B109" s="59" t="s">
        <v>65</v>
      </c>
      <c r="C109" s="59"/>
      <c r="D109" s="60"/>
      <c r="E109" s="28" t="s">
        <v>8</v>
      </c>
      <c r="F109" s="29">
        <f>H109+J109+L109+N109</f>
        <v>6127</v>
      </c>
      <c r="G109" s="30">
        <f t="shared" si="31"/>
        <v>0</v>
      </c>
      <c r="H109" s="29">
        <f>H110+H111+H112+H113+H114</f>
        <v>1531.8</v>
      </c>
      <c r="I109" s="29">
        <f aca="true" t="shared" si="32" ref="I109:O109">I110+I111+I112+I113+I114</f>
        <v>0</v>
      </c>
      <c r="J109" s="29">
        <f t="shared" si="32"/>
        <v>0</v>
      </c>
      <c r="K109" s="29">
        <f t="shared" si="32"/>
        <v>0</v>
      </c>
      <c r="L109" s="29">
        <f t="shared" si="32"/>
        <v>4595.2</v>
      </c>
      <c r="M109" s="29">
        <f t="shared" si="32"/>
        <v>0</v>
      </c>
      <c r="N109" s="29">
        <f t="shared" si="32"/>
        <v>0</v>
      </c>
      <c r="O109" s="29">
        <f t="shared" si="32"/>
        <v>0</v>
      </c>
      <c r="P109" s="8"/>
    </row>
    <row r="110" spans="1:16" ht="21.75" customHeight="1">
      <c r="A110" s="64"/>
      <c r="B110" s="62"/>
      <c r="C110" s="62"/>
      <c r="D110" s="63"/>
      <c r="E110" s="3">
        <v>2015</v>
      </c>
      <c r="F110" s="1">
        <f t="shared" si="30"/>
        <v>0</v>
      </c>
      <c r="G110" s="1">
        <f t="shared" si="31"/>
        <v>0</v>
      </c>
      <c r="H110" s="1">
        <v>0</v>
      </c>
      <c r="I110" s="1">
        <v>0</v>
      </c>
      <c r="J110" s="1">
        <v>0</v>
      </c>
      <c r="K110" s="1">
        <v>0</v>
      </c>
      <c r="L110" s="1">
        <v>0</v>
      </c>
      <c r="M110" s="1">
        <v>0</v>
      </c>
      <c r="N110" s="1">
        <v>0</v>
      </c>
      <c r="O110" s="1">
        <v>0</v>
      </c>
      <c r="P110" s="8"/>
    </row>
    <row r="111" spans="1:16" ht="19.5" customHeight="1">
      <c r="A111" s="64"/>
      <c r="B111" s="62"/>
      <c r="C111" s="62"/>
      <c r="D111" s="63"/>
      <c r="E111" s="3">
        <v>2016</v>
      </c>
      <c r="F111" s="1">
        <f t="shared" si="30"/>
        <v>0</v>
      </c>
      <c r="G111" s="31">
        <f t="shared" si="31"/>
        <v>0</v>
      </c>
      <c r="H111" s="1">
        <v>0</v>
      </c>
      <c r="I111" s="1">
        <v>0</v>
      </c>
      <c r="J111" s="1">
        <v>0</v>
      </c>
      <c r="K111" s="1">
        <v>0</v>
      </c>
      <c r="L111" s="1">
        <v>0</v>
      </c>
      <c r="M111" s="1">
        <v>0</v>
      </c>
      <c r="N111" s="1">
        <v>0</v>
      </c>
      <c r="O111" s="1">
        <v>0</v>
      </c>
      <c r="P111" s="8"/>
    </row>
    <row r="112" spans="1:16" ht="18.75" customHeight="1">
      <c r="A112" s="64"/>
      <c r="B112" s="62"/>
      <c r="C112" s="62"/>
      <c r="D112" s="63"/>
      <c r="E112" s="3">
        <v>2017</v>
      </c>
      <c r="F112" s="1">
        <f t="shared" si="30"/>
        <v>0</v>
      </c>
      <c r="G112" s="31">
        <f t="shared" si="31"/>
        <v>0</v>
      </c>
      <c r="H112" s="1">
        <v>0</v>
      </c>
      <c r="I112" s="1">
        <f aca="true" t="shared" si="33" ref="I112:O112">I84</f>
        <v>0</v>
      </c>
      <c r="J112" s="1">
        <f t="shared" si="33"/>
        <v>0</v>
      </c>
      <c r="K112" s="1">
        <f t="shared" si="33"/>
        <v>0</v>
      </c>
      <c r="L112" s="1">
        <v>0</v>
      </c>
      <c r="M112" s="1">
        <f t="shared" si="33"/>
        <v>0</v>
      </c>
      <c r="N112" s="1">
        <f t="shared" si="33"/>
        <v>0</v>
      </c>
      <c r="O112" s="1">
        <f t="shared" si="33"/>
        <v>0</v>
      </c>
      <c r="P112" s="8"/>
    </row>
    <row r="113" spans="1:16" ht="17.25" customHeight="1">
      <c r="A113" s="64"/>
      <c r="B113" s="62"/>
      <c r="C113" s="62"/>
      <c r="D113" s="63"/>
      <c r="E113" s="3">
        <v>2018</v>
      </c>
      <c r="F113" s="1">
        <f t="shared" si="30"/>
        <v>6127</v>
      </c>
      <c r="G113" s="31">
        <f t="shared" si="31"/>
        <v>0</v>
      </c>
      <c r="H113" s="1">
        <f aca="true" t="shared" si="34" ref="H113:O113">H84</f>
        <v>1531.8</v>
      </c>
      <c r="I113" s="1">
        <f t="shared" si="34"/>
        <v>0</v>
      </c>
      <c r="J113" s="1">
        <f t="shared" si="34"/>
        <v>0</v>
      </c>
      <c r="K113" s="1">
        <f t="shared" si="34"/>
        <v>0</v>
      </c>
      <c r="L113" s="1">
        <f t="shared" si="34"/>
        <v>4595.2</v>
      </c>
      <c r="M113" s="1">
        <f t="shared" si="34"/>
        <v>0</v>
      </c>
      <c r="N113" s="1">
        <f t="shared" si="34"/>
        <v>0</v>
      </c>
      <c r="O113" s="1">
        <f t="shared" si="34"/>
        <v>0</v>
      </c>
      <c r="P113" s="8"/>
    </row>
    <row r="114" spans="1:16" ht="17.25" customHeight="1">
      <c r="A114" s="64"/>
      <c r="B114" s="62"/>
      <c r="C114" s="62"/>
      <c r="D114" s="63"/>
      <c r="E114" s="3">
        <v>2019</v>
      </c>
      <c r="F114" s="1">
        <f t="shared" si="30"/>
        <v>0</v>
      </c>
      <c r="G114" s="31">
        <f t="shared" si="31"/>
        <v>0</v>
      </c>
      <c r="H114" s="1">
        <v>0</v>
      </c>
      <c r="I114" s="1">
        <v>0</v>
      </c>
      <c r="J114" s="1">
        <v>0</v>
      </c>
      <c r="K114" s="1">
        <v>0</v>
      </c>
      <c r="L114" s="1">
        <v>0</v>
      </c>
      <c r="M114" s="1">
        <v>0</v>
      </c>
      <c r="N114" s="1">
        <v>0</v>
      </c>
      <c r="O114" s="1">
        <v>0</v>
      </c>
      <c r="P114" s="8"/>
    </row>
    <row r="115" spans="1:17" ht="32.25" customHeight="1">
      <c r="A115" s="48" t="s">
        <v>57</v>
      </c>
      <c r="B115" s="48"/>
      <c r="C115" s="48"/>
      <c r="D115" s="48"/>
      <c r="E115" s="48"/>
      <c r="F115" s="48"/>
      <c r="G115" s="48"/>
      <c r="H115" s="48"/>
      <c r="I115" s="48"/>
      <c r="J115" s="48"/>
      <c r="K115" s="48"/>
      <c r="L115" s="48"/>
      <c r="M115" s="48"/>
      <c r="N115" s="48"/>
      <c r="O115" s="48"/>
      <c r="P115" s="48"/>
      <c r="Q115" s="33"/>
    </row>
    <row r="116" spans="1:9" ht="15">
      <c r="A116" s="34"/>
      <c r="H116" s="35"/>
      <c r="I116" s="35"/>
    </row>
    <row r="117" spans="1:17" ht="32.25" customHeight="1">
      <c r="A117" s="55" t="s">
        <v>59</v>
      </c>
      <c r="B117" s="55"/>
      <c r="C117" s="55"/>
      <c r="D117" s="55"/>
      <c r="E117" s="55"/>
      <c r="F117" s="55"/>
      <c r="G117" s="55"/>
      <c r="H117" s="55"/>
      <c r="I117" s="55"/>
      <c r="J117" s="55"/>
      <c r="K117" s="55"/>
      <c r="L117" s="55"/>
      <c r="M117" s="55"/>
      <c r="N117" s="55"/>
      <c r="O117" s="55"/>
      <c r="P117" s="55"/>
      <c r="Q117" s="33"/>
    </row>
    <row r="118" spans="1:9" ht="15">
      <c r="A118" s="34"/>
      <c r="H118" s="35"/>
      <c r="I118" s="35"/>
    </row>
    <row r="119" spans="1:9" ht="15">
      <c r="A119" s="34"/>
      <c r="D119" s="36"/>
      <c r="H119" s="35"/>
      <c r="I119" s="35"/>
    </row>
    <row r="120" spans="1:9" ht="15">
      <c r="A120" s="34"/>
      <c r="H120" s="35"/>
      <c r="I120" s="35"/>
    </row>
    <row r="121" spans="1:9" ht="15">
      <c r="A121" s="34"/>
      <c r="H121" s="35"/>
      <c r="I121" s="35"/>
    </row>
    <row r="122" ht="15">
      <c r="A122" s="34"/>
    </row>
    <row r="123" ht="15">
      <c r="A123" s="34"/>
    </row>
    <row r="124" ht="15">
      <c r="A124" s="34"/>
    </row>
    <row r="125" ht="15">
      <c r="A125" s="34"/>
    </row>
    <row r="126" ht="15">
      <c r="A126" s="34"/>
    </row>
    <row r="127" ht="15">
      <c r="A127" s="34"/>
    </row>
    <row r="128" ht="15">
      <c r="A128" s="34"/>
    </row>
    <row r="129" ht="15">
      <c r="A129" s="34"/>
    </row>
    <row r="130" ht="15">
      <c r="A130" s="34"/>
    </row>
    <row r="131" ht="15">
      <c r="A131" s="34"/>
    </row>
    <row r="132" ht="15">
      <c r="A132" s="34"/>
    </row>
    <row r="133" ht="15">
      <c r="A133" s="34"/>
    </row>
    <row r="134" ht="15">
      <c r="A134" s="34"/>
    </row>
    <row r="135" ht="15">
      <c r="A135" s="34"/>
    </row>
    <row r="136" ht="15">
      <c r="A136" s="34"/>
    </row>
    <row r="137" ht="15">
      <c r="A137" s="34"/>
    </row>
    <row r="138" ht="15">
      <c r="A138" s="34"/>
    </row>
    <row r="139" ht="15">
      <c r="A139" s="34"/>
    </row>
    <row r="140" ht="15">
      <c r="A140" s="34"/>
    </row>
    <row r="141" ht="15">
      <c r="A141" s="34"/>
    </row>
    <row r="142" ht="15">
      <c r="A142" s="34"/>
    </row>
    <row r="143" ht="15">
      <c r="A143" s="34"/>
    </row>
    <row r="144" ht="15">
      <c r="A144" s="34"/>
    </row>
    <row r="145" ht="15">
      <c r="A145" s="34"/>
    </row>
    <row r="146" ht="15">
      <c r="A146" s="34"/>
    </row>
    <row r="147" ht="15">
      <c r="A147" s="34"/>
    </row>
    <row r="148" ht="15">
      <c r="A148" s="34"/>
    </row>
    <row r="149" ht="15">
      <c r="A149" s="34"/>
    </row>
    <row r="150" ht="15">
      <c r="A150" s="34"/>
    </row>
    <row r="151" ht="15">
      <c r="A151" s="34"/>
    </row>
    <row r="152" ht="15">
      <c r="A152" s="34"/>
    </row>
    <row r="153" ht="15">
      <c r="A153" s="34"/>
    </row>
    <row r="154" ht="15">
      <c r="A154" s="34"/>
    </row>
    <row r="155" ht="15">
      <c r="A155" s="34"/>
    </row>
    <row r="156" ht="15">
      <c r="A156" s="34"/>
    </row>
    <row r="157" ht="15">
      <c r="A157" s="34"/>
    </row>
    <row r="158" ht="15">
      <c r="A158" s="34"/>
    </row>
    <row r="159" ht="15">
      <c r="A159" s="34"/>
    </row>
    <row r="160" ht="15">
      <c r="A160" s="34"/>
    </row>
    <row r="161" ht="15">
      <c r="A161" s="34"/>
    </row>
    <row r="162" ht="15">
      <c r="A162" s="34"/>
    </row>
    <row r="163" ht="15">
      <c r="A163" s="34"/>
    </row>
    <row r="164" ht="15">
      <c r="A164" s="34"/>
    </row>
    <row r="165" ht="15">
      <c r="A165" s="34"/>
    </row>
    <row r="166" ht="15">
      <c r="A166" s="34"/>
    </row>
    <row r="167" ht="15">
      <c r="A167" s="34"/>
    </row>
    <row r="168" ht="15">
      <c r="A168" s="34"/>
    </row>
    <row r="169" ht="15">
      <c r="A169" s="34"/>
    </row>
    <row r="170" ht="15">
      <c r="A170" s="34"/>
    </row>
    <row r="171" ht="15">
      <c r="A171" s="34"/>
    </row>
    <row r="172" ht="15">
      <c r="A172" s="34"/>
    </row>
    <row r="173" ht="15">
      <c r="A173" s="34"/>
    </row>
    <row r="174" ht="15">
      <c r="A174" s="34"/>
    </row>
    <row r="175" ht="15">
      <c r="A175" s="34"/>
    </row>
    <row r="176" ht="15">
      <c r="A176" s="34"/>
    </row>
    <row r="177" ht="15">
      <c r="A177" s="34"/>
    </row>
    <row r="178" ht="15">
      <c r="A178" s="34"/>
    </row>
    <row r="179" ht="15">
      <c r="A179" s="34"/>
    </row>
    <row r="180" ht="15">
      <c r="A180" s="34"/>
    </row>
    <row r="181" ht="15">
      <c r="A181" s="34"/>
    </row>
    <row r="182" ht="15">
      <c r="A182" s="34"/>
    </row>
    <row r="183" ht="15">
      <c r="A183" s="34"/>
    </row>
    <row r="184" ht="15">
      <c r="A184" s="34"/>
    </row>
    <row r="185" ht="15">
      <c r="A185" s="34"/>
    </row>
    <row r="186" ht="15">
      <c r="A186" s="34"/>
    </row>
    <row r="187" ht="15">
      <c r="A187" s="34"/>
    </row>
    <row r="188" ht="15">
      <c r="A188" s="34"/>
    </row>
    <row r="189" ht="15">
      <c r="A189" s="34"/>
    </row>
    <row r="190" ht="15">
      <c r="A190" s="34"/>
    </row>
    <row r="191" ht="15">
      <c r="A191" s="34"/>
    </row>
    <row r="192" ht="15">
      <c r="A192" s="34"/>
    </row>
    <row r="193" ht="15">
      <c r="A193" s="34"/>
    </row>
    <row r="194" ht="15">
      <c r="A194" s="34"/>
    </row>
    <row r="195" ht="15">
      <c r="A195" s="34"/>
    </row>
    <row r="196" ht="15">
      <c r="A196" s="34"/>
    </row>
    <row r="197" ht="15">
      <c r="A197" s="34"/>
    </row>
    <row r="198" ht="15">
      <c r="A198" s="34"/>
    </row>
    <row r="199" ht="15">
      <c r="A199" s="34"/>
    </row>
    <row r="200" ht="15">
      <c r="A200" s="34"/>
    </row>
    <row r="201" ht="15">
      <c r="A201" s="34"/>
    </row>
    <row r="202" ht="15">
      <c r="A202" s="34"/>
    </row>
  </sheetData>
  <sheetProtection/>
  <mergeCells count="59">
    <mergeCell ref="B109:D114"/>
    <mergeCell ref="A85:A114"/>
    <mergeCell ref="B103:D108"/>
    <mergeCell ref="B97:D102"/>
    <mergeCell ref="B91:D96"/>
    <mergeCell ref="P72:P73"/>
    <mergeCell ref="A41:A47"/>
    <mergeCell ref="B48:B51"/>
    <mergeCell ref="A58:A60"/>
    <mergeCell ref="E52:E53"/>
    <mergeCell ref="A64:A67"/>
    <mergeCell ref="B65:B67"/>
    <mergeCell ref="A2:P2"/>
    <mergeCell ref="J7:K8"/>
    <mergeCell ref="L7:M8"/>
    <mergeCell ref="N7:O8"/>
    <mergeCell ref="P5:P9"/>
    <mergeCell ref="B52:B57"/>
    <mergeCell ref="A52:A57"/>
    <mergeCell ref="B85:D90"/>
    <mergeCell ref="A39:A40"/>
    <mergeCell ref="B62:B63"/>
    <mergeCell ref="B41:B47"/>
    <mergeCell ref="A74:A75"/>
    <mergeCell ref="B74:B75"/>
    <mergeCell ref="A117:P117"/>
    <mergeCell ref="E5:E9"/>
    <mergeCell ref="F5:G8"/>
    <mergeCell ref="B12:P12"/>
    <mergeCell ref="B11:P11"/>
    <mergeCell ref="H5:O6"/>
    <mergeCell ref="B27:B31"/>
    <mergeCell ref="H7:I8"/>
    <mergeCell ref="B24:B25"/>
    <mergeCell ref="B37:B38"/>
    <mergeCell ref="A36:A38"/>
    <mergeCell ref="A3:P3"/>
    <mergeCell ref="D5:D9"/>
    <mergeCell ref="B5:B9"/>
    <mergeCell ref="A20:A21"/>
    <mergeCell ref="B39:B40"/>
    <mergeCell ref="A5:A9"/>
    <mergeCell ref="A115:P115"/>
    <mergeCell ref="A48:A51"/>
    <mergeCell ref="B13:M13"/>
    <mergeCell ref="A24:A25"/>
    <mergeCell ref="C5:C9"/>
    <mergeCell ref="E22:E23"/>
    <mergeCell ref="A22:A23"/>
    <mergeCell ref="E24:E25"/>
    <mergeCell ref="A72:A73"/>
    <mergeCell ref="B72:B73"/>
    <mergeCell ref="B58:B60"/>
    <mergeCell ref="A61:A63"/>
    <mergeCell ref="B14:D19"/>
    <mergeCell ref="B22:B23"/>
    <mergeCell ref="B20:B21"/>
    <mergeCell ref="A34:A35"/>
    <mergeCell ref="A27:A31"/>
  </mergeCells>
  <printOptions/>
  <pageMargins left="0.2" right="0.19" top="0.19" bottom="0.2" header="0.17" footer="0.16"/>
  <pageSetup fitToHeight="23" fitToWidth="1" horizontalDpi="600" verticalDpi="600" orientation="landscape"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«АРГУС ПАЙПЛАЙН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ppotapov</dc:creator>
  <cp:keywords/>
  <dc:description/>
  <cp:lastModifiedBy>Витковская</cp:lastModifiedBy>
  <cp:lastPrinted>2017-12-07T03:08:11Z</cp:lastPrinted>
  <dcterms:created xsi:type="dcterms:W3CDTF">2012-01-12T02:35:56Z</dcterms:created>
  <dcterms:modified xsi:type="dcterms:W3CDTF">2017-12-07T03:08:17Z</dcterms:modified>
  <cp:category/>
  <cp:version/>
  <cp:contentType/>
  <cp:contentStatus/>
</cp:coreProperties>
</file>