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440" windowHeight="8790"/>
  </bookViews>
  <sheets>
    <sheet name="Лист1" sheetId="1" r:id="rId1"/>
  </sheets>
  <definedNames>
    <definedName name="_xlnm._FilterDatabase" localSheetId="0" hidden="1">Лист1!$A$4:$Q$209</definedName>
    <definedName name="_xlnm.Print_Area" localSheetId="0">Лист1!$A$1:$Q$209</definedName>
  </definedNames>
  <calcPr calcId="125725"/>
</workbook>
</file>

<file path=xl/calcChain.xml><?xml version="1.0" encoding="utf-8"?>
<calcChain xmlns="http://schemas.openxmlformats.org/spreadsheetml/2006/main">
  <c r="I54" i="1"/>
  <c r="I24"/>
  <c r="I18"/>
  <c r="I182"/>
  <c r="I176"/>
  <c r="I90"/>
  <c r="H18"/>
  <c r="I108"/>
  <c r="I102"/>
  <c r="I48"/>
  <c r="H198"/>
  <c r="I198"/>
  <c r="J198"/>
  <c r="K198"/>
  <c r="L198"/>
  <c r="M198"/>
  <c r="N198"/>
  <c r="O198"/>
  <c r="H199"/>
  <c r="I199"/>
  <c r="J199"/>
  <c r="K199"/>
  <c r="L199"/>
  <c r="M199"/>
  <c r="N199"/>
  <c r="O199"/>
  <c r="H200"/>
  <c r="I200"/>
  <c r="J200"/>
  <c r="K200"/>
  <c r="L200"/>
  <c r="M200"/>
  <c r="N200"/>
  <c r="O200"/>
  <c r="I201"/>
  <c r="J201"/>
  <c r="K201"/>
  <c r="L201"/>
  <c r="M201"/>
  <c r="N201"/>
  <c r="O201"/>
  <c r="I202"/>
  <c r="J202"/>
  <c r="K202"/>
  <c r="L202"/>
  <c r="M202"/>
  <c r="N202"/>
  <c r="O202"/>
  <c r="G182"/>
  <c r="G179"/>
  <c r="F182"/>
  <c r="G176"/>
  <c r="F176"/>
  <c r="G191"/>
  <c r="H191"/>
  <c r="I191"/>
  <c r="J191"/>
  <c r="K191"/>
  <c r="L191"/>
  <c r="M191"/>
  <c r="N191"/>
  <c r="O191"/>
  <c r="F191"/>
  <c r="G185"/>
  <c r="H185"/>
  <c r="I185"/>
  <c r="J185"/>
  <c r="K185"/>
  <c r="L185"/>
  <c r="M185"/>
  <c r="N185"/>
  <c r="O185"/>
  <c r="F185"/>
  <c r="H179"/>
  <c r="I179"/>
  <c r="J179"/>
  <c r="K179"/>
  <c r="L179"/>
  <c r="M179"/>
  <c r="N179"/>
  <c r="O179"/>
  <c r="F179"/>
  <c r="F40"/>
  <c r="F41"/>
  <c r="F42"/>
  <c r="F43"/>
  <c r="F44"/>
  <c r="F49"/>
  <c r="G139"/>
  <c r="G121"/>
  <c r="H149"/>
  <c r="I149"/>
  <c r="J149"/>
  <c r="K149"/>
  <c r="L149"/>
  <c r="M149"/>
  <c r="N149"/>
  <c r="O149"/>
  <c r="I155"/>
  <c r="J155"/>
  <c r="K155"/>
  <c r="L155"/>
  <c r="M155"/>
  <c r="N155"/>
  <c r="O155"/>
  <c r="H161"/>
  <c r="I161"/>
  <c r="J161"/>
  <c r="K161"/>
  <c r="L161"/>
  <c r="M161"/>
  <c r="N161"/>
  <c r="O161"/>
  <c r="H167"/>
  <c r="I167"/>
  <c r="J167"/>
  <c r="K167"/>
  <c r="L167"/>
  <c r="M167"/>
  <c r="N167"/>
  <c r="O167"/>
  <c r="H173"/>
  <c r="I173"/>
  <c r="J173"/>
  <c r="K173"/>
  <c r="L173"/>
  <c r="M173"/>
  <c r="N173"/>
  <c r="O173"/>
  <c r="H118"/>
  <c r="I118"/>
  <c r="J118"/>
  <c r="K118"/>
  <c r="L118"/>
  <c r="M118"/>
  <c r="N118"/>
  <c r="O118"/>
  <c r="H124"/>
  <c r="I124"/>
  <c r="J124"/>
  <c r="K124"/>
  <c r="L124"/>
  <c r="M124"/>
  <c r="N124"/>
  <c r="O124"/>
  <c r="H130"/>
  <c r="I130"/>
  <c r="J130"/>
  <c r="K130"/>
  <c r="L130"/>
  <c r="M130"/>
  <c r="N130"/>
  <c r="O130"/>
  <c r="H136"/>
  <c r="I136"/>
  <c r="J136"/>
  <c r="J142"/>
  <c r="K136"/>
  <c r="K142"/>
  <c r="L136"/>
  <c r="M136"/>
  <c r="N136"/>
  <c r="O136"/>
  <c r="H105"/>
  <c r="I105"/>
  <c r="J105"/>
  <c r="K105"/>
  <c r="L105"/>
  <c r="M105"/>
  <c r="N105"/>
  <c r="O105"/>
  <c r="H99"/>
  <c r="I99"/>
  <c r="J99"/>
  <c r="K99"/>
  <c r="M99"/>
  <c r="N99"/>
  <c r="O99"/>
  <c r="H93"/>
  <c r="I93"/>
  <c r="J93"/>
  <c r="K93"/>
  <c r="L93"/>
  <c r="M93"/>
  <c r="N93"/>
  <c r="O93"/>
  <c r="H87"/>
  <c r="I87"/>
  <c r="J87"/>
  <c r="K87"/>
  <c r="L87"/>
  <c r="M87"/>
  <c r="N87"/>
  <c r="O87"/>
  <c r="H81"/>
  <c r="I81"/>
  <c r="J81"/>
  <c r="K81"/>
  <c r="L81"/>
  <c r="M81"/>
  <c r="N81"/>
  <c r="O81"/>
  <c r="H75"/>
  <c r="I75"/>
  <c r="J75"/>
  <c r="K75"/>
  <c r="L75"/>
  <c r="M75"/>
  <c r="N75"/>
  <c r="O75"/>
  <c r="H69"/>
  <c r="I69"/>
  <c r="J69"/>
  <c r="K69"/>
  <c r="L69"/>
  <c r="M69"/>
  <c r="N69"/>
  <c r="O69"/>
  <c r="H63"/>
  <c r="I63"/>
  <c r="J63"/>
  <c r="K63"/>
  <c r="L63"/>
  <c r="M63"/>
  <c r="N63"/>
  <c r="O63"/>
  <c r="H57"/>
  <c r="I57"/>
  <c r="J57"/>
  <c r="K57"/>
  <c r="L57"/>
  <c r="M57"/>
  <c r="N57"/>
  <c r="O57"/>
  <c r="H51"/>
  <c r="I51"/>
  <c r="J51"/>
  <c r="K51"/>
  <c r="L51"/>
  <c r="M51"/>
  <c r="N51"/>
  <c r="O51"/>
  <c r="H45"/>
  <c r="I45"/>
  <c r="J45"/>
  <c r="K45"/>
  <c r="L45"/>
  <c r="M45"/>
  <c r="N45"/>
  <c r="O45"/>
  <c r="H39"/>
  <c r="I39"/>
  <c r="J39"/>
  <c r="K39"/>
  <c r="L39"/>
  <c r="M39"/>
  <c r="N39"/>
  <c r="O39"/>
  <c r="H33"/>
  <c r="I33"/>
  <c r="J33"/>
  <c r="K33"/>
  <c r="L33"/>
  <c r="M33"/>
  <c r="N33"/>
  <c r="O33"/>
  <c r="H27"/>
  <c r="I27"/>
  <c r="J27"/>
  <c r="K27"/>
  <c r="L27"/>
  <c r="M27"/>
  <c r="N27"/>
  <c r="O27"/>
  <c r="H21"/>
  <c r="I21"/>
  <c r="J21"/>
  <c r="K21"/>
  <c r="L21"/>
  <c r="M21"/>
  <c r="N21"/>
  <c r="O21"/>
  <c r="H15"/>
  <c r="I15"/>
  <c r="J15"/>
  <c r="K15"/>
  <c r="L15"/>
  <c r="M15"/>
  <c r="N15"/>
  <c r="O15"/>
  <c r="H159"/>
  <c r="H201"/>
  <c r="F159"/>
  <c r="F160"/>
  <c r="F28"/>
  <c r="G23"/>
  <c r="G24"/>
  <c r="G25"/>
  <c r="G26"/>
  <c r="G22"/>
  <c r="F23"/>
  <c r="F24"/>
  <c r="F25"/>
  <c r="F26"/>
  <c r="G17"/>
  <c r="G18"/>
  <c r="G19"/>
  <c r="G20"/>
  <c r="F17"/>
  <c r="F18"/>
  <c r="F19"/>
  <c r="F20"/>
  <c r="G16"/>
  <c r="F22"/>
  <c r="F16"/>
  <c r="H147"/>
  <c r="I147"/>
  <c r="J147"/>
  <c r="K147"/>
  <c r="L147"/>
  <c r="M147"/>
  <c r="N147"/>
  <c r="O147"/>
  <c r="H146"/>
  <c r="I146"/>
  <c r="J146"/>
  <c r="K146"/>
  <c r="L146"/>
  <c r="M146"/>
  <c r="N146"/>
  <c r="O146"/>
  <c r="H145"/>
  <c r="I145"/>
  <c r="J145"/>
  <c r="K145"/>
  <c r="L145"/>
  <c r="M145"/>
  <c r="N145"/>
  <c r="O145"/>
  <c r="H144"/>
  <c r="I144"/>
  <c r="J144"/>
  <c r="K144"/>
  <c r="L144"/>
  <c r="M144"/>
  <c r="N144"/>
  <c r="O144"/>
  <c r="H143"/>
  <c r="I143"/>
  <c r="J143"/>
  <c r="K143"/>
  <c r="L143"/>
  <c r="M143"/>
  <c r="N143"/>
  <c r="O143"/>
  <c r="O113"/>
  <c r="O114"/>
  <c r="O115"/>
  <c r="O116"/>
  <c r="N113"/>
  <c r="N114"/>
  <c r="N115"/>
  <c r="N116"/>
  <c r="M113"/>
  <c r="M114"/>
  <c r="M115"/>
  <c r="M116"/>
  <c r="L113"/>
  <c r="K113"/>
  <c r="K114"/>
  <c r="K115"/>
  <c r="K207"/>
  <c r="K12"/>
  <c r="K116"/>
  <c r="J113"/>
  <c r="J114"/>
  <c r="J115"/>
  <c r="J116"/>
  <c r="I113"/>
  <c r="I114"/>
  <c r="I115"/>
  <c r="I116"/>
  <c r="H113"/>
  <c r="H114"/>
  <c r="H115"/>
  <c r="H116"/>
  <c r="H112"/>
  <c r="I112"/>
  <c r="J112"/>
  <c r="K112"/>
  <c r="L112"/>
  <c r="M112"/>
  <c r="N112"/>
  <c r="O112"/>
  <c r="G178"/>
  <c r="F178"/>
  <c r="G177"/>
  <c r="F177"/>
  <c r="G175"/>
  <c r="G174"/>
  <c r="F174"/>
  <c r="G101"/>
  <c r="F101"/>
  <c r="F171"/>
  <c r="G171"/>
  <c r="F172"/>
  <c r="G172"/>
  <c r="G170"/>
  <c r="F170"/>
  <c r="G169"/>
  <c r="F169"/>
  <c r="G168"/>
  <c r="F168"/>
  <c r="G86"/>
  <c r="F86"/>
  <c r="G85"/>
  <c r="F85"/>
  <c r="G84"/>
  <c r="F84"/>
  <c r="G83"/>
  <c r="F83"/>
  <c r="G82"/>
  <c r="F82"/>
  <c r="G166"/>
  <c r="F166"/>
  <c r="G165"/>
  <c r="F165"/>
  <c r="G164"/>
  <c r="F164"/>
  <c r="G163"/>
  <c r="F163"/>
  <c r="G162"/>
  <c r="F162"/>
  <c r="G35"/>
  <c r="G36"/>
  <c r="G160"/>
  <c r="G159"/>
  <c r="G158"/>
  <c r="G157"/>
  <c r="F157"/>
  <c r="G156"/>
  <c r="F156"/>
  <c r="G154"/>
  <c r="F154"/>
  <c r="G153"/>
  <c r="F153"/>
  <c r="G152"/>
  <c r="F152"/>
  <c r="F151"/>
  <c r="G150"/>
  <c r="F150"/>
  <c r="G141"/>
  <c r="G140"/>
  <c r="G138"/>
  <c r="G137"/>
  <c r="F137"/>
  <c r="G135"/>
  <c r="G134"/>
  <c r="G133"/>
  <c r="G132"/>
  <c r="G131"/>
  <c r="F131"/>
  <c r="G129"/>
  <c r="G128"/>
  <c r="G127"/>
  <c r="G126"/>
  <c r="G125"/>
  <c r="F125"/>
  <c r="G123"/>
  <c r="G122"/>
  <c r="G120"/>
  <c r="G119"/>
  <c r="F119"/>
  <c r="G110"/>
  <c r="G109"/>
  <c r="G108"/>
  <c r="G107"/>
  <c r="G106"/>
  <c r="F106"/>
  <c r="G104"/>
  <c r="G103"/>
  <c r="G102"/>
  <c r="G100"/>
  <c r="F100"/>
  <c r="G98"/>
  <c r="G97"/>
  <c r="G96"/>
  <c r="G95"/>
  <c r="G94"/>
  <c r="F94"/>
  <c r="G92"/>
  <c r="G91"/>
  <c r="G90"/>
  <c r="G89"/>
  <c r="G88"/>
  <c r="F88"/>
  <c r="G80"/>
  <c r="G79"/>
  <c r="G78"/>
  <c r="G77"/>
  <c r="G76"/>
  <c r="F76"/>
  <c r="G74"/>
  <c r="G73"/>
  <c r="G72"/>
  <c r="G71"/>
  <c r="G70"/>
  <c r="F70"/>
  <c r="G68"/>
  <c r="G67"/>
  <c r="G66"/>
  <c r="G65"/>
  <c r="G64"/>
  <c r="F64"/>
  <c r="G62"/>
  <c r="G61"/>
  <c r="G60"/>
  <c r="G59"/>
  <c r="G58"/>
  <c r="F58"/>
  <c r="G56"/>
  <c r="G55"/>
  <c r="G54"/>
  <c r="G53"/>
  <c r="G52"/>
  <c r="F52"/>
  <c r="G50"/>
  <c r="G49"/>
  <c r="G48"/>
  <c r="G47"/>
  <c r="G46"/>
  <c r="F46"/>
  <c r="G44"/>
  <c r="G43"/>
  <c r="G42"/>
  <c r="G41"/>
  <c r="G40"/>
  <c r="G38"/>
  <c r="G37"/>
  <c r="G34"/>
  <c r="F34"/>
  <c r="G28"/>
  <c r="G32"/>
  <c r="G31"/>
  <c r="G30"/>
  <c r="G29"/>
  <c r="A21"/>
  <c r="A27"/>
  <c r="A33"/>
  <c r="A39"/>
  <c r="A45"/>
  <c r="A51"/>
  <c r="A57"/>
  <c r="A63"/>
  <c r="A69"/>
  <c r="A75"/>
  <c r="A81"/>
  <c r="A87"/>
  <c r="A93"/>
  <c r="A99"/>
  <c r="A105"/>
  <c r="A118"/>
  <c r="A124"/>
  <c r="A130"/>
  <c r="A136"/>
  <c r="F95"/>
  <c r="F71"/>
  <c r="F120"/>
  <c r="F107"/>
  <c r="F89"/>
  <c r="F77"/>
  <c r="F65"/>
  <c r="F59"/>
  <c r="F60"/>
  <c r="F138"/>
  <c r="F47"/>
  <c r="F35"/>
  <c r="F29"/>
  <c r="F90"/>
  <c r="F108"/>
  <c r="F140"/>
  <c r="F61"/>
  <c r="F36"/>
  <c r="F78"/>
  <c r="L102"/>
  <c r="L103"/>
  <c r="F103"/>
  <c r="F62"/>
  <c r="F30"/>
  <c r="F127"/>
  <c r="F121"/>
  <c r="F53"/>
  <c r="F126"/>
  <c r="F132"/>
  <c r="F96"/>
  <c r="F66"/>
  <c r="F48"/>
  <c r="F139"/>
  <c r="F128"/>
  <c r="F129"/>
  <c r="F92"/>
  <c r="F91"/>
  <c r="F122"/>
  <c r="F54"/>
  <c r="F56"/>
  <c r="F55"/>
  <c r="F123"/>
  <c r="F67"/>
  <c r="F68"/>
  <c r="F97"/>
  <c r="F98"/>
  <c r="F32"/>
  <c r="F133"/>
  <c r="F31"/>
  <c r="F79"/>
  <c r="F72"/>
  <c r="F80"/>
  <c r="F110"/>
  <c r="F109"/>
  <c r="F141"/>
  <c r="F134"/>
  <c r="F73"/>
  <c r="F135"/>
  <c r="F74"/>
  <c r="F50"/>
  <c r="F37"/>
  <c r="F38"/>
  <c r="G151"/>
  <c r="M142"/>
  <c r="K206"/>
  <c r="K11"/>
  <c r="N204"/>
  <c r="G93"/>
  <c r="H142"/>
  <c r="I205"/>
  <c r="I10"/>
  <c r="F102"/>
  <c r="F114"/>
  <c r="N205"/>
  <c r="N10"/>
  <c r="N207"/>
  <c r="N12"/>
  <c r="L114"/>
  <c r="L206"/>
  <c r="L11"/>
  <c r="G144"/>
  <c r="G161"/>
  <c r="O207"/>
  <c r="O12"/>
  <c r="J205"/>
  <c r="J10"/>
  <c r="N206"/>
  <c r="N11"/>
  <c r="I204"/>
  <c r="M207"/>
  <c r="M12"/>
  <c r="I207"/>
  <c r="I12"/>
  <c r="M208"/>
  <c r="M13"/>
  <c r="L104"/>
  <c r="L99"/>
  <c r="L115"/>
  <c r="L207"/>
  <c r="L12"/>
  <c r="I208"/>
  <c r="I13"/>
  <c r="K208"/>
  <c r="K13"/>
  <c r="L204"/>
  <c r="H204"/>
  <c r="H205"/>
  <c r="H10"/>
  <c r="G112"/>
  <c r="G145"/>
  <c r="F75"/>
  <c r="G99"/>
  <c r="F113"/>
  <c r="G202"/>
  <c r="F161"/>
  <c r="F81"/>
  <c r="F173"/>
  <c r="F118"/>
  <c r="F130"/>
  <c r="G149"/>
  <c r="N111"/>
  <c r="J111"/>
  <c r="K204"/>
  <c r="O205"/>
  <c r="O10"/>
  <c r="K205"/>
  <c r="K10"/>
  <c r="F124"/>
  <c r="F87"/>
  <c r="F63"/>
  <c r="F93"/>
  <c r="G116"/>
  <c r="G113"/>
  <c r="F105"/>
  <c r="G124"/>
  <c r="F198"/>
  <c r="G200"/>
  <c r="K111"/>
  <c r="M111"/>
  <c r="L205"/>
  <c r="L10"/>
  <c r="N142"/>
  <c r="F147"/>
  <c r="F57"/>
  <c r="F69"/>
  <c r="F136"/>
  <c r="G147"/>
  <c r="F200"/>
  <c r="F202"/>
  <c r="F155"/>
  <c r="G81"/>
  <c r="G167"/>
  <c r="O206"/>
  <c r="O11"/>
  <c r="M204"/>
  <c r="M206"/>
  <c r="M11"/>
  <c r="J207"/>
  <c r="J12"/>
  <c r="N208"/>
  <c r="N13"/>
  <c r="J208"/>
  <c r="J13"/>
  <c r="F21"/>
  <c r="F15"/>
  <c r="O142"/>
  <c r="G146"/>
  <c r="G57"/>
  <c r="G69"/>
  <c r="G87"/>
  <c r="G136"/>
  <c r="G33"/>
  <c r="O111"/>
  <c r="F146"/>
  <c r="F145"/>
  <c r="F144"/>
  <c r="G27"/>
  <c r="F33"/>
  <c r="G39"/>
  <c r="G45"/>
  <c r="G51"/>
  <c r="G63"/>
  <c r="G75"/>
  <c r="G130"/>
  <c r="G155"/>
  <c r="F167"/>
  <c r="J204"/>
  <c r="J206"/>
  <c r="J11"/>
  <c r="O208"/>
  <c r="O13"/>
  <c r="F112"/>
  <c r="G115"/>
  <c r="F27"/>
  <c r="L142"/>
  <c r="M197"/>
  <c r="I197"/>
  <c r="G15"/>
  <c r="F143"/>
  <c r="G199"/>
  <c r="M205"/>
  <c r="M10"/>
  <c r="N197"/>
  <c r="J197"/>
  <c r="G105"/>
  <c r="F199"/>
  <c r="G201"/>
  <c r="O204"/>
  <c r="I206"/>
  <c r="I11"/>
  <c r="F149"/>
  <c r="O197"/>
  <c r="K197"/>
  <c r="G173"/>
  <c r="G143"/>
  <c r="G21"/>
  <c r="G118"/>
  <c r="G198"/>
  <c r="F201"/>
  <c r="H207"/>
  <c r="H12"/>
  <c r="H160"/>
  <c r="I142"/>
  <c r="L197"/>
  <c r="F115"/>
  <c r="F39"/>
  <c r="I111"/>
  <c r="H206"/>
  <c r="H11"/>
  <c r="G114"/>
  <c r="F51"/>
  <c r="F45"/>
  <c r="H111"/>
  <c r="M9"/>
  <c r="M203"/>
  <c r="K9"/>
  <c r="K203"/>
  <c r="K8"/>
  <c r="H9"/>
  <c r="J9"/>
  <c r="J203"/>
  <c r="O9"/>
  <c r="O203"/>
  <c r="N9"/>
  <c r="N203"/>
  <c r="L9"/>
  <c r="I9"/>
  <c r="I203"/>
  <c r="F204"/>
  <c r="F142"/>
  <c r="G111"/>
  <c r="G208"/>
  <c r="G13"/>
  <c r="G207"/>
  <c r="G12"/>
  <c r="N8"/>
  <c r="O8"/>
  <c r="J8"/>
  <c r="F104"/>
  <c r="L116"/>
  <c r="M8"/>
  <c r="G197"/>
  <c r="G205"/>
  <c r="G10"/>
  <c r="G206"/>
  <c r="G11"/>
  <c r="F207"/>
  <c r="F12"/>
  <c r="G142"/>
  <c r="G204"/>
  <c r="F197"/>
  <c r="F205"/>
  <c r="F10"/>
  <c r="H202"/>
  <c r="H208"/>
  <c r="H13"/>
  <c r="I8"/>
  <c r="F206"/>
  <c r="F9"/>
  <c r="G9"/>
  <c r="G203"/>
  <c r="G8"/>
  <c r="H203"/>
  <c r="H8"/>
  <c r="L208"/>
  <c r="L203"/>
  <c r="L111"/>
  <c r="F99"/>
  <c r="F116"/>
  <c r="H155"/>
  <c r="H197"/>
  <c r="F11"/>
  <c r="F208"/>
  <c r="F203"/>
  <c r="F111"/>
  <c r="L13"/>
  <c r="L8"/>
  <c r="F13"/>
  <c r="F8"/>
</calcChain>
</file>

<file path=xl/sharedStrings.xml><?xml version="1.0" encoding="utf-8"?>
<sst xmlns="http://schemas.openxmlformats.org/spreadsheetml/2006/main" count="332" uniqueCount="74">
  <si>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</si>
  <si>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</si>
  <si>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</si>
  <si>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</si>
  <si>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</si>
  <si>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</si>
  <si>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</si>
  <si>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</si>
  <si>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</si>
  <si>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</si>
  <si>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</si>
  <si>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</si>
  <si>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</si>
  <si>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</si>
  <si>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</si>
  <si>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</si>
  <si>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</si>
  <si>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</si>
  <si>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</si>
  <si>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</si>
  <si>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</si>
  <si>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</si>
  <si>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</si>
  <si>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</si>
  <si>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</si>
  <si>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</si>
  <si>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</si>
  <si>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</si>
  <si>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</si>
  <si>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</si>
  <si>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</si>
  <si>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Содержание очистных сооружений и насосных станций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</si>
  <si>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</si>
  <si>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</si>
  <si>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</si>
  <si>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</si>
  <si>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</si>
  <si>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</si>
  <si>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</si>
  <si>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</si>
  <si>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</si>
  <si>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</si>
  <si>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</si>
  <si>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</si>
  <si>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</si>
  <si>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</si>
  <si>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</si>
  <si>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</si>
  <si>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</si>
  <si>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</si>
  <si>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Наименования целей, задач, мероприятий подпрограммы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</si>
  <si>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</si>
  <si>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</si>
  <si>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</si>
  <si>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</si>
  <si>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</si>
  <si>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</si>
  <si>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</si>
  <si>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</si>
  <si>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</si>
  <si>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</si>
  <si>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</si>
  <si>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</si>
  <si>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</si>
  <si>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</si>
  <si>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</si>
  <si>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</si>
  <si>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</si>
  <si>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</si>
  <si>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</si>
  <si>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</si>
  <si>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2015-2019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</si>
  <si>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 xml:space="preserve">Приложение 2 к подпрограмме «Содержание инженерной инфраструктуры на 2015-2019 годы»  </t>
  </si>
  <si>
    <t>Отбор проб и проведение химического и бактериологического анализа воды из сквозных фильтров дренажной горной выработки (ДГВ)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</si>
</sst>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/>
    <xf numFmtId="164" fontId="1" fillId="0" borderId="3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0" fontId="6" fillId="0" borderId="0" xfId="0" applyFont="1" applyFill="1" applyAlignment="1"/>
    <xf numFmtId="164" fontId="1" fillId="0" borderId="5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tabSelected="1" zoomScaleNormal="100" workbookViewId="0">
      <pane ySplit="6" topLeftCell="A7" activePane="bottomLeft" state="frozen"/>
      <selection pane="bottomLeft" activeCell="J5" sqref="J5:K5"/>
    </sheetView>
  </sheetViews>
  <sheetFormatPr defaultColWidth="12" defaultRowHeight="12.75"/>
  <cols>
    <col min="1" max="1" width="12" style="3" customWidth="1"/>
    <col min="2" max="2" width="14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16384" width="12" style="2"/>
  </cols>
  <sheetData>
    <row r="1" spans="1:20">
      <c r="L1" s="49" t="s">
        <v>72</v>
      </c>
      <c r="M1" s="49"/>
      <c r="N1" s="49"/>
      <c r="O1" s="49"/>
      <c r="P1" s="49"/>
      <c r="Q1" s="49"/>
    </row>
    <row r="2" spans="1:20" ht="75" customHeight="1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  <c r="M2" s="49"/>
      <c r="N2" s="49"/>
      <c r="O2" s="49"/>
      <c r="P2" s="49"/>
      <c r="Q2" s="49"/>
    </row>
    <row r="3" spans="1:20" ht="0.75" customHeight="1">
      <c r="L3" s="1"/>
    </row>
    <row r="4" spans="1:20" ht="24.95" customHeight="1">
      <c r="A4" s="42" t="s">
        <v>0</v>
      </c>
      <c r="B4" s="41" t="s">
        <v>50</v>
      </c>
      <c r="C4" s="51" t="s">
        <v>58</v>
      </c>
      <c r="D4" s="61" t="s">
        <v>18</v>
      </c>
      <c r="E4" s="41" t="s">
        <v>1</v>
      </c>
      <c r="F4" s="34" t="s">
        <v>2</v>
      </c>
      <c r="G4" s="35"/>
      <c r="H4" s="64" t="s">
        <v>3</v>
      </c>
      <c r="I4" s="65"/>
      <c r="J4" s="65"/>
      <c r="K4" s="65"/>
      <c r="L4" s="65"/>
      <c r="M4" s="65"/>
      <c r="N4" s="65"/>
      <c r="O4" s="66"/>
      <c r="P4" s="34" t="s">
        <v>14</v>
      </c>
      <c r="Q4" s="35"/>
    </row>
    <row r="5" spans="1:20" ht="24.95" customHeight="1">
      <c r="A5" s="43"/>
      <c r="B5" s="41"/>
      <c r="C5" s="52"/>
      <c r="D5" s="62"/>
      <c r="E5" s="41"/>
      <c r="F5" s="36"/>
      <c r="G5" s="37"/>
      <c r="H5" s="41" t="s">
        <v>4</v>
      </c>
      <c r="I5" s="41"/>
      <c r="J5" s="41" t="s">
        <v>5</v>
      </c>
      <c r="K5" s="41"/>
      <c r="L5" s="41" t="s">
        <v>6</v>
      </c>
      <c r="M5" s="41"/>
      <c r="N5" s="41" t="s">
        <v>7</v>
      </c>
      <c r="O5" s="41"/>
      <c r="P5" s="57"/>
      <c r="Q5" s="58"/>
    </row>
    <row r="6" spans="1:20" ht="24.95" customHeight="1">
      <c r="A6" s="44"/>
      <c r="B6" s="41"/>
      <c r="C6" s="53"/>
      <c r="D6" s="63"/>
      <c r="E6" s="41"/>
      <c r="F6" s="30" t="s">
        <v>47</v>
      </c>
      <c r="G6" s="30" t="s">
        <v>9</v>
      </c>
      <c r="H6" s="30" t="s">
        <v>8</v>
      </c>
      <c r="I6" s="30" t="s">
        <v>9</v>
      </c>
      <c r="J6" s="30" t="s">
        <v>8</v>
      </c>
      <c r="K6" s="30" t="s">
        <v>9</v>
      </c>
      <c r="L6" s="30" t="s">
        <v>8</v>
      </c>
      <c r="M6" s="30" t="s">
        <v>9</v>
      </c>
      <c r="N6" s="30" t="s">
        <v>8</v>
      </c>
      <c r="O6" s="30" t="s">
        <v>63</v>
      </c>
      <c r="P6" s="59"/>
      <c r="Q6" s="60"/>
    </row>
    <row r="7" spans="1:20" ht="27.75" customHeight="1">
      <c r="A7" s="38" t="s">
        <v>49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20" ht="12.75" customHeight="1">
      <c r="A8" s="85" t="s">
        <v>64</v>
      </c>
      <c r="B8" s="86"/>
      <c r="C8" s="86"/>
      <c r="D8" s="26"/>
      <c r="E8" s="28" t="s">
        <v>10</v>
      </c>
      <c r="F8" s="23">
        <f t="shared" ref="F8:F13" si="0">F203</f>
        <v>713140.5</v>
      </c>
      <c r="G8" s="31">
        <f t="shared" ref="G8:O8" si="1">G203</f>
        <v>264690.8</v>
      </c>
      <c r="H8" s="23">
        <f t="shared" si="1"/>
        <v>699000.7</v>
      </c>
      <c r="I8" s="31">
        <f t="shared" si="1"/>
        <v>250550.99999999997</v>
      </c>
      <c r="J8" s="23">
        <f t="shared" si="1"/>
        <v>0</v>
      </c>
      <c r="K8" s="23">
        <f t="shared" si="1"/>
        <v>0</v>
      </c>
      <c r="L8" s="23">
        <f t="shared" si="1"/>
        <v>14139.8</v>
      </c>
      <c r="M8" s="23">
        <f t="shared" si="1"/>
        <v>14139.8</v>
      </c>
      <c r="N8" s="23">
        <f t="shared" si="1"/>
        <v>0</v>
      </c>
      <c r="O8" s="23">
        <f t="shared" si="1"/>
        <v>0</v>
      </c>
      <c r="P8" s="81"/>
      <c r="Q8" s="82"/>
    </row>
    <row r="9" spans="1:20" ht="12.75" customHeight="1">
      <c r="A9" s="87"/>
      <c r="B9" s="88"/>
      <c r="C9" s="88"/>
      <c r="D9" s="26"/>
      <c r="E9" s="29" t="s">
        <v>15</v>
      </c>
      <c r="F9" s="23">
        <f t="shared" si="0"/>
        <v>118075</v>
      </c>
      <c r="G9" s="23">
        <f t="shared" ref="G9:O9" si="2">G204</f>
        <v>43029.3</v>
      </c>
      <c r="H9" s="23">
        <f t="shared" si="2"/>
        <v>112606.6</v>
      </c>
      <c r="I9" s="23">
        <f t="shared" si="2"/>
        <v>37560.899999999994</v>
      </c>
      <c r="J9" s="23">
        <f t="shared" si="2"/>
        <v>0</v>
      </c>
      <c r="K9" s="23">
        <f t="shared" si="2"/>
        <v>0</v>
      </c>
      <c r="L9" s="23">
        <f t="shared" si="2"/>
        <v>5468.4</v>
      </c>
      <c r="M9" s="23">
        <f t="shared" si="2"/>
        <v>5468.4</v>
      </c>
      <c r="N9" s="23">
        <f t="shared" si="2"/>
        <v>0</v>
      </c>
      <c r="O9" s="23">
        <f t="shared" si="2"/>
        <v>0</v>
      </c>
      <c r="P9" s="83"/>
      <c r="Q9" s="84"/>
    </row>
    <row r="10" spans="1:20" ht="12.75" customHeight="1">
      <c r="A10" s="87"/>
      <c r="B10" s="88"/>
      <c r="C10" s="88"/>
      <c r="D10" s="26"/>
      <c r="E10" s="29" t="s">
        <v>12</v>
      </c>
      <c r="F10" s="23">
        <f t="shared" si="0"/>
        <v>136941.90000000002</v>
      </c>
      <c r="G10" s="23">
        <f t="shared" ref="G10:O10" si="3">G205</f>
        <v>59297.799999999996</v>
      </c>
      <c r="H10" s="23">
        <f t="shared" si="3"/>
        <v>133270.5</v>
      </c>
      <c r="I10" s="23">
        <f t="shared" si="3"/>
        <v>55626.399999999994</v>
      </c>
      <c r="J10" s="23">
        <f t="shared" si="3"/>
        <v>0</v>
      </c>
      <c r="K10" s="23">
        <f t="shared" si="3"/>
        <v>0</v>
      </c>
      <c r="L10" s="23">
        <f t="shared" si="3"/>
        <v>3671.4</v>
      </c>
      <c r="M10" s="23">
        <f t="shared" si="3"/>
        <v>3671.4</v>
      </c>
      <c r="N10" s="23">
        <f t="shared" si="3"/>
        <v>0</v>
      </c>
      <c r="O10" s="23">
        <f t="shared" si="3"/>
        <v>0</v>
      </c>
      <c r="P10" s="83"/>
      <c r="Q10" s="84"/>
    </row>
    <row r="11" spans="1:20" ht="12.75" customHeight="1">
      <c r="A11" s="87"/>
      <c r="B11" s="88"/>
      <c r="C11" s="88"/>
      <c r="D11" s="26"/>
      <c r="E11" s="29" t="s">
        <v>13</v>
      </c>
      <c r="F11" s="23">
        <f t="shared" si="0"/>
        <v>151413.90000000002</v>
      </c>
      <c r="G11" s="31">
        <f t="shared" ref="G11:O11" si="4">G206</f>
        <v>55416.899999999994</v>
      </c>
      <c r="H11" s="23">
        <f t="shared" si="4"/>
        <v>146413.90000000002</v>
      </c>
      <c r="I11" s="31">
        <f t="shared" si="4"/>
        <v>50416.899999999994</v>
      </c>
      <c r="J11" s="23">
        <f t="shared" si="4"/>
        <v>0</v>
      </c>
      <c r="K11" s="23">
        <f t="shared" si="4"/>
        <v>0</v>
      </c>
      <c r="L11" s="23">
        <f t="shared" si="4"/>
        <v>5000</v>
      </c>
      <c r="M11" s="23">
        <f t="shared" si="4"/>
        <v>5000</v>
      </c>
      <c r="N11" s="23">
        <f t="shared" si="4"/>
        <v>0</v>
      </c>
      <c r="O11" s="23">
        <f t="shared" si="4"/>
        <v>0</v>
      </c>
      <c r="P11" s="83"/>
      <c r="Q11" s="84"/>
    </row>
    <row r="12" spans="1:20" ht="12.75" customHeight="1">
      <c r="A12" s="87"/>
      <c r="B12" s="88"/>
      <c r="C12" s="88"/>
      <c r="D12" s="26"/>
      <c r="E12" s="29" t="s">
        <v>16</v>
      </c>
      <c r="F12" s="23">
        <f t="shared" si="0"/>
        <v>148711.6</v>
      </c>
      <c r="G12" s="23">
        <f t="shared" ref="G12:O12" si="5">G207</f>
        <v>53473.4</v>
      </c>
      <c r="H12" s="23">
        <f t="shared" si="5"/>
        <v>148711.6</v>
      </c>
      <c r="I12" s="23">
        <f t="shared" si="5"/>
        <v>53473.4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83"/>
      <c r="Q12" s="84"/>
    </row>
    <row r="13" spans="1:20" ht="12.75" customHeight="1">
      <c r="A13" s="87"/>
      <c r="B13" s="88"/>
      <c r="C13" s="88"/>
      <c r="D13" s="26"/>
      <c r="E13" s="29" t="s">
        <v>17</v>
      </c>
      <c r="F13" s="23">
        <f t="shared" si="0"/>
        <v>157998.09999999998</v>
      </c>
      <c r="G13" s="23">
        <f t="shared" ref="G13:O13" si="6">G208</f>
        <v>53473.4</v>
      </c>
      <c r="H13" s="23">
        <f t="shared" si="6"/>
        <v>157998.09999999998</v>
      </c>
      <c r="I13" s="23">
        <f t="shared" si="6"/>
        <v>53473.4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83"/>
      <c r="Q13" s="84"/>
    </row>
    <row r="14" spans="1:20" ht="13.5">
      <c r="A14" s="54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20" ht="12.75" customHeight="1">
      <c r="A15" s="42">
        <v>1</v>
      </c>
      <c r="B15" s="67" t="s">
        <v>19</v>
      </c>
      <c r="C15" s="67" t="s">
        <v>59</v>
      </c>
      <c r="D15" s="7"/>
      <c r="E15" s="8" t="s">
        <v>10</v>
      </c>
      <c r="F15" s="10">
        <f t="shared" ref="F15:O15" si="7">SUM(F16:F20)</f>
        <v>8866.7999999999993</v>
      </c>
      <c r="G15" s="32">
        <f t="shared" si="7"/>
        <v>6879</v>
      </c>
      <c r="H15" s="10">
        <f t="shared" si="7"/>
        <v>8866.7999999999993</v>
      </c>
      <c r="I15" s="32">
        <f t="shared" si="7"/>
        <v>6879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0</v>
      </c>
      <c r="N15" s="10">
        <f t="shared" si="7"/>
        <v>0</v>
      </c>
      <c r="O15" s="10">
        <f t="shared" si="7"/>
        <v>0</v>
      </c>
      <c r="P15" s="45" t="s">
        <v>62</v>
      </c>
      <c r="Q15" s="46"/>
      <c r="R15" s="5"/>
      <c r="S15" s="19"/>
    </row>
    <row r="16" spans="1:20" ht="25.5">
      <c r="A16" s="43"/>
      <c r="B16" s="68"/>
      <c r="C16" s="68"/>
      <c r="D16" s="7" t="s">
        <v>20</v>
      </c>
      <c r="E16" s="9" t="s">
        <v>15</v>
      </c>
      <c r="F16" s="11">
        <f t="shared" ref="F16:G20" si="8">H16+J16+L16+N16</f>
        <v>360</v>
      </c>
      <c r="G16" s="11">
        <f t="shared" si="8"/>
        <v>360</v>
      </c>
      <c r="H16" s="11">
        <v>360</v>
      </c>
      <c r="I16" s="11">
        <v>360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47"/>
      <c r="Q16" s="48"/>
      <c r="R16" s="5"/>
      <c r="S16" s="20"/>
      <c r="T16" s="15"/>
    </row>
    <row r="17" spans="1:20">
      <c r="A17" s="43"/>
      <c r="B17" s="68"/>
      <c r="C17" s="68"/>
      <c r="D17" s="7"/>
      <c r="E17" s="9" t="s">
        <v>12</v>
      </c>
      <c r="F17" s="11">
        <f t="shared" si="8"/>
        <v>1800</v>
      </c>
      <c r="G17" s="11">
        <f t="shared" si="8"/>
        <v>1010</v>
      </c>
      <c r="H17" s="11">
        <v>1800</v>
      </c>
      <c r="I17" s="11">
        <v>1010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47"/>
      <c r="Q17" s="48"/>
      <c r="R17" s="5"/>
      <c r="T17" s="15"/>
    </row>
    <row r="18" spans="1:20">
      <c r="A18" s="43"/>
      <c r="B18" s="68"/>
      <c r="C18" s="68"/>
      <c r="D18" s="7"/>
      <c r="E18" s="9" t="s">
        <v>13</v>
      </c>
      <c r="F18" s="11">
        <f t="shared" si="8"/>
        <v>2540.3000000000002</v>
      </c>
      <c r="G18" s="33">
        <f t="shared" si="8"/>
        <v>1592</v>
      </c>
      <c r="H18" s="11">
        <f>1917.5+622.8</f>
        <v>2540.3000000000002</v>
      </c>
      <c r="I18" s="33">
        <f>1600-8</f>
        <v>1592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47"/>
      <c r="Q18" s="48"/>
      <c r="R18" s="5"/>
      <c r="T18" s="15"/>
    </row>
    <row r="19" spans="1:20">
      <c r="A19" s="43"/>
      <c r="B19" s="68"/>
      <c r="C19" s="68"/>
      <c r="D19" s="7"/>
      <c r="E19" s="9" t="s">
        <v>16</v>
      </c>
      <c r="F19" s="11">
        <f t="shared" si="8"/>
        <v>2022.6</v>
      </c>
      <c r="G19" s="11">
        <f t="shared" si="8"/>
        <v>1958.5</v>
      </c>
      <c r="H19" s="11">
        <v>2022.6</v>
      </c>
      <c r="I19" s="11">
        <v>1958.5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47"/>
      <c r="Q19" s="48"/>
      <c r="R19" s="5"/>
      <c r="S19" s="15"/>
    </row>
    <row r="20" spans="1:20">
      <c r="A20" s="43"/>
      <c r="B20" s="68"/>
      <c r="C20" s="68"/>
      <c r="D20" s="7"/>
      <c r="E20" s="9" t="s">
        <v>17</v>
      </c>
      <c r="F20" s="11">
        <f t="shared" si="8"/>
        <v>2143.9</v>
      </c>
      <c r="G20" s="11">
        <f t="shared" si="8"/>
        <v>1958.5</v>
      </c>
      <c r="H20" s="11">
        <v>2143.9</v>
      </c>
      <c r="I20" s="11">
        <v>1958.5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47"/>
      <c r="Q20" s="48"/>
      <c r="R20" s="5"/>
    </row>
    <row r="21" spans="1:20" ht="12.75" customHeight="1">
      <c r="A21" s="42">
        <f>A15+1</f>
        <v>2</v>
      </c>
      <c r="B21" s="67" t="s">
        <v>56</v>
      </c>
      <c r="C21" s="67" t="s">
        <v>59</v>
      </c>
      <c r="D21" s="7"/>
      <c r="E21" s="8" t="s">
        <v>10</v>
      </c>
      <c r="F21" s="10">
        <f t="shared" ref="F21:O21" si="9">SUM(F22:F26)</f>
        <v>200108.19999999998</v>
      </c>
      <c r="G21" s="32">
        <f t="shared" si="9"/>
        <v>30859.200000000001</v>
      </c>
      <c r="H21" s="10">
        <f t="shared" si="9"/>
        <v>200108.19999999998</v>
      </c>
      <c r="I21" s="32">
        <f t="shared" si="9"/>
        <v>30859.200000000001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45" t="s">
        <v>62</v>
      </c>
      <c r="Q21" s="46"/>
      <c r="R21" s="5"/>
    </row>
    <row r="22" spans="1:20" ht="25.5">
      <c r="A22" s="43"/>
      <c r="B22" s="68"/>
      <c r="C22" s="68"/>
      <c r="D22" s="7" t="s">
        <v>20</v>
      </c>
      <c r="E22" s="9" t="s">
        <v>15</v>
      </c>
      <c r="F22" s="11">
        <f t="shared" ref="F22:G26" si="10">H22+J22+L22+N22</f>
        <v>36058</v>
      </c>
      <c r="G22" s="11">
        <f t="shared" si="10"/>
        <v>74.2</v>
      </c>
      <c r="H22" s="11">
        <v>36058</v>
      </c>
      <c r="I22" s="11">
        <v>74.2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47"/>
      <c r="Q22" s="48"/>
      <c r="R22" s="5"/>
    </row>
    <row r="23" spans="1:20">
      <c r="A23" s="43"/>
      <c r="B23" s="68"/>
      <c r="C23" s="68"/>
      <c r="D23" s="7"/>
      <c r="E23" s="9" t="s">
        <v>12</v>
      </c>
      <c r="F23" s="11">
        <f t="shared" si="10"/>
        <v>37969</v>
      </c>
      <c r="G23" s="11">
        <f t="shared" si="10"/>
        <v>12082.9</v>
      </c>
      <c r="H23" s="11">
        <v>37969</v>
      </c>
      <c r="I23" s="18">
        <v>12082.9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47"/>
      <c r="Q23" s="48"/>
      <c r="R23" s="5"/>
    </row>
    <row r="24" spans="1:20">
      <c r="A24" s="43"/>
      <c r="B24" s="68"/>
      <c r="C24" s="68"/>
      <c r="D24" s="7"/>
      <c r="E24" s="9" t="s">
        <v>13</v>
      </c>
      <c r="F24" s="11">
        <f t="shared" si="10"/>
        <v>39981.4</v>
      </c>
      <c r="G24" s="33">
        <f t="shared" si="10"/>
        <v>2934.1</v>
      </c>
      <c r="H24" s="16">
        <v>39981.4</v>
      </c>
      <c r="I24" s="33">
        <f>3368.9-434.8</f>
        <v>2934.1</v>
      </c>
      <c r="J24" s="17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7"/>
      <c r="Q24" s="48"/>
      <c r="R24" s="5"/>
      <c r="S24" s="22"/>
    </row>
    <row r="25" spans="1:20">
      <c r="A25" s="43"/>
      <c r="B25" s="68"/>
      <c r="C25" s="68"/>
      <c r="D25" s="7"/>
      <c r="E25" s="9" t="s">
        <v>16</v>
      </c>
      <c r="F25" s="11">
        <f t="shared" si="10"/>
        <v>42020.4</v>
      </c>
      <c r="G25" s="11">
        <f t="shared" si="10"/>
        <v>7884</v>
      </c>
      <c r="H25" s="16">
        <v>42020.4</v>
      </c>
      <c r="I25" s="11">
        <v>7884</v>
      </c>
      <c r="J25" s="17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47"/>
      <c r="Q25" s="48"/>
      <c r="R25" s="5"/>
    </row>
    <row r="26" spans="1:20">
      <c r="A26" s="43"/>
      <c r="B26" s="68"/>
      <c r="C26" s="68"/>
      <c r="D26" s="7"/>
      <c r="E26" s="9" t="s">
        <v>17</v>
      </c>
      <c r="F26" s="11">
        <f t="shared" si="10"/>
        <v>44079.4</v>
      </c>
      <c r="G26" s="11">
        <f t="shared" si="10"/>
        <v>7884</v>
      </c>
      <c r="H26" s="16">
        <v>44079.4</v>
      </c>
      <c r="I26" s="11">
        <v>7884</v>
      </c>
      <c r="J26" s="17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47"/>
      <c r="Q26" s="48"/>
      <c r="R26" s="5"/>
    </row>
    <row r="27" spans="1:20" ht="18" customHeight="1">
      <c r="A27" s="42">
        <f>A21+1</f>
        <v>3</v>
      </c>
      <c r="B27" s="67" t="s">
        <v>21</v>
      </c>
      <c r="C27" s="67" t="s">
        <v>59</v>
      </c>
      <c r="D27" s="7"/>
      <c r="E27" s="8" t="s">
        <v>10</v>
      </c>
      <c r="F27" s="10">
        <f t="shared" ref="F27:O27" si="11">SUM(F28:F32)</f>
        <v>1076.2</v>
      </c>
      <c r="G27" s="10">
        <f t="shared" si="11"/>
        <v>905</v>
      </c>
      <c r="H27" s="10">
        <f t="shared" si="11"/>
        <v>1076.2</v>
      </c>
      <c r="I27" s="10">
        <f t="shared" si="11"/>
        <v>905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45" t="s">
        <v>54</v>
      </c>
      <c r="Q27" s="46"/>
      <c r="R27" s="5"/>
    </row>
    <row r="28" spans="1:20" ht="18" customHeight="1">
      <c r="A28" s="43"/>
      <c r="B28" s="68"/>
      <c r="C28" s="68"/>
      <c r="D28" s="7" t="s">
        <v>20</v>
      </c>
      <c r="E28" s="9" t="s">
        <v>15</v>
      </c>
      <c r="F28" s="11">
        <f>H28+J28+L28+N28</f>
        <v>193.9</v>
      </c>
      <c r="G28" s="11">
        <f t="shared" ref="F28:G32" si="12">I28+K28+M28+O28</f>
        <v>181.1</v>
      </c>
      <c r="H28" s="11">
        <v>193.9</v>
      </c>
      <c r="I28" s="11">
        <v>181.1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47"/>
      <c r="Q28" s="48"/>
      <c r="R28" s="5"/>
    </row>
    <row r="29" spans="1:20" ht="18" customHeight="1">
      <c r="A29" s="43"/>
      <c r="B29" s="68"/>
      <c r="C29" s="68"/>
      <c r="D29" s="7"/>
      <c r="E29" s="9" t="s">
        <v>12</v>
      </c>
      <c r="F29" s="11">
        <f t="shared" si="12"/>
        <v>204.2</v>
      </c>
      <c r="G29" s="11">
        <f t="shared" si="12"/>
        <v>180.9</v>
      </c>
      <c r="H29" s="11">
        <v>204.2</v>
      </c>
      <c r="I29" s="11">
        <v>180.9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47"/>
      <c r="Q29" s="48"/>
      <c r="R29" s="5"/>
    </row>
    <row r="30" spans="1:20" ht="18" customHeight="1">
      <c r="A30" s="43"/>
      <c r="B30" s="68"/>
      <c r="C30" s="68"/>
      <c r="D30" s="7"/>
      <c r="E30" s="9" t="s">
        <v>13</v>
      </c>
      <c r="F30" s="11">
        <f t="shared" si="12"/>
        <v>215</v>
      </c>
      <c r="G30" s="11">
        <f t="shared" si="12"/>
        <v>181</v>
      </c>
      <c r="H30" s="11">
        <v>215</v>
      </c>
      <c r="I30" s="11">
        <v>181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47"/>
      <c r="Q30" s="48"/>
      <c r="R30" s="5"/>
    </row>
    <row r="31" spans="1:20" ht="18" customHeight="1">
      <c r="A31" s="43"/>
      <c r="B31" s="68"/>
      <c r="C31" s="68"/>
      <c r="D31" s="7"/>
      <c r="E31" s="9" t="s">
        <v>16</v>
      </c>
      <c r="F31" s="11">
        <f t="shared" si="12"/>
        <v>226</v>
      </c>
      <c r="G31" s="11">
        <f t="shared" si="12"/>
        <v>181</v>
      </c>
      <c r="H31" s="11">
        <v>226</v>
      </c>
      <c r="I31" s="11">
        <v>181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47"/>
      <c r="Q31" s="48"/>
      <c r="R31" s="5"/>
    </row>
    <row r="32" spans="1:20" ht="18" customHeight="1">
      <c r="A32" s="43"/>
      <c r="B32" s="68"/>
      <c r="C32" s="68"/>
      <c r="D32" s="7"/>
      <c r="E32" s="9" t="s">
        <v>17</v>
      </c>
      <c r="F32" s="11">
        <f t="shared" si="12"/>
        <v>237.1</v>
      </c>
      <c r="G32" s="11">
        <f t="shared" si="12"/>
        <v>181</v>
      </c>
      <c r="H32" s="11">
        <v>237.1</v>
      </c>
      <c r="I32" s="11">
        <v>181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47"/>
      <c r="Q32" s="48"/>
      <c r="R32" s="5"/>
    </row>
    <row r="33" spans="1:18" ht="18" customHeight="1">
      <c r="A33" s="42">
        <f>A27+1</f>
        <v>4</v>
      </c>
      <c r="B33" s="67" t="s">
        <v>22</v>
      </c>
      <c r="C33" s="67" t="s">
        <v>59</v>
      </c>
      <c r="D33" s="7"/>
      <c r="E33" s="8" t="s">
        <v>10</v>
      </c>
      <c r="F33" s="10">
        <f t="shared" ref="F33:O33" si="13">SUM(F34:F38)</f>
        <v>24205.300000000003</v>
      </c>
      <c r="G33" s="10">
        <f t="shared" si="13"/>
        <v>18435.8</v>
      </c>
      <c r="H33" s="10">
        <f t="shared" si="13"/>
        <v>24205.300000000003</v>
      </c>
      <c r="I33" s="10">
        <f t="shared" si="13"/>
        <v>18435.8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45" t="s">
        <v>54</v>
      </c>
      <c r="Q33" s="46"/>
      <c r="R33" s="5"/>
    </row>
    <row r="34" spans="1:18" ht="18" customHeight="1">
      <c r="A34" s="43"/>
      <c r="B34" s="68"/>
      <c r="C34" s="68"/>
      <c r="D34" s="7" t="s">
        <v>20</v>
      </c>
      <c r="E34" s="9" t="s">
        <v>15</v>
      </c>
      <c r="F34" s="11">
        <f t="shared" ref="F34:G38" si="14">H34+J34+L34+N34</f>
        <v>4361.6000000000004</v>
      </c>
      <c r="G34" s="11">
        <f t="shared" si="14"/>
        <v>4211.2</v>
      </c>
      <c r="H34" s="11">
        <v>4361.6000000000004</v>
      </c>
      <c r="I34" s="11">
        <v>4211.2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47"/>
      <c r="Q34" s="48"/>
      <c r="R34" s="5"/>
    </row>
    <row r="35" spans="1:18" ht="18" customHeight="1">
      <c r="A35" s="43"/>
      <c r="B35" s="68"/>
      <c r="C35" s="68"/>
      <c r="D35" s="7"/>
      <c r="E35" s="9" t="s">
        <v>12</v>
      </c>
      <c r="F35" s="11">
        <f t="shared" si="14"/>
        <v>4592.8</v>
      </c>
      <c r="G35" s="11">
        <f>I35+K35+M35+O35</f>
        <v>4036.6</v>
      </c>
      <c r="H35" s="11">
        <v>4592.8</v>
      </c>
      <c r="I35" s="11">
        <v>4036.6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47"/>
      <c r="Q35" s="48"/>
      <c r="R35" s="5"/>
    </row>
    <row r="36" spans="1:18" ht="18" customHeight="1">
      <c r="A36" s="43"/>
      <c r="B36" s="68"/>
      <c r="C36" s="68"/>
      <c r="D36" s="7"/>
      <c r="E36" s="9" t="s">
        <v>13</v>
      </c>
      <c r="F36" s="11">
        <f t="shared" si="14"/>
        <v>4836.2</v>
      </c>
      <c r="G36" s="11">
        <f t="shared" si="14"/>
        <v>3396</v>
      </c>
      <c r="H36" s="11">
        <v>4836.2</v>
      </c>
      <c r="I36" s="11">
        <v>3396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47"/>
      <c r="Q36" s="48"/>
      <c r="R36" s="5"/>
    </row>
    <row r="37" spans="1:18" ht="18" customHeight="1">
      <c r="A37" s="43"/>
      <c r="B37" s="68"/>
      <c r="C37" s="68"/>
      <c r="D37" s="7"/>
      <c r="E37" s="9" t="s">
        <v>16</v>
      </c>
      <c r="F37" s="11">
        <f t="shared" si="14"/>
        <v>5082.8</v>
      </c>
      <c r="G37" s="11">
        <f t="shared" si="14"/>
        <v>3396</v>
      </c>
      <c r="H37" s="11">
        <v>5082.8</v>
      </c>
      <c r="I37" s="11">
        <v>3396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47"/>
      <c r="Q37" s="48"/>
      <c r="R37" s="5"/>
    </row>
    <row r="38" spans="1:18" ht="18" customHeight="1">
      <c r="A38" s="43"/>
      <c r="B38" s="68"/>
      <c r="C38" s="68"/>
      <c r="D38" s="7"/>
      <c r="E38" s="9" t="s">
        <v>17</v>
      </c>
      <c r="F38" s="11">
        <f t="shared" si="14"/>
        <v>5331.9</v>
      </c>
      <c r="G38" s="11">
        <f t="shared" si="14"/>
        <v>3396</v>
      </c>
      <c r="H38" s="11">
        <v>5331.9</v>
      </c>
      <c r="I38" s="11">
        <v>3396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47"/>
      <c r="Q38" s="48"/>
      <c r="R38" s="5"/>
    </row>
    <row r="39" spans="1:18" ht="18" customHeight="1">
      <c r="A39" s="42">
        <f>A33+1</f>
        <v>5</v>
      </c>
      <c r="B39" s="67" t="s">
        <v>38</v>
      </c>
      <c r="C39" s="67"/>
      <c r="D39" s="7"/>
      <c r="E39" s="8" t="s">
        <v>10</v>
      </c>
      <c r="F39" s="10">
        <f t="shared" ref="F39:O39" si="15">SUM(F40:F44)</f>
        <v>56336.5</v>
      </c>
      <c r="G39" s="10">
        <f t="shared" si="15"/>
        <v>0</v>
      </c>
      <c r="H39" s="10">
        <f t="shared" si="15"/>
        <v>56336.5</v>
      </c>
      <c r="I39" s="10">
        <f t="shared" si="15"/>
        <v>0</v>
      </c>
      <c r="J39" s="10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10">
        <f t="shared" si="15"/>
        <v>0</v>
      </c>
      <c r="O39" s="10">
        <f t="shared" si="15"/>
        <v>0</v>
      </c>
      <c r="P39" s="45" t="s">
        <v>62</v>
      </c>
      <c r="Q39" s="46"/>
      <c r="R39" s="5"/>
    </row>
    <row r="40" spans="1:18" ht="18" customHeight="1">
      <c r="A40" s="43"/>
      <c r="B40" s="68"/>
      <c r="C40" s="68"/>
      <c r="D40" s="7" t="s">
        <v>25</v>
      </c>
      <c r="E40" s="9" t="s">
        <v>15</v>
      </c>
      <c r="F40" s="11">
        <f t="shared" ref="F40:G44" si="16">H40+J40+L40+N40</f>
        <v>10151.4</v>
      </c>
      <c r="G40" s="11">
        <f t="shared" si="16"/>
        <v>0</v>
      </c>
      <c r="H40" s="11">
        <v>10151.4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47"/>
      <c r="Q40" s="48"/>
      <c r="R40" s="5"/>
    </row>
    <row r="41" spans="1:18" ht="18" customHeight="1">
      <c r="A41" s="43"/>
      <c r="B41" s="68"/>
      <c r="C41" s="68"/>
      <c r="D41" s="7"/>
      <c r="E41" s="9" t="s">
        <v>12</v>
      </c>
      <c r="F41" s="11">
        <f t="shared" si="16"/>
        <v>10689.4</v>
      </c>
      <c r="G41" s="11">
        <f t="shared" si="16"/>
        <v>0</v>
      </c>
      <c r="H41" s="11">
        <v>10689.4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47"/>
      <c r="Q41" s="48"/>
      <c r="R41" s="5"/>
    </row>
    <row r="42" spans="1:18" ht="18" customHeight="1">
      <c r="A42" s="43"/>
      <c r="B42" s="68"/>
      <c r="C42" s="68"/>
      <c r="D42" s="7"/>
      <c r="E42" s="9" t="s">
        <v>13</v>
      </c>
      <c r="F42" s="11">
        <f t="shared" si="16"/>
        <v>11256</v>
      </c>
      <c r="G42" s="11">
        <f t="shared" si="16"/>
        <v>0</v>
      </c>
      <c r="H42" s="11">
        <v>11256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47"/>
      <c r="Q42" s="48"/>
      <c r="R42" s="5"/>
    </row>
    <row r="43" spans="1:18" ht="18" customHeight="1">
      <c r="A43" s="43"/>
      <c r="B43" s="68"/>
      <c r="C43" s="68"/>
      <c r="D43" s="7"/>
      <c r="E43" s="9" t="s">
        <v>16</v>
      </c>
      <c r="F43" s="11">
        <f t="shared" si="16"/>
        <v>11830</v>
      </c>
      <c r="G43" s="11">
        <f t="shared" si="16"/>
        <v>0</v>
      </c>
      <c r="H43" s="11">
        <v>11830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47"/>
      <c r="Q43" s="48"/>
      <c r="R43" s="5"/>
    </row>
    <row r="44" spans="1:18" ht="18" customHeight="1">
      <c r="A44" s="43"/>
      <c r="B44" s="68"/>
      <c r="C44" s="68"/>
      <c r="D44" s="7"/>
      <c r="E44" s="9" t="s">
        <v>17</v>
      </c>
      <c r="F44" s="11">
        <f t="shared" si="16"/>
        <v>12409.7</v>
      </c>
      <c r="G44" s="11">
        <f t="shared" si="16"/>
        <v>0</v>
      </c>
      <c r="H44" s="11">
        <v>12409.7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47"/>
      <c r="Q44" s="48"/>
      <c r="R44" s="5"/>
    </row>
    <row r="45" spans="1:18" ht="18" customHeight="1">
      <c r="A45" s="42">
        <f>A39+1</f>
        <v>6</v>
      </c>
      <c r="B45" s="67" t="s">
        <v>26</v>
      </c>
      <c r="C45" s="67" t="s">
        <v>59</v>
      </c>
      <c r="D45" s="7"/>
      <c r="E45" s="8" t="s">
        <v>10</v>
      </c>
      <c r="F45" s="10">
        <f t="shared" ref="F45:O45" si="17">SUM(F46:F50)</f>
        <v>13236</v>
      </c>
      <c r="G45" s="10">
        <f t="shared" si="17"/>
        <v>10314</v>
      </c>
      <c r="H45" s="10">
        <f t="shared" si="17"/>
        <v>13236</v>
      </c>
      <c r="I45" s="10">
        <f t="shared" si="17"/>
        <v>10314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45" t="s">
        <v>62</v>
      </c>
      <c r="Q45" s="46"/>
      <c r="R45" s="5"/>
    </row>
    <row r="46" spans="1:18" ht="18" customHeight="1">
      <c r="A46" s="43"/>
      <c r="B46" s="68"/>
      <c r="C46" s="68"/>
      <c r="D46" s="7" t="s">
        <v>20</v>
      </c>
      <c r="E46" s="9" t="s">
        <v>15</v>
      </c>
      <c r="F46" s="11">
        <f t="shared" ref="F46:G50" si="18">H46+J46+L46+N46</f>
        <v>1234.8</v>
      </c>
      <c r="G46" s="11">
        <f t="shared" si="18"/>
        <v>774</v>
      </c>
      <c r="H46" s="11">
        <v>1234.8</v>
      </c>
      <c r="I46" s="11">
        <v>774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47"/>
      <c r="Q46" s="48"/>
      <c r="R46" s="5"/>
    </row>
    <row r="47" spans="1:18" ht="18" customHeight="1">
      <c r="A47" s="43"/>
      <c r="B47" s="68"/>
      <c r="C47" s="68"/>
      <c r="D47" s="7"/>
      <c r="E47" s="9" t="s">
        <v>12</v>
      </c>
      <c r="F47" s="11">
        <f t="shared" si="18"/>
        <v>3000.3</v>
      </c>
      <c r="G47" s="11">
        <f t="shared" si="18"/>
        <v>1185.0999999999999</v>
      </c>
      <c r="H47" s="11">
        <v>3000.3</v>
      </c>
      <c r="I47" s="11">
        <v>1185.0999999999999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47"/>
      <c r="Q47" s="48"/>
      <c r="R47" s="5"/>
    </row>
    <row r="48" spans="1:18" ht="18" customHeight="1">
      <c r="A48" s="43"/>
      <c r="B48" s="68"/>
      <c r="C48" s="68"/>
      <c r="D48" s="7"/>
      <c r="E48" s="9" t="s">
        <v>13</v>
      </c>
      <c r="F48" s="11">
        <f t="shared" si="18"/>
        <v>3000.3</v>
      </c>
      <c r="G48" s="11">
        <f t="shared" si="18"/>
        <v>2671.3</v>
      </c>
      <c r="H48" s="11">
        <v>3000.3</v>
      </c>
      <c r="I48" s="11">
        <f>2841.8-170.5</f>
        <v>2671.3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47"/>
      <c r="Q48" s="48"/>
      <c r="R48" s="5"/>
    </row>
    <row r="49" spans="1:19" ht="18" customHeight="1">
      <c r="A49" s="43"/>
      <c r="B49" s="68"/>
      <c r="C49" s="68"/>
      <c r="D49" s="7"/>
      <c r="E49" s="9" t="s">
        <v>16</v>
      </c>
      <c r="F49" s="11">
        <f t="shared" si="18"/>
        <v>3000.3</v>
      </c>
      <c r="G49" s="11">
        <f t="shared" si="18"/>
        <v>2841.8</v>
      </c>
      <c r="H49" s="11">
        <v>3000.3</v>
      </c>
      <c r="I49" s="11">
        <v>2841.8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47"/>
      <c r="Q49" s="48"/>
      <c r="R49" s="5"/>
    </row>
    <row r="50" spans="1:19" ht="18" customHeight="1">
      <c r="A50" s="43"/>
      <c r="B50" s="68"/>
      <c r="C50" s="68"/>
      <c r="D50" s="7"/>
      <c r="E50" s="9" t="s">
        <v>17</v>
      </c>
      <c r="F50" s="11">
        <f t="shared" si="18"/>
        <v>3000.3</v>
      </c>
      <c r="G50" s="11">
        <f t="shared" si="18"/>
        <v>2841.8</v>
      </c>
      <c r="H50" s="11">
        <v>3000.3</v>
      </c>
      <c r="I50" s="11">
        <v>2841.8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47"/>
      <c r="Q50" s="48"/>
      <c r="R50" s="5"/>
    </row>
    <row r="51" spans="1:19" ht="18" customHeight="1">
      <c r="A51" s="42">
        <f>A45+1</f>
        <v>7</v>
      </c>
      <c r="B51" s="67" t="s">
        <v>55</v>
      </c>
      <c r="C51" s="67" t="s">
        <v>59</v>
      </c>
      <c r="D51" s="7"/>
      <c r="E51" s="8" t="s">
        <v>10</v>
      </c>
      <c r="F51" s="10">
        <f t="shared" ref="F51:O51" si="19">SUM(F52:F56)</f>
        <v>14759.899999999998</v>
      </c>
      <c r="G51" s="32">
        <f t="shared" si="19"/>
        <v>9362.2000000000007</v>
      </c>
      <c r="H51" s="10">
        <f t="shared" si="19"/>
        <v>14759.899999999998</v>
      </c>
      <c r="I51" s="32">
        <f t="shared" si="19"/>
        <v>9362.2000000000007</v>
      </c>
      <c r="J51" s="10">
        <f t="shared" si="19"/>
        <v>0</v>
      </c>
      <c r="K51" s="10">
        <f t="shared" si="19"/>
        <v>0</v>
      </c>
      <c r="L51" s="10">
        <f t="shared" si="19"/>
        <v>0</v>
      </c>
      <c r="M51" s="10">
        <f t="shared" si="19"/>
        <v>0</v>
      </c>
      <c r="N51" s="10">
        <f t="shared" si="19"/>
        <v>0</v>
      </c>
      <c r="O51" s="10">
        <f t="shared" si="19"/>
        <v>0</v>
      </c>
      <c r="P51" s="45" t="s">
        <v>62</v>
      </c>
      <c r="Q51" s="46"/>
      <c r="R51" s="5"/>
    </row>
    <row r="52" spans="1:19" ht="18" customHeight="1">
      <c r="A52" s="43"/>
      <c r="B52" s="68"/>
      <c r="C52" s="68"/>
      <c r="D52" s="7" t="s">
        <v>29</v>
      </c>
      <c r="E52" s="9" t="s">
        <v>15</v>
      </c>
      <c r="F52" s="11">
        <f t="shared" ref="F52:G56" si="20">H52+J52+L52+N52</f>
        <v>2500</v>
      </c>
      <c r="G52" s="11">
        <f t="shared" si="20"/>
        <v>1284.4000000000001</v>
      </c>
      <c r="H52" s="11">
        <v>2500</v>
      </c>
      <c r="I52" s="11">
        <v>1284.4000000000001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47"/>
      <c r="Q52" s="48"/>
      <c r="R52" s="5"/>
    </row>
    <row r="53" spans="1:19" ht="18" customHeight="1">
      <c r="A53" s="43"/>
      <c r="B53" s="68"/>
      <c r="C53" s="68"/>
      <c r="D53" s="7"/>
      <c r="E53" s="9" t="s">
        <v>12</v>
      </c>
      <c r="F53" s="11">
        <f t="shared" si="20"/>
        <v>2632.5</v>
      </c>
      <c r="G53" s="11">
        <f t="shared" si="20"/>
        <v>0</v>
      </c>
      <c r="H53" s="11">
        <v>2632.5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47"/>
      <c r="Q53" s="48"/>
      <c r="R53" s="5"/>
    </row>
    <row r="54" spans="1:19" ht="18" customHeight="1">
      <c r="A54" s="43"/>
      <c r="B54" s="68"/>
      <c r="C54" s="68"/>
      <c r="D54" s="7"/>
      <c r="E54" s="9" t="s">
        <v>13</v>
      </c>
      <c r="F54" s="11">
        <f t="shared" si="20"/>
        <v>3657.8</v>
      </c>
      <c r="G54" s="33">
        <f t="shared" si="20"/>
        <v>3477.8</v>
      </c>
      <c r="H54" s="11">
        <v>3657.8</v>
      </c>
      <c r="I54" s="33">
        <f>3657.8-180</f>
        <v>3477.8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47"/>
      <c r="Q54" s="48"/>
      <c r="R54" s="5"/>
      <c r="S54" s="22"/>
    </row>
    <row r="55" spans="1:19" ht="18" customHeight="1">
      <c r="A55" s="43"/>
      <c r="B55" s="68"/>
      <c r="C55" s="68"/>
      <c r="D55" s="7"/>
      <c r="E55" s="9" t="s">
        <v>16</v>
      </c>
      <c r="F55" s="11">
        <f t="shared" si="20"/>
        <v>2913.4</v>
      </c>
      <c r="G55" s="11">
        <f t="shared" si="20"/>
        <v>2300</v>
      </c>
      <c r="H55" s="11">
        <v>2913.4</v>
      </c>
      <c r="I55" s="11">
        <v>2300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47"/>
      <c r="Q55" s="48"/>
      <c r="R55" s="5"/>
    </row>
    <row r="56" spans="1:19" ht="18" customHeight="1">
      <c r="A56" s="43"/>
      <c r="B56" s="68"/>
      <c r="C56" s="68"/>
      <c r="D56" s="7"/>
      <c r="E56" s="9" t="s">
        <v>17</v>
      </c>
      <c r="F56" s="11">
        <f t="shared" si="20"/>
        <v>3056.2</v>
      </c>
      <c r="G56" s="11">
        <f t="shared" si="20"/>
        <v>2300</v>
      </c>
      <c r="H56" s="11">
        <v>3056.2</v>
      </c>
      <c r="I56" s="11">
        <v>2300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47"/>
      <c r="Q56" s="48"/>
      <c r="R56" s="5"/>
    </row>
    <row r="57" spans="1:19" ht="18" customHeight="1">
      <c r="A57" s="42">
        <f>A51+1</f>
        <v>8</v>
      </c>
      <c r="B57" s="67" t="s">
        <v>30</v>
      </c>
      <c r="C57" s="67"/>
      <c r="D57" s="7"/>
      <c r="E57" s="8" t="s">
        <v>10</v>
      </c>
      <c r="F57" s="10">
        <f t="shared" ref="F57:O57" si="21">SUM(F58:F62)</f>
        <v>1110</v>
      </c>
      <c r="G57" s="10">
        <f t="shared" si="21"/>
        <v>0</v>
      </c>
      <c r="H57" s="10">
        <f t="shared" si="21"/>
        <v>1110</v>
      </c>
      <c r="I57" s="10">
        <f t="shared" si="21"/>
        <v>0</v>
      </c>
      <c r="J57" s="10">
        <f t="shared" si="21"/>
        <v>0</v>
      </c>
      <c r="K57" s="10">
        <f t="shared" si="21"/>
        <v>0</v>
      </c>
      <c r="L57" s="10">
        <f t="shared" si="21"/>
        <v>0</v>
      </c>
      <c r="M57" s="10">
        <f t="shared" si="21"/>
        <v>0</v>
      </c>
      <c r="N57" s="10">
        <f t="shared" si="21"/>
        <v>0</v>
      </c>
      <c r="O57" s="10">
        <f t="shared" si="21"/>
        <v>0</v>
      </c>
      <c r="P57" s="45" t="s">
        <v>54</v>
      </c>
      <c r="Q57" s="46"/>
      <c r="R57" s="5"/>
    </row>
    <row r="58" spans="1:19" ht="18" customHeight="1">
      <c r="A58" s="43"/>
      <c r="B58" s="68"/>
      <c r="C58" s="68"/>
      <c r="D58" s="7" t="s">
        <v>29</v>
      </c>
      <c r="E58" s="9" t="s">
        <v>15</v>
      </c>
      <c r="F58" s="11">
        <f t="shared" ref="F58:G62" si="22">H58+J58+L58+N58</f>
        <v>200</v>
      </c>
      <c r="G58" s="11">
        <f t="shared" si="22"/>
        <v>0</v>
      </c>
      <c r="H58" s="11">
        <v>200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47"/>
      <c r="Q58" s="48"/>
      <c r="R58" s="5"/>
    </row>
    <row r="59" spans="1:19" ht="18" customHeight="1">
      <c r="A59" s="43"/>
      <c r="B59" s="68"/>
      <c r="C59" s="68"/>
      <c r="D59" s="7"/>
      <c r="E59" s="9" t="s">
        <v>12</v>
      </c>
      <c r="F59" s="11">
        <f t="shared" si="22"/>
        <v>210.6</v>
      </c>
      <c r="G59" s="11">
        <f t="shared" si="22"/>
        <v>0</v>
      </c>
      <c r="H59" s="11">
        <v>210.6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47"/>
      <c r="Q59" s="48"/>
      <c r="R59" s="5"/>
    </row>
    <row r="60" spans="1:19" ht="18" customHeight="1">
      <c r="A60" s="43"/>
      <c r="B60" s="68"/>
      <c r="C60" s="68"/>
      <c r="D60" s="7"/>
      <c r="E60" s="9" t="s">
        <v>13</v>
      </c>
      <c r="F60" s="11">
        <f t="shared" si="22"/>
        <v>221.8</v>
      </c>
      <c r="G60" s="11">
        <f t="shared" si="22"/>
        <v>0</v>
      </c>
      <c r="H60" s="11">
        <v>221.8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47"/>
      <c r="Q60" s="48"/>
      <c r="R60" s="5"/>
    </row>
    <row r="61" spans="1:19" ht="18" customHeight="1">
      <c r="A61" s="43"/>
      <c r="B61" s="68"/>
      <c r="C61" s="68"/>
      <c r="D61" s="7"/>
      <c r="E61" s="9" t="s">
        <v>16</v>
      </c>
      <c r="F61" s="11">
        <f t="shared" si="22"/>
        <v>233.1</v>
      </c>
      <c r="G61" s="11">
        <f t="shared" si="22"/>
        <v>0</v>
      </c>
      <c r="H61" s="11">
        <v>233.1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47"/>
      <c r="Q61" s="48"/>
      <c r="R61" s="5"/>
    </row>
    <row r="62" spans="1:19" ht="18" customHeight="1">
      <c r="A62" s="43"/>
      <c r="B62" s="68"/>
      <c r="C62" s="68"/>
      <c r="D62" s="7"/>
      <c r="E62" s="9" t="s">
        <v>17</v>
      </c>
      <c r="F62" s="11">
        <f t="shared" si="22"/>
        <v>244.5</v>
      </c>
      <c r="G62" s="11">
        <f t="shared" si="22"/>
        <v>0</v>
      </c>
      <c r="H62" s="11">
        <v>244.5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47"/>
      <c r="Q62" s="48"/>
      <c r="R62" s="5"/>
    </row>
    <row r="63" spans="1:19" ht="18" customHeight="1">
      <c r="A63" s="42">
        <f>A57+1</f>
        <v>9</v>
      </c>
      <c r="B63" s="67" t="s">
        <v>31</v>
      </c>
      <c r="C63" s="67"/>
      <c r="D63" s="7"/>
      <c r="E63" s="8" t="s">
        <v>10</v>
      </c>
      <c r="F63" s="10">
        <f t="shared" ref="F63:O63" si="23">SUM(F64:F68)</f>
        <v>2774.3999999999996</v>
      </c>
      <c r="G63" s="10">
        <f t="shared" si="23"/>
        <v>0</v>
      </c>
      <c r="H63" s="10">
        <f t="shared" si="23"/>
        <v>2774.3999999999996</v>
      </c>
      <c r="I63" s="10">
        <f t="shared" si="23"/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0</v>
      </c>
      <c r="O63" s="10">
        <f t="shared" si="23"/>
        <v>0</v>
      </c>
      <c r="P63" s="45" t="s">
        <v>40</v>
      </c>
      <c r="Q63" s="46"/>
      <c r="R63" s="5"/>
    </row>
    <row r="64" spans="1:19" ht="18" customHeight="1">
      <c r="A64" s="43"/>
      <c r="B64" s="68"/>
      <c r="C64" s="68"/>
      <c r="D64" s="7" t="s">
        <v>20</v>
      </c>
      <c r="E64" s="9" t="s">
        <v>15</v>
      </c>
      <c r="F64" s="11">
        <f t="shared" ref="F64:G68" si="24">H64+J64+L64+N64</f>
        <v>500</v>
      </c>
      <c r="G64" s="11">
        <f t="shared" si="24"/>
        <v>0</v>
      </c>
      <c r="H64" s="11">
        <v>500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47"/>
      <c r="Q64" s="48"/>
      <c r="R64" s="5"/>
    </row>
    <row r="65" spans="1:18" ht="18" customHeight="1">
      <c r="A65" s="43"/>
      <c r="B65" s="68"/>
      <c r="C65" s="68"/>
      <c r="D65" s="7"/>
      <c r="E65" s="9" t="s">
        <v>12</v>
      </c>
      <c r="F65" s="11">
        <f t="shared" si="24"/>
        <v>526.5</v>
      </c>
      <c r="G65" s="11">
        <f t="shared" si="24"/>
        <v>0</v>
      </c>
      <c r="H65" s="11">
        <v>526.5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47"/>
      <c r="Q65" s="48"/>
      <c r="R65" s="5"/>
    </row>
    <row r="66" spans="1:18" ht="18" customHeight="1">
      <c r="A66" s="43"/>
      <c r="B66" s="68"/>
      <c r="C66" s="68"/>
      <c r="D66" s="7"/>
      <c r="E66" s="9" t="s">
        <v>13</v>
      </c>
      <c r="F66" s="11">
        <f t="shared" si="24"/>
        <v>554</v>
      </c>
      <c r="G66" s="11">
        <f t="shared" si="24"/>
        <v>0</v>
      </c>
      <c r="H66" s="11">
        <v>554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47"/>
      <c r="Q66" s="48"/>
      <c r="R66" s="5"/>
    </row>
    <row r="67" spans="1:18" ht="18" customHeight="1">
      <c r="A67" s="43"/>
      <c r="B67" s="68"/>
      <c r="C67" s="68"/>
      <c r="D67" s="7"/>
      <c r="E67" s="9" t="s">
        <v>16</v>
      </c>
      <c r="F67" s="11">
        <f t="shared" si="24"/>
        <v>582.70000000000005</v>
      </c>
      <c r="G67" s="11">
        <f t="shared" si="24"/>
        <v>0</v>
      </c>
      <c r="H67" s="11">
        <v>582.70000000000005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47"/>
      <c r="Q67" s="48"/>
      <c r="R67" s="5"/>
    </row>
    <row r="68" spans="1:18" ht="18" customHeight="1">
      <c r="A68" s="43"/>
      <c r="B68" s="68"/>
      <c r="C68" s="68"/>
      <c r="D68" s="7"/>
      <c r="E68" s="9" t="s">
        <v>17</v>
      </c>
      <c r="F68" s="11">
        <f t="shared" si="24"/>
        <v>611.20000000000005</v>
      </c>
      <c r="G68" s="11">
        <f t="shared" si="24"/>
        <v>0</v>
      </c>
      <c r="H68" s="11">
        <v>611.20000000000005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47"/>
      <c r="Q68" s="48"/>
      <c r="R68" s="5"/>
    </row>
    <row r="69" spans="1:18" ht="18" customHeight="1">
      <c r="A69" s="42">
        <f>A63+1</f>
        <v>10</v>
      </c>
      <c r="B69" s="67" t="s">
        <v>32</v>
      </c>
      <c r="C69" s="67" t="s">
        <v>60</v>
      </c>
      <c r="D69" s="7"/>
      <c r="E69" s="8" t="s">
        <v>10</v>
      </c>
      <c r="F69" s="10">
        <f t="shared" ref="F69:O69" si="25">SUM(F70:F74)</f>
        <v>8524</v>
      </c>
      <c r="G69" s="10">
        <f t="shared" si="25"/>
        <v>6786</v>
      </c>
      <c r="H69" s="10">
        <f t="shared" si="25"/>
        <v>8524</v>
      </c>
      <c r="I69" s="10">
        <f t="shared" si="25"/>
        <v>6786</v>
      </c>
      <c r="J69" s="10">
        <f t="shared" si="25"/>
        <v>0</v>
      </c>
      <c r="K69" s="10">
        <f t="shared" si="25"/>
        <v>0</v>
      </c>
      <c r="L69" s="10">
        <f t="shared" si="25"/>
        <v>0</v>
      </c>
      <c r="M69" s="10">
        <f t="shared" si="25"/>
        <v>0</v>
      </c>
      <c r="N69" s="10">
        <f t="shared" si="25"/>
        <v>0</v>
      </c>
      <c r="O69" s="10">
        <f t="shared" si="25"/>
        <v>0</v>
      </c>
      <c r="P69" s="45" t="s">
        <v>54</v>
      </c>
      <c r="Q69" s="46"/>
      <c r="R69" s="5"/>
    </row>
    <row r="70" spans="1:18" ht="18" customHeight="1">
      <c r="A70" s="43"/>
      <c r="B70" s="68"/>
      <c r="C70" s="68"/>
      <c r="D70" s="7" t="s">
        <v>33</v>
      </c>
      <c r="E70" s="9" t="s">
        <v>15</v>
      </c>
      <c r="F70" s="11">
        <f t="shared" ref="F70:G74" si="26">H70+J70+L70+N70</f>
        <v>1485.2</v>
      </c>
      <c r="G70" s="11">
        <f t="shared" si="26"/>
        <v>0</v>
      </c>
      <c r="H70" s="11">
        <v>1485.2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47"/>
      <c r="Q70" s="48"/>
      <c r="R70" s="5"/>
    </row>
    <row r="71" spans="1:18" ht="18" customHeight="1">
      <c r="A71" s="43"/>
      <c r="B71" s="68"/>
      <c r="C71" s="68"/>
      <c r="D71" s="7"/>
      <c r="E71" s="9" t="s">
        <v>12</v>
      </c>
      <c r="F71" s="11">
        <f t="shared" si="26"/>
        <v>1845.6</v>
      </c>
      <c r="G71" s="11">
        <f t="shared" si="26"/>
        <v>1845.6</v>
      </c>
      <c r="H71" s="11">
        <v>1845.6</v>
      </c>
      <c r="I71" s="11">
        <v>1845.6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47"/>
      <c r="Q71" s="48"/>
      <c r="R71" s="5"/>
    </row>
    <row r="72" spans="1:18" ht="18" customHeight="1">
      <c r="A72" s="43"/>
      <c r="B72" s="68"/>
      <c r="C72" s="68"/>
      <c r="D72" s="7"/>
      <c r="E72" s="9" t="s">
        <v>13</v>
      </c>
      <c r="F72" s="11">
        <f t="shared" si="26"/>
        <v>1646.8</v>
      </c>
      <c r="G72" s="11">
        <f t="shared" si="26"/>
        <v>1646.8</v>
      </c>
      <c r="H72" s="11">
        <v>1646.8</v>
      </c>
      <c r="I72" s="11">
        <v>1646.8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47"/>
      <c r="Q72" s="48"/>
      <c r="R72" s="5"/>
    </row>
    <row r="73" spans="1:18" ht="18" customHeight="1">
      <c r="A73" s="43"/>
      <c r="B73" s="68"/>
      <c r="C73" s="68"/>
      <c r="D73" s="7"/>
      <c r="E73" s="9" t="s">
        <v>16</v>
      </c>
      <c r="F73" s="11">
        <f t="shared" si="26"/>
        <v>1730.8</v>
      </c>
      <c r="G73" s="11">
        <f t="shared" si="26"/>
        <v>1646.8</v>
      </c>
      <c r="H73" s="11">
        <v>1730.8</v>
      </c>
      <c r="I73" s="11">
        <v>1646.8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47"/>
      <c r="Q73" s="48"/>
      <c r="R73" s="5"/>
    </row>
    <row r="74" spans="1:18" ht="18" customHeight="1">
      <c r="A74" s="43"/>
      <c r="B74" s="68"/>
      <c r="C74" s="68"/>
      <c r="D74" s="7"/>
      <c r="E74" s="9" t="s">
        <v>17</v>
      </c>
      <c r="F74" s="11">
        <f t="shared" si="26"/>
        <v>1815.6</v>
      </c>
      <c r="G74" s="11">
        <f t="shared" si="26"/>
        <v>1646.8</v>
      </c>
      <c r="H74" s="11">
        <v>1815.6</v>
      </c>
      <c r="I74" s="11">
        <v>1646.8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47"/>
      <c r="Q74" s="48"/>
      <c r="R74" s="5"/>
    </row>
    <row r="75" spans="1:18" ht="30" customHeight="1">
      <c r="A75" s="42">
        <f>A69+1</f>
        <v>11</v>
      </c>
      <c r="B75" s="67" t="s">
        <v>73</v>
      </c>
      <c r="C75" s="67" t="s">
        <v>59</v>
      </c>
      <c r="D75" s="14"/>
      <c r="E75" s="8" t="s">
        <v>10</v>
      </c>
      <c r="F75" s="10">
        <f t="shared" ref="F75:O75" si="27">SUM(F76:F80)</f>
        <v>2113.6</v>
      </c>
      <c r="G75" s="10">
        <f t="shared" si="27"/>
        <v>1141.4000000000001</v>
      </c>
      <c r="H75" s="10">
        <f t="shared" si="27"/>
        <v>2113.6</v>
      </c>
      <c r="I75" s="10">
        <f t="shared" si="27"/>
        <v>1141.4000000000001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10">
        <f t="shared" si="27"/>
        <v>0</v>
      </c>
      <c r="N75" s="10">
        <f t="shared" si="27"/>
        <v>0</v>
      </c>
      <c r="O75" s="10">
        <f t="shared" si="27"/>
        <v>0</v>
      </c>
      <c r="P75" s="45" t="s">
        <v>40</v>
      </c>
      <c r="Q75" s="46"/>
      <c r="R75" s="5"/>
    </row>
    <row r="76" spans="1:18" ht="30" customHeight="1">
      <c r="A76" s="43"/>
      <c r="B76" s="68"/>
      <c r="C76" s="68"/>
      <c r="D76" s="7" t="s">
        <v>20</v>
      </c>
      <c r="E76" s="9" t="s">
        <v>15</v>
      </c>
      <c r="F76" s="11">
        <f t="shared" ref="F76:G80" si="28">H76+J76+L76+N76</f>
        <v>0</v>
      </c>
      <c r="G76" s="11">
        <f t="shared" si="28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47"/>
      <c r="Q76" s="48"/>
      <c r="R76" s="5"/>
    </row>
    <row r="77" spans="1:18" ht="30" customHeight="1">
      <c r="A77" s="43"/>
      <c r="B77" s="68"/>
      <c r="C77" s="68"/>
      <c r="D77" s="7"/>
      <c r="E77" s="9" t="s">
        <v>12</v>
      </c>
      <c r="F77" s="11">
        <f t="shared" si="28"/>
        <v>450.4</v>
      </c>
      <c r="G77" s="11">
        <f t="shared" si="28"/>
        <v>341.4</v>
      </c>
      <c r="H77" s="11">
        <v>450.4</v>
      </c>
      <c r="I77" s="18">
        <v>341.4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47"/>
      <c r="Q77" s="48"/>
      <c r="R77" s="5"/>
    </row>
    <row r="78" spans="1:18" ht="30" customHeight="1">
      <c r="A78" s="43"/>
      <c r="B78" s="68"/>
      <c r="C78" s="68"/>
      <c r="D78" s="7"/>
      <c r="E78" s="9" t="s">
        <v>13</v>
      </c>
      <c r="F78" s="11">
        <f t="shared" si="28"/>
        <v>527.6</v>
      </c>
      <c r="G78" s="11">
        <f t="shared" si="28"/>
        <v>0</v>
      </c>
      <c r="H78" s="16">
        <v>527.6</v>
      </c>
      <c r="I78" s="11">
        <v>0</v>
      </c>
      <c r="J78" s="17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47"/>
      <c r="Q78" s="48"/>
      <c r="R78" s="5"/>
    </row>
    <row r="79" spans="1:18" ht="30" customHeight="1">
      <c r="A79" s="43"/>
      <c r="B79" s="68"/>
      <c r="C79" s="68"/>
      <c r="D79" s="7"/>
      <c r="E79" s="9" t="s">
        <v>16</v>
      </c>
      <c r="F79" s="11">
        <f t="shared" si="28"/>
        <v>553.5</v>
      </c>
      <c r="G79" s="11">
        <f t="shared" si="28"/>
        <v>400</v>
      </c>
      <c r="H79" s="16">
        <v>553.5</v>
      </c>
      <c r="I79" s="11">
        <v>400</v>
      </c>
      <c r="J79" s="17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47"/>
      <c r="Q79" s="48"/>
      <c r="R79" s="5"/>
    </row>
    <row r="80" spans="1:18" ht="30" customHeight="1">
      <c r="A80" s="43"/>
      <c r="B80" s="68"/>
      <c r="C80" s="68"/>
      <c r="D80" s="7"/>
      <c r="E80" s="9" t="s">
        <v>17</v>
      </c>
      <c r="F80" s="11">
        <f t="shared" si="28"/>
        <v>582.1</v>
      </c>
      <c r="G80" s="11">
        <f t="shared" si="28"/>
        <v>400</v>
      </c>
      <c r="H80" s="16">
        <v>582.1</v>
      </c>
      <c r="I80" s="11">
        <v>400</v>
      </c>
      <c r="J80" s="17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47"/>
      <c r="Q80" s="48"/>
      <c r="R80" s="5"/>
    </row>
    <row r="81" spans="1:18" ht="45" customHeight="1">
      <c r="A81" s="42">
        <f>A75+1</f>
        <v>12</v>
      </c>
      <c r="B81" s="67" t="s">
        <v>69</v>
      </c>
      <c r="C81" s="67" t="s">
        <v>59</v>
      </c>
      <c r="D81" s="7"/>
      <c r="E81" s="8" t="s">
        <v>10</v>
      </c>
      <c r="F81" s="10">
        <f t="shared" ref="F81:O81" si="29">SUM(F82:F86)</f>
        <v>3185.8</v>
      </c>
      <c r="G81" s="10">
        <f t="shared" si="29"/>
        <v>2366.8000000000002</v>
      </c>
      <c r="H81" s="10">
        <f t="shared" si="29"/>
        <v>3185.8</v>
      </c>
      <c r="I81" s="10">
        <f t="shared" si="29"/>
        <v>2366.8000000000002</v>
      </c>
      <c r="J81" s="10">
        <f t="shared" si="29"/>
        <v>0</v>
      </c>
      <c r="K81" s="10">
        <f t="shared" si="29"/>
        <v>0</v>
      </c>
      <c r="L81" s="10">
        <f t="shared" si="29"/>
        <v>0</v>
      </c>
      <c r="M81" s="10">
        <f t="shared" si="29"/>
        <v>0</v>
      </c>
      <c r="N81" s="10">
        <f t="shared" si="29"/>
        <v>0</v>
      </c>
      <c r="O81" s="10">
        <f t="shared" si="29"/>
        <v>0</v>
      </c>
      <c r="P81" s="45" t="s">
        <v>54</v>
      </c>
      <c r="Q81" s="46"/>
      <c r="R81" s="5"/>
    </row>
    <row r="82" spans="1:18" ht="45" customHeight="1">
      <c r="A82" s="43"/>
      <c r="B82" s="68"/>
      <c r="C82" s="68"/>
      <c r="D82" s="7"/>
      <c r="E82" s="9" t="s">
        <v>15</v>
      </c>
      <c r="F82" s="11">
        <f t="shared" ref="F82:G86" si="30">H82+J82+L82+N82</f>
        <v>950</v>
      </c>
      <c r="G82" s="11">
        <f t="shared" si="30"/>
        <v>392.7</v>
      </c>
      <c r="H82" s="11">
        <v>950</v>
      </c>
      <c r="I82" s="11">
        <v>392.7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47"/>
      <c r="Q82" s="48"/>
      <c r="R82" s="5"/>
    </row>
    <row r="83" spans="1:18" ht="45" customHeight="1">
      <c r="A83" s="43"/>
      <c r="B83" s="68"/>
      <c r="C83" s="68"/>
      <c r="D83" s="7"/>
      <c r="E83" s="9" t="s">
        <v>12</v>
      </c>
      <c r="F83" s="11">
        <f t="shared" si="30"/>
        <v>550</v>
      </c>
      <c r="G83" s="11">
        <f t="shared" si="30"/>
        <v>324.10000000000002</v>
      </c>
      <c r="H83" s="11">
        <v>550</v>
      </c>
      <c r="I83" s="11">
        <v>324.10000000000002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47"/>
      <c r="Q83" s="48"/>
      <c r="R83" s="5"/>
    </row>
    <row r="84" spans="1:18" ht="45" customHeight="1">
      <c r="A84" s="43"/>
      <c r="B84" s="68"/>
      <c r="C84" s="68"/>
      <c r="D84" s="7"/>
      <c r="E84" s="9" t="s">
        <v>13</v>
      </c>
      <c r="F84" s="11">
        <f t="shared" si="30"/>
        <v>550</v>
      </c>
      <c r="G84" s="11">
        <f t="shared" si="30"/>
        <v>550</v>
      </c>
      <c r="H84" s="11">
        <v>550</v>
      </c>
      <c r="I84" s="11">
        <v>550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47"/>
      <c r="Q84" s="48"/>
      <c r="R84" s="5"/>
    </row>
    <row r="85" spans="1:18" ht="45" customHeight="1">
      <c r="A85" s="43"/>
      <c r="B85" s="68"/>
      <c r="C85" s="68"/>
      <c r="D85" s="7"/>
      <c r="E85" s="9" t="s">
        <v>16</v>
      </c>
      <c r="F85" s="11">
        <f t="shared" si="30"/>
        <v>553.6</v>
      </c>
      <c r="G85" s="11">
        <f t="shared" si="30"/>
        <v>550</v>
      </c>
      <c r="H85" s="11">
        <v>553.6</v>
      </c>
      <c r="I85" s="11">
        <v>550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47"/>
      <c r="Q85" s="48"/>
      <c r="R85" s="5"/>
    </row>
    <row r="86" spans="1:18" ht="45" customHeight="1">
      <c r="A86" s="43"/>
      <c r="B86" s="68"/>
      <c r="C86" s="68"/>
      <c r="D86" s="7"/>
      <c r="E86" s="9" t="s">
        <v>17</v>
      </c>
      <c r="F86" s="11">
        <f t="shared" si="30"/>
        <v>582.20000000000005</v>
      </c>
      <c r="G86" s="11">
        <f t="shared" si="30"/>
        <v>550</v>
      </c>
      <c r="H86" s="11">
        <v>582.20000000000005</v>
      </c>
      <c r="I86" s="11">
        <v>550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47"/>
      <c r="Q86" s="48"/>
      <c r="R86" s="5"/>
    </row>
    <row r="87" spans="1:18" ht="18" customHeight="1">
      <c r="A87" s="42">
        <f>A81+1</f>
        <v>13</v>
      </c>
      <c r="B87" s="67" t="s">
        <v>34</v>
      </c>
      <c r="C87" s="67" t="s">
        <v>59</v>
      </c>
      <c r="D87" s="7"/>
      <c r="E87" s="8" t="s">
        <v>10</v>
      </c>
      <c r="F87" s="10">
        <f t="shared" ref="F87:O87" si="31">SUM(F88:F92)</f>
        <v>236.3</v>
      </c>
      <c r="G87" s="32">
        <f t="shared" si="31"/>
        <v>180</v>
      </c>
      <c r="H87" s="10">
        <f t="shared" si="31"/>
        <v>236.3</v>
      </c>
      <c r="I87" s="32">
        <f t="shared" si="31"/>
        <v>180</v>
      </c>
      <c r="J87" s="10">
        <f t="shared" si="31"/>
        <v>0</v>
      </c>
      <c r="K87" s="10">
        <f t="shared" si="31"/>
        <v>0</v>
      </c>
      <c r="L87" s="10">
        <f t="shared" si="31"/>
        <v>0</v>
      </c>
      <c r="M87" s="10">
        <f t="shared" si="31"/>
        <v>0</v>
      </c>
      <c r="N87" s="10">
        <f t="shared" si="31"/>
        <v>0</v>
      </c>
      <c r="O87" s="10">
        <f t="shared" si="31"/>
        <v>0</v>
      </c>
      <c r="P87" s="45" t="s">
        <v>40</v>
      </c>
      <c r="Q87" s="46"/>
      <c r="R87" s="5"/>
    </row>
    <row r="88" spans="1:18" ht="18" customHeight="1">
      <c r="A88" s="43"/>
      <c r="B88" s="68"/>
      <c r="C88" s="68"/>
      <c r="D88" s="7" t="s">
        <v>33</v>
      </c>
      <c r="E88" s="9" t="s">
        <v>15</v>
      </c>
      <c r="F88" s="11">
        <f t="shared" ref="F88:G92" si="32">H88+J88+L88+N88</f>
        <v>40</v>
      </c>
      <c r="G88" s="11">
        <f t="shared" si="32"/>
        <v>30</v>
      </c>
      <c r="H88" s="11">
        <v>40</v>
      </c>
      <c r="I88" s="11">
        <v>30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47"/>
      <c r="Q88" s="48"/>
      <c r="R88" s="5"/>
    </row>
    <row r="89" spans="1:18" ht="18" customHeight="1">
      <c r="A89" s="43"/>
      <c r="B89" s="68"/>
      <c r="C89" s="68"/>
      <c r="D89" s="7"/>
      <c r="E89" s="9" t="s">
        <v>12</v>
      </c>
      <c r="F89" s="11">
        <f t="shared" si="32"/>
        <v>43.2</v>
      </c>
      <c r="G89" s="11">
        <f t="shared" si="32"/>
        <v>43.2</v>
      </c>
      <c r="H89" s="11">
        <v>43.2</v>
      </c>
      <c r="I89" s="18">
        <v>43.2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47"/>
      <c r="Q89" s="48"/>
      <c r="R89" s="5"/>
    </row>
    <row r="90" spans="1:18" ht="18" customHeight="1">
      <c r="A90" s="43"/>
      <c r="B90" s="68"/>
      <c r="C90" s="68"/>
      <c r="D90" s="7"/>
      <c r="E90" s="9" t="s">
        <v>13</v>
      </c>
      <c r="F90" s="11">
        <f t="shared" si="32"/>
        <v>57.6</v>
      </c>
      <c r="G90" s="33">
        <f t="shared" si="32"/>
        <v>46.8</v>
      </c>
      <c r="H90" s="16">
        <v>57.6</v>
      </c>
      <c r="I90" s="33">
        <f>57.6-10.8</f>
        <v>46.8</v>
      </c>
      <c r="J90" s="17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47"/>
      <c r="Q90" s="48"/>
      <c r="R90" s="5"/>
    </row>
    <row r="91" spans="1:18" ht="18" customHeight="1">
      <c r="A91" s="43"/>
      <c r="B91" s="68"/>
      <c r="C91" s="68"/>
      <c r="D91" s="7"/>
      <c r="E91" s="9" t="s">
        <v>16</v>
      </c>
      <c r="F91" s="11">
        <f t="shared" si="32"/>
        <v>46.6</v>
      </c>
      <c r="G91" s="11">
        <f t="shared" si="32"/>
        <v>30</v>
      </c>
      <c r="H91" s="16">
        <v>46.6</v>
      </c>
      <c r="I91" s="11">
        <v>30</v>
      </c>
      <c r="J91" s="17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47"/>
      <c r="Q91" s="48"/>
      <c r="R91" s="5"/>
    </row>
    <row r="92" spans="1:18" ht="18" customHeight="1">
      <c r="A92" s="43"/>
      <c r="B92" s="68"/>
      <c r="C92" s="68"/>
      <c r="D92" s="7"/>
      <c r="E92" s="9" t="s">
        <v>17</v>
      </c>
      <c r="F92" s="11">
        <f t="shared" si="32"/>
        <v>48.9</v>
      </c>
      <c r="G92" s="11">
        <f t="shared" si="32"/>
        <v>30</v>
      </c>
      <c r="H92" s="16">
        <v>48.9</v>
      </c>
      <c r="I92" s="11">
        <v>30</v>
      </c>
      <c r="J92" s="17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47"/>
      <c r="Q92" s="48"/>
      <c r="R92" s="5"/>
    </row>
    <row r="93" spans="1:18" ht="18" customHeight="1">
      <c r="A93" s="42">
        <f>A87+1</f>
        <v>14</v>
      </c>
      <c r="B93" s="67" t="s">
        <v>41</v>
      </c>
      <c r="C93" s="67"/>
      <c r="D93" s="7"/>
      <c r="E93" s="8" t="s">
        <v>10</v>
      </c>
      <c r="F93" s="10">
        <f t="shared" ref="F93:O93" si="33">SUM(F94:F98)</f>
        <v>11099.199999999999</v>
      </c>
      <c r="G93" s="32">
        <f t="shared" si="33"/>
        <v>622.79999999999995</v>
      </c>
      <c r="H93" s="10">
        <f t="shared" si="33"/>
        <v>11099.199999999999</v>
      </c>
      <c r="I93" s="32">
        <f t="shared" si="33"/>
        <v>622.79999999999995</v>
      </c>
      <c r="J93" s="10">
        <f t="shared" si="33"/>
        <v>0</v>
      </c>
      <c r="K93" s="10">
        <f t="shared" si="33"/>
        <v>0</v>
      </c>
      <c r="L93" s="10">
        <f t="shared" si="33"/>
        <v>0</v>
      </c>
      <c r="M93" s="10">
        <f t="shared" si="33"/>
        <v>0</v>
      </c>
      <c r="N93" s="10">
        <f t="shared" si="33"/>
        <v>0</v>
      </c>
      <c r="O93" s="10">
        <f t="shared" si="33"/>
        <v>0</v>
      </c>
      <c r="P93" s="45" t="s">
        <v>70</v>
      </c>
      <c r="Q93" s="46"/>
      <c r="R93" s="5"/>
    </row>
    <row r="94" spans="1:18" ht="18" customHeight="1">
      <c r="A94" s="43"/>
      <c r="B94" s="68"/>
      <c r="C94" s="68"/>
      <c r="D94" s="7" t="s">
        <v>33</v>
      </c>
      <c r="E94" s="9" t="s">
        <v>15</v>
      </c>
      <c r="F94" s="11">
        <f t="shared" ref="F94:G98" si="34">H94+J94+L94+N94</f>
        <v>2000</v>
      </c>
      <c r="G94" s="11">
        <f t="shared" si="34"/>
        <v>0</v>
      </c>
      <c r="H94" s="11">
        <v>2000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47"/>
      <c r="Q94" s="48"/>
      <c r="R94" s="5"/>
    </row>
    <row r="95" spans="1:18" ht="18" customHeight="1">
      <c r="A95" s="43"/>
      <c r="B95" s="68"/>
      <c r="C95" s="68"/>
      <c r="D95" s="7"/>
      <c r="E95" s="9" t="s">
        <v>12</v>
      </c>
      <c r="F95" s="11">
        <f t="shared" si="34"/>
        <v>2106</v>
      </c>
      <c r="G95" s="11">
        <f t="shared" si="34"/>
        <v>0</v>
      </c>
      <c r="H95" s="11">
        <v>2106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47"/>
      <c r="Q95" s="48"/>
      <c r="R95" s="5"/>
    </row>
    <row r="96" spans="1:18" ht="18" customHeight="1">
      <c r="A96" s="43"/>
      <c r="B96" s="68"/>
      <c r="C96" s="68"/>
      <c r="D96" s="7"/>
      <c r="E96" s="9" t="s">
        <v>13</v>
      </c>
      <c r="F96" s="11">
        <f t="shared" si="34"/>
        <v>2217.6</v>
      </c>
      <c r="G96" s="33">
        <f t="shared" si="34"/>
        <v>622.79999999999995</v>
      </c>
      <c r="H96" s="11">
        <v>2217.6</v>
      </c>
      <c r="I96" s="33">
        <v>622.79999999999995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47"/>
      <c r="Q96" s="48"/>
      <c r="R96" s="5"/>
    </row>
    <row r="97" spans="1:23" ht="18" customHeight="1">
      <c r="A97" s="43"/>
      <c r="B97" s="68"/>
      <c r="C97" s="68"/>
      <c r="D97" s="7"/>
      <c r="E97" s="9" t="s">
        <v>16</v>
      </c>
      <c r="F97" s="11">
        <f t="shared" si="34"/>
        <v>2330.6999999999998</v>
      </c>
      <c r="G97" s="11">
        <f t="shared" si="34"/>
        <v>0</v>
      </c>
      <c r="H97" s="11">
        <v>2330.6999999999998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47"/>
      <c r="Q97" s="48"/>
      <c r="R97" s="5"/>
    </row>
    <row r="98" spans="1:23" ht="18" customHeight="1">
      <c r="A98" s="43"/>
      <c r="B98" s="68"/>
      <c r="C98" s="68"/>
      <c r="D98" s="7"/>
      <c r="E98" s="9" t="s">
        <v>17</v>
      </c>
      <c r="F98" s="11">
        <f t="shared" si="34"/>
        <v>2444.9</v>
      </c>
      <c r="G98" s="11">
        <f t="shared" si="34"/>
        <v>0</v>
      </c>
      <c r="H98" s="11">
        <v>2444.9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47"/>
      <c r="Q98" s="48"/>
      <c r="R98" s="5"/>
    </row>
    <row r="99" spans="1:23" ht="18" customHeight="1">
      <c r="A99" s="42">
        <f>A93+1</f>
        <v>15</v>
      </c>
      <c r="B99" s="67" t="s">
        <v>35</v>
      </c>
      <c r="C99" s="67" t="s">
        <v>59</v>
      </c>
      <c r="D99" s="7"/>
      <c r="E99" s="8" t="s">
        <v>10</v>
      </c>
      <c r="F99" s="10">
        <f t="shared" ref="F99:O99" si="35">SUM(F100:F104)</f>
        <v>17607.8</v>
      </c>
      <c r="G99" s="10">
        <f t="shared" si="35"/>
        <v>16700.099999999999</v>
      </c>
      <c r="H99" s="10">
        <f t="shared" si="35"/>
        <v>14607.8</v>
      </c>
      <c r="I99" s="10">
        <f t="shared" si="35"/>
        <v>13700.099999999999</v>
      </c>
      <c r="J99" s="10">
        <f t="shared" si="35"/>
        <v>0</v>
      </c>
      <c r="K99" s="10">
        <f t="shared" si="35"/>
        <v>0</v>
      </c>
      <c r="L99" s="10">
        <f t="shared" si="35"/>
        <v>3000</v>
      </c>
      <c r="M99" s="10">
        <f t="shared" si="35"/>
        <v>3000</v>
      </c>
      <c r="N99" s="10">
        <f t="shared" si="35"/>
        <v>0</v>
      </c>
      <c r="O99" s="10">
        <f t="shared" si="35"/>
        <v>0</v>
      </c>
      <c r="P99" s="45" t="s">
        <v>62</v>
      </c>
      <c r="Q99" s="46"/>
      <c r="R99" s="5"/>
    </row>
    <row r="100" spans="1:23" ht="18" customHeight="1">
      <c r="A100" s="43"/>
      <c r="B100" s="68"/>
      <c r="C100" s="68"/>
      <c r="D100" s="7" t="s">
        <v>20</v>
      </c>
      <c r="E100" s="9" t="s">
        <v>15</v>
      </c>
      <c r="F100" s="11">
        <f t="shared" ref="F100:G104" si="36">H100+J100+L100+N100</f>
        <v>3000</v>
      </c>
      <c r="G100" s="11">
        <f t="shared" si="36"/>
        <v>3000</v>
      </c>
      <c r="H100" s="11">
        <v>0</v>
      </c>
      <c r="I100" s="11">
        <v>0</v>
      </c>
      <c r="J100" s="11">
        <v>0</v>
      </c>
      <c r="K100" s="11">
        <v>0</v>
      </c>
      <c r="L100" s="11">
        <v>3000</v>
      </c>
      <c r="M100" s="11">
        <v>3000</v>
      </c>
      <c r="N100" s="11">
        <v>0</v>
      </c>
      <c r="O100" s="11">
        <v>0</v>
      </c>
      <c r="P100" s="47"/>
      <c r="Q100" s="48"/>
      <c r="R100" s="5"/>
    </row>
    <row r="101" spans="1:23" ht="18" customHeight="1">
      <c r="A101" s="43"/>
      <c r="B101" s="68"/>
      <c r="C101" s="68"/>
      <c r="D101" s="7"/>
      <c r="E101" s="9" t="s">
        <v>12</v>
      </c>
      <c r="F101" s="11">
        <f t="shared" si="36"/>
        <v>3344.6</v>
      </c>
      <c r="G101" s="11">
        <f t="shared" si="36"/>
        <v>3344.6</v>
      </c>
      <c r="H101" s="11">
        <v>3344.6</v>
      </c>
      <c r="I101" s="11">
        <v>3344.6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47"/>
      <c r="Q101" s="48"/>
      <c r="R101" s="5"/>
    </row>
    <row r="102" spans="1:23" ht="18" customHeight="1">
      <c r="A102" s="43"/>
      <c r="B102" s="68"/>
      <c r="C102" s="68"/>
      <c r="D102" s="7"/>
      <c r="E102" s="9" t="s">
        <v>13</v>
      </c>
      <c r="F102" s="11">
        <f t="shared" si="36"/>
        <v>3754.4</v>
      </c>
      <c r="G102" s="11">
        <f t="shared" si="36"/>
        <v>2846.7</v>
      </c>
      <c r="H102" s="11">
        <v>3754.4</v>
      </c>
      <c r="I102" s="11">
        <f>3754.4-907.7</f>
        <v>2846.7</v>
      </c>
      <c r="J102" s="11">
        <v>0</v>
      </c>
      <c r="K102" s="11">
        <v>0</v>
      </c>
      <c r="L102" s="11">
        <f>L101*1.053</f>
        <v>0</v>
      </c>
      <c r="M102" s="11">
        <v>0</v>
      </c>
      <c r="N102" s="11">
        <v>0</v>
      </c>
      <c r="O102" s="11">
        <v>0</v>
      </c>
      <c r="P102" s="47"/>
      <c r="Q102" s="48"/>
      <c r="R102" s="5"/>
    </row>
    <row r="103" spans="1:23" ht="18" customHeight="1">
      <c r="A103" s="43"/>
      <c r="B103" s="68"/>
      <c r="C103" s="68"/>
      <c r="D103" s="7"/>
      <c r="E103" s="9" t="s">
        <v>16</v>
      </c>
      <c r="F103" s="11">
        <f t="shared" si="36"/>
        <v>3754.4</v>
      </c>
      <c r="G103" s="11">
        <f t="shared" si="36"/>
        <v>3754.4</v>
      </c>
      <c r="H103" s="11">
        <v>3754.4</v>
      </c>
      <c r="I103" s="11">
        <v>3754.4</v>
      </c>
      <c r="J103" s="11">
        <v>0</v>
      </c>
      <c r="K103" s="11">
        <v>0</v>
      </c>
      <c r="L103" s="11">
        <f>L102*1.051</f>
        <v>0</v>
      </c>
      <c r="M103" s="11">
        <v>0</v>
      </c>
      <c r="N103" s="11">
        <v>0</v>
      </c>
      <c r="O103" s="11">
        <v>0</v>
      </c>
      <c r="P103" s="47"/>
      <c r="Q103" s="48"/>
      <c r="R103" s="5"/>
    </row>
    <row r="104" spans="1:23" ht="18" customHeight="1">
      <c r="A104" s="43"/>
      <c r="B104" s="68"/>
      <c r="C104" s="68"/>
      <c r="D104" s="7"/>
      <c r="E104" s="9" t="s">
        <v>17</v>
      </c>
      <c r="F104" s="11">
        <f t="shared" si="36"/>
        <v>3754.4</v>
      </c>
      <c r="G104" s="11">
        <f t="shared" si="36"/>
        <v>3754.4</v>
      </c>
      <c r="H104" s="11">
        <v>3754.4</v>
      </c>
      <c r="I104" s="11">
        <v>3754.4</v>
      </c>
      <c r="J104" s="11">
        <v>0</v>
      </c>
      <c r="K104" s="11">
        <v>0</v>
      </c>
      <c r="L104" s="11">
        <f>L103*1.049</f>
        <v>0</v>
      </c>
      <c r="M104" s="11">
        <v>0</v>
      </c>
      <c r="N104" s="11">
        <v>0</v>
      </c>
      <c r="O104" s="11">
        <v>0</v>
      </c>
      <c r="P104" s="47"/>
      <c r="Q104" s="48"/>
      <c r="R104" s="5"/>
    </row>
    <row r="105" spans="1:23" s="21" customFormat="1" ht="18" customHeight="1">
      <c r="A105" s="42">
        <f>A99+1</f>
        <v>16</v>
      </c>
      <c r="B105" s="67" t="s">
        <v>36</v>
      </c>
      <c r="C105" s="67" t="s">
        <v>59</v>
      </c>
      <c r="D105" s="7"/>
      <c r="E105" s="8" t="s">
        <v>10</v>
      </c>
      <c r="F105" s="10">
        <f t="shared" ref="F105:O105" si="37">SUM(F106:F110)</f>
        <v>11118.1</v>
      </c>
      <c r="G105" s="10">
        <f t="shared" si="37"/>
        <v>8917.2000000000007</v>
      </c>
      <c r="H105" s="10">
        <f t="shared" si="37"/>
        <v>11118.1</v>
      </c>
      <c r="I105" s="10">
        <f t="shared" si="37"/>
        <v>8917.2000000000007</v>
      </c>
      <c r="J105" s="10">
        <f t="shared" si="37"/>
        <v>0</v>
      </c>
      <c r="K105" s="10">
        <f t="shared" si="37"/>
        <v>0</v>
      </c>
      <c r="L105" s="10">
        <f t="shared" si="37"/>
        <v>0</v>
      </c>
      <c r="M105" s="10">
        <f t="shared" si="37"/>
        <v>0</v>
      </c>
      <c r="N105" s="10">
        <f t="shared" si="37"/>
        <v>0</v>
      </c>
      <c r="O105" s="10">
        <f t="shared" si="37"/>
        <v>0</v>
      </c>
      <c r="P105" s="45" t="s">
        <v>62</v>
      </c>
      <c r="Q105" s="46"/>
      <c r="R105" s="5"/>
    </row>
    <row r="106" spans="1:23" ht="18" customHeight="1">
      <c r="A106" s="43"/>
      <c r="B106" s="68"/>
      <c r="C106" s="68"/>
      <c r="D106" s="7" t="s">
        <v>29</v>
      </c>
      <c r="E106" s="9" t="s">
        <v>15</v>
      </c>
      <c r="F106" s="11">
        <f t="shared" ref="F106:G110" si="38">H106+J106+L106+N106</f>
        <v>2000</v>
      </c>
      <c r="G106" s="11">
        <f t="shared" si="38"/>
        <v>1968.7</v>
      </c>
      <c r="H106" s="11">
        <v>2000</v>
      </c>
      <c r="I106" s="11">
        <v>1968.7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47"/>
      <c r="Q106" s="48"/>
      <c r="R106" s="5"/>
      <c r="V106" s="15"/>
      <c r="W106" s="15"/>
    </row>
    <row r="107" spans="1:23" ht="18" customHeight="1">
      <c r="A107" s="43"/>
      <c r="B107" s="68"/>
      <c r="C107" s="68"/>
      <c r="D107" s="7"/>
      <c r="E107" s="9" t="s">
        <v>12</v>
      </c>
      <c r="F107" s="11">
        <f t="shared" si="38"/>
        <v>2106</v>
      </c>
      <c r="G107" s="11">
        <f t="shared" si="38"/>
        <v>1989.5</v>
      </c>
      <c r="H107" s="11">
        <v>2106</v>
      </c>
      <c r="I107" s="11">
        <v>1989.5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47"/>
      <c r="Q107" s="48"/>
      <c r="R107" s="5"/>
    </row>
    <row r="108" spans="1:23" ht="18" customHeight="1">
      <c r="A108" s="43"/>
      <c r="B108" s="68"/>
      <c r="C108" s="68"/>
      <c r="D108" s="7"/>
      <c r="E108" s="9" t="s">
        <v>13</v>
      </c>
      <c r="F108" s="11">
        <f t="shared" si="38"/>
        <v>2236.5</v>
      </c>
      <c r="G108" s="11">
        <f t="shared" si="38"/>
        <v>1959</v>
      </c>
      <c r="H108" s="11">
        <v>2236.5</v>
      </c>
      <c r="I108" s="11">
        <f>2236.5-277.5</f>
        <v>1959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47"/>
      <c r="Q108" s="48"/>
      <c r="R108" s="5"/>
      <c r="S108" s="22"/>
    </row>
    <row r="109" spans="1:23" ht="18" customHeight="1">
      <c r="A109" s="43"/>
      <c r="B109" s="68"/>
      <c r="C109" s="68"/>
      <c r="D109" s="7"/>
      <c r="E109" s="9" t="s">
        <v>16</v>
      </c>
      <c r="F109" s="11">
        <f t="shared" si="38"/>
        <v>2330.6999999999998</v>
      </c>
      <c r="G109" s="11">
        <f t="shared" si="38"/>
        <v>1500</v>
      </c>
      <c r="H109" s="11">
        <v>2330.6999999999998</v>
      </c>
      <c r="I109" s="11">
        <v>1500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47"/>
      <c r="Q109" s="48"/>
      <c r="R109" s="5"/>
    </row>
    <row r="110" spans="1:23" ht="18" customHeight="1">
      <c r="A110" s="43"/>
      <c r="B110" s="68"/>
      <c r="C110" s="68"/>
      <c r="D110" s="7"/>
      <c r="E110" s="9" t="s">
        <v>17</v>
      </c>
      <c r="F110" s="11">
        <f t="shared" si="38"/>
        <v>2444.9</v>
      </c>
      <c r="G110" s="11">
        <f t="shared" si="38"/>
        <v>1500</v>
      </c>
      <c r="H110" s="11">
        <v>2444.9</v>
      </c>
      <c r="I110" s="11">
        <v>1500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47"/>
      <c r="Q110" s="48"/>
      <c r="R110" s="5"/>
    </row>
    <row r="111" spans="1:23" ht="18" customHeight="1">
      <c r="A111" s="76"/>
      <c r="B111" s="77" t="s">
        <v>42</v>
      </c>
      <c r="C111" s="77"/>
      <c r="D111" s="7"/>
      <c r="E111" s="14" t="s">
        <v>10</v>
      </c>
      <c r="F111" s="10">
        <f t="shared" ref="F111:O111" si="39">SUM(F112:F116)</f>
        <v>376358.1</v>
      </c>
      <c r="G111" s="10">
        <f t="shared" si="39"/>
        <v>113469.5</v>
      </c>
      <c r="H111" s="10">
        <f t="shared" si="39"/>
        <v>373358.1</v>
      </c>
      <c r="I111" s="10">
        <f t="shared" si="39"/>
        <v>110469.5</v>
      </c>
      <c r="J111" s="10">
        <f t="shared" si="39"/>
        <v>0</v>
      </c>
      <c r="K111" s="10">
        <f t="shared" si="39"/>
        <v>0</v>
      </c>
      <c r="L111" s="10">
        <f t="shared" si="39"/>
        <v>3000</v>
      </c>
      <c r="M111" s="10">
        <f t="shared" si="39"/>
        <v>3000</v>
      </c>
      <c r="N111" s="10">
        <f t="shared" si="39"/>
        <v>0</v>
      </c>
      <c r="O111" s="10">
        <f t="shared" si="39"/>
        <v>0</v>
      </c>
      <c r="P111" s="77"/>
      <c r="Q111" s="77"/>
      <c r="R111" s="5"/>
    </row>
    <row r="112" spans="1:23" ht="18" customHeight="1">
      <c r="A112" s="76"/>
      <c r="B112" s="77"/>
      <c r="C112" s="77"/>
      <c r="D112" s="7"/>
      <c r="E112" s="7" t="s">
        <v>15</v>
      </c>
      <c r="F112" s="11">
        <f t="shared" ref="F112:O112" si="40">F16+F22+F28+F34+F40+F46+F52+F58+F64+F70+F76+F82+F88+F94+F100+F106</f>
        <v>65034.9</v>
      </c>
      <c r="G112" s="11">
        <f t="shared" si="40"/>
        <v>12276.3</v>
      </c>
      <c r="H112" s="11">
        <f t="shared" si="40"/>
        <v>62034.9</v>
      </c>
      <c r="I112" s="11">
        <f t="shared" si="40"/>
        <v>9276.2999999999993</v>
      </c>
      <c r="J112" s="11">
        <f t="shared" si="40"/>
        <v>0</v>
      </c>
      <c r="K112" s="11">
        <f t="shared" si="40"/>
        <v>0</v>
      </c>
      <c r="L112" s="11">
        <f t="shared" si="40"/>
        <v>3000</v>
      </c>
      <c r="M112" s="11">
        <f t="shared" si="40"/>
        <v>3000</v>
      </c>
      <c r="N112" s="11">
        <f t="shared" si="40"/>
        <v>0</v>
      </c>
      <c r="O112" s="11">
        <f t="shared" si="40"/>
        <v>0</v>
      </c>
      <c r="P112" s="77"/>
      <c r="Q112" s="77"/>
      <c r="R112" s="5"/>
    </row>
    <row r="113" spans="1:18" ht="18" customHeight="1">
      <c r="A113" s="76"/>
      <c r="B113" s="77"/>
      <c r="C113" s="77"/>
      <c r="D113" s="7"/>
      <c r="E113" s="7" t="s">
        <v>12</v>
      </c>
      <c r="F113" s="11">
        <f t="shared" ref="F113:O113" si="41">F17+F23+F29+F35+F41+F47+F53+F59+F65+F71+F77+F83+F89+F95+F101+F107</f>
        <v>72071.100000000006</v>
      </c>
      <c r="G113" s="11">
        <f t="shared" si="41"/>
        <v>26383.899999999994</v>
      </c>
      <c r="H113" s="11">
        <f t="shared" si="41"/>
        <v>72071.100000000006</v>
      </c>
      <c r="I113" s="11">
        <f t="shared" si="41"/>
        <v>26383.899999999994</v>
      </c>
      <c r="J113" s="11">
        <f t="shared" si="41"/>
        <v>0</v>
      </c>
      <c r="K113" s="11">
        <f t="shared" si="41"/>
        <v>0</v>
      </c>
      <c r="L113" s="11">
        <f t="shared" si="41"/>
        <v>0</v>
      </c>
      <c r="M113" s="11">
        <f t="shared" si="41"/>
        <v>0</v>
      </c>
      <c r="N113" s="11">
        <f t="shared" si="41"/>
        <v>0</v>
      </c>
      <c r="O113" s="11">
        <f t="shared" si="41"/>
        <v>0</v>
      </c>
      <c r="P113" s="77"/>
      <c r="Q113" s="77"/>
      <c r="R113" s="5"/>
    </row>
    <row r="114" spans="1:18" ht="18" customHeight="1">
      <c r="A114" s="76"/>
      <c r="B114" s="77"/>
      <c r="C114" s="77"/>
      <c r="D114" s="7"/>
      <c r="E114" s="7" t="s">
        <v>13</v>
      </c>
      <c r="F114" s="11">
        <f t="shared" ref="F114:O114" si="42">F18+F24+F30+F36+F42+F48+F54+F60+F66+F72+F78+F84+F90+F96+F102+F108</f>
        <v>77253.300000000017</v>
      </c>
      <c r="G114" s="11">
        <f t="shared" si="42"/>
        <v>21924.3</v>
      </c>
      <c r="H114" s="11">
        <f t="shared" si="42"/>
        <v>77253.300000000017</v>
      </c>
      <c r="I114" s="11">
        <f t="shared" si="42"/>
        <v>21924.3</v>
      </c>
      <c r="J114" s="11">
        <f t="shared" si="42"/>
        <v>0</v>
      </c>
      <c r="K114" s="11">
        <f t="shared" si="42"/>
        <v>0</v>
      </c>
      <c r="L114" s="11">
        <f t="shared" si="42"/>
        <v>0</v>
      </c>
      <c r="M114" s="11">
        <f t="shared" si="42"/>
        <v>0</v>
      </c>
      <c r="N114" s="11">
        <f t="shared" si="42"/>
        <v>0</v>
      </c>
      <c r="O114" s="11">
        <f t="shared" si="42"/>
        <v>0</v>
      </c>
      <c r="P114" s="77"/>
      <c r="Q114" s="77"/>
      <c r="R114" s="5"/>
    </row>
    <row r="115" spans="1:18" ht="18" customHeight="1">
      <c r="A115" s="76"/>
      <c r="B115" s="77"/>
      <c r="C115" s="77"/>
      <c r="D115" s="7"/>
      <c r="E115" s="7" t="s">
        <v>16</v>
      </c>
      <c r="F115" s="11">
        <f t="shared" ref="F115:O115" si="43">F19+F25+F31+F37+F43+F49+F55+F61+F67+F73+F79+F85+F91+F97+F103+F109</f>
        <v>79211.600000000006</v>
      </c>
      <c r="G115" s="11">
        <f t="shared" si="43"/>
        <v>26442.5</v>
      </c>
      <c r="H115" s="11">
        <f t="shared" si="43"/>
        <v>79211.600000000006</v>
      </c>
      <c r="I115" s="11">
        <f t="shared" si="43"/>
        <v>26442.5</v>
      </c>
      <c r="J115" s="11">
        <f t="shared" si="43"/>
        <v>0</v>
      </c>
      <c r="K115" s="11">
        <f t="shared" si="43"/>
        <v>0</v>
      </c>
      <c r="L115" s="11">
        <f t="shared" si="43"/>
        <v>0</v>
      </c>
      <c r="M115" s="11">
        <f t="shared" si="43"/>
        <v>0</v>
      </c>
      <c r="N115" s="11">
        <f t="shared" si="43"/>
        <v>0</v>
      </c>
      <c r="O115" s="11">
        <f t="shared" si="43"/>
        <v>0</v>
      </c>
      <c r="P115" s="77"/>
      <c r="Q115" s="77"/>
      <c r="R115" s="5"/>
    </row>
    <row r="116" spans="1:18" ht="18" customHeight="1">
      <c r="A116" s="76"/>
      <c r="B116" s="77"/>
      <c r="C116" s="77"/>
      <c r="D116" s="7"/>
      <c r="E116" s="7" t="s">
        <v>17</v>
      </c>
      <c r="F116" s="11">
        <f t="shared" ref="F116:O116" si="44">F20+F26+F32+F38+F44+F50+F56+F62+F68+F74+F80+F86+F92+F98+F104+F110</f>
        <v>82787.199999999983</v>
      </c>
      <c r="G116" s="11">
        <f t="shared" si="44"/>
        <v>26442.5</v>
      </c>
      <c r="H116" s="11">
        <f t="shared" si="44"/>
        <v>82787.199999999983</v>
      </c>
      <c r="I116" s="11">
        <f t="shared" si="44"/>
        <v>26442.5</v>
      </c>
      <c r="J116" s="11">
        <f t="shared" si="44"/>
        <v>0</v>
      </c>
      <c r="K116" s="11">
        <f t="shared" si="44"/>
        <v>0</v>
      </c>
      <c r="L116" s="11">
        <f t="shared" si="44"/>
        <v>0</v>
      </c>
      <c r="M116" s="11">
        <f t="shared" si="44"/>
        <v>0</v>
      </c>
      <c r="N116" s="11">
        <f t="shared" si="44"/>
        <v>0</v>
      </c>
      <c r="O116" s="11">
        <f t="shared" si="44"/>
        <v>0</v>
      </c>
      <c r="P116" s="77"/>
      <c r="Q116" s="77"/>
      <c r="R116" s="5"/>
    </row>
    <row r="117" spans="1:18" ht="13.5">
      <c r="A117" s="73" t="s">
        <v>43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5"/>
      <c r="R117" s="5"/>
    </row>
    <row r="118" spans="1:18" ht="18" customHeight="1">
      <c r="A118" s="42">
        <f>A105+1</f>
        <v>17</v>
      </c>
      <c r="B118" s="67" t="s">
        <v>23</v>
      </c>
      <c r="C118" s="67" t="s">
        <v>59</v>
      </c>
      <c r="D118" s="7"/>
      <c r="E118" s="8" t="s">
        <v>10</v>
      </c>
      <c r="F118" s="10">
        <f t="shared" ref="F118:O118" si="45">SUM(F119:F123)</f>
        <v>155949.79999999999</v>
      </c>
      <c r="G118" s="10">
        <f t="shared" si="45"/>
        <v>91581.699999999983</v>
      </c>
      <c r="H118" s="10">
        <f t="shared" si="45"/>
        <v>155949.79999999999</v>
      </c>
      <c r="I118" s="10">
        <f t="shared" si="45"/>
        <v>91581.699999999983</v>
      </c>
      <c r="J118" s="10">
        <f t="shared" si="45"/>
        <v>0</v>
      </c>
      <c r="K118" s="10">
        <f t="shared" si="45"/>
        <v>0</v>
      </c>
      <c r="L118" s="10">
        <f t="shared" si="45"/>
        <v>0</v>
      </c>
      <c r="M118" s="10">
        <f t="shared" si="45"/>
        <v>0</v>
      </c>
      <c r="N118" s="10">
        <f t="shared" si="45"/>
        <v>0</v>
      </c>
      <c r="O118" s="10">
        <f t="shared" si="45"/>
        <v>0</v>
      </c>
      <c r="P118" s="45" t="s">
        <v>54</v>
      </c>
      <c r="Q118" s="46"/>
      <c r="R118" s="5"/>
    </row>
    <row r="119" spans="1:18" ht="18" customHeight="1">
      <c r="A119" s="43"/>
      <c r="B119" s="68"/>
      <c r="C119" s="68"/>
      <c r="D119" s="7" t="s">
        <v>20</v>
      </c>
      <c r="E119" s="9" t="s">
        <v>15</v>
      </c>
      <c r="F119" s="11">
        <f t="shared" ref="F119:G123" si="46">H119+J119+L119+N119</f>
        <v>25303.9</v>
      </c>
      <c r="G119" s="11">
        <f t="shared" si="46"/>
        <v>19340</v>
      </c>
      <c r="H119" s="11">
        <v>25303.9</v>
      </c>
      <c r="I119" s="11">
        <v>19340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47"/>
      <c r="Q119" s="48"/>
      <c r="R119" s="5"/>
    </row>
    <row r="120" spans="1:18" ht="18" customHeight="1">
      <c r="A120" s="43"/>
      <c r="B120" s="68"/>
      <c r="C120" s="68"/>
      <c r="D120" s="7"/>
      <c r="E120" s="9" t="s">
        <v>12</v>
      </c>
      <c r="F120" s="11">
        <f t="shared" si="46"/>
        <v>27977.3</v>
      </c>
      <c r="G120" s="11">
        <f t="shared" si="46"/>
        <v>19168.099999999999</v>
      </c>
      <c r="H120" s="11">
        <v>27977.3</v>
      </c>
      <c r="I120" s="11">
        <v>19168.099999999999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47"/>
      <c r="Q120" s="48"/>
      <c r="R120" s="5"/>
    </row>
    <row r="121" spans="1:18" ht="18" customHeight="1">
      <c r="A121" s="43"/>
      <c r="B121" s="68"/>
      <c r="C121" s="68"/>
      <c r="D121" s="7"/>
      <c r="E121" s="9" t="s">
        <v>13</v>
      </c>
      <c r="F121" s="11">
        <f t="shared" si="46"/>
        <v>30933.1</v>
      </c>
      <c r="G121" s="11">
        <f>I121+K121+M121+O121</f>
        <v>17478.8</v>
      </c>
      <c r="H121" s="11">
        <v>30933.1</v>
      </c>
      <c r="I121" s="11">
        <v>17478.8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47"/>
      <c r="Q121" s="48"/>
      <c r="R121" s="5"/>
    </row>
    <row r="122" spans="1:18" ht="18" customHeight="1">
      <c r="A122" s="43"/>
      <c r="B122" s="68"/>
      <c r="C122" s="68"/>
      <c r="D122" s="7"/>
      <c r="E122" s="9" t="s">
        <v>16</v>
      </c>
      <c r="F122" s="11">
        <f t="shared" si="46"/>
        <v>34136.199999999997</v>
      </c>
      <c r="G122" s="11">
        <f t="shared" si="46"/>
        <v>17797.400000000001</v>
      </c>
      <c r="H122" s="11">
        <v>34136.199999999997</v>
      </c>
      <c r="I122" s="11">
        <v>17797.400000000001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47"/>
      <c r="Q122" s="48"/>
      <c r="R122" s="5"/>
    </row>
    <row r="123" spans="1:18" ht="18" customHeight="1">
      <c r="A123" s="43"/>
      <c r="B123" s="68"/>
      <c r="C123" s="68"/>
      <c r="D123" s="7"/>
      <c r="E123" s="9" t="s">
        <v>17</v>
      </c>
      <c r="F123" s="11">
        <f t="shared" si="46"/>
        <v>37599.300000000003</v>
      </c>
      <c r="G123" s="11">
        <f t="shared" si="46"/>
        <v>17797.400000000001</v>
      </c>
      <c r="H123" s="11">
        <v>37599.300000000003</v>
      </c>
      <c r="I123" s="11">
        <v>17797.400000000001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47"/>
      <c r="Q123" s="48"/>
      <c r="R123" s="5"/>
    </row>
    <row r="124" spans="1:18" ht="18" customHeight="1">
      <c r="A124" s="42">
        <f>A118+1</f>
        <v>18</v>
      </c>
      <c r="B124" s="67" t="s">
        <v>24</v>
      </c>
      <c r="C124" s="67"/>
      <c r="D124" s="7"/>
      <c r="E124" s="8" t="s">
        <v>10</v>
      </c>
      <c r="F124" s="10">
        <f t="shared" ref="F124:O124" si="47">SUM(F125:F129)</f>
        <v>1232.6000000000001</v>
      </c>
      <c r="G124" s="10">
        <f t="shared" si="47"/>
        <v>0</v>
      </c>
      <c r="H124" s="10">
        <f t="shared" si="47"/>
        <v>1232.6000000000001</v>
      </c>
      <c r="I124" s="10">
        <f t="shared" si="47"/>
        <v>0</v>
      </c>
      <c r="J124" s="10">
        <f t="shared" si="47"/>
        <v>0</v>
      </c>
      <c r="K124" s="10">
        <f t="shared" si="47"/>
        <v>0</v>
      </c>
      <c r="L124" s="10">
        <f t="shared" si="47"/>
        <v>0</v>
      </c>
      <c r="M124" s="10">
        <f t="shared" si="47"/>
        <v>0</v>
      </c>
      <c r="N124" s="10">
        <f t="shared" si="47"/>
        <v>0</v>
      </c>
      <c r="O124" s="10">
        <f t="shared" si="47"/>
        <v>0</v>
      </c>
      <c r="P124" s="45" t="s">
        <v>54</v>
      </c>
      <c r="Q124" s="46"/>
      <c r="R124" s="5"/>
    </row>
    <row r="125" spans="1:18" ht="18" customHeight="1">
      <c r="A125" s="43"/>
      <c r="B125" s="68"/>
      <c r="C125" s="68"/>
      <c r="D125" s="7" t="s">
        <v>20</v>
      </c>
      <c r="E125" s="9" t="s">
        <v>15</v>
      </c>
      <c r="F125" s="11">
        <f t="shared" ref="F125:G129" si="48">H125+J125+L125+N125</f>
        <v>200</v>
      </c>
      <c r="G125" s="11">
        <f t="shared" si="48"/>
        <v>0</v>
      </c>
      <c r="H125" s="11">
        <v>200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47"/>
      <c r="Q125" s="48"/>
      <c r="R125" s="5"/>
    </row>
    <row r="126" spans="1:18" ht="18" customHeight="1">
      <c r="A126" s="43"/>
      <c r="B126" s="68"/>
      <c r="C126" s="68"/>
      <c r="D126" s="7"/>
      <c r="E126" s="9" t="s">
        <v>12</v>
      </c>
      <c r="F126" s="11">
        <f t="shared" si="48"/>
        <v>221.1</v>
      </c>
      <c r="G126" s="11">
        <f t="shared" si="48"/>
        <v>0</v>
      </c>
      <c r="H126" s="11">
        <v>221.1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47"/>
      <c r="Q126" s="48"/>
      <c r="R126" s="5"/>
    </row>
    <row r="127" spans="1:18" ht="18" customHeight="1">
      <c r="A127" s="43"/>
      <c r="B127" s="68"/>
      <c r="C127" s="68"/>
      <c r="D127" s="7"/>
      <c r="E127" s="9" t="s">
        <v>13</v>
      </c>
      <c r="F127" s="11">
        <f t="shared" si="48"/>
        <v>244.5</v>
      </c>
      <c r="G127" s="11">
        <f t="shared" si="48"/>
        <v>0</v>
      </c>
      <c r="H127" s="11">
        <v>244.5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47"/>
      <c r="Q127" s="48"/>
      <c r="R127" s="5"/>
    </row>
    <row r="128" spans="1:18" ht="18" customHeight="1">
      <c r="A128" s="43"/>
      <c r="B128" s="68"/>
      <c r="C128" s="68"/>
      <c r="D128" s="7"/>
      <c r="E128" s="9" t="s">
        <v>16</v>
      </c>
      <c r="F128" s="11">
        <f t="shared" si="48"/>
        <v>269.8</v>
      </c>
      <c r="G128" s="11">
        <f t="shared" si="48"/>
        <v>0</v>
      </c>
      <c r="H128" s="11">
        <v>269.8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47"/>
      <c r="Q128" s="48"/>
      <c r="R128" s="5"/>
    </row>
    <row r="129" spans="1:18" ht="18" customHeight="1">
      <c r="A129" s="43"/>
      <c r="B129" s="68"/>
      <c r="C129" s="68"/>
      <c r="D129" s="7"/>
      <c r="E129" s="9" t="s">
        <v>17</v>
      </c>
      <c r="F129" s="11">
        <f t="shared" si="48"/>
        <v>297.2</v>
      </c>
      <c r="G129" s="11">
        <f t="shared" si="48"/>
        <v>0</v>
      </c>
      <c r="H129" s="11">
        <v>297.2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47"/>
      <c r="Q129" s="48"/>
      <c r="R129" s="5"/>
    </row>
    <row r="130" spans="1:18" ht="18" customHeight="1">
      <c r="A130" s="42">
        <f>A124+1</f>
        <v>19</v>
      </c>
      <c r="B130" s="67" t="s">
        <v>27</v>
      </c>
      <c r="C130" s="67" t="s">
        <v>59</v>
      </c>
      <c r="D130" s="7"/>
      <c r="E130" s="8" t="s">
        <v>10</v>
      </c>
      <c r="F130" s="10">
        <f t="shared" ref="F130:O130" si="49">SUM(F131:F135)</f>
        <v>8786.1</v>
      </c>
      <c r="G130" s="10">
        <f t="shared" si="49"/>
        <v>6997.7000000000007</v>
      </c>
      <c r="H130" s="10">
        <f t="shared" si="49"/>
        <v>8786.1</v>
      </c>
      <c r="I130" s="10">
        <f t="shared" si="49"/>
        <v>6997.7000000000007</v>
      </c>
      <c r="J130" s="10">
        <f t="shared" si="49"/>
        <v>0</v>
      </c>
      <c r="K130" s="10">
        <f t="shared" si="49"/>
        <v>0</v>
      </c>
      <c r="L130" s="10">
        <f t="shared" si="49"/>
        <v>0</v>
      </c>
      <c r="M130" s="10">
        <f t="shared" si="49"/>
        <v>0</v>
      </c>
      <c r="N130" s="10">
        <f t="shared" si="49"/>
        <v>0</v>
      </c>
      <c r="O130" s="10">
        <f t="shared" si="49"/>
        <v>0</v>
      </c>
      <c r="P130" s="45" t="s">
        <v>54</v>
      </c>
      <c r="Q130" s="46"/>
      <c r="R130" s="5"/>
    </row>
    <row r="131" spans="1:18" ht="18" customHeight="1">
      <c r="A131" s="43"/>
      <c r="B131" s="68"/>
      <c r="C131" s="68"/>
      <c r="D131" s="7" t="s">
        <v>20</v>
      </c>
      <c r="E131" s="9" t="s">
        <v>15</v>
      </c>
      <c r="F131" s="11">
        <f t="shared" ref="F131:G135" si="50">H131+J131+L131+N131</f>
        <v>1583.2</v>
      </c>
      <c r="G131" s="11">
        <f t="shared" si="50"/>
        <v>1583.2</v>
      </c>
      <c r="H131" s="11">
        <v>1583.2</v>
      </c>
      <c r="I131" s="11">
        <v>1583.2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47"/>
      <c r="Q131" s="48"/>
      <c r="R131" s="5"/>
    </row>
    <row r="132" spans="1:18" ht="18" customHeight="1">
      <c r="A132" s="43"/>
      <c r="B132" s="68"/>
      <c r="C132" s="68"/>
      <c r="D132" s="7"/>
      <c r="E132" s="9" t="s">
        <v>12</v>
      </c>
      <c r="F132" s="11">
        <f t="shared" si="50"/>
        <v>1667.1</v>
      </c>
      <c r="G132" s="11">
        <f t="shared" si="50"/>
        <v>1583.2</v>
      </c>
      <c r="H132" s="11">
        <v>1667.1</v>
      </c>
      <c r="I132" s="11">
        <v>1583.2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47"/>
      <c r="Q132" s="48"/>
      <c r="R132" s="5"/>
    </row>
    <row r="133" spans="1:18" ht="18" customHeight="1">
      <c r="A133" s="43"/>
      <c r="B133" s="68"/>
      <c r="C133" s="68"/>
      <c r="D133" s="7"/>
      <c r="E133" s="9" t="s">
        <v>13</v>
      </c>
      <c r="F133" s="11">
        <f t="shared" si="50"/>
        <v>1755.4</v>
      </c>
      <c r="G133" s="11">
        <f t="shared" si="50"/>
        <v>1277.0999999999999</v>
      </c>
      <c r="H133" s="11">
        <v>1755.4</v>
      </c>
      <c r="I133" s="11">
        <v>1277.0999999999999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47"/>
      <c r="Q133" s="48"/>
      <c r="R133" s="5"/>
    </row>
    <row r="134" spans="1:18" ht="18" customHeight="1">
      <c r="A134" s="43"/>
      <c r="B134" s="68"/>
      <c r="C134" s="68"/>
      <c r="D134" s="7"/>
      <c r="E134" s="9" t="s">
        <v>16</v>
      </c>
      <c r="F134" s="11">
        <f t="shared" si="50"/>
        <v>1845</v>
      </c>
      <c r="G134" s="11">
        <f t="shared" si="50"/>
        <v>1277.0999999999999</v>
      </c>
      <c r="H134" s="11">
        <v>1845</v>
      </c>
      <c r="I134" s="11">
        <v>1277.0999999999999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47"/>
      <c r="Q134" s="48"/>
      <c r="R134" s="5"/>
    </row>
    <row r="135" spans="1:18" ht="18" customHeight="1">
      <c r="A135" s="43"/>
      <c r="B135" s="68"/>
      <c r="C135" s="68"/>
      <c r="D135" s="7"/>
      <c r="E135" s="9" t="s">
        <v>17</v>
      </c>
      <c r="F135" s="11">
        <f t="shared" si="50"/>
        <v>1935.4</v>
      </c>
      <c r="G135" s="11">
        <f t="shared" si="50"/>
        <v>1277.0999999999999</v>
      </c>
      <c r="H135" s="11">
        <v>1935.4</v>
      </c>
      <c r="I135" s="11">
        <v>1277.0999999999999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47"/>
      <c r="Q135" s="48"/>
      <c r="R135" s="5"/>
    </row>
    <row r="136" spans="1:18" ht="18.75" customHeight="1">
      <c r="A136" s="42">
        <f>A130+1</f>
        <v>20</v>
      </c>
      <c r="B136" s="67" t="s">
        <v>28</v>
      </c>
      <c r="C136" s="67" t="s">
        <v>59</v>
      </c>
      <c r="D136" s="7"/>
      <c r="E136" s="8" t="s">
        <v>10</v>
      </c>
      <c r="F136" s="10">
        <f t="shared" ref="F136:O136" si="51">SUM(F137:F141)</f>
        <v>83244.399999999994</v>
      </c>
      <c r="G136" s="10">
        <f t="shared" si="51"/>
        <v>15206.900000000001</v>
      </c>
      <c r="H136" s="10">
        <f t="shared" si="51"/>
        <v>83244.399999999994</v>
      </c>
      <c r="I136" s="10">
        <f t="shared" si="51"/>
        <v>15206.900000000001</v>
      </c>
      <c r="J136" s="10">
        <f t="shared" si="51"/>
        <v>0</v>
      </c>
      <c r="K136" s="10">
        <f t="shared" si="51"/>
        <v>0</v>
      </c>
      <c r="L136" s="10">
        <f t="shared" si="51"/>
        <v>0</v>
      </c>
      <c r="M136" s="10">
        <f t="shared" si="51"/>
        <v>0</v>
      </c>
      <c r="N136" s="10">
        <f t="shared" si="51"/>
        <v>0</v>
      </c>
      <c r="O136" s="10">
        <f t="shared" si="51"/>
        <v>0</v>
      </c>
      <c r="P136" s="45" t="s">
        <v>54</v>
      </c>
      <c r="Q136" s="46"/>
      <c r="R136" s="5"/>
    </row>
    <row r="137" spans="1:18" ht="18" customHeight="1">
      <c r="A137" s="43"/>
      <c r="B137" s="68"/>
      <c r="C137" s="68"/>
      <c r="D137" s="7" t="s">
        <v>29</v>
      </c>
      <c r="E137" s="9" t="s">
        <v>15</v>
      </c>
      <c r="F137" s="11">
        <f t="shared" ref="F137:G141" si="52">H137+J137+L137+N137</f>
        <v>15000</v>
      </c>
      <c r="G137" s="11">
        <f t="shared" si="52"/>
        <v>3718.1</v>
      </c>
      <c r="H137" s="11">
        <v>15000</v>
      </c>
      <c r="I137" s="11">
        <v>3718.1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47"/>
      <c r="Q137" s="48"/>
      <c r="R137" s="5"/>
    </row>
    <row r="138" spans="1:18" ht="18" customHeight="1">
      <c r="A138" s="43"/>
      <c r="B138" s="68"/>
      <c r="C138" s="68"/>
      <c r="D138" s="7"/>
      <c r="E138" s="9" t="s">
        <v>12</v>
      </c>
      <c r="F138" s="11">
        <f t="shared" si="52"/>
        <v>15795</v>
      </c>
      <c r="G138" s="11">
        <f t="shared" si="52"/>
        <v>4003.5</v>
      </c>
      <c r="H138" s="11">
        <v>15795</v>
      </c>
      <c r="I138" s="11">
        <v>4003.5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47"/>
      <c r="Q138" s="48"/>
      <c r="R138" s="5"/>
    </row>
    <row r="139" spans="1:18" ht="18" customHeight="1">
      <c r="A139" s="43"/>
      <c r="B139" s="68"/>
      <c r="C139" s="68"/>
      <c r="D139" s="7"/>
      <c r="E139" s="9" t="s">
        <v>13</v>
      </c>
      <c r="F139" s="11">
        <f t="shared" si="52"/>
        <v>16632.099999999999</v>
      </c>
      <c r="G139" s="11">
        <f>I139+K139+M139+O139</f>
        <v>2495.1</v>
      </c>
      <c r="H139" s="11">
        <v>16632.099999999999</v>
      </c>
      <c r="I139" s="11">
        <v>2495.1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47"/>
      <c r="Q139" s="48"/>
      <c r="R139" s="5"/>
    </row>
    <row r="140" spans="1:18" ht="18" customHeight="1">
      <c r="A140" s="43"/>
      <c r="B140" s="68"/>
      <c r="C140" s="68"/>
      <c r="D140" s="7"/>
      <c r="E140" s="9" t="s">
        <v>16</v>
      </c>
      <c r="F140" s="11">
        <f t="shared" si="52"/>
        <v>17480.400000000001</v>
      </c>
      <c r="G140" s="11">
        <f t="shared" si="52"/>
        <v>2495.1</v>
      </c>
      <c r="H140" s="11">
        <v>17480.400000000001</v>
      </c>
      <c r="I140" s="11">
        <v>2495.1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47"/>
      <c r="Q140" s="48"/>
      <c r="R140" s="5"/>
    </row>
    <row r="141" spans="1:18" ht="18" customHeight="1">
      <c r="A141" s="43"/>
      <c r="B141" s="68"/>
      <c r="C141" s="68"/>
      <c r="D141" s="7"/>
      <c r="E141" s="9" t="s">
        <v>17</v>
      </c>
      <c r="F141" s="11">
        <f t="shared" si="52"/>
        <v>18336.900000000001</v>
      </c>
      <c r="G141" s="11">
        <f t="shared" si="52"/>
        <v>2495.1</v>
      </c>
      <c r="H141" s="11">
        <v>18336.900000000001</v>
      </c>
      <c r="I141" s="11">
        <v>2495.1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47"/>
      <c r="Q141" s="48"/>
      <c r="R141" s="5"/>
    </row>
    <row r="142" spans="1:18" ht="18" customHeight="1">
      <c r="A142" s="76"/>
      <c r="B142" s="77" t="s">
        <v>44</v>
      </c>
      <c r="C142" s="77"/>
      <c r="D142" s="7"/>
      <c r="E142" s="14" t="s">
        <v>10</v>
      </c>
      <c r="F142" s="10">
        <f t="shared" ref="F142:O142" si="53">F136+F130+F124+F118</f>
        <v>249212.9</v>
      </c>
      <c r="G142" s="10">
        <f t="shared" si="53"/>
        <v>113786.29999999999</v>
      </c>
      <c r="H142" s="10">
        <f t="shared" si="53"/>
        <v>249212.9</v>
      </c>
      <c r="I142" s="10">
        <f t="shared" si="53"/>
        <v>113786.29999999999</v>
      </c>
      <c r="J142" s="10">
        <f t="shared" si="53"/>
        <v>0</v>
      </c>
      <c r="K142" s="10">
        <f t="shared" si="53"/>
        <v>0</v>
      </c>
      <c r="L142" s="10">
        <f t="shared" si="53"/>
        <v>0</v>
      </c>
      <c r="M142" s="10">
        <f t="shared" si="53"/>
        <v>0</v>
      </c>
      <c r="N142" s="10">
        <f t="shared" si="53"/>
        <v>0</v>
      </c>
      <c r="O142" s="10">
        <f t="shared" si="53"/>
        <v>0</v>
      </c>
      <c r="P142" s="77"/>
      <c r="Q142" s="77"/>
      <c r="R142" s="5"/>
    </row>
    <row r="143" spans="1:18" ht="18" customHeight="1">
      <c r="A143" s="76"/>
      <c r="B143" s="77"/>
      <c r="C143" s="77"/>
      <c r="D143" s="7"/>
      <c r="E143" s="7" t="s">
        <v>15</v>
      </c>
      <c r="F143" s="11">
        <f t="shared" ref="F143:O143" si="54">F137+F131+F125+F119</f>
        <v>42087.100000000006</v>
      </c>
      <c r="G143" s="11">
        <f t="shared" si="54"/>
        <v>24641.3</v>
      </c>
      <c r="H143" s="11">
        <f t="shared" si="54"/>
        <v>42087.100000000006</v>
      </c>
      <c r="I143" s="11">
        <f t="shared" si="54"/>
        <v>24641.3</v>
      </c>
      <c r="J143" s="11">
        <f t="shared" si="54"/>
        <v>0</v>
      </c>
      <c r="K143" s="11">
        <f t="shared" si="54"/>
        <v>0</v>
      </c>
      <c r="L143" s="11">
        <f t="shared" si="54"/>
        <v>0</v>
      </c>
      <c r="M143" s="11">
        <f t="shared" si="54"/>
        <v>0</v>
      </c>
      <c r="N143" s="11">
        <f t="shared" si="54"/>
        <v>0</v>
      </c>
      <c r="O143" s="11">
        <f t="shared" si="54"/>
        <v>0</v>
      </c>
      <c r="P143" s="77"/>
      <c r="Q143" s="77"/>
      <c r="R143" s="5"/>
    </row>
    <row r="144" spans="1:18" ht="18" customHeight="1">
      <c r="A144" s="76"/>
      <c r="B144" s="77"/>
      <c r="C144" s="77"/>
      <c r="D144" s="7"/>
      <c r="E144" s="7" t="s">
        <v>12</v>
      </c>
      <c r="F144" s="11">
        <f t="shared" ref="F144:O144" si="55">F138+F132+F126+F120</f>
        <v>45660.5</v>
      </c>
      <c r="G144" s="11">
        <f t="shared" si="55"/>
        <v>24754.799999999999</v>
      </c>
      <c r="H144" s="11">
        <f t="shared" si="55"/>
        <v>45660.5</v>
      </c>
      <c r="I144" s="11">
        <f t="shared" si="55"/>
        <v>24754.799999999999</v>
      </c>
      <c r="J144" s="11">
        <f t="shared" si="55"/>
        <v>0</v>
      </c>
      <c r="K144" s="11">
        <f t="shared" si="55"/>
        <v>0</v>
      </c>
      <c r="L144" s="11">
        <f t="shared" si="55"/>
        <v>0</v>
      </c>
      <c r="M144" s="11">
        <f t="shared" si="55"/>
        <v>0</v>
      </c>
      <c r="N144" s="11">
        <f t="shared" si="55"/>
        <v>0</v>
      </c>
      <c r="O144" s="11">
        <f t="shared" si="55"/>
        <v>0</v>
      </c>
      <c r="P144" s="77"/>
      <c r="Q144" s="77"/>
      <c r="R144" s="5"/>
    </row>
    <row r="145" spans="1:18" ht="18" customHeight="1">
      <c r="A145" s="76"/>
      <c r="B145" s="77"/>
      <c r="C145" s="77"/>
      <c r="D145" s="7"/>
      <c r="E145" s="7" t="s">
        <v>13</v>
      </c>
      <c r="F145" s="11">
        <f t="shared" ref="F145:O145" si="56">F139+F133+F127+F121</f>
        <v>49565.1</v>
      </c>
      <c r="G145" s="11">
        <f t="shared" si="56"/>
        <v>21251</v>
      </c>
      <c r="H145" s="11">
        <f t="shared" si="56"/>
        <v>49565.1</v>
      </c>
      <c r="I145" s="11">
        <f t="shared" si="56"/>
        <v>21251</v>
      </c>
      <c r="J145" s="11">
        <f t="shared" si="56"/>
        <v>0</v>
      </c>
      <c r="K145" s="11">
        <f t="shared" si="56"/>
        <v>0</v>
      </c>
      <c r="L145" s="11">
        <f t="shared" si="56"/>
        <v>0</v>
      </c>
      <c r="M145" s="11">
        <f t="shared" si="56"/>
        <v>0</v>
      </c>
      <c r="N145" s="11">
        <f t="shared" si="56"/>
        <v>0</v>
      </c>
      <c r="O145" s="11">
        <f t="shared" si="56"/>
        <v>0</v>
      </c>
      <c r="P145" s="77"/>
      <c r="Q145" s="77"/>
      <c r="R145" s="5"/>
    </row>
    <row r="146" spans="1:18" ht="18" customHeight="1">
      <c r="A146" s="76"/>
      <c r="B146" s="77"/>
      <c r="C146" s="77"/>
      <c r="D146" s="7"/>
      <c r="E146" s="7" t="s">
        <v>16</v>
      </c>
      <c r="F146" s="11">
        <f t="shared" ref="F146:O146" si="57">F140+F134+F128+F122</f>
        <v>53731.399999999994</v>
      </c>
      <c r="G146" s="11">
        <f t="shared" si="57"/>
        <v>21569.600000000002</v>
      </c>
      <c r="H146" s="11">
        <f t="shared" si="57"/>
        <v>53731.399999999994</v>
      </c>
      <c r="I146" s="11">
        <f t="shared" si="57"/>
        <v>21569.600000000002</v>
      </c>
      <c r="J146" s="11">
        <f t="shared" si="57"/>
        <v>0</v>
      </c>
      <c r="K146" s="11">
        <f t="shared" si="57"/>
        <v>0</v>
      </c>
      <c r="L146" s="11">
        <f t="shared" si="57"/>
        <v>0</v>
      </c>
      <c r="M146" s="11">
        <f t="shared" si="57"/>
        <v>0</v>
      </c>
      <c r="N146" s="11">
        <f t="shared" si="57"/>
        <v>0</v>
      </c>
      <c r="O146" s="11">
        <f t="shared" si="57"/>
        <v>0</v>
      </c>
      <c r="P146" s="77"/>
      <c r="Q146" s="77"/>
      <c r="R146" s="5"/>
    </row>
    <row r="147" spans="1:18" ht="18" customHeight="1">
      <c r="A147" s="76"/>
      <c r="B147" s="77"/>
      <c r="C147" s="77"/>
      <c r="D147" s="7"/>
      <c r="E147" s="7" t="s">
        <v>17</v>
      </c>
      <c r="F147" s="11">
        <f t="shared" ref="F147:O147" si="58">F141+F135+F129+F123</f>
        <v>58168.800000000003</v>
      </c>
      <c r="G147" s="11">
        <f t="shared" si="58"/>
        <v>21569.600000000002</v>
      </c>
      <c r="H147" s="11">
        <f t="shared" si="58"/>
        <v>58168.800000000003</v>
      </c>
      <c r="I147" s="11">
        <f t="shared" si="58"/>
        <v>21569.600000000002</v>
      </c>
      <c r="J147" s="11">
        <f t="shared" si="58"/>
        <v>0</v>
      </c>
      <c r="K147" s="11">
        <f t="shared" si="58"/>
        <v>0</v>
      </c>
      <c r="L147" s="11">
        <f t="shared" si="58"/>
        <v>0</v>
      </c>
      <c r="M147" s="11">
        <f t="shared" si="58"/>
        <v>0</v>
      </c>
      <c r="N147" s="11">
        <f t="shared" si="58"/>
        <v>0</v>
      </c>
      <c r="O147" s="11">
        <f t="shared" si="58"/>
        <v>0</v>
      </c>
      <c r="P147" s="77"/>
      <c r="Q147" s="77"/>
      <c r="R147" s="5"/>
    </row>
    <row r="148" spans="1:18" ht="28.5" customHeight="1">
      <c r="A148" s="27"/>
      <c r="B148" s="70" t="s">
        <v>53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  <c r="R148" s="5"/>
    </row>
    <row r="149" spans="1:18" ht="18" customHeight="1">
      <c r="A149" s="42">
        <v>21</v>
      </c>
      <c r="B149" s="67" t="s">
        <v>37</v>
      </c>
      <c r="C149" s="67" t="s">
        <v>59</v>
      </c>
      <c r="D149" s="7"/>
      <c r="E149" s="12" t="s">
        <v>10</v>
      </c>
      <c r="F149" s="10">
        <f t="shared" ref="F149:O149" si="59">SUM(F150:F154)</f>
        <v>45495.9</v>
      </c>
      <c r="G149" s="10">
        <f t="shared" si="59"/>
        <v>18566.399999999998</v>
      </c>
      <c r="H149" s="10">
        <f t="shared" si="59"/>
        <v>45495.9</v>
      </c>
      <c r="I149" s="10">
        <f t="shared" si="59"/>
        <v>18566.399999999998</v>
      </c>
      <c r="J149" s="10">
        <f t="shared" si="59"/>
        <v>0</v>
      </c>
      <c r="K149" s="10">
        <f t="shared" si="59"/>
        <v>0</v>
      </c>
      <c r="L149" s="10">
        <f t="shared" si="59"/>
        <v>0</v>
      </c>
      <c r="M149" s="10">
        <f t="shared" si="59"/>
        <v>0</v>
      </c>
      <c r="N149" s="10">
        <f t="shared" si="59"/>
        <v>0</v>
      </c>
      <c r="O149" s="10">
        <f t="shared" si="59"/>
        <v>0</v>
      </c>
      <c r="P149" s="45" t="s">
        <v>40</v>
      </c>
      <c r="Q149" s="46"/>
      <c r="R149" s="5"/>
    </row>
    <row r="150" spans="1:18" ht="18" customHeight="1">
      <c r="A150" s="43"/>
      <c r="B150" s="68"/>
      <c r="C150" s="68"/>
      <c r="D150" s="7" t="s">
        <v>20</v>
      </c>
      <c r="E150" s="13" t="s">
        <v>15</v>
      </c>
      <c r="F150" s="11">
        <f t="shared" ref="F150:G154" si="60">H150+J150+L150+N150</f>
        <v>7867.5</v>
      </c>
      <c r="G150" s="11">
        <f t="shared" si="60"/>
        <v>3026.2</v>
      </c>
      <c r="H150" s="11">
        <v>7867.5</v>
      </c>
      <c r="I150" s="11">
        <v>3026.2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47"/>
      <c r="Q150" s="48"/>
      <c r="R150" s="5"/>
    </row>
    <row r="151" spans="1:18" ht="18" customHeight="1">
      <c r="A151" s="43"/>
      <c r="B151" s="68"/>
      <c r="C151" s="68"/>
      <c r="D151" s="7"/>
      <c r="E151" s="13" t="s">
        <v>12</v>
      </c>
      <c r="F151" s="11">
        <f t="shared" si="60"/>
        <v>8450.2000000000007</v>
      </c>
      <c r="G151" s="11">
        <f t="shared" si="60"/>
        <v>2399</v>
      </c>
      <c r="H151" s="11">
        <v>8450.2000000000007</v>
      </c>
      <c r="I151" s="18">
        <v>2399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47"/>
      <c r="Q151" s="48"/>
      <c r="R151" s="5"/>
    </row>
    <row r="152" spans="1:18" ht="18" customHeight="1">
      <c r="A152" s="43"/>
      <c r="B152" s="68"/>
      <c r="C152" s="68"/>
      <c r="D152" s="7"/>
      <c r="E152" s="13" t="s">
        <v>13</v>
      </c>
      <c r="F152" s="11">
        <f t="shared" si="60"/>
        <v>9072.5</v>
      </c>
      <c r="G152" s="11">
        <f t="shared" si="60"/>
        <v>2218.6</v>
      </c>
      <c r="H152" s="16">
        <v>9072.5</v>
      </c>
      <c r="I152" s="11">
        <v>2218.6</v>
      </c>
      <c r="J152" s="17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47"/>
      <c r="Q152" s="48"/>
      <c r="R152" s="5"/>
    </row>
    <row r="153" spans="1:18" ht="18" customHeight="1">
      <c r="A153" s="43"/>
      <c r="B153" s="68"/>
      <c r="C153" s="68"/>
      <c r="D153" s="7"/>
      <c r="E153" s="13" t="s">
        <v>16</v>
      </c>
      <c r="F153" s="11">
        <f t="shared" si="60"/>
        <v>9718.6</v>
      </c>
      <c r="G153" s="11">
        <f t="shared" si="60"/>
        <v>5461.3</v>
      </c>
      <c r="H153" s="16">
        <v>9718.6</v>
      </c>
      <c r="I153" s="11">
        <v>5461.3</v>
      </c>
      <c r="J153" s="17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47"/>
      <c r="Q153" s="48"/>
      <c r="R153" s="5"/>
    </row>
    <row r="154" spans="1:18" ht="18" customHeight="1">
      <c r="A154" s="43"/>
      <c r="B154" s="68"/>
      <c r="C154" s="68"/>
      <c r="D154" s="7"/>
      <c r="E154" s="13" t="s">
        <v>17</v>
      </c>
      <c r="F154" s="11">
        <f t="shared" si="60"/>
        <v>10387.1</v>
      </c>
      <c r="G154" s="11">
        <f t="shared" si="60"/>
        <v>5461.3</v>
      </c>
      <c r="H154" s="16">
        <v>10387.1</v>
      </c>
      <c r="I154" s="11">
        <v>5461.3</v>
      </c>
      <c r="J154" s="17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47"/>
      <c r="Q154" s="48"/>
      <c r="R154" s="5"/>
    </row>
    <row r="155" spans="1:18" ht="18" customHeight="1">
      <c r="A155" s="42">
        <v>22</v>
      </c>
      <c r="B155" s="67" t="s">
        <v>39</v>
      </c>
      <c r="C155" s="67"/>
      <c r="D155" s="7"/>
      <c r="E155" s="12" t="s">
        <v>10</v>
      </c>
      <c r="F155" s="10">
        <f t="shared" ref="F155:O155" si="61">SUM(F156:F160)</f>
        <v>23205</v>
      </c>
      <c r="G155" s="10">
        <f t="shared" si="61"/>
        <v>0</v>
      </c>
      <c r="H155" s="10">
        <f t="shared" si="61"/>
        <v>23205</v>
      </c>
      <c r="I155" s="10">
        <f t="shared" si="61"/>
        <v>0</v>
      </c>
      <c r="J155" s="10">
        <f t="shared" si="61"/>
        <v>0</v>
      </c>
      <c r="K155" s="10">
        <f t="shared" si="61"/>
        <v>0</v>
      </c>
      <c r="L155" s="10">
        <f t="shared" si="61"/>
        <v>0</v>
      </c>
      <c r="M155" s="10">
        <f t="shared" si="61"/>
        <v>0</v>
      </c>
      <c r="N155" s="10">
        <f t="shared" si="61"/>
        <v>0</v>
      </c>
      <c r="O155" s="10">
        <f t="shared" si="61"/>
        <v>0</v>
      </c>
      <c r="P155" s="45" t="s">
        <v>40</v>
      </c>
      <c r="Q155" s="46"/>
      <c r="R155" s="5"/>
    </row>
    <row r="156" spans="1:18" ht="18" customHeight="1">
      <c r="A156" s="43"/>
      <c r="B156" s="68"/>
      <c r="C156" s="68"/>
      <c r="D156" s="7" t="s">
        <v>20</v>
      </c>
      <c r="E156" s="13" t="s">
        <v>15</v>
      </c>
      <c r="F156" s="11">
        <f t="shared" ref="F156:G160" si="62">H156+J156+L156+N156</f>
        <v>0</v>
      </c>
      <c r="G156" s="11">
        <f t="shared" si="62"/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47"/>
      <c r="Q156" s="48"/>
      <c r="R156" s="5"/>
    </row>
    <row r="157" spans="1:18" ht="18" customHeight="1">
      <c r="A157" s="43"/>
      <c r="B157" s="68"/>
      <c r="C157" s="68"/>
      <c r="D157" s="7"/>
      <c r="E157" s="13" t="s">
        <v>12</v>
      </c>
      <c r="F157" s="11">
        <f t="shared" si="62"/>
        <v>5000</v>
      </c>
      <c r="G157" s="11">
        <f t="shared" si="62"/>
        <v>0</v>
      </c>
      <c r="H157" s="11">
        <v>5000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47"/>
      <c r="Q157" s="48"/>
      <c r="R157" s="5"/>
    </row>
    <row r="158" spans="1:18" ht="18" customHeight="1">
      <c r="A158" s="43"/>
      <c r="B158" s="68"/>
      <c r="C158" s="68"/>
      <c r="D158" s="7"/>
      <c r="E158" s="13" t="s">
        <v>13</v>
      </c>
      <c r="F158" s="11">
        <v>5500</v>
      </c>
      <c r="G158" s="11">
        <f t="shared" si="62"/>
        <v>0</v>
      </c>
      <c r="H158" s="16">
        <v>5500</v>
      </c>
      <c r="I158" s="11">
        <v>0</v>
      </c>
      <c r="J158" s="17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47"/>
      <c r="Q158" s="48"/>
      <c r="R158" s="5"/>
    </row>
    <row r="159" spans="1:18" ht="18" customHeight="1">
      <c r="A159" s="43"/>
      <c r="B159" s="68"/>
      <c r="C159" s="68"/>
      <c r="D159" s="7"/>
      <c r="E159" s="13" t="s">
        <v>16</v>
      </c>
      <c r="F159" s="11">
        <f>F158*1.1</f>
        <v>6050.0000000000009</v>
      </c>
      <c r="G159" s="11">
        <f t="shared" si="62"/>
        <v>0</v>
      </c>
      <c r="H159" s="16">
        <f>H158*1.1</f>
        <v>6050.0000000000009</v>
      </c>
      <c r="I159" s="11">
        <v>0</v>
      </c>
      <c r="J159" s="17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47"/>
      <c r="Q159" s="48"/>
      <c r="R159" s="5"/>
    </row>
    <row r="160" spans="1:18" ht="18" customHeight="1">
      <c r="A160" s="43"/>
      <c r="B160" s="68"/>
      <c r="C160" s="68"/>
      <c r="D160" s="7"/>
      <c r="E160" s="13" t="s">
        <v>17</v>
      </c>
      <c r="F160" s="11">
        <f>F159*1.1</f>
        <v>6655.0000000000018</v>
      </c>
      <c r="G160" s="11">
        <f t="shared" si="62"/>
        <v>0</v>
      </c>
      <c r="H160" s="16">
        <f>H159*1.1</f>
        <v>6655.0000000000018</v>
      </c>
      <c r="I160" s="11">
        <v>0</v>
      </c>
      <c r="J160" s="17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47"/>
      <c r="Q160" s="48"/>
      <c r="R160" s="5"/>
    </row>
    <row r="161" spans="1:20" ht="25.5" customHeight="1">
      <c r="A161" s="42">
        <v>23</v>
      </c>
      <c r="B161" s="67" t="s">
        <v>52</v>
      </c>
      <c r="C161" s="67" t="s">
        <v>61</v>
      </c>
      <c r="D161" s="7"/>
      <c r="E161" s="12" t="s">
        <v>10</v>
      </c>
      <c r="F161" s="10">
        <f t="shared" ref="F161:O161" si="63">SUM(F162:F166)</f>
        <v>5723.5</v>
      </c>
      <c r="G161" s="10">
        <f t="shared" si="63"/>
        <v>5723.5</v>
      </c>
      <c r="H161" s="10">
        <f t="shared" si="63"/>
        <v>1144.7</v>
      </c>
      <c r="I161" s="10">
        <f t="shared" si="63"/>
        <v>1144.7</v>
      </c>
      <c r="J161" s="10">
        <f t="shared" si="63"/>
        <v>0</v>
      </c>
      <c r="K161" s="10">
        <f t="shared" si="63"/>
        <v>0</v>
      </c>
      <c r="L161" s="10">
        <f t="shared" si="63"/>
        <v>4578.8</v>
      </c>
      <c r="M161" s="10">
        <f t="shared" si="63"/>
        <v>4578.8</v>
      </c>
      <c r="N161" s="10">
        <f t="shared" si="63"/>
        <v>0</v>
      </c>
      <c r="O161" s="10">
        <f t="shared" si="63"/>
        <v>0</v>
      </c>
      <c r="P161" s="45" t="s">
        <v>40</v>
      </c>
      <c r="Q161" s="46"/>
      <c r="R161" s="5"/>
    </row>
    <row r="162" spans="1:20" ht="25.5" customHeight="1">
      <c r="A162" s="43"/>
      <c r="B162" s="68"/>
      <c r="C162" s="68"/>
      <c r="D162" s="7" t="s">
        <v>51</v>
      </c>
      <c r="E162" s="13" t="s">
        <v>15</v>
      </c>
      <c r="F162" s="11">
        <f t="shared" ref="F162:G166" si="64">H162+J162+L162+N162</f>
        <v>3085.5</v>
      </c>
      <c r="G162" s="11">
        <f t="shared" si="64"/>
        <v>3085.5</v>
      </c>
      <c r="H162" s="11">
        <v>617.1</v>
      </c>
      <c r="I162" s="11">
        <v>617.1</v>
      </c>
      <c r="J162" s="11">
        <v>0</v>
      </c>
      <c r="K162" s="11">
        <v>0</v>
      </c>
      <c r="L162" s="11">
        <v>2468.4</v>
      </c>
      <c r="M162" s="11">
        <v>2468.4</v>
      </c>
      <c r="N162" s="11">
        <v>0</v>
      </c>
      <c r="O162" s="11">
        <v>0</v>
      </c>
      <c r="P162" s="47"/>
      <c r="Q162" s="48"/>
      <c r="R162" s="5"/>
      <c r="T162" s="15"/>
    </row>
    <row r="163" spans="1:20" ht="25.5" customHeight="1">
      <c r="A163" s="43"/>
      <c r="B163" s="68"/>
      <c r="C163" s="68"/>
      <c r="D163" s="7"/>
      <c r="E163" s="13" t="s">
        <v>12</v>
      </c>
      <c r="F163" s="11">
        <f t="shared" si="64"/>
        <v>2638</v>
      </c>
      <c r="G163" s="11">
        <f t="shared" si="64"/>
        <v>2638</v>
      </c>
      <c r="H163" s="11">
        <v>527.6</v>
      </c>
      <c r="I163" s="11">
        <v>527.6</v>
      </c>
      <c r="J163" s="11">
        <v>0</v>
      </c>
      <c r="K163" s="11">
        <v>0</v>
      </c>
      <c r="L163" s="11">
        <v>2110.4</v>
      </c>
      <c r="M163" s="11">
        <v>2110.4</v>
      </c>
      <c r="N163" s="11">
        <v>0</v>
      </c>
      <c r="O163" s="11">
        <v>0</v>
      </c>
      <c r="P163" s="47"/>
      <c r="Q163" s="48"/>
      <c r="R163" s="5"/>
    </row>
    <row r="164" spans="1:20" ht="25.5" customHeight="1">
      <c r="A164" s="43"/>
      <c r="B164" s="68"/>
      <c r="C164" s="68"/>
      <c r="D164" s="7"/>
      <c r="E164" s="13" t="s">
        <v>13</v>
      </c>
      <c r="F164" s="11">
        <f t="shared" si="64"/>
        <v>0</v>
      </c>
      <c r="G164" s="11">
        <f t="shared" si="64"/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47"/>
      <c r="Q164" s="48"/>
      <c r="R164" s="5"/>
    </row>
    <row r="165" spans="1:20" ht="25.5" customHeight="1">
      <c r="A165" s="43"/>
      <c r="B165" s="68"/>
      <c r="C165" s="68"/>
      <c r="D165" s="7"/>
      <c r="E165" s="13" t="s">
        <v>16</v>
      </c>
      <c r="F165" s="11">
        <f t="shared" si="64"/>
        <v>0</v>
      </c>
      <c r="G165" s="11">
        <f t="shared" si="64"/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47"/>
      <c r="Q165" s="48"/>
      <c r="R165" s="5"/>
    </row>
    <row r="166" spans="1:20" ht="25.5" customHeight="1">
      <c r="A166" s="43"/>
      <c r="B166" s="68"/>
      <c r="C166" s="68"/>
      <c r="D166" s="7"/>
      <c r="E166" s="13" t="s">
        <v>17</v>
      </c>
      <c r="F166" s="11">
        <f t="shared" si="64"/>
        <v>0</v>
      </c>
      <c r="G166" s="11">
        <f t="shared" si="64"/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47"/>
      <c r="Q166" s="48"/>
      <c r="R166" s="5"/>
    </row>
    <row r="167" spans="1:20" ht="18" customHeight="1">
      <c r="A167" s="42">
        <v>24</v>
      </c>
      <c r="B167" s="67" t="s">
        <v>57</v>
      </c>
      <c r="C167" s="67" t="s">
        <v>61</v>
      </c>
      <c r="D167" s="7"/>
      <c r="E167" s="12" t="s">
        <v>10</v>
      </c>
      <c r="F167" s="10">
        <f t="shared" ref="F167:O167" si="65">SUM(F168:F172)</f>
        <v>3122.1</v>
      </c>
      <c r="G167" s="10">
        <f t="shared" si="65"/>
        <v>3122.1</v>
      </c>
      <c r="H167" s="10">
        <f t="shared" si="65"/>
        <v>1561.1</v>
      </c>
      <c r="I167" s="10">
        <f t="shared" si="65"/>
        <v>1561.1</v>
      </c>
      <c r="J167" s="10">
        <f t="shared" si="65"/>
        <v>0</v>
      </c>
      <c r="K167" s="10">
        <f t="shared" si="65"/>
        <v>0</v>
      </c>
      <c r="L167" s="10">
        <f t="shared" si="65"/>
        <v>1561</v>
      </c>
      <c r="M167" s="10">
        <f t="shared" si="65"/>
        <v>1561</v>
      </c>
      <c r="N167" s="10">
        <f t="shared" si="65"/>
        <v>0</v>
      </c>
      <c r="O167" s="10">
        <f t="shared" si="65"/>
        <v>0</v>
      </c>
      <c r="P167" s="45" t="s">
        <v>40</v>
      </c>
      <c r="Q167" s="46"/>
      <c r="R167" s="5"/>
    </row>
    <row r="168" spans="1:20" ht="19.5" customHeight="1">
      <c r="A168" s="43"/>
      <c r="B168" s="68"/>
      <c r="C168" s="68"/>
      <c r="D168" s="7"/>
      <c r="E168" s="13" t="s">
        <v>15</v>
      </c>
      <c r="F168" s="11">
        <f t="shared" ref="F168:G172" si="66">H168+J168+L168+N168</f>
        <v>0</v>
      </c>
      <c r="G168" s="11">
        <f t="shared" si="66"/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47"/>
      <c r="Q168" s="48"/>
      <c r="R168" s="5"/>
    </row>
    <row r="169" spans="1:20" ht="19.5" customHeight="1">
      <c r="A169" s="43"/>
      <c r="B169" s="68"/>
      <c r="C169" s="68"/>
      <c r="D169" s="7"/>
      <c r="E169" s="13" t="s">
        <v>12</v>
      </c>
      <c r="F169" s="11">
        <f t="shared" si="66"/>
        <v>3122.1</v>
      </c>
      <c r="G169" s="11">
        <f t="shared" si="66"/>
        <v>3122.1</v>
      </c>
      <c r="H169" s="11">
        <v>1561.1</v>
      </c>
      <c r="I169" s="11">
        <v>1561.1</v>
      </c>
      <c r="J169" s="11">
        <v>0</v>
      </c>
      <c r="K169" s="11">
        <v>0</v>
      </c>
      <c r="L169" s="11">
        <v>1561</v>
      </c>
      <c r="M169" s="11">
        <v>1561</v>
      </c>
      <c r="N169" s="11">
        <v>0</v>
      </c>
      <c r="O169" s="11">
        <v>0</v>
      </c>
      <c r="P169" s="47"/>
      <c r="Q169" s="48"/>
      <c r="R169" s="5"/>
    </row>
    <row r="170" spans="1:20" ht="20.25" customHeight="1">
      <c r="A170" s="43"/>
      <c r="B170" s="68"/>
      <c r="C170" s="68"/>
      <c r="D170" s="7"/>
      <c r="E170" s="13" t="s">
        <v>13</v>
      </c>
      <c r="F170" s="11">
        <f t="shared" si="66"/>
        <v>0</v>
      </c>
      <c r="G170" s="11">
        <f t="shared" si="66"/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47"/>
      <c r="Q170" s="48"/>
      <c r="R170" s="5"/>
    </row>
    <row r="171" spans="1:20" ht="24" customHeight="1">
      <c r="A171" s="43"/>
      <c r="B171" s="68"/>
      <c r="C171" s="68"/>
      <c r="D171" s="7"/>
      <c r="E171" s="13" t="s">
        <v>16</v>
      </c>
      <c r="F171" s="11">
        <f t="shared" si="66"/>
        <v>0</v>
      </c>
      <c r="G171" s="11">
        <f t="shared" si="66"/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47"/>
      <c r="Q171" s="48"/>
      <c r="R171" s="5"/>
    </row>
    <row r="172" spans="1:20" ht="20.25" customHeight="1">
      <c r="A172" s="43"/>
      <c r="B172" s="68"/>
      <c r="C172" s="68"/>
      <c r="D172" s="7"/>
      <c r="E172" s="13" t="s">
        <v>17</v>
      </c>
      <c r="F172" s="11">
        <f t="shared" si="66"/>
        <v>0</v>
      </c>
      <c r="G172" s="11">
        <f t="shared" si="66"/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47"/>
      <c r="Q172" s="48"/>
      <c r="R172" s="5"/>
    </row>
    <row r="173" spans="1:20" ht="20.25" customHeight="1">
      <c r="A173" s="42">
        <v>25</v>
      </c>
      <c r="B173" s="67" t="s">
        <v>65</v>
      </c>
      <c r="C173" s="67" t="s">
        <v>61</v>
      </c>
      <c r="D173" s="7"/>
      <c r="E173" s="12" t="s">
        <v>10</v>
      </c>
      <c r="F173" s="10">
        <f t="shared" ref="F173:O173" si="67">SUM(F174:F178)</f>
        <v>3310.8</v>
      </c>
      <c r="G173" s="32">
        <f t="shared" si="67"/>
        <v>3310.8</v>
      </c>
      <c r="H173" s="10">
        <f t="shared" si="67"/>
        <v>1510.8</v>
      </c>
      <c r="I173" s="32">
        <f t="shared" si="67"/>
        <v>1510.8</v>
      </c>
      <c r="J173" s="10">
        <f t="shared" si="67"/>
        <v>0</v>
      </c>
      <c r="K173" s="10">
        <f t="shared" si="67"/>
        <v>0</v>
      </c>
      <c r="L173" s="10">
        <f t="shared" si="67"/>
        <v>1800</v>
      </c>
      <c r="M173" s="10">
        <f t="shared" si="67"/>
        <v>1800</v>
      </c>
      <c r="N173" s="10">
        <f t="shared" si="67"/>
        <v>0</v>
      </c>
      <c r="O173" s="10">
        <f t="shared" si="67"/>
        <v>0</v>
      </c>
      <c r="P173" s="45" t="s">
        <v>40</v>
      </c>
      <c r="Q173" s="46"/>
      <c r="R173" s="5"/>
    </row>
    <row r="174" spans="1:20" ht="20.25" customHeight="1">
      <c r="A174" s="43"/>
      <c r="B174" s="68"/>
      <c r="C174" s="68"/>
      <c r="D174" s="7"/>
      <c r="E174" s="13" t="s">
        <v>15</v>
      </c>
      <c r="F174" s="11">
        <f>H174+J174+L174+N174</f>
        <v>0</v>
      </c>
      <c r="G174" s="11">
        <f>I174+K174+M174+O174</f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47"/>
      <c r="Q174" s="48"/>
      <c r="R174" s="5"/>
    </row>
    <row r="175" spans="1:20" ht="20.25" customHeight="1">
      <c r="A175" s="43"/>
      <c r="B175" s="68"/>
      <c r="C175" s="68"/>
      <c r="D175" s="7"/>
      <c r="E175" s="13" t="s">
        <v>12</v>
      </c>
      <c r="F175" s="11">
        <v>0</v>
      </c>
      <c r="G175" s="11">
        <f>I175+K175+M175+O175</f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47"/>
      <c r="Q175" s="48"/>
      <c r="R175" s="5"/>
    </row>
    <row r="176" spans="1:20" ht="20.25" customHeight="1">
      <c r="A176" s="43"/>
      <c r="B176" s="68"/>
      <c r="C176" s="68"/>
      <c r="D176" s="7"/>
      <c r="E176" s="13" t="s">
        <v>13</v>
      </c>
      <c r="F176" s="11">
        <f>H176+L176</f>
        <v>3310.8</v>
      </c>
      <c r="G176" s="33">
        <f>I176+M176</f>
        <v>3310.8</v>
      </c>
      <c r="H176" s="11">
        <v>1510.8</v>
      </c>
      <c r="I176" s="33">
        <f>1500+10.8</f>
        <v>1510.8</v>
      </c>
      <c r="J176" s="11">
        <v>0</v>
      </c>
      <c r="K176" s="11">
        <v>0</v>
      </c>
      <c r="L176" s="11">
        <v>1800</v>
      </c>
      <c r="M176" s="11">
        <v>1800</v>
      </c>
      <c r="N176" s="11">
        <v>0</v>
      </c>
      <c r="O176" s="11">
        <v>0</v>
      </c>
      <c r="P176" s="47"/>
      <c r="Q176" s="48"/>
      <c r="R176" s="5"/>
    </row>
    <row r="177" spans="1:18" ht="20.25" customHeight="1">
      <c r="A177" s="43"/>
      <c r="B177" s="68"/>
      <c r="C177" s="68"/>
      <c r="D177" s="7"/>
      <c r="E177" s="13" t="s">
        <v>16</v>
      </c>
      <c r="F177" s="11">
        <f>H177+J177+L177+N177</f>
        <v>0</v>
      </c>
      <c r="G177" s="11">
        <f>I177+K177+M177+O177</f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47"/>
      <c r="Q177" s="48"/>
      <c r="R177" s="5"/>
    </row>
    <row r="178" spans="1:18" ht="20.25" customHeight="1">
      <c r="A178" s="43"/>
      <c r="B178" s="68"/>
      <c r="C178" s="68"/>
      <c r="D178" s="7"/>
      <c r="E178" s="13" t="s">
        <v>17</v>
      </c>
      <c r="F178" s="11">
        <f>H178+J178+L178+N178</f>
        <v>0</v>
      </c>
      <c r="G178" s="11">
        <f>I178+K178+M178+O178</f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47"/>
      <c r="Q178" s="48"/>
      <c r="R178" s="5"/>
    </row>
    <row r="179" spans="1:18" ht="20.25" customHeight="1">
      <c r="A179" s="76">
        <v>26</v>
      </c>
      <c r="B179" s="77" t="s">
        <v>66</v>
      </c>
      <c r="C179" s="67" t="s">
        <v>61</v>
      </c>
      <c r="D179" s="7"/>
      <c r="E179" s="12" t="s">
        <v>10</v>
      </c>
      <c r="F179" s="10">
        <f t="shared" ref="F179:O179" si="68">SUM(F180:F184)</f>
        <v>5462.2</v>
      </c>
      <c r="G179" s="32">
        <f t="shared" si="68"/>
        <v>5462.2</v>
      </c>
      <c r="H179" s="10">
        <f t="shared" si="68"/>
        <v>2262.1999999999998</v>
      </c>
      <c r="I179" s="32">
        <f t="shared" si="68"/>
        <v>2262.1999999999998</v>
      </c>
      <c r="J179" s="10">
        <f t="shared" si="68"/>
        <v>0</v>
      </c>
      <c r="K179" s="10">
        <f t="shared" si="68"/>
        <v>0</v>
      </c>
      <c r="L179" s="10">
        <f t="shared" si="68"/>
        <v>3200</v>
      </c>
      <c r="M179" s="10">
        <f t="shared" si="68"/>
        <v>3200</v>
      </c>
      <c r="N179" s="10">
        <f t="shared" si="68"/>
        <v>0</v>
      </c>
      <c r="O179" s="10">
        <f t="shared" si="68"/>
        <v>0</v>
      </c>
      <c r="P179" s="77" t="s">
        <v>40</v>
      </c>
      <c r="Q179" s="77"/>
      <c r="R179" s="5"/>
    </row>
    <row r="180" spans="1:18" ht="20.25" customHeight="1">
      <c r="A180" s="76"/>
      <c r="B180" s="77"/>
      <c r="C180" s="68"/>
      <c r="D180" s="7"/>
      <c r="E180" s="13" t="s">
        <v>15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77"/>
      <c r="Q180" s="77"/>
      <c r="R180" s="5"/>
    </row>
    <row r="181" spans="1:18" ht="20.25" customHeight="1">
      <c r="A181" s="76"/>
      <c r="B181" s="77"/>
      <c r="C181" s="68"/>
      <c r="D181" s="7"/>
      <c r="E181" s="13" t="s">
        <v>12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77"/>
      <c r="Q181" s="77"/>
      <c r="R181" s="5"/>
    </row>
    <row r="182" spans="1:18" ht="20.25" customHeight="1">
      <c r="A182" s="76"/>
      <c r="B182" s="77"/>
      <c r="C182" s="68"/>
      <c r="D182" s="7"/>
      <c r="E182" s="13" t="s">
        <v>13</v>
      </c>
      <c r="F182" s="11">
        <f>H182+L182</f>
        <v>5462.2</v>
      </c>
      <c r="G182" s="33">
        <f>I182+M182</f>
        <v>5462.2</v>
      </c>
      <c r="H182" s="11">
        <v>2262.1999999999998</v>
      </c>
      <c r="I182" s="33">
        <f>2250+12.2</f>
        <v>2262.1999999999998</v>
      </c>
      <c r="J182" s="11">
        <v>0</v>
      </c>
      <c r="K182" s="11">
        <v>0</v>
      </c>
      <c r="L182" s="11">
        <v>3200</v>
      </c>
      <c r="M182" s="11">
        <v>3200</v>
      </c>
      <c r="N182" s="11">
        <v>0</v>
      </c>
      <c r="O182" s="11">
        <v>0</v>
      </c>
      <c r="P182" s="77"/>
      <c r="Q182" s="77"/>
      <c r="R182" s="5"/>
    </row>
    <row r="183" spans="1:18" ht="20.25" customHeight="1">
      <c r="A183" s="76"/>
      <c r="B183" s="77"/>
      <c r="C183" s="68"/>
      <c r="D183" s="7"/>
      <c r="E183" s="13" t="s">
        <v>16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77"/>
      <c r="Q183" s="77"/>
      <c r="R183" s="5"/>
    </row>
    <row r="184" spans="1:18" ht="20.25" customHeight="1">
      <c r="A184" s="76"/>
      <c r="B184" s="77"/>
      <c r="C184" s="68"/>
      <c r="D184" s="7"/>
      <c r="E184" s="13" t="s">
        <v>17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77"/>
      <c r="Q184" s="77"/>
      <c r="R184" s="5"/>
    </row>
    <row r="185" spans="1:18" ht="20.25" customHeight="1">
      <c r="A185" s="76">
        <v>27</v>
      </c>
      <c r="B185" s="77" t="s">
        <v>67</v>
      </c>
      <c r="C185" s="67" t="s">
        <v>61</v>
      </c>
      <c r="D185" s="7"/>
      <c r="E185" s="12" t="s">
        <v>10</v>
      </c>
      <c r="F185" s="10">
        <f t="shared" ref="F185:O185" si="69">SUM(F186:F190)</f>
        <v>700</v>
      </c>
      <c r="G185" s="10">
        <f t="shared" si="69"/>
        <v>700</v>
      </c>
      <c r="H185" s="10">
        <f t="shared" si="69"/>
        <v>700</v>
      </c>
      <c r="I185" s="10">
        <f t="shared" si="69"/>
        <v>700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10">
        <f t="shared" si="69"/>
        <v>0</v>
      </c>
      <c r="N185" s="10">
        <f t="shared" si="69"/>
        <v>0</v>
      </c>
      <c r="O185" s="10">
        <f t="shared" si="69"/>
        <v>0</v>
      </c>
      <c r="P185" s="47" t="s">
        <v>40</v>
      </c>
      <c r="Q185" s="48"/>
      <c r="R185" s="5"/>
    </row>
    <row r="186" spans="1:18" ht="20.25" customHeight="1">
      <c r="A186" s="76"/>
      <c r="B186" s="77"/>
      <c r="C186" s="68"/>
      <c r="D186" s="7"/>
      <c r="E186" s="13" t="s">
        <v>15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47"/>
      <c r="Q186" s="48"/>
      <c r="R186" s="5"/>
    </row>
    <row r="187" spans="1:18" ht="20.25" customHeight="1">
      <c r="A187" s="76"/>
      <c r="B187" s="77"/>
      <c r="C187" s="68"/>
      <c r="D187" s="7"/>
      <c r="E187" s="13" t="s">
        <v>12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47"/>
      <c r="Q187" s="48"/>
      <c r="R187" s="5"/>
    </row>
    <row r="188" spans="1:18" ht="20.25" customHeight="1">
      <c r="A188" s="76"/>
      <c r="B188" s="77"/>
      <c r="C188" s="68"/>
      <c r="D188" s="7"/>
      <c r="E188" s="13" t="s">
        <v>13</v>
      </c>
      <c r="F188" s="11">
        <v>700</v>
      </c>
      <c r="G188" s="11">
        <v>700</v>
      </c>
      <c r="H188" s="11">
        <v>700</v>
      </c>
      <c r="I188" s="11">
        <v>700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47"/>
      <c r="Q188" s="48"/>
      <c r="R188" s="5"/>
    </row>
    <row r="189" spans="1:18" ht="20.25" customHeight="1">
      <c r="A189" s="76"/>
      <c r="B189" s="77"/>
      <c r="C189" s="68"/>
      <c r="D189" s="7"/>
      <c r="E189" s="13" t="s">
        <v>16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47"/>
      <c r="Q189" s="48"/>
      <c r="R189" s="5"/>
    </row>
    <row r="190" spans="1:18" ht="20.25" customHeight="1">
      <c r="A190" s="76"/>
      <c r="B190" s="77"/>
      <c r="C190" s="68"/>
      <c r="D190" s="7"/>
      <c r="E190" s="13" t="s">
        <v>17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47"/>
      <c r="Q190" s="48"/>
      <c r="R190" s="5"/>
    </row>
    <row r="191" spans="1:18" ht="20.25" customHeight="1">
      <c r="A191" s="76">
        <v>28</v>
      </c>
      <c r="B191" s="77" t="s">
        <v>68</v>
      </c>
      <c r="C191" s="67" t="s">
        <v>61</v>
      </c>
      <c r="D191" s="7"/>
      <c r="E191" s="12" t="s">
        <v>10</v>
      </c>
      <c r="F191" s="10">
        <f t="shared" ref="F191:O191" si="70">SUM(F192:F196)</f>
        <v>550</v>
      </c>
      <c r="G191" s="10">
        <f t="shared" si="70"/>
        <v>550</v>
      </c>
      <c r="H191" s="10">
        <f t="shared" si="70"/>
        <v>550</v>
      </c>
      <c r="I191" s="10">
        <f t="shared" si="70"/>
        <v>550</v>
      </c>
      <c r="J191" s="10">
        <f t="shared" si="70"/>
        <v>0</v>
      </c>
      <c r="K191" s="10">
        <f t="shared" si="70"/>
        <v>0</v>
      </c>
      <c r="L191" s="10">
        <f t="shared" si="70"/>
        <v>0</v>
      </c>
      <c r="M191" s="10">
        <f t="shared" si="70"/>
        <v>0</v>
      </c>
      <c r="N191" s="10">
        <f t="shared" si="70"/>
        <v>0</v>
      </c>
      <c r="O191" s="10">
        <f t="shared" si="70"/>
        <v>0</v>
      </c>
      <c r="P191" s="77" t="s">
        <v>40</v>
      </c>
      <c r="Q191" s="77"/>
      <c r="R191" s="5"/>
    </row>
    <row r="192" spans="1:18" ht="20.25" customHeight="1">
      <c r="A192" s="76"/>
      <c r="B192" s="77"/>
      <c r="C192" s="68"/>
      <c r="D192" s="7"/>
      <c r="E192" s="13" t="s">
        <v>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77"/>
      <c r="Q192" s="77"/>
      <c r="R192" s="5"/>
    </row>
    <row r="193" spans="1:18" ht="20.25" customHeight="1">
      <c r="A193" s="76"/>
      <c r="B193" s="77"/>
      <c r="C193" s="68"/>
      <c r="D193" s="7"/>
      <c r="E193" s="13" t="s">
        <v>12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77"/>
      <c r="Q193" s="77"/>
      <c r="R193" s="5"/>
    </row>
    <row r="194" spans="1:18" ht="20.25" customHeight="1">
      <c r="A194" s="76"/>
      <c r="B194" s="77"/>
      <c r="C194" s="68"/>
      <c r="D194" s="7"/>
      <c r="E194" s="13" t="s">
        <v>13</v>
      </c>
      <c r="F194" s="11">
        <v>550</v>
      </c>
      <c r="G194" s="11">
        <v>550</v>
      </c>
      <c r="H194" s="11">
        <v>550</v>
      </c>
      <c r="I194" s="11">
        <v>550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77"/>
      <c r="Q194" s="77"/>
      <c r="R194" s="5"/>
    </row>
    <row r="195" spans="1:18" ht="20.25" customHeight="1">
      <c r="A195" s="76"/>
      <c r="B195" s="77"/>
      <c r="C195" s="68"/>
      <c r="D195" s="7"/>
      <c r="E195" s="13" t="s">
        <v>16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77"/>
      <c r="Q195" s="77"/>
      <c r="R195" s="5"/>
    </row>
    <row r="196" spans="1:18" ht="20.25" customHeight="1">
      <c r="A196" s="76"/>
      <c r="B196" s="77"/>
      <c r="C196" s="68"/>
      <c r="D196" s="7"/>
      <c r="E196" s="13" t="s">
        <v>17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77"/>
      <c r="Q196" s="77"/>
      <c r="R196" s="5"/>
    </row>
    <row r="197" spans="1:18" ht="18" customHeight="1">
      <c r="A197" s="42"/>
      <c r="B197" s="67" t="s">
        <v>45</v>
      </c>
      <c r="C197" s="67"/>
      <c r="D197" s="7"/>
      <c r="E197" s="24" t="s">
        <v>10</v>
      </c>
      <c r="F197" s="10">
        <f t="shared" ref="F197:O197" si="71">F149+F155+F167+F161+F173+F179+F185+F191</f>
        <v>87569.5</v>
      </c>
      <c r="G197" s="10">
        <f t="shared" si="71"/>
        <v>37434.999999999993</v>
      </c>
      <c r="H197" s="10">
        <f t="shared" si="71"/>
        <v>76429.7</v>
      </c>
      <c r="I197" s="10">
        <f t="shared" si="71"/>
        <v>26295.199999999997</v>
      </c>
      <c r="J197" s="10">
        <f t="shared" si="71"/>
        <v>0</v>
      </c>
      <c r="K197" s="10">
        <f t="shared" si="71"/>
        <v>0</v>
      </c>
      <c r="L197" s="10">
        <f t="shared" si="71"/>
        <v>11139.8</v>
      </c>
      <c r="M197" s="10">
        <f t="shared" si="71"/>
        <v>11139.8</v>
      </c>
      <c r="N197" s="10">
        <f t="shared" si="71"/>
        <v>0</v>
      </c>
      <c r="O197" s="10">
        <f t="shared" si="71"/>
        <v>0</v>
      </c>
      <c r="P197" s="45"/>
      <c r="Q197" s="46"/>
      <c r="R197" s="5"/>
    </row>
    <row r="198" spans="1:18" ht="18" customHeight="1">
      <c r="A198" s="43"/>
      <c r="B198" s="68"/>
      <c r="C198" s="68"/>
      <c r="D198" s="7"/>
      <c r="E198" s="25" t="s">
        <v>15</v>
      </c>
      <c r="F198" s="11">
        <f t="shared" ref="F198:O198" si="72">F150+F156+F168+F162+F174+F180+F186+F192</f>
        <v>10953</v>
      </c>
      <c r="G198" s="11">
        <f t="shared" si="72"/>
        <v>6111.7</v>
      </c>
      <c r="H198" s="11">
        <f t="shared" si="72"/>
        <v>8484.6</v>
      </c>
      <c r="I198" s="11">
        <f t="shared" si="72"/>
        <v>3643.2999999999997</v>
      </c>
      <c r="J198" s="11">
        <f t="shared" si="72"/>
        <v>0</v>
      </c>
      <c r="K198" s="11">
        <f t="shared" si="72"/>
        <v>0</v>
      </c>
      <c r="L198" s="11">
        <f t="shared" si="72"/>
        <v>2468.4</v>
      </c>
      <c r="M198" s="11">
        <f t="shared" si="72"/>
        <v>2468.4</v>
      </c>
      <c r="N198" s="11">
        <f t="shared" si="72"/>
        <v>0</v>
      </c>
      <c r="O198" s="11">
        <f t="shared" si="72"/>
        <v>0</v>
      </c>
      <c r="P198" s="47"/>
      <c r="Q198" s="48"/>
      <c r="R198" s="5"/>
    </row>
    <row r="199" spans="1:18" ht="18" customHeight="1">
      <c r="A199" s="43"/>
      <c r="B199" s="68"/>
      <c r="C199" s="68"/>
      <c r="D199" s="7"/>
      <c r="E199" s="25" t="s">
        <v>12</v>
      </c>
      <c r="F199" s="11">
        <f t="shared" ref="F199:O199" si="73">F151+F157+F169+F163+F175+F181+F187+F193</f>
        <v>19210.3</v>
      </c>
      <c r="G199" s="11">
        <f t="shared" si="73"/>
        <v>8159.1</v>
      </c>
      <c r="H199" s="11">
        <f t="shared" si="73"/>
        <v>15538.900000000001</v>
      </c>
      <c r="I199" s="11">
        <f t="shared" si="73"/>
        <v>4487.7</v>
      </c>
      <c r="J199" s="11">
        <f t="shared" si="73"/>
        <v>0</v>
      </c>
      <c r="K199" s="11">
        <f t="shared" si="73"/>
        <v>0</v>
      </c>
      <c r="L199" s="11">
        <f t="shared" si="73"/>
        <v>3671.4</v>
      </c>
      <c r="M199" s="11">
        <f t="shared" si="73"/>
        <v>3671.4</v>
      </c>
      <c r="N199" s="11">
        <f t="shared" si="73"/>
        <v>0</v>
      </c>
      <c r="O199" s="11">
        <f t="shared" si="73"/>
        <v>0</v>
      </c>
      <c r="P199" s="47"/>
      <c r="Q199" s="48"/>
      <c r="R199" s="5"/>
    </row>
    <row r="200" spans="1:18" ht="18" customHeight="1">
      <c r="A200" s="43"/>
      <c r="B200" s="68"/>
      <c r="C200" s="68"/>
      <c r="D200" s="7"/>
      <c r="E200" s="25" t="s">
        <v>13</v>
      </c>
      <c r="F200" s="11">
        <f t="shared" ref="F200:O200" si="74">F152+F158+F170+F164+F176+F182+F188+F194</f>
        <v>24595.5</v>
      </c>
      <c r="G200" s="11">
        <f t="shared" si="74"/>
        <v>12241.599999999999</v>
      </c>
      <c r="H200" s="11">
        <f t="shared" si="74"/>
        <v>19595.5</v>
      </c>
      <c r="I200" s="11">
        <f t="shared" si="74"/>
        <v>7241.5999999999995</v>
      </c>
      <c r="J200" s="11">
        <f t="shared" si="74"/>
        <v>0</v>
      </c>
      <c r="K200" s="11">
        <f t="shared" si="74"/>
        <v>0</v>
      </c>
      <c r="L200" s="11">
        <f t="shared" si="74"/>
        <v>5000</v>
      </c>
      <c r="M200" s="11">
        <f t="shared" si="74"/>
        <v>5000</v>
      </c>
      <c r="N200" s="11">
        <f t="shared" si="74"/>
        <v>0</v>
      </c>
      <c r="O200" s="11">
        <f t="shared" si="74"/>
        <v>0</v>
      </c>
      <c r="P200" s="47"/>
      <c r="Q200" s="48"/>
      <c r="R200" s="5"/>
    </row>
    <row r="201" spans="1:18" ht="18" customHeight="1">
      <c r="A201" s="43"/>
      <c r="B201" s="68"/>
      <c r="C201" s="68"/>
      <c r="D201" s="7"/>
      <c r="E201" s="25" t="s">
        <v>16</v>
      </c>
      <c r="F201" s="11">
        <f t="shared" ref="F201:O201" si="75">F153+F159+F171+F165+F177+F183+F189+F195</f>
        <v>15768.600000000002</v>
      </c>
      <c r="G201" s="11">
        <f t="shared" si="75"/>
        <v>5461.3</v>
      </c>
      <c r="H201" s="11">
        <f t="shared" si="75"/>
        <v>15768.600000000002</v>
      </c>
      <c r="I201" s="11">
        <f t="shared" si="75"/>
        <v>5461.3</v>
      </c>
      <c r="J201" s="11">
        <f t="shared" si="75"/>
        <v>0</v>
      </c>
      <c r="K201" s="11">
        <f t="shared" si="75"/>
        <v>0</v>
      </c>
      <c r="L201" s="11">
        <f t="shared" si="75"/>
        <v>0</v>
      </c>
      <c r="M201" s="11">
        <f t="shared" si="75"/>
        <v>0</v>
      </c>
      <c r="N201" s="11">
        <f t="shared" si="75"/>
        <v>0</v>
      </c>
      <c r="O201" s="11">
        <f t="shared" si="75"/>
        <v>0</v>
      </c>
      <c r="P201" s="47"/>
      <c r="Q201" s="48"/>
      <c r="R201" s="5"/>
    </row>
    <row r="202" spans="1:18" ht="18" customHeight="1">
      <c r="A202" s="43"/>
      <c r="B202" s="68"/>
      <c r="C202" s="68"/>
      <c r="D202" s="7"/>
      <c r="E202" s="25" t="s">
        <v>17</v>
      </c>
      <c r="F202" s="11">
        <f t="shared" ref="F202:O202" si="76">F154+F160+F172+F166+F178+F184+F190+F196</f>
        <v>17042.100000000002</v>
      </c>
      <c r="G202" s="11">
        <f t="shared" si="76"/>
        <v>5461.3</v>
      </c>
      <c r="H202" s="11">
        <f t="shared" si="76"/>
        <v>17042.100000000002</v>
      </c>
      <c r="I202" s="11">
        <f t="shared" si="76"/>
        <v>5461.3</v>
      </c>
      <c r="J202" s="11">
        <f t="shared" si="76"/>
        <v>0</v>
      </c>
      <c r="K202" s="11">
        <f t="shared" si="76"/>
        <v>0</v>
      </c>
      <c r="L202" s="11">
        <f t="shared" si="76"/>
        <v>0</v>
      </c>
      <c r="M202" s="11">
        <f t="shared" si="76"/>
        <v>0</v>
      </c>
      <c r="N202" s="11">
        <f t="shared" si="76"/>
        <v>0</v>
      </c>
      <c r="O202" s="11">
        <f t="shared" si="76"/>
        <v>0</v>
      </c>
      <c r="P202" s="47"/>
      <c r="Q202" s="48"/>
      <c r="R202" s="5"/>
    </row>
    <row r="203" spans="1:18" ht="18" customHeight="1">
      <c r="A203" s="78"/>
      <c r="B203" s="79" t="s">
        <v>11</v>
      </c>
      <c r="C203" s="77"/>
      <c r="D203" s="7"/>
      <c r="E203" s="10" t="s">
        <v>10</v>
      </c>
      <c r="F203" s="10">
        <f>F204+F205+F206+F207+F208</f>
        <v>713140.5</v>
      </c>
      <c r="G203" s="10">
        <f t="shared" ref="G203:O203" si="77">G204+G205+G206+G207+G208</f>
        <v>264690.8</v>
      </c>
      <c r="H203" s="10">
        <f t="shared" si="77"/>
        <v>699000.7</v>
      </c>
      <c r="I203" s="10">
        <f t="shared" si="77"/>
        <v>250550.99999999997</v>
      </c>
      <c r="J203" s="10">
        <f t="shared" si="77"/>
        <v>0</v>
      </c>
      <c r="K203" s="10">
        <f t="shared" si="77"/>
        <v>0</v>
      </c>
      <c r="L203" s="10">
        <f t="shared" si="77"/>
        <v>14139.8</v>
      </c>
      <c r="M203" s="10">
        <f t="shared" si="77"/>
        <v>14139.8</v>
      </c>
      <c r="N203" s="10">
        <f t="shared" si="77"/>
        <v>0</v>
      </c>
      <c r="O203" s="10">
        <f t="shared" si="77"/>
        <v>0</v>
      </c>
      <c r="P203" s="80"/>
      <c r="Q203" s="80"/>
      <c r="R203" s="5"/>
    </row>
    <row r="204" spans="1:18" ht="18" customHeight="1">
      <c r="A204" s="78"/>
      <c r="B204" s="79"/>
      <c r="C204" s="77"/>
      <c r="D204" s="7"/>
      <c r="E204" s="10" t="s">
        <v>15</v>
      </c>
      <c r="F204" s="11">
        <f t="shared" ref="F204:O204" si="78">F198+F143+F112</f>
        <v>118075</v>
      </c>
      <c r="G204" s="11">
        <f t="shared" si="78"/>
        <v>43029.3</v>
      </c>
      <c r="H204" s="11">
        <f t="shared" si="78"/>
        <v>112606.6</v>
      </c>
      <c r="I204" s="11">
        <f t="shared" si="78"/>
        <v>37560.899999999994</v>
      </c>
      <c r="J204" s="11">
        <f t="shared" si="78"/>
        <v>0</v>
      </c>
      <c r="K204" s="11">
        <f t="shared" si="78"/>
        <v>0</v>
      </c>
      <c r="L204" s="11">
        <f t="shared" si="78"/>
        <v>5468.4</v>
      </c>
      <c r="M204" s="11">
        <f t="shared" si="78"/>
        <v>5468.4</v>
      </c>
      <c r="N204" s="11">
        <f t="shared" si="78"/>
        <v>0</v>
      </c>
      <c r="O204" s="11">
        <f t="shared" si="78"/>
        <v>0</v>
      </c>
      <c r="P204" s="80"/>
      <c r="Q204" s="80"/>
      <c r="R204" s="5"/>
    </row>
    <row r="205" spans="1:18" ht="18" customHeight="1">
      <c r="A205" s="78"/>
      <c r="B205" s="79"/>
      <c r="C205" s="77"/>
      <c r="D205" s="7"/>
      <c r="E205" s="10" t="s">
        <v>12</v>
      </c>
      <c r="F205" s="11">
        <f t="shared" ref="F205:O205" si="79">F199+F144+F113</f>
        <v>136941.90000000002</v>
      </c>
      <c r="G205" s="11">
        <f t="shared" si="79"/>
        <v>59297.799999999996</v>
      </c>
      <c r="H205" s="11">
        <f t="shared" si="79"/>
        <v>133270.5</v>
      </c>
      <c r="I205" s="11">
        <f t="shared" si="79"/>
        <v>55626.399999999994</v>
      </c>
      <c r="J205" s="11">
        <f t="shared" si="79"/>
        <v>0</v>
      </c>
      <c r="K205" s="11">
        <f t="shared" si="79"/>
        <v>0</v>
      </c>
      <c r="L205" s="11">
        <f t="shared" si="79"/>
        <v>3671.4</v>
      </c>
      <c r="M205" s="11">
        <f t="shared" si="79"/>
        <v>3671.4</v>
      </c>
      <c r="N205" s="11">
        <f t="shared" si="79"/>
        <v>0</v>
      </c>
      <c r="O205" s="11">
        <f t="shared" si="79"/>
        <v>0</v>
      </c>
      <c r="P205" s="80"/>
      <c r="Q205" s="80"/>
      <c r="R205" s="5"/>
    </row>
    <row r="206" spans="1:18" ht="18" customHeight="1">
      <c r="A206" s="78"/>
      <c r="B206" s="79"/>
      <c r="C206" s="77"/>
      <c r="D206" s="7"/>
      <c r="E206" s="10" t="s">
        <v>13</v>
      </c>
      <c r="F206" s="11">
        <f t="shared" ref="F206:O206" si="80">F200+F145+F114</f>
        <v>151413.90000000002</v>
      </c>
      <c r="G206" s="11">
        <f t="shared" si="80"/>
        <v>55416.899999999994</v>
      </c>
      <c r="H206" s="11">
        <f t="shared" si="80"/>
        <v>146413.90000000002</v>
      </c>
      <c r="I206" s="11">
        <f t="shared" si="80"/>
        <v>50416.899999999994</v>
      </c>
      <c r="J206" s="11">
        <f t="shared" si="80"/>
        <v>0</v>
      </c>
      <c r="K206" s="11">
        <f t="shared" si="80"/>
        <v>0</v>
      </c>
      <c r="L206" s="11">
        <f t="shared" si="80"/>
        <v>5000</v>
      </c>
      <c r="M206" s="11">
        <f t="shared" si="80"/>
        <v>5000</v>
      </c>
      <c r="N206" s="11">
        <f t="shared" si="80"/>
        <v>0</v>
      </c>
      <c r="O206" s="11">
        <f t="shared" si="80"/>
        <v>0</v>
      </c>
      <c r="P206" s="80"/>
      <c r="Q206" s="80"/>
      <c r="R206" s="5"/>
    </row>
    <row r="207" spans="1:18" ht="18" customHeight="1">
      <c r="A207" s="78"/>
      <c r="B207" s="79"/>
      <c r="C207" s="77"/>
      <c r="D207" s="7"/>
      <c r="E207" s="10" t="s">
        <v>16</v>
      </c>
      <c r="F207" s="11">
        <f t="shared" ref="F207:O207" si="81">F201+F146+F115</f>
        <v>148711.6</v>
      </c>
      <c r="G207" s="11">
        <f t="shared" si="81"/>
        <v>53473.4</v>
      </c>
      <c r="H207" s="11">
        <f t="shared" si="81"/>
        <v>148711.6</v>
      </c>
      <c r="I207" s="11">
        <f t="shared" si="81"/>
        <v>53473.4</v>
      </c>
      <c r="J207" s="11">
        <f t="shared" si="81"/>
        <v>0</v>
      </c>
      <c r="K207" s="11">
        <f t="shared" si="81"/>
        <v>0</v>
      </c>
      <c r="L207" s="11">
        <f t="shared" si="81"/>
        <v>0</v>
      </c>
      <c r="M207" s="11">
        <f t="shared" si="81"/>
        <v>0</v>
      </c>
      <c r="N207" s="11">
        <f t="shared" si="81"/>
        <v>0</v>
      </c>
      <c r="O207" s="11">
        <f t="shared" si="81"/>
        <v>0</v>
      </c>
      <c r="P207" s="80"/>
      <c r="Q207" s="80"/>
      <c r="R207" s="5"/>
    </row>
    <row r="208" spans="1:18" ht="18" customHeight="1">
      <c r="A208" s="78"/>
      <c r="B208" s="79"/>
      <c r="C208" s="77"/>
      <c r="D208" s="7"/>
      <c r="E208" s="10" t="s">
        <v>17</v>
      </c>
      <c r="F208" s="11">
        <f t="shared" ref="F208:O208" si="82">F202+F147+F116</f>
        <v>157998.09999999998</v>
      </c>
      <c r="G208" s="11">
        <f t="shared" si="82"/>
        <v>53473.4</v>
      </c>
      <c r="H208" s="11">
        <f t="shared" si="82"/>
        <v>157998.09999999998</v>
      </c>
      <c r="I208" s="11">
        <f t="shared" si="82"/>
        <v>53473.4</v>
      </c>
      <c r="J208" s="11">
        <f t="shared" si="82"/>
        <v>0</v>
      </c>
      <c r="K208" s="11">
        <f t="shared" si="82"/>
        <v>0</v>
      </c>
      <c r="L208" s="11">
        <f t="shared" si="82"/>
        <v>0</v>
      </c>
      <c r="M208" s="11">
        <f t="shared" si="82"/>
        <v>0</v>
      </c>
      <c r="N208" s="11">
        <f t="shared" si="82"/>
        <v>0</v>
      </c>
      <c r="O208" s="11">
        <f t="shared" si="82"/>
        <v>0</v>
      </c>
      <c r="P208" s="80"/>
      <c r="Q208" s="80"/>
      <c r="R208" s="5"/>
    </row>
    <row r="209" spans="1:17" ht="33" customHeight="1">
      <c r="A209" s="69" t="s">
        <v>46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3" spans="1:17">
      <c r="I213" s="5"/>
    </row>
    <row r="214" spans="1:17">
      <c r="I214" s="5"/>
    </row>
    <row r="216" spans="1:17">
      <c r="F216" s="5"/>
      <c r="G216" s="5"/>
      <c r="H216" s="5"/>
      <c r="I216" s="5"/>
    </row>
    <row r="217" spans="1:17" ht="18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7" ht="18">
      <c r="E218" s="4"/>
      <c r="F218" s="4"/>
      <c r="G218" s="4"/>
      <c r="H218" s="4"/>
      <c r="I218" s="6"/>
      <c r="J218" s="4"/>
      <c r="K218" s="4"/>
      <c r="L218" s="4"/>
      <c r="M218" s="4"/>
      <c r="N218" s="4"/>
      <c r="O218" s="4"/>
    </row>
    <row r="219" spans="1:17" ht="18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7" ht="18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7" ht="18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7" ht="18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4" spans="1:17">
      <c r="B224" s="5"/>
    </row>
    <row r="230" spans="6:8">
      <c r="F230" s="5"/>
      <c r="H230" s="5"/>
    </row>
    <row r="231" spans="6:8">
      <c r="F231" s="5"/>
      <c r="H231" s="5"/>
    </row>
    <row r="232" spans="6:8">
      <c r="F232" s="5"/>
      <c r="H232" s="5"/>
    </row>
    <row r="233" spans="6:8">
      <c r="F233" s="5"/>
      <c r="H233" s="5"/>
    </row>
    <row r="234" spans="6:8">
      <c r="F234" s="5"/>
      <c r="H234" s="5"/>
    </row>
    <row r="235" spans="6:8">
      <c r="F235" s="5"/>
      <c r="H235" s="5"/>
    </row>
  </sheetData>
  <mergeCells count="149">
    <mergeCell ref="P179:Q184"/>
    <mergeCell ref="C191:C196"/>
    <mergeCell ref="B191:B196"/>
    <mergeCell ref="A191:A196"/>
    <mergeCell ref="P191:Q196"/>
    <mergeCell ref="A185:A190"/>
    <mergeCell ref="B185:B190"/>
    <mergeCell ref="C185:C190"/>
    <mergeCell ref="P185:Q190"/>
    <mergeCell ref="P8:Q13"/>
    <mergeCell ref="A8:C13"/>
    <mergeCell ref="C179:C184"/>
    <mergeCell ref="B179:B184"/>
    <mergeCell ref="A179:A184"/>
    <mergeCell ref="A167:A172"/>
    <mergeCell ref="B167:B172"/>
    <mergeCell ref="C167:C172"/>
    <mergeCell ref="P167:Q172"/>
    <mergeCell ref="A173:A178"/>
    <mergeCell ref="B173:B178"/>
    <mergeCell ref="C173:C178"/>
    <mergeCell ref="P173:Q178"/>
    <mergeCell ref="A155:A160"/>
    <mergeCell ref="B155:B160"/>
    <mergeCell ref="C155:C160"/>
    <mergeCell ref="P155:Q160"/>
    <mergeCell ref="A161:A166"/>
    <mergeCell ref="B161:B166"/>
    <mergeCell ref="C161:C166"/>
    <mergeCell ref="A203:A208"/>
    <mergeCell ref="B203:B208"/>
    <mergeCell ref="C203:C208"/>
    <mergeCell ref="P203:Q208"/>
    <mergeCell ref="A197:A202"/>
    <mergeCell ref="B197:B202"/>
    <mergeCell ref="C197:C202"/>
    <mergeCell ref="P197:Q202"/>
    <mergeCell ref="P161:Q166"/>
    <mergeCell ref="P136:Q141"/>
    <mergeCell ref="C136:C141"/>
    <mergeCell ref="B136:B141"/>
    <mergeCell ref="P142:Q147"/>
    <mergeCell ref="P149:Q154"/>
    <mergeCell ref="C149:C154"/>
    <mergeCell ref="B149:B154"/>
    <mergeCell ref="A149:A154"/>
    <mergeCell ref="A118:A123"/>
    <mergeCell ref="B118:B123"/>
    <mergeCell ref="C118:C123"/>
    <mergeCell ref="A136:A141"/>
    <mergeCell ref="A142:A147"/>
    <mergeCell ref="B142:B147"/>
    <mergeCell ref="C142:C147"/>
    <mergeCell ref="P99:Q104"/>
    <mergeCell ref="P130:Q135"/>
    <mergeCell ref="C130:C135"/>
    <mergeCell ref="B130:B135"/>
    <mergeCell ref="A130:A135"/>
    <mergeCell ref="P118:Q123"/>
    <mergeCell ref="A124:A129"/>
    <mergeCell ref="B124:B129"/>
    <mergeCell ref="C124:C129"/>
    <mergeCell ref="P124:Q129"/>
    <mergeCell ref="P75:Q80"/>
    <mergeCell ref="A111:A116"/>
    <mergeCell ref="B111:B116"/>
    <mergeCell ref="C111:C116"/>
    <mergeCell ref="P111:Q116"/>
    <mergeCell ref="A105:A110"/>
    <mergeCell ref="B105:B110"/>
    <mergeCell ref="C105:C110"/>
    <mergeCell ref="P105:Q110"/>
    <mergeCell ref="A99:A104"/>
    <mergeCell ref="P33:Q38"/>
    <mergeCell ref="A39:A44"/>
    <mergeCell ref="B39:B44"/>
    <mergeCell ref="C39:C44"/>
    <mergeCell ref="A81:A86"/>
    <mergeCell ref="B81:B86"/>
    <mergeCell ref="C81:C86"/>
    <mergeCell ref="P81:Q86"/>
    <mergeCell ref="A75:A80"/>
    <mergeCell ref="B75:B80"/>
    <mergeCell ref="A21:A26"/>
    <mergeCell ref="B27:B32"/>
    <mergeCell ref="A27:A32"/>
    <mergeCell ref="P39:Q44"/>
    <mergeCell ref="P45:Q50"/>
    <mergeCell ref="C45:C50"/>
    <mergeCell ref="B45:B50"/>
    <mergeCell ref="A33:A38"/>
    <mergeCell ref="B33:B38"/>
    <mergeCell ref="C33:C38"/>
    <mergeCell ref="P15:Q20"/>
    <mergeCell ref="P21:Q26"/>
    <mergeCell ref="P27:Q32"/>
    <mergeCell ref="C27:C32"/>
    <mergeCell ref="A45:A50"/>
    <mergeCell ref="C15:C20"/>
    <mergeCell ref="B15:B20"/>
    <mergeCell ref="A15:A20"/>
    <mergeCell ref="C21:C26"/>
    <mergeCell ref="B21:B26"/>
    <mergeCell ref="B51:B56"/>
    <mergeCell ref="C51:C56"/>
    <mergeCell ref="A69:A74"/>
    <mergeCell ref="B69:B74"/>
    <mergeCell ref="C69:C74"/>
    <mergeCell ref="A93:A98"/>
    <mergeCell ref="B93:B98"/>
    <mergeCell ref="C93:C98"/>
    <mergeCell ref="C75:C80"/>
    <mergeCell ref="A87:A92"/>
    <mergeCell ref="B87:B92"/>
    <mergeCell ref="C87:C92"/>
    <mergeCell ref="P87:Q92"/>
    <mergeCell ref="A209:Q209"/>
    <mergeCell ref="B148:Q148"/>
    <mergeCell ref="A117:Q117"/>
    <mergeCell ref="P93:Q98"/>
    <mergeCell ref="B99:B104"/>
    <mergeCell ref="C99:C104"/>
    <mergeCell ref="A63:A68"/>
    <mergeCell ref="B63:B68"/>
    <mergeCell ref="C63:C68"/>
    <mergeCell ref="P63:Q68"/>
    <mergeCell ref="P51:Q56"/>
    <mergeCell ref="A57:A62"/>
    <mergeCell ref="B57:B62"/>
    <mergeCell ref="C57:C62"/>
    <mergeCell ref="P57:Q62"/>
    <mergeCell ref="A51:A56"/>
    <mergeCell ref="P69:Q74"/>
    <mergeCell ref="L1:Q2"/>
    <mergeCell ref="A2:K2"/>
    <mergeCell ref="C4:C6"/>
    <mergeCell ref="A14:Q14"/>
    <mergeCell ref="P4:Q6"/>
    <mergeCell ref="J5:K5"/>
    <mergeCell ref="D4:D6"/>
    <mergeCell ref="H4:O4"/>
    <mergeCell ref="H5:I5"/>
    <mergeCell ref="F4:G5"/>
    <mergeCell ref="A7:Q7"/>
    <mergeCell ref="L5:M5"/>
    <mergeCell ref="N5:O5"/>
    <mergeCell ref="A4:A6"/>
    <mergeCell ref="B4:B6"/>
    <mergeCell ref="E4:E6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65" fitToHeight="99" orientation="landscape" r:id="rId1"/>
  <headerFooter alignWithMargins="0"/>
  <rowBreaks count="3" manualBreakCount="3">
    <brk id="50" max="16" man="1"/>
    <brk id="104" max="16" man="1"/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lastPrinted>2017-12-07T02:58:27Z</cp:lastPrinted>
  <dcterms:created xsi:type="dcterms:W3CDTF">2014-04-28T07:48:47Z</dcterms:created>
  <dcterms:modified xsi:type="dcterms:W3CDTF">2017-12-07T02:58:38Z</dcterms:modified>
</cp:coreProperties>
</file>