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мероприятий'!$A$1:$O$209</definedName>
  </definedNames>
  <calcPr fullCalcOnLoad="1"/>
</workbook>
</file>

<file path=xl/sharedStrings.xml><?xml version="1.0" encoding="utf-8"?>
<sst xmlns="http://schemas.openxmlformats.org/spreadsheetml/2006/main" count="320" uniqueCount="68">
  <si>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</si>
  <si>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</si>
  <si>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</si>
  <si>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</si>
  <si>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</si>
  <si>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</si>
  <si>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</si>
  <si>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</si>
  <si>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</si>
  <si>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</si>
  <si>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</si>
  <si>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</si>
  <si>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</si>
  <si>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</si>
  <si>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</si>
  <si>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</si>
  <si>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</si>
  <si>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</si>
  <si>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</si>
  <si>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</si>
  <si>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</si>
  <si>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</si>
  <si>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</si>
  <si>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</si>
  <si>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</si>
  <si>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</si>
  <si>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</si>
  <si>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</si>
  <si>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</si>
  <si>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</si>
  <si>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</si>
  <si>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</si>
  <si>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</si>
  <si>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</si>
  <si>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</si>
  <si>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</si>
  <si>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</si>
  <si>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</si>
  <si>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</si>
  <si>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</si>
  <si>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</si>
  <si>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</si>
  <si>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</si>
  <si>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Строительство защитного сооружения вдоль                                 ул. Лермонтова на реке Ушайка в  г. Томске</t>
  </si>
  <si>
    <t>Код бюджетной классификации (КЦСР, КВР)</t>
  </si>
  <si>
    <t>08 5 01 40010 414
08 5 01 SИ983 414</t>
  </si>
  <si>
    <t>08 5 01 00099 414
08 5 01 40010 414</t>
  </si>
  <si>
    <t>Берегоукрепление вдоль ул.  Б. Хмельницкого в                     Городе Томске (пос. Степановка)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</si>
  <si>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</si>
  <si>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</si>
  <si>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</si>
  <si>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</si>
  <si>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</si>
  <si>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 , в т.ч. создание ЛСО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</si>
  <si>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Томске, в т.ч.  создание ЛСО</t>
  </si>
  <si>
    <t>1.1.3.</t>
  </si>
  <si>
    <t>1.1.5.</t>
  </si>
  <si>
    <t>1.1.7.</t>
  </si>
  <si>
    <t>1.1.8.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</si>
  <si>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</si>
  <si>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</si>
  <si>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</si>
  <si>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</si>
  <si>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 xml:space="preserve">Приложение 3 к подпрограмме «Инженерная защита территорий на 2015-2019 годы»
</t>
  </si>
  <si>
    <t>план</t>
  </si>
  <si>
    <t>Укрупненное (основное) мероприятие "Обеспечение защищенности населения и объектов экономики от негативного воздействия поверхностных вод"</t>
  </si>
  <si>
    <t>Перечень мероприятий и ресурсное обеспечение подпрограммы "Инженерная защита территорий на 2015-2019 годы"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</si>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</sst>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2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wrapText="1"/>
    </xf>
    <xf numFmtId="0" fontId="2" fillId="24" borderId="13" xfId="0" applyFont="1" applyFill="1" applyBorder="1" applyAlignment="1">
      <alignment horizontal="right" vertical="center" wrapText="1"/>
    </xf>
    <xf numFmtId="1" fontId="2" fillId="24" borderId="14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6" xfId="0" applyNumberFormat="1" applyFont="1" applyFill="1" applyBorder="1" applyAlignment="1">
      <alignment horizontal="right" vertical="top" wrapText="1"/>
    </xf>
    <xf numFmtId="1" fontId="2" fillId="24" borderId="12" xfId="0" applyNumberFormat="1" applyFont="1" applyFill="1" applyBorder="1" applyAlignment="1">
      <alignment horizontal="right" vertical="center" wrapText="1"/>
    </xf>
    <xf numFmtId="1" fontId="2" fillId="24" borderId="17" xfId="0" applyNumberFormat="1" applyFont="1" applyFill="1" applyBorder="1" applyAlignment="1">
      <alignment horizontal="right" vertical="center" wrapText="1"/>
    </xf>
    <xf numFmtId="0" fontId="2" fillId="24" borderId="12" xfId="0" applyFont="1" applyFill="1" applyBorder="1" applyAlignment="1">
      <alignment horizontal="right" wrapText="1"/>
    </xf>
    <xf numFmtId="0" fontId="2" fillId="24" borderId="15" xfId="0" applyFont="1" applyFill="1" applyBorder="1" applyAlignment="1">
      <alignment horizontal="right" wrapText="1"/>
    </xf>
    <xf numFmtId="4" fontId="1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2" fontId="2" fillId="24" borderId="18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/>
    </xf>
    <xf numFmtId="2" fontId="1" fillId="24" borderId="19" xfId="0" applyNumberFormat="1" applyFont="1" applyFill="1" applyBorder="1" applyAlignment="1">
      <alignment/>
    </xf>
    <xf numFmtId="2" fontId="1" fillId="24" borderId="15" xfId="0" applyNumberFormat="1" applyFont="1" applyFill="1" applyBorder="1" applyAlignment="1">
      <alignment horizontal="right"/>
    </xf>
    <xf numFmtId="2" fontId="1" fillId="24" borderId="19" xfId="0" applyNumberFormat="1" applyFont="1" applyFill="1" applyBorder="1" applyAlignment="1">
      <alignment horizontal="right"/>
    </xf>
    <xf numFmtId="2" fontId="1" fillId="24" borderId="15" xfId="0" applyNumberFormat="1" applyFont="1" applyFill="1" applyBorder="1" applyAlignment="1">
      <alignment vertical="center"/>
    </xf>
    <xf numFmtId="2" fontId="1" fillId="24" borderId="16" xfId="0" applyNumberFormat="1" applyFont="1" applyFill="1" applyBorder="1" applyAlignment="1">
      <alignment horizontal="right" vertical="center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right" vertical="top" wrapText="1"/>
    </xf>
    <xf numFmtId="0" fontId="2" fillId="24" borderId="14" xfId="0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right" wrapText="1"/>
    </xf>
    <xf numFmtId="0" fontId="2" fillId="24" borderId="14" xfId="0" applyFont="1" applyFill="1" applyBorder="1" applyAlignment="1">
      <alignment horizontal="right" wrapText="1"/>
    </xf>
    <xf numFmtId="49" fontId="2" fillId="24" borderId="22" xfId="0" applyNumberFormat="1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left" vertical="top" wrapText="1"/>
    </xf>
    <xf numFmtId="182" fontId="2" fillId="24" borderId="13" xfId="0" applyNumberFormat="1" applyFont="1" applyFill="1" applyBorder="1" applyAlignment="1">
      <alignment horizontal="right" vertical="center" wrapText="1"/>
    </xf>
    <xf numFmtId="182" fontId="2" fillId="24" borderId="12" xfId="0" applyNumberFormat="1" applyFont="1" applyFill="1" applyBorder="1" applyAlignment="1">
      <alignment horizontal="right" vertical="center" wrapText="1"/>
    </xf>
    <xf numFmtId="182" fontId="1" fillId="24" borderId="13" xfId="0" applyNumberFormat="1" applyFont="1" applyFill="1" applyBorder="1" applyAlignment="1">
      <alignment horizontal="right" vertical="center" wrapText="1"/>
    </xf>
    <xf numFmtId="182" fontId="1" fillId="24" borderId="12" xfId="0" applyNumberFormat="1" applyFont="1" applyFill="1" applyBorder="1" applyAlignment="1">
      <alignment horizontal="right" wrapText="1"/>
    </xf>
    <xf numFmtId="182" fontId="1" fillId="24" borderId="12" xfId="0" applyNumberFormat="1" applyFont="1" applyFill="1" applyBorder="1" applyAlignment="1">
      <alignment horizontal="right" vertical="center" wrapText="1"/>
    </xf>
    <xf numFmtId="182" fontId="1" fillId="24" borderId="13" xfId="0" applyNumberFormat="1" applyFont="1" applyFill="1" applyBorder="1" applyAlignment="1">
      <alignment horizontal="right" vertical="top" wrapText="1"/>
    </xf>
    <xf numFmtId="182" fontId="1" fillId="24" borderId="12" xfId="0" applyNumberFormat="1" applyFont="1" applyFill="1" applyBorder="1" applyAlignment="1">
      <alignment horizontal="right" vertical="top" wrapText="1"/>
    </xf>
    <xf numFmtId="182" fontId="2" fillId="24" borderId="12" xfId="0" applyNumberFormat="1" applyFont="1" applyFill="1" applyBorder="1" applyAlignment="1">
      <alignment horizontal="right" wrapText="1"/>
    </xf>
    <xf numFmtId="182" fontId="2" fillId="24" borderId="13" xfId="0" applyNumberFormat="1" applyFont="1" applyFill="1" applyBorder="1" applyAlignment="1">
      <alignment horizontal="right" wrapText="1"/>
    </xf>
    <xf numFmtId="182" fontId="2" fillId="24" borderId="12" xfId="0" applyNumberFormat="1" applyFont="1" applyFill="1" applyBorder="1" applyAlignment="1">
      <alignment horizontal="right" vertical="top" wrapText="1"/>
    </xf>
    <xf numFmtId="182" fontId="1" fillId="24" borderId="13" xfId="0" applyNumberFormat="1" applyFont="1" applyFill="1" applyBorder="1" applyAlignment="1">
      <alignment horizontal="right" wrapText="1"/>
    </xf>
    <xf numFmtId="182" fontId="1" fillId="24" borderId="23" xfId="0" applyNumberFormat="1" applyFont="1" applyFill="1" applyBorder="1" applyAlignment="1">
      <alignment horizontal="right" wrapText="1"/>
    </xf>
    <xf numFmtId="0" fontId="1" fillId="24" borderId="24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center" vertical="center" wrapText="1"/>
    </xf>
    <xf numFmtId="2" fontId="1" fillId="24" borderId="26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8" xfId="0" applyFont="1" applyFill="1" applyBorder="1" applyAlignment="1">
      <alignment/>
    </xf>
    <xf numFmtId="0" fontId="1" fillId="24" borderId="27" xfId="0" applyFont="1" applyFill="1" applyBorder="1" applyAlignment="1">
      <alignment vertical="center"/>
    </xf>
    <xf numFmtId="0" fontId="1" fillId="24" borderId="28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vertical="top" wrapText="1"/>
    </xf>
    <xf numFmtId="0" fontId="2" fillId="24" borderId="16" xfId="0" applyFont="1" applyFill="1" applyBorder="1" applyAlignment="1">
      <alignment horizontal="right" wrapText="1"/>
    </xf>
    <xf numFmtId="2" fontId="1" fillId="24" borderId="15" xfId="0" applyNumberFormat="1" applyFont="1" applyFill="1" applyBorder="1" applyAlignment="1">
      <alignment horizontal="right" vertical="center" wrapText="1"/>
    </xf>
    <xf numFmtId="49" fontId="1" fillId="24" borderId="24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 vertical="top" wrapText="1"/>
    </xf>
    <xf numFmtId="2" fontId="2" fillId="24" borderId="26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left" vertical="top" wrapText="1"/>
    </xf>
    <xf numFmtId="49" fontId="2" fillId="24" borderId="29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top"/>
    </xf>
    <xf numFmtId="0" fontId="2" fillId="24" borderId="30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2" fillId="24" borderId="32" xfId="0" applyFont="1" applyFill="1" applyBorder="1" applyAlignment="1">
      <alignment horizontal="left" vertical="top" wrapText="1"/>
    </xf>
    <xf numFmtId="0" fontId="2" fillId="24" borderId="33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35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top" wrapText="1"/>
    </xf>
    <xf numFmtId="49" fontId="1" fillId="24" borderId="35" xfId="0" applyNumberFormat="1" applyFont="1" applyFill="1" applyBorder="1" applyAlignment="1">
      <alignment horizontal="center" vertical="top" wrapText="1"/>
    </xf>
    <xf numFmtId="0" fontId="1" fillId="24" borderId="36" xfId="0" applyFont="1" applyFill="1" applyBorder="1" applyAlignment="1">
      <alignment horizontal="center" vertical="top" wrapText="1"/>
    </xf>
    <xf numFmtId="0" fontId="1" fillId="24" borderId="30" xfId="0" applyFont="1" applyFill="1" applyBorder="1" applyAlignment="1">
      <alignment horizontal="center" vertical="top" wrapText="1"/>
    </xf>
    <xf numFmtId="49" fontId="1" fillId="24" borderId="31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left" vertical="top" wrapText="1"/>
    </xf>
    <xf numFmtId="0" fontId="3" fillId="24" borderId="32" xfId="0" applyFont="1" applyFill="1" applyBorder="1" applyAlignment="1">
      <alignment horizontal="left" vertical="top" wrapText="1"/>
    </xf>
    <xf numFmtId="0" fontId="3" fillId="24" borderId="36" xfId="0" applyFont="1" applyFill="1" applyBorder="1" applyAlignment="1">
      <alignment horizontal="left" vertical="top" wrapText="1"/>
    </xf>
    <xf numFmtId="0" fontId="3" fillId="24" borderId="33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30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4" borderId="24" xfId="0" applyFont="1" applyFill="1" applyBorder="1" applyAlignment="1">
      <alignment horizontal="center" vertical="top" wrapText="1"/>
    </xf>
    <xf numFmtId="0" fontId="2" fillId="24" borderId="36" xfId="0" applyFont="1" applyFill="1" applyBorder="1" applyAlignment="1">
      <alignment horizontal="left" vertical="top" wrapText="1"/>
    </xf>
    <xf numFmtId="0" fontId="1" fillId="24" borderId="23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top" wrapText="1"/>
    </xf>
    <xf numFmtId="0" fontId="2" fillId="24" borderId="37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horizontal="center" vertical="top" wrapText="1"/>
    </xf>
    <xf numFmtId="0" fontId="2" fillId="24" borderId="39" xfId="0" applyFont="1" applyFill="1" applyBorder="1" applyAlignment="1">
      <alignment horizontal="center" vertical="top" wrapText="1"/>
    </xf>
    <xf numFmtId="0" fontId="2" fillId="24" borderId="40" xfId="0" applyFont="1" applyFill="1" applyBorder="1" applyAlignment="1">
      <alignment horizontal="center" vertical="top" wrapText="1"/>
    </xf>
    <xf numFmtId="0" fontId="2" fillId="24" borderId="33" xfId="0" applyFont="1" applyFill="1" applyBorder="1" applyAlignment="1">
      <alignment horizontal="center" vertical="top" wrapText="1"/>
    </xf>
    <xf numFmtId="0" fontId="2" fillId="24" borderId="41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left" wrapText="1"/>
    </xf>
    <xf numFmtId="4" fontId="1" fillId="24" borderId="42" xfId="0" applyNumberFormat="1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vertical="top" wrapText="1"/>
    </xf>
    <xf numFmtId="0" fontId="1" fillId="24" borderId="24" xfId="0" applyFont="1" applyFill="1" applyBorder="1" applyAlignment="1">
      <alignment vertical="top" wrapText="1"/>
    </xf>
    <xf numFmtId="2" fontId="1" fillId="24" borderId="42" xfId="0" applyNumberFormat="1" applyFont="1" applyFill="1" applyBorder="1" applyAlignment="1">
      <alignment horizontal="center" vertical="center" wrapText="1"/>
    </xf>
    <xf numFmtId="2" fontId="1" fillId="24" borderId="26" xfId="0" applyNumberFormat="1" applyFont="1" applyFill="1" applyBorder="1" applyAlignment="1">
      <alignment horizontal="center" vertical="center" wrapText="1"/>
    </xf>
    <xf numFmtId="2" fontId="1" fillId="24" borderId="16" xfId="0" applyNumberFormat="1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left" vertical="top" wrapText="1"/>
    </xf>
    <xf numFmtId="0" fontId="2" fillId="24" borderId="46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horizontal="left" vertical="top"/>
    </xf>
    <xf numFmtId="0" fontId="2" fillId="24" borderId="38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BreakPreview" zoomScale="80" zoomScaleNormal="90" zoomScaleSheetLayoutView="80" zoomScalePageLayoutView="0" workbookViewId="0" topLeftCell="A1">
      <pane ySplit="7" topLeftCell="BM71" activePane="bottomLeft" state="frozen"/>
      <selection pane="topLeft" activeCell="A1" sqref="A1"/>
      <selection pane="bottomLeft" activeCell="D2" sqref="D2:N2"/>
    </sheetView>
  </sheetViews>
  <sheetFormatPr defaultColWidth="9.140625" defaultRowHeight="15"/>
  <cols>
    <col min="1" max="1" width="10.28125" style="1" bestFit="1" customWidth="1"/>
    <col min="2" max="2" width="37.57421875" style="1" customWidth="1"/>
    <col min="3" max="3" width="23.57421875" style="1" customWidth="1"/>
    <col min="4" max="4" width="12.8515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421875" style="1" customWidth="1"/>
    <col min="9" max="9" width="14.57421875" style="1" customWidth="1"/>
    <col min="10" max="10" width="16.140625" style="1" customWidth="1"/>
    <col min="11" max="11" width="14.57421875" style="1" customWidth="1"/>
    <col min="12" max="12" width="15.8515625" style="1" customWidth="1"/>
    <col min="13" max="13" width="14.140625" style="1" customWidth="1"/>
    <col min="14" max="14" width="14.00390625" style="1" customWidth="1"/>
    <col min="15" max="15" width="19.140625" style="1" customWidth="1"/>
    <col min="16" max="16384" width="9.140625" style="1" customWidth="1"/>
  </cols>
  <sheetData>
    <row r="1" spans="11:15" ht="36" customHeight="1">
      <c r="K1" s="126" t="s">
        <v>63</v>
      </c>
      <c r="L1" s="126"/>
      <c r="M1" s="126"/>
      <c r="N1" s="126"/>
      <c r="O1" s="126"/>
    </row>
    <row r="2" spans="2:16" ht="39" customHeight="1">
      <c r="B2" s="2" t="s">
        <v>27</v>
      </c>
      <c r="C2" s="2"/>
      <c r="D2" s="127" t="s">
        <v>66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2"/>
      <c r="P2" s="2"/>
    </row>
    <row r="3" spans="2:14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42.75" customHeight="1">
      <c r="A4" s="131" t="s">
        <v>0</v>
      </c>
      <c r="B4" s="121" t="s">
        <v>1</v>
      </c>
      <c r="C4" s="134" t="s">
        <v>44</v>
      </c>
      <c r="D4" s="121" t="s">
        <v>2</v>
      </c>
      <c r="E4" s="121" t="s">
        <v>3</v>
      </c>
      <c r="F4" s="121"/>
      <c r="G4" s="121" t="s">
        <v>4</v>
      </c>
      <c r="H4" s="121"/>
      <c r="I4" s="121"/>
      <c r="J4" s="121"/>
      <c r="K4" s="121"/>
      <c r="L4" s="121"/>
      <c r="M4" s="121"/>
      <c r="N4" s="121"/>
      <c r="O4" s="123" t="s">
        <v>7</v>
      </c>
    </row>
    <row r="5" spans="1:15" ht="48.75" customHeight="1">
      <c r="A5" s="132"/>
      <c r="B5" s="106"/>
      <c r="C5" s="135"/>
      <c r="D5" s="106"/>
      <c r="E5" s="106"/>
      <c r="F5" s="106"/>
      <c r="G5" s="106" t="s">
        <v>5</v>
      </c>
      <c r="H5" s="106"/>
      <c r="I5" s="106" t="s">
        <v>6</v>
      </c>
      <c r="J5" s="106"/>
      <c r="K5" s="106" t="s">
        <v>42</v>
      </c>
      <c r="L5" s="106"/>
      <c r="M5" s="106" t="s">
        <v>14</v>
      </c>
      <c r="N5" s="106"/>
      <c r="O5" s="124"/>
    </row>
    <row r="6" spans="1:15" ht="87.75" customHeight="1" thickBot="1">
      <c r="A6" s="133"/>
      <c r="B6" s="122"/>
      <c r="C6" s="136"/>
      <c r="D6" s="122"/>
      <c r="E6" s="50" t="s">
        <v>33</v>
      </c>
      <c r="F6" s="50" t="s">
        <v>16</v>
      </c>
      <c r="G6" s="50" t="s">
        <v>15</v>
      </c>
      <c r="H6" s="50" t="s">
        <v>16</v>
      </c>
      <c r="I6" s="50" t="s">
        <v>15</v>
      </c>
      <c r="J6" s="50" t="s">
        <v>16</v>
      </c>
      <c r="K6" s="50" t="s">
        <v>15</v>
      </c>
      <c r="L6" s="50" t="s">
        <v>16</v>
      </c>
      <c r="M6" s="50" t="s">
        <v>15</v>
      </c>
      <c r="N6" s="50" t="s">
        <v>64</v>
      </c>
      <c r="O6" s="125"/>
    </row>
    <row r="7" spans="1:15" s="5" customFormat="1" ht="28.5" customHeight="1" thickBot="1">
      <c r="A7" s="4" t="s">
        <v>26</v>
      </c>
      <c r="B7" s="128" t="s">
        <v>30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5" s="5" customFormat="1" ht="28.5" customHeight="1" thickBot="1">
      <c r="A8" s="69"/>
      <c r="B8" s="107" t="s">
        <v>65</v>
      </c>
      <c r="C8" s="108"/>
      <c r="D8" s="70" t="s">
        <v>8</v>
      </c>
      <c r="E8" s="70">
        <v>702852.2300000001</v>
      </c>
      <c r="F8" s="70">
        <v>258696.80000000002</v>
      </c>
      <c r="G8" s="70">
        <v>173417.93</v>
      </c>
      <c r="H8" s="70">
        <v>6611.2</v>
      </c>
      <c r="I8" s="70">
        <v>155734.5</v>
      </c>
      <c r="J8" s="70">
        <v>155734.5</v>
      </c>
      <c r="K8" s="70">
        <v>373699.8</v>
      </c>
      <c r="L8" s="70">
        <v>96351.1</v>
      </c>
      <c r="M8" s="70">
        <v>0</v>
      </c>
      <c r="N8" s="70">
        <v>0</v>
      </c>
      <c r="O8" s="70"/>
    </row>
    <row r="9" spans="1:15" s="5" customFormat="1" ht="28.5" customHeight="1" thickBot="1">
      <c r="A9" s="69"/>
      <c r="B9" s="109"/>
      <c r="C9" s="110"/>
      <c r="D9" s="70" t="s">
        <v>9</v>
      </c>
      <c r="E9" s="70">
        <v>201081.1</v>
      </c>
      <c r="F9" s="70">
        <v>201081.1</v>
      </c>
      <c r="G9" s="70">
        <v>1140.1000000000008</v>
      </c>
      <c r="H9" s="70">
        <v>1140.1000000000008</v>
      </c>
      <c r="I9" s="70">
        <v>155734.5</v>
      </c>
      <c r="J9" s="70">
        <v>155734.5</v>
      </c>
      <c r="K9" s="70">
        <v>44206.49999999999</v>
      </c>
      <c r="L9" s="70">
        <v>44206.49999999999</v>
      </c>
      <c r="M9" s="70">
        <v>0</v>
      </c>
      <c r="N9" s="70">
        <v>0</v>
      </c>
      <c r="O9" s="70"/>
    </row>
    <row r="10" spans="1:15" s="5" customFormat="1" ht="28.5" customHeight="1" thickBot="1">
      <c r="A10" s="69"/>
      <c r="B10" s="109"/>
      <c r="C10" s="110"/>
      <c r="D10" s="70" t="s">
        <v>10</v>
      </c>
      <c r="E10" s="70">
        <v>34024</v>
      </c>
      <c r="F10" s="70">
        <v>34024</v>
      </c>
      <c r="G10" s="70">
        <v>4364.799999999999</v>
      </c>
      <c r="H10" s="70">
        <v>4364.799999999999</v>
      </c>
      <c r="I10" s="70">
        <v>0</v>
      </c>
      <c r="J10" s="70">
        <v>0</v>
      </c>
      <c r="K10" s="70">
        <v>29659.2</v>
      </c>
      <c r="L10" s="70">
        <v>29659.2</v>
      </c>
      <c r="M10" s="70">
        <v>0</v>
      </c>
      <c r="N10" s="70">
        <v>0</v>
      </c>
      <c r="O10" s="70"/>
    </row>
    <row r="11" spans="1:15" s="5" customFormat="1" ht="28.5" customHeight="1" thickBot="1">
      <c r="A11" s="69"/>
      <c r="B11" s="109"/>
      <c r="C11" s="110"/>
      <c r="D11" s="70" t="s">
        <v>11</v>
      </c>
      <c r="E11" s="70">
        <v>23591.7</v>
      </c>
      <c r="F11" s="70">
        <v>23591.7</v>
      </c>
      <c r="G11" s="70">
        <v>1106.3</v>
      </c>
      <c r="H11" s="70">
        <v>1106.3</v>
      </c>
      <c r="I11" s="70">
        <v>0</v>
      </c>
      <c r="J11" s="70">
        <v>0</v>
      </c>
      <c r="K11" s="70">
        <v>22485.4</v>
      </c>
      <c r="L11" s="70">
        <v>22485.4</v>
      </c>
      <c r="M11" s="70">
        <v>0</v>
      </c>
      <c r="N11" s="70">
        <v>0</v>
      </c>
      <c r="O11" s="70"/>
    </row>
    <row r="12" spans="1:15" s="5" customFormat="1" ht="28.5" customHeight="1" thickBot="1">
      <c r="A12" s="69"/>
      <c r="B12" s="109"/>
      <c r="C12" s="110"/>
      <c r="D12" s="70" t="s">
        <v>12</v>
      </c>
      <c r="E12" s="70">
        <v>234986.52000000002</v>
      </c>
      <c r="F12" s="70">
        <v>0</v>
      </c>
      <c r="G12" s="70">
        <v>68712.52</v>
      </c>
      <c r="H12" s="70">
        <v>0</v>
      </c>
      <c r="I12" s="70">
        <v>0</v>
      </c>
      <c r="J12" s="70">
        <v>0</v>
      </c>
      <c r="K12" s="70">
        <v>166274</v>
      </c>
      <c r="L12" s="70">
        <v>0</v>
      </c>
      <c r="M12" s="70">
        <v>0</v>
      </c>
      <c r="N12" s="70">
        <v>0</v>
      </c>
      <c r="O12" s="70"/>
    </row>
    <row r="13" spans="1:15" s="5" customFormat="1" ht="28.5" customHeight="1" thickBot="1">
      <c r="A13" s="69"/>
      <c r="B13" s="111"/>
      <c r="C13" s="112"/>
      <c r="D13" s="70" t="s">
        <v>13</v>
      </c>
      <c r="E13" s="70">
        <v>209168.91000000003</v>
      </c>
      <c r="F13" s="70">
        <v>0</v>
      </c>
      <c r="G13" s="70">
        <v>98094.21</v>
      </c>
      <c r="H13" s="70">
        <v>0</v>
      </c>
      <c r="I13" s="70">
        <v>0</v>
      </c>
      <c r="J13" s="70">
        <v>0</v>
      </c>
      <c r="K13" s="70">
        <v>111074.70000000001</v>
      </c>
      <c r="L13" s="70">
        <v>0</v>
      </c>
      <c r="M13" s="70">
        <v>0</v>
      </c>
      <c r="N13" s="70">
        <v>0</v>
      </c>
      <c r="O13" s="70"/>
    </row>
    <row r="14" spans="1:15" s="5" customFormat="1" ht="33.75" customHeight="1">
      <c r="A14" s="6" t="s">
        <v>20</v>
      </c>
      <c r="B14" s="118" t="s">
        <v>34</v>
      </c>
      <c r="C14" s="75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</row>
    <row r="15" spans="1:15" ht="15" customHeight="1">
      <c r="A15" s="76" t="s">
        <v>23</v>
      </c>
      <c r="B15" s="93" t="s">
        <v>49</v>
      </c>
      <c r="C15" s="48"/>
      <c r="D15" s="30" t="s">
        <v>18</v>
      </c>
      <c r="E15" s="35">
        <f>E20</f>
        <v>0</v>
      </c>
      <c r="F15" s="35">
        <f>F20</f>
        <v>0</v>
      </c>
      <c r="G15" s="35">
        <f aca="true" t="shared" si="0" ref="G15:N15">G20</f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 t="shared" si="0"/>
        <v>0</v>
      </c>
      <c r="N15" s="35">
        <f t="shared" si="0"/>
        <v>0</v>
      </c>
      <c r="O15" s="103" t="s">
        <v>31</v>
      </c>
    </row>
    <row r="16" spans="1:15" ht="15">
      <c r="A16" s="77"/>
      <c r="B16" s="94"/>
      <c r="C16" s="49"/>
      <c r="D16" s="31" t="s">
        <v>9</v>
      </c>
      <c r="E16" s="37">
        <f>G16+I16+K16</f>
        <v>0</v>
      </c>
      <c r="F16" s="37">
        <f aca="true" t="shared" si="1" ref="F16:F26">H16+J16+L16+N16</f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104"/>
    </row>
    <row r="17" spans="1:15" ht="15">
      <c r="A17" s="77"/>
      <c r="B17" s="94"/>
      <c r="C17" s="49"/>
      <c r="D17" s="31" t="s">
        <v>10</v>
      </c>
      <c r="E17" s="37">
        <f aca="true" t="shared" si="2" ref="E17:E26">G17+I17+K17</f>
        <v>0</v>
      </c>
      <c r="F17" s="37">
        <f t="shared" si="1"/>
        <v>0</v>
      </c>
      <c r="G17" s="38">
        <f>1941.2-1941.2</f>
        <v>0</v>
      </c>
      <c r="H17" s="38">
        <f>1941.2-1941.2</f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104"/>
    </row>
    <row r="18" spans="1:15" ht="15">
      <c r="A18" s="77"/>
      <c r="B18" s="94"/>
      <c r="C18" s="49"/>
      <c r="D18" s="31" t="s">
        <v>11</v>
      </c>
      <c r="E18" s="37">
        <f t="shared" si="2"/>
        <v>0</v>
      </c>
      <c r="F18" s="37">
        <f t="shared" si="1"/>
        <v>0</v>
      </c>
      <c r="G18" s="38">
        <v>0</v>
      </c>
      <c r="H18" s="38">
        <f>9596-9596</f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104"/>
    </row>
    <row r="19" spans="1:15" ht="15">
      <c r="A19" s="77"/>
      <c r="B19" s="94"/>
      <c r="C19" s="49"/>
      <c r="D19" s="31" t="s">
        <v>12</v>
      </c>
      <c r="E19" s="37">
        <f t="shared" si="2"/>
        <v>0</v>
      </c>
      <c r="F19" s="37">
        <f t="shared" si="1"/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104"/>
    </row>
    <row r="20" spans="1:15" ht="15">
      <c r="A20" s="77"/>
      <c r="B20" s="94"/>
      <c r="C20" s="49"/>
      <c r="D20" s="29" t="s">
        <v>13</v>
      </c>
      <c r="E20" s="40">
        <f t="shared" si="2"/>
        <v>0</v>
      </c>
      <c r="F20" s="40">
        <f t="shared" si="1"/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41">
        <v>0</v>
      </c>
      <c r="M20" s="41">
        <v>0</v>
      </c>
      <c r="N20" s="41">
        <v>0</v>
      </c>
      <c r="O20" s="104"/>
    </row>
    <row r="21" spans="1:15" ht="15">
      <c r="A21" s="77"/>
      <c r="B21" s="94"/>
      <c r="C21" s="49"/>
      <c r="D21" s="30" t="s">
        <v>17</v>
      </c>
      <c r="E21" s="35">
        <f>G21+I21+K21</f>
        <v>94950</v>
      </c>
      <c r="F21" s="35">
        <f t="shared" si="1"/>
        <v>94950</v>
      </c>
      <c r="G21" s="36">
        <f>SUM(G22:G26)</f>
        <v>2.5</v>
      </c>
      <c r="H21" s="36">
        <f aca="true" t="shared" si="3" ref="H21:N21">SUM(H22:H26)</f>
        <v>2.5</v>
      </c>
      <c r="I21" s="36">
        <f t="shared" si="3"/>
        <v>0</v>
      </c>
      <c r="J21" s="36">
        <f t="shared" si="3"/>
        <v>0</v>
      </c>
      <c r="K21" s="36">
        <f t="shared" si="3"/>
        <v>94947.5</v>
      </c>
      <c r="L21" s="36">
        <f t="shared" si="3"/>
        <v>94947.5</v>
      </c>
      <c r="M21" s="36">
        <f t="shared" si="3"/>
        <v>0</v>
      </c>
      <c r="N21" s="36">
        <f t="shared" si="3"/>
        <v>0</v>
      </c>
      <c r="O21" s="104"/>
    </row>
    <row r="22" spans="1:15" ht="15">
      <c r="A22" s="77"/>
      <c r="B22" s="94"/>
      <c r="C22" s="49"/>
      <c r="D22" s="31" t="s">
        <v>9</v>
      </c>
      <c r="E22" s="37">
        <f t="shared" si="2"/>
        <v>42803.899999999994</v>
      </c>
      <c r="F22" s="37">
        <f t="shared" si="1"/>
        <v>42803.899999999994</v>
      </c>
      <c r="G22" s="38">
        <v>1</v>
      </c>
      <c r="H22" s="38">
        <v>1</v>
      </c>
      <c r="I22" s="38">
        <v>0</v>
      </c>
      <c r="J22" s="38">
        <v>0</v>
      </c>
      <c r="K22" s="38">
        <f>27741.1+15061.8</f>
        <v>42802.899999999994</v>
      </c>
      <c r="L22" s="38">
        <f>27741.1+15061.8</f>
        <v>42802.899999999994</v>
      </c>
      <c r="M22" s="38">
        <v>0</v>
      </c>
      <c r="N22" s="38">
        <v>0</v>
      </c>
      <c r="O22" s="104"/>
    </row>
    <row r="23" spans="1:15" ht="30.75" customHeight="1">
      <c r="A23" s="77"/>
      <c r="B23" s="94"/>
      <c r="C23" s="47" t="s">
        <v>46</v>
      </c>
      <c r="D23" s="31" t="s">
        <v>10</v>
      </c>
      <c r="E23" s="37">
        <f t="shared" si="2"/>
        <v>29660.2</v>
      </c>
      <c r="F23" s="37">
        <f t="shared" si="1"/>
        <v>29660.2</v>
      </c>
      <c r="G23" s="38">
        <v>1</v>
      </c>
      <c r="H23" s="38">
        <v>1</v>
      </c>
      <c r="I23" s="38">
        <v>0</v>
      </c>
      <c r="J23" s="38">
        <v>0</v>
      </c>
      <c r="K23" s="38">
        <v>29659.2</v>
      </c>
      <c r="L23" s="38">
        <v>29659.2</v>
      </c>
      <c r="M23" s="38">
        <v>0</v>
      </c>
      <c r="N23" s="38">
        <v>0</v>
      </c>
      <c r="O23" s="104"/>
    </row>
    <row r="24" spans="1:15" ht="15">
      <c r="A24" s="77"/>
      <c r="B24" s="94"/>
      <c r="C24" s="49"/>
      <c r="D24" s="31" t="s">
        <v>11</v>
      </c>
      <c r="E24" s="37">
        <f t="shared" si="2"/>
        <v>22485.9</v>
      </c>
      <c r="F24" s="37">
        <f t="shared" si="1"/>
        <v>22485.9</v>
      </c>
      <c r="G24" s="38">
        <v>0.5</v>
      </c>
      <c r="H24" s="38">
        <v>0.5</v>
      </c>
      <c r="I24" s="38">
        <v>0</v>
      </c>
      <c r="J24" s="38">
        <v>0</v>
      </c>
      <c r="K24" s="38">
        <v>22485.4</v>
      </c>
      <c r="L24" s="38">
        <v>22485.4</v>
      </c>
      <c r="M24" s="38">
        <v>0</v>
      </c>
      <c r="N24" s="38">
        <v>0</v>
      </c>
      <c r="O24" s="104"/>
    </row>
    <row r="25" spans="1:15" ht="15">
      <c r="A25" s="77"/>
      <c r="B25" s="94"/>
      <c r="C25" s="49"/>
      <c r="D25" s="31" t="s">
        <v>12</v>
      </c>
      <c r="E25" s="37">
        <f t="shared" si="2"/>
        <v>0</v>
      </c>
      <c r="F25" s="37">
        <f t="shared" si="1"/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104"/>
    </row>
    <row r="26" spans="1:15" ht="15">
      <c r="A26" s="77"/>
      <c r="B26" s="94"/>
      <c r="C26" s="49"/>
      <c r="D26" s="29" t="s">
        <v>13</v>
      </c>
      <c r="E26" s="40">
        <f t="shared" si="2"/>
        <v>0</v>
      </c>
      <c r="F26" s="40">
        <f t="shared" si="1"/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104"/>
    </row>
    <row r="27" spans="1:15" ht="15" customHeight="1">
      <c r="A27" s="78" t="s">
        <v>50</v>
      </c>
      <c r="B27" s="93" t="s">
        <v>47</v>
      </c>
      <c r="C27" s="34"/>
      <c r="D27" s="7" t="s">
        <v>18</v>
      </c>
      <c r="E27" s="35">
        <f aca="true" t="shared" si="4" ref="E27:E32">G27+I27+K27</f>
        <v>73664.7</v>
      </c>
      <c r="F27" s="35">
        <f aca="true" t="shared" si="5" ref="F27:F34">H27+J27+L27+N27</f>
        <v>0</v>
      </c>
      <c r="G27" s="36">
        <f aca="true" t="shared" si="6" ref="G27:N27">SUM(G28:G32)</f>
        <v>18416.1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55248.6</v>
      </c>
      <c r="L27" s="36">
        <f t="shared" si="6"/>
        <v>0</v>
      </c>
      <c r="M27" s="36">
        <f t="shared" si="6"/>
        <v>0</v>
      </c>
      <c r="N27" s="36">
        <f t="shared" si="6"/>
        <v>0</v>
      </c>
      <c r="O27" s="104" t="s">
        <v>31</v>
      </c>
    </row>
    <row r="28" spans="1:15" ht="15">
      <c r="A28" s="79"/>
      <c r="B28" s="94"/>
      <c r="C28" s="57"/>
      <c r="D28" s="8" t="s">
        <v>9</v>
      </c>
      <c r="E28" s="37">
        <f t="shared" si="4"/>
        <v>0</v>
      </c>
      <c r="F28" s="37">
        <f t="shared" si="5"/>
        <v>0</v>
      </c>
      <c r="G28" s="38">
        <v>0</v>
      </c>
      <c r="H28" s="38">
        <v>0</v>
      </c>
      <c r="I28" s="38">
        <v>0</v>
      </c>
      <c r="J28" s="38">
        <v>0</v>
      </c>
      <c r="K28" s="39">
        <v>0</v>
      </c>
      <c r="L28" s="38">
        <v>0</v>
      </c>
      <c r="M28" s="38">
        <v>0</v>
      </c>
      <c r="N28" s="38">
        <v>0</v>
      </c>
      <c r="O28" s="104"/>
    </row>
    <row r="29" spans="1:15" ht="15">
      <c r="A29" s="79"/>
      <c r="B29" s="94"/>
      <c r="C29" s="57"/>
      <c r="D29" s="8" t="s">
        <v>10</v>
      </c>
      <c r="E29" s="37">
        <f t="shared" si="4"/>
        <v>0</v>
      </c>
      <c r="F29" s="37">
        <f t="shared" si="5"/>
        <v>0</v>
      </c>
      <c r="G29" s="38">
        <v>0</v>
      </c>
      <c r="H29" s="38">
        <v>0</v>
      </c>
      <c r="I29" s="38">
        <v>0</v>
      </c>
      <c r="J29" s="38">
        <v>0</v>
      </c>
      <c r="K29" s="39">
        <v>0</v>
      </c>
      <c r="L29" s="38">
        <f>6637.4-6637.4</f>
        <v>0</v>
      </c>
      <c r="M29" s="38">
        <v>0</v>
      </c>
      <c r="N29" s="38">
        <v>0</v>
      </c>
      <c r="O29" s="104"/>
    </row>
    <row r="30" spans="1:15" ht="30">
      <c r="A30" s="79"/>
      <c r="B30" s="94"/>
      <c r="C30" s="58" t="s">
        <v>45</v>
      </c>
      <c r="D30" s="59" t="s">
        <v>11</v>
      </c>
      <c r="E30" s="37">
        <f t="shared" si="4"/>
        <v>0</v>
      </c>
      <c r="F30" s="37">
        <f t="shared" si="5"/>
        <v>0</v>
      </c>
      <c r="G30" s="39">
        <f>2295.1-59.6-955.7-1279.8</f>
        <v>0</v>
      </c>
      <c r="H30" s="39">
        <f>2295.1-59.6-955.7-1279.8</f>
        <v>0</v>
      </c>
      <c r="I30" s="39">
        <v>0</v>
      </c>
      <c r="J30" s="39">
        <v>0</v>
      </c>
      <c r="K30" s="39">
        <f>6885.5-6885.5</f>
        <v>0</v>
      </c>
      <c r="L30" s="39">
        <f>6885.5-6885.5</f>
        <v>0</v>
      </c>
      <c r="M30" s="39">
        <v>0</v>
      </c>
      <c r="N30" s="39">
        <v>0</v>
      </c>
      <c r="O30" s="104"/>
    </row>
    <row r="31" spans="1:15" ht="30">
      <c r="A31" s="79"/>
      <c r="B31" s="94"/>
      <c r="C31" s="58" t="s">
        <v>45</v>
      </c>
      <c r="D31" s="8" t="s">
        <v>12</v>
      </c>
      <c r="E31" s="37">
        <f t="shared" si="4"/>
        <v>36006.6</v>
      </c>
      <c r="F31" s="37">
        <f t="shared" si="5"/>
        <v>0</v>
      </c>
      <c r="G31" s="39">
        <v>9001.6</v>
      </c>
      <c r="H31" s="39">
        <f>2329.3-2329.3</f>
        <v>0</v>
      </c>
      <c r="I31" s="39">
        <v>0</v>
      </c>
      <c r="J31" s="39">
        <v>0</v>
      </c>
      <c r="K31" s="39">
        <v>27005</v>
      </c>
      <c r="L31" s="39">
        <v>0</v>
      </c>
      <c r="M31" s="39">
        <v>0</v>
      </c>
      <c r="N31" s="39">
        <v>0</v>
      </c>
      <c r="O31" s="104"/>
    </row>
    <row r="32" spans="1:15" ht="15">
      <c r="A32" s="79"/>
      <c r="B32" s="94"/>
      <c r="C32" s="57"/>
      <c r="D32" s="8" t="s">
        <v>13</v>
      </c>
      <c r="E32" s="37">
        <f t="shared" si="4"/>
        <v>37658.1</v>
      </c>
      <c r="F32" s="37">
        <f t="shared" si="5"/>
        <v>0</v>
      </c>
      <c r="G32" s="38">
        <v>9414.5</v>
      </c>
      <c r="H32" s="38">
        <v>0</v>
      </c>
      <c r="I32" s="38">
        <v>0</v>
      </c>
      <c r="J32" s="38">
        <v>0</v>
      </c>
      <c r="K32" s="39">
        <v>28243.6</v>
      </c>
      <c r="L32" s="38">
        <v>0</v>
      </c>
      <c r="M32" s="38">
        <v>0</v>
      </c>
      <c r="N32" s="38">
        <v>0</v>
      </c>
      <c r="O32" s="104"/>
    </row>
    <row r="33" spans="1:15" ht="15" customHeight="1">
      <c r="A33" s="76" t="s">
        <v>55</v>
      </c>
      <c r="B33" s="93" t="s">
        <v>19</v>
      </c>
      <c r="C33" s="57"/>
      <c r="D33" s="7" t="s">
        <v>18</v>
      </c>
      <c r="E33" s="35">
        <f aca="true" t="shared" si="7" ref="E33:N33">SUM(E34:E38)</f>
        <v>0</v>
      </c>
      <c r="F33" s="35">
        <f t="shared" si="7"/>
        <v>0</v>
      </c>
      <c r="G33" s="35">
        <f t="shared" si="7"/>
        <v>0</v>
      </c>
      <c r="H33" s="35">
        <f t="shared" si="7"/>
        <v>0</v>
      </c>
      <c r="I33" s="35">
        <f t="shared" si="7"/>
        <v>0</v>
      </c>
      <c r="J33" s="35">
        <f t="shared" si="7"/>
        <v>0</v>
      </c>
      <c r="K33" s="35">
        <f t="shared" si="7"/>
        <v>0</v>
      </c>
      <c r="L33" s="35">
        <f t="shared" si="7"/>
        <v>0</v>
      </c>
      <c r="M33" s="35">
        <f t="shared" si="7"/>
        <v>0</v>
      </c>
      <c r="N33" s="35">
        <f t="shared" si="7"/>
        <v>0</v>
      </c>
      <c r="O33" s="104"/>
    </row>
    <row r="34" spans="1:15" ht="15">
      <c r="A34" s="77"/>
      <c r="B34" s="94"/>
      <c r="C34" s="57"/>
      <c r="D34" s="8" t="s">
        <v>9</v>
      </c>
      <c r="E34" s="37">
        <f>G34+I34+K34</f>
        <v>0</v>
      </c>
      <c r="F34" s="37">
        <f t="shared" si="5"/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38">
        <v>0</v>
      </c>
      <c r="M34" s="38">
        <v>0</v>
      </c>
      <c r="N34" s="38">
        <v>0</v>
      </c>
      <c r="O34" s="104"/>
    </row>
    <row r="35" spans="1:15" ht="15">
      <c r="A35" s="77"/>
      <c r="B35" s="94"/>
      <c r="C35" s="57"/>
      <c r="D35" s="8" t="s">
        <v>10</v>
      </c>
      <c r="E35" s="37">
        <f>G35+I35+K35</f>
        <v>0</v>
      </c>
      <c r="F35" s="37">
        <f aca="true" t="shared" si="8" ref="F35:F44">H35+J35+L35+N35</f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38">
        <v>0</v>
      </c>
      <c r="M35" s="38">
        <v>0</v>
      </c>
      <c r="N35" s="38">
        <v>0</v>
      </c>
      <c r="O35" s="104"/>
    </row>
    <row r="36" spans="1:15" ht="15">
      <c r="A36" s="77"/>
      <c r="B36" s="94"/>
      <c r="C36" s="57"/>
      <c r="D36" s="8" t="s">
        <v>11</v>
      </c>
      <c r="E36" s="37">
        <f>G36+I36+K36</f>
        <v>0</v>
      </c>
      <c r="F36" s="37">
        <f t="shared" si="8"/>
        <v>0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  <c r="L36" s="38">
        <v>0</v>
      </c>
      <c r="M36" s="38">
        <v>0</v>
      </c>
      <c r="N36" s="38">
        <v>0</v>
      </c>
      <c r="O36" s="104"/>
    </row>
    <row r="37" spans="1:15" ht="15">
      <c r="A37" s="77"/>
      <c r="B37" s="94"/>
      <c r="C37" s="57"/>
      <c r="D37" s="8" t="s">
        <v>12</v>
      </c>
      <c r="E37" s="37">
        <f>G37+I37+K37</f>
        <v>0</v>
      </c>
      <c r="F37" s="37">
        <f t="shared" si="8"/>
        <v>0</v>
      </c>
      <c r="G37" s="38">
        <v>0</v>
      </c>
      <c r="H37" s="38">
        <v>0</v>
      </c>
      <c r="I37" s="38">
        <v>0</v>
      </c>
      <c r="J37" s="38">
        <v>0</v>
      </c>
      <c r="K37" s="39">
        <v>0</v>
      </c>
      <c r="L37" s="38">
        <v>0</v>
      </c>
      <c r="M37" s="38">
        <v>0</v>
      </c>
      <c r="N37" s="38">
        <v>0</v>
      </c>
      <c r="O37" s="104"/>
    </row>
    <row r="38" spans="1:15" ht="15">
      <c r="A38" s="77"/>
      <c r="B38" s="94"/>
      <c r="C38" s="57"/>
      <c r="D38" s="60" t="s">
        <v>13</v>
      </c>
      <c r="E38" s="37">
        <f>G38+I38+K38</f>
        <v>0</v>
      </c>
      <c r="F38" s="37">
        <f t="shared" si="8"/>
        <v>0</v>
      </c>
      <c r="G38" s="38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104"/>
    </row>
    <row r="39" spans="1:15" ht="15">
      <c r="A39" s="77"/>
      <c r="B39" s="94"/>
      <c r="C39" s="57"/>
      <c r="D39" s="7" t="s">
        <v>17</v>
      </c>
      <c r="E39" s="35">
        <v>6319.3</v>
      </c>
      <c r="F39" s="35">
        <f t="shared" si="8"/>
        <v>0</v>
      </c>
      <c r="G39" s="36">
        <v>6319.3</v>
      </c>
      <c r="H39" s="36">
        <f aca="true" t="shared" si="9" ref="H39:N39">SUM(H40:H44)</f>
        <v>0</v>
      </c>
      <c r="I39" s="36">
        <f t="shared" si="9"/>
        <v>0</v>
      </c>
      <c r="J39" s="36">
        <f t="shared" si="9"/>
        <v>0</v>
      </c>
      <c r="K39" s="36">
        <f t="shared" si="9"/>
        <v>0</v>
      </c>
      <c r="L39" s="36">
        <f t="shared" si="9"/>
        <v>0</v>
      </c>
      <c r="M39" s="36">
        <f t="shared" si="9"/>
        <v>0</v>
      </c>
      <c r="N39" s="36">
        <f t="shared" si="9"/>
        <v>0</v>
      </c>
      <c r="O39" s="104"/>
    </row>
    <row r="40" spans="1:15" ht="15">
      <c r="A40" s="77"/>
      <c r="B40" s="94"/>
      <c r="C40" s="57"/>
      <c r="D40" s="8" t="s">
        <v>9</v>
      </c>
      <c r="E40" s="37">
        <f>G40+I40+K40</f>
        <v>0</v>
      </c>
      <c r="F40" s="37">
        <f t="shared" si="8"/>
        <v>0</v>
      </c>
      <c r="G40" s="38">
        <v>0</v>
      </c>
      <c r="H40" s="38">
        <v>0</v>
      </c>
      <c r="I40" s="38">
        <v>0</v>
      </c>
      <c r="J40" s="38">
        <v>0</v>
      </c>
      <c r="K40" s="39">
        <v>0</v>
      </c>
      <c r="L40" s="38">
        <v>0</v>
      </c>
      <c r="M40" s="38">
        <v>0</v>
      </c>
      <c r="N40" s="38">
        <v>0</v>
      </c>
      <c r="O40" s="104"/>
    </row>
    <row r="41" spans="1:15" ht="15">
      <c r="A41" s="77"/>
      <c r="B41" s="94"/>
      <c r="C41" s="57"/>
      <c r="D41" s="8" t="s">
        <v>10</v>
      </c>
      <c r="E41" s="37">
        <f>G41+I41+K41</f>
        <v>0</v>
      </c>
      <c r="F41" s="37">
        <f t="shared" si="8"/>
        <v>0</v>
      </c>
      <c r="G41" s="38">
        <v>0</v>
      </c>
      <c r="H41" s="38">
        <v>0</v>
      </c>
      <c r="I41" s="38">
        <v>0</v>
      </c>
      <c r="J41" s="38">
        <v>0</v>
      </c>
      <c r="K41" s="39">
        <v>0</v>
      </c>
      <c r="L41" s="38">
        <v>0</v>
      </c>
      <c r="M41" s="38">
        <v>0</v>
      </c>
      <c r="N41" s="38">
        <v>0</v>
      </c>
      <c r="O41" s="104"/>
    </row>
    <row r="42" spans="1:15" ht="15">
      <c r="A42" s="77"/>
      <c r="B42" s="94"/>
      <c r="C42" s="57"/>
      <c r="D42" s="8" t="s">
        <v>11</v>
      </c>
      <c r="E42" s="37">
        <f>G42+I42+K42</f>
        <v>0</v>
      </c>
      <c r="F42" s="37">
        <f t="shared" si="8"/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38">
        <v>0</v>
      </c>
      <c r="M42" s="38">
        <v>0</v>
      </c>
      <c r="N42" s="38">
        <v>0</v>
      </c>
      <c r="O42" s="104"/>
    </row>
    <row r="43" spans="1:15" ht="15">
      <c r="A43" s="77"/>
      <c r="B43" s="94"/>
      <c r="C43" s="57"/>
      <c r="D43" s="8" t="s">
        <v>12</v>
      </c>
      <c r="E43" s="37">
        <f>G43+I43+K43</f>
        <v>0</v>
      </c>
      <c r="F43" s="37">
        <f t="shared" si="8"/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38">
        <v>0</v>
      </c>
      <c r="M43" s="38">
        <v>0</v>
      </c>
      <c r="N43" s="38">
        <v>0</v>
      </c>
      <c r="O43" s="104"/>
    </row>
    <row r="44" spans="1:15" ht="15">
      <c r="A44" s="77"/>
      <c r="B44" s="94"/>
      <c r="C44" s="57"/>
      <c r="D44" s="60" t="s">
        <v>13</v>
      </c>
      <c r="E44" s="37">
        <v>6319.3</v>
      </c>
      <c r="F44" s="37">
        <f t="shared" si="8"/>
        <v>0</v>
      </c>
      <c r="G44" s="38">
        <v>6319.3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104"/>
    </row>
    <row r="45" spans="1:15" ht="15" customHeight="1">
      <c r="A45" s="76" t="s">
        <v>51</v>
      </c>
      <c r="B45" s="93" t="s">
        <v>48</v>
      </c>
      <c r="C45" s="48"/>
      <c r="D45" s="30" t="s">
        <v>17</v>
      </c>
      <c r="E45" s="35">
        <f aca="true" t="shared" si="10" ref="E45:E50">G45+I45+K45</f>
        <v>1105.8</v>
      </c>
      <c r="F45" s="35">
        <f aca="true" t="shared" si="11" ref="F45:F50">H45+J45+L45+N45</f>
        <v>1105.8</v>
      </c>
      <c r="G45" s="36">
        <f aca="true" t="shared" si="12" ref="G45:N45">SUM(G46:G50)</f>
        <v>1105.8</v>
      </c>
      <c r="H45" s="36">
        <f t="shared" si="12"/>
        <v>1105.8</v>
      </c>
      <c r="I45" s="36">
        <f t="shared" si="12"/>
        <v>0</v>
      </c>
      <c r="J45" s="36">
        <f t="shared" si="12"/>
        <v>0</v>
      </c>
      <c r="K45" s="36">
        <f t="shared" si="12"/>
        <v>0</v>
      </c>
      <c r="L45" s="36">
        <f t="shared" si="12"/>
        <v>0</v>
      </c>
      <c r="M45" s="36">
        <f t="shared" si="12"/>
        <v>0</v>
      </c>
      <c r="N45" s="36">
        <f t="shared" si="12"/>
        <v>0</v>
      </c>
      <c r="O45" s="104"/>
    </row>
    <row r="46" spans="1:15" ht="15">
      <c r="A46" s="77"/>
      <c r="B46" s="94"/>
      <c r="C46" s="49"/>
      <c r="D46" s="31" t="s">
        <v>9</v>
      </c>
      <c r="E46" s="37">
        <f t="shared" si="10"/>
        <v>0</v>
      </c>
      <c r="F46" s="37">
        <f t="shared" si="11"/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104"/>
    </row>
    <row r="47" spans="1:15" ht="15">
      <c r="A47" s="77"/>
      <c r="B47" s="94"/>
      <c r="C47" s="49"/>
      <c r="D47" s="31" t="s">
        <v>10</v>
      </c>
      <c r="E47" s="37">
        <f t="shared" si="10"/>
        <v>0</v>
      </c>
      <c r="F47" s="37">
        <f t="shared" si="11"/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104"/>
    </row>
    <row r="48" spans="1:15" ht="15">
      <c r="A48" s="77"/>
      <c r="B48" s="94"/>
      <c r="C48" s="49"/>
      <c r="D48" s="31" t="s">
        <v>11</v>
      </c>
      <c r="E48" s="37">
        <f t="shared" si="10"/>
        <v>1105.8</v>
      </c>
      <c r="F48" s="37">
        <f t="shared" si="11"/>
        <v>1105.8</v>
      </c>
      <c r="G48" s="38">
        <v>1105.8</v>
      </c>
      <c r="H48" s="38">
        <v>1105.8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04"/>
    </row>
    <row r="49" spans="1:15" ht="15">
      <c r="A49" s="77"/>
      <c r="B49" s="94"/>
      <c r="C49" s="49"/>
      <c r="D49" s="31" t="s">
        <v>12</v>
      </c>
      <c r="E49" s="37">
        <f t="shared" si="10"/>
        <v>0</v>
      </c>
      <c r="F49" s="37">
        <f t="shared" si="11"/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04"/>
    </row>
    <row r="50" spans="1:15" ht="15">
      <c r="A50" s="77"/>
      <c r="B50" s="94"/>
      <c r="C50" s="49"/>
      <c r="D50" s="31" t="s">
        <v>13</v>
      </c>
      <c r="E50" s="37">
        <f t="shared" si="10"/>
        <v>0</v>
      </c>
      <c r="F50" s="37">
        <f t="shared" si="11"/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04"/>
    </row>
    <row r="51" spans="1:15" ht="15">
      <c r="A51" s="77"/>
      <c r="B51" s="94"/>
      <c r="C51" s="49"/>
      <c r="D51" s="30" t="s">
        <v>18</v>
      </c>
      <c r="E51" s="35">
        <f aca="true" t="shared" si="13" ref="E51:E56">G51+I51+K51</f>
        <v>10207.58</v>
      </c>
      <c r="F51" s="35">
        <f aca="true" t="shared" si="14" ref="F51:F56">H51+J51+L51+N51</f>
        <v>0</v>
      </c>
      <c r="G51" s="36">
        <f aca="true" t="shared" si="15" ref="G51:N51">SUM(G52:G56)</f>
        <v>10207.58</v>
      </c>
      <c r="H51" s="36">
        <f t="shared" si="15"/>
        <v>0</v>
      </c>
      <c r="I51" s="36">
        <f t="shared" si="15"/>
        <v>0</v>
      </c>
      <c r="J51" s="36">
        <f t="shared" si="15"/>
        <v>0</v>
      </c>
      <c r="K51" s="36">
        <f t="shared" si="15"/>
        <v>0</v>
      </c>
      <c r="L51" s="36">
        <f t="shared" si="15"/>
        <v>0</v>
      </c>
      <c r="M51" s="36">
        <f t="shared" si="15"/>
        <v>0</v>
      </c>
      <c r="N51" s="36">
        <f t="shared" si="15"/>
        <v>0</v>
      </c>
      <c r="O51" s="104"/>
    </row>
    <row r="52" spans="1:15" ht="15">
      <c r="A52" s="77"/>
      <c r="B52" s="94"/>
      <c r="C52" s="49"/>
      <c r="D52" s="31" t="s">
        <v>9</v>
      </c>
      <c r="E52" s="37">
        <f t="shared" si="13"/>
        <v>0</v>
      </c>
      <c r="F52" s="37">
        <f t="shared" si="14"/>
        <v>0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38">
        <v>0</v>
      </c>
      <c r="M52" s="38">
        <v>0</v>
      </c>
      <c r="N52" s="38">
        <v>0</v>
      </c>
      <c r="O52" s="104"/>
    </row>
    <row r="53" spans="1:15" ht="15">
      <c r="A53" s="77"/>
      <c r="B53" s="94"/>
      <c r="C53" s="49"/>
      <c r="D53" s="31" t="s">
        <v>10</v>
      </c>
      <c r="E53" s="37">
        <f t="shared" si="13"/>
        <v>0</v>
      </c>
      <c r="F53" s="37">
        <f t="shared" si="14"/>
        <v>0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  <c r="L53" s="38">
        <v>0</v>
      </c>
      <c r="M53" s="38">
        <v>0</v>
      </c>
      <c r="N53" s="38">
        <v>0</v>
      </c>
      <c r="O53" s="104"/>
    </row>
    <row r="54" spans="1:15" ht="15">
      <c r="A54" s="77"/>
      <c r="B54" s="94"/>
      <c r="C54" s="49"/>
      <c r="D54" s="31" t="s">
        <v>11</v>
      </c>
      <c r="E54" s="37">
        <f t="shared" si="13"/>
        <v>0</v>
      </c>
      <c r="F54" s="37">
        <f t="shared" si="14"/>
        <v>0</v>
      </c>
      <c r="G54" s="38">
        <v>0</v>
      </c>
      <c r="H54" s="38">
        <v>0</v>
      </c>
      <c r="I54" s="38">
        <v>0</v>
      </c>
      <c r="J54" s="38">
        <v>0</v>
      </c>
      <c r="K54" s="39">
        <v>0</v>
      </c>
      <c r="L54" s="38">
        <v>0</v>
      </c>
      <c r="M54" s="38">
        <v>0</v>
      </c>
      <c r="N54" s="38">
        <v>0</v>
      </c>
      <c r="O54" s="104"/>
    </row>
    <row r="55" spans="1:15" ht="15">
      <c r="A55" s="77"/>
      <c r="B55" s="94"/>
      <c r="C55" s="49"/>
      <c r="D55" s="31" t="s">
        <v>12</v>
      </c>
      <c r="E55" s="37">
        <f t="shared" si="13"/>
        <v>10207.58</v>
      </c>
      <c r="F55" s="37">
        <f t="shared" si="14"/>
        <v>0</v>
      </c>
      <c r="G55" s="38">
        <v>10207.58</v>
      </c>
      <c r="H55" s="38">
        <v>0</v>
      </c>
      <c r="I55" s="38">
        <v>0</v>
      </c>
      <c r="J55" s="38">
        <v>0</v>
      </c>
      <c r="K55" s="39">
        <v>0</v>
      </c>
      <c r="L55" s="38">
        <v>0</v>
      </c>
      <c r="M55" s="38">
        <v>0</v>
      </c>
      <c r="N55" s="38">
        <v>0</v>
      </c>
      <c r="O55" s="104"/>
    </row>
    <row r="56" spans="1:15" ht="15">
      <c r="A56" s="77"/>
      <c r="B56" s="94"/>
      <c r="C56" s="49"/>
      <c r="D56" s="29" t="s">
        <v>13</v>
      </c>
      <c r="E56" s="40">
        <f t="shared" si="13"/>
        <v>0</v>
      </c>
      <c r="F56" s="40">
        <f t="shared" si="14"/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104"/>
    </row>
    <row r="57" spans="1:15" ht="15" customHeight="1">
      <c r="A57" s="76" t="s">
        <v>56</v>
      </c>
      <c r="B57" s="113" t="s">
        <v>43</v>
      </c>
      <c r="C57" s="49"/>
      <c r="D57" s="7" t="s">
        <v>17</v>
      </c>
      <c r="E57" s="35">
        <f aca="true" t="shared" si="16" ref="E57:E62">G57+I57+K57</f>
        <v>3080.34</v>
      </c>
      <c r="F57" s="35">
        <f aca="true" t="shared" si="17" ref="F57:F62">H57+J57+L57+N57</f>
        <v>0</v>
      </c>
      <c r="G57" s="36">
        <f aca="true" t="shared" si="18" ref="G57:N57">SUM(G58:G62)</f>
        <v>3080.34</v>
      </c>
      <c r="H57" s="36">
        <f t="shared" si="18"/>
        <v>0</v>
      </c>
      <c r="I57" s="36">
        <f t="shared" si="18"/>
        <v>0</v>
      </c>
      <c r="J57" s="36">
        <f t="shared" si="18"/>
        <v>0</v>
      </c>
      <c r="K57" s="36">
        <f t="shared" si="18"/>
        <v>0</v>
      </c>
      <c r="L57" s="36">
        <f t="shared" si="18"/>
        <v>0</v>
      </c>
      <c r="M57" s="36">
        <f t="shared" si="18"/>
        <v>0</v>
      </c>
      <c r="N57" s="36">
        <f t="shared" si="18"/>
        <v>0</v>
      </c>
      <c r="O57" s="104"/>
    </row>
    <row r="58" spans="1:15" ht="15">
      <c r="A58" s="77"/>
      <c r="B58" s="114"/>
      <c r="C58" s="49"/>
      <c r="D58" s="8" t="s">
        <v>9</v>
      </c>
      <c r="E58" s="37">
        <f t="shared" si="16"/>
        <v>0</v>
      </c>
      <c r="F58" s="37">
        <f t="shared" si="17"/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104"/>
    </row>
    <row r="59" spans="1:15" ht="15">
      <c r="A59" s="77"/>
      <c r="B59" s="114"/>
      <c r="C59" s="49"/>
      <c r="D59" s="8" t="s">
        <v>10</v>
      </c>
      <c r="E59" s="37">
        <f t="shared" si="16"/>
        <v>0</v>
      </c>
      <c r="F59" s="37">
        <f t="shared" si="17"/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104"/>
    </row>
    <row r="60" spans="1:15" ht="15">
      <c r="A60" s="77"/>
      <c r="B60" s="114"/>
      <c r="C60" s="49"/>
      <c r="D60" s="8" t="s">
        <v>11</v>
      </c>
      <c r="E60" s="37">
        <f t="shared" si="16"/>
        <v>0</v>
      </c>
      <c r="F60" s="37">
        <f t="shared" si="17"/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04"/>
    </row>
    <row r="61" spans="1:15" ht="15">
      <c r="A61" s="77"/>
      <c r="B61" s="114"/>
      <c r="C61" s="49"/>
      <c r="D61" s="8" t="s">
        <v>12</v>
      </c>
      <c r="E61" s="37">
        <f t="shared" si="16"/>
        <v>3080.34</v>
      </c>
      <c r="F61" s="37">
        <f t="shared" si="17"/>
        <v>0</v>
      </c>
      <c r="G61" s="38">
        <v>3080.34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104"/>
    </row>
    <row r="62" spans="1:15" ht="15">
      <c r="A62" s="77"/>
      <c r="B62" s="114"/>
      <c r="C62" s="49"/>
      <c r="D62" s="8" t="s">
        <v>13</v>
      </c>
      <c r="E62" s="37">
        <f t="shared" si="16"/>
        <v>0</v>
      </c>
      <c r="F62" s="37">
        <f t="shared" si="17"/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104"/>
    </row>
    <row r="63" spans="1:15" ht="15">
      <c r="A63" s="77"/>
      <c r="B63" s="114"/>
      <c r="C63" s="49"/>
      <c r="D63" s="7" t="s">
        <v>18</v>
      </c>
      <c r="E63" s="35">
        <f aca="true" t="shared" si="19" ref="E63:E68">G63+I63+K63</f>
        <v>25711.61</v>
      </c>
      <c r="F63" s="35">
        <f aca="true" t="shared" si="20" ref="F63:F68">H63+J63+L63+N63</f>
        <v>0</v>
      </c>
      <c r="G63" s="36">
        <f aca="true" t="shared" si="21" ref="G63:N63">SUM(G64:G68)</f>
        <v>25711.61</v>
      </c>
      <c r="H63" s="36">
        <f t="shared" si="21"/>
        <v>0</v>
      </c>
      <c r="I63" s="36">
        <f t="shared" si="21"/>
        <v>0</v>
      </c>
      <c r="J63" s="36">
        <f t="shared" si="21"/>
        <v>0</v>
      </c>
      <c r="K63" s="36">
        <f t="shared" si="21"/>
        <v>0</v>
      </c>
      <c r="L63" s="36">
        <f t="shared" si="21"/>
        <v>0</v>
      </c>
      <c r="M63" s="36">
        <f t="shared" si="21"/>
        <v>0</v>
      </c>
      <c r="N63" s="36">
        <f t="shared" si="21"/>
        <v>0</v>
      </c>
      <c r="O63" s="104"/>
    </row>
    <row r="64" spans="1:15" ht="15">
      <c r="A64" s="77"/>
      <c r="B64" s="114"/>
      <c r="C64" s="49"/>
      <c r="D64" s="8" t="s">
        <v>9</v>
      </c>
      <c r="E64" s="37">
        <f t="shared" si="19"/>
        <v>0</v>
      </c>
      <c r="F64" s="37">
        <f t="shared" si="20"/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104"/>
    </row>
    <row r="65" spans="1:15" ht="15">
      <c r="A65" s="77"/>
      <c r="B65" s="114"/>
      <c r="C65" s="49"/>
      <c r="D65" s="8" t="s">
        <v>10</v>
      </c>
      <c r="E65" s="37">
        <f t="shared" si="19"/>
        <v>0</v>
      </c>
      <c r="F65" s="37">
        <f t="shared" si="20"/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04"/>
    </row>
    <row r="66" spans="1:15" ht="15">
      <c r="A66" s="77"/>
      <c r="B66" s="114"/>
      <c r="C66" s="49"/>
      <c r="D66" s="8" t="s">
        <v>11</v>
      </c>
      <c r="E66" s="37">
        <f t="shared" si="19"/>
        <v>0</v>
      </c>
      <c r="F66" s="37">
        <f t="shared" si="20"/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104"/>
    </row>
    <row r="67" spans="1:15" ht="15">
      <c r="A67" s="77"/>
      <c r="B67" s="114"/>
      <c r="C67" s="49"/>
      <c r="D67" s="8" t="s">
        <v>12</v>
      </c>
      <c r="E67" s="37">
        <f t="shared" si="19"/>
        <v>0</v>
      </c>
      <c r="F67" s="37">
        <f t="shared" si="20"/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104"/>
    </row>
    <row r="68" spans="1:15" ht="15">
      <c r="A68" s="77"/>
      <c r="B68" s="114"/>
      <c r="C68" s="49"/>
      <c r="D68" s="8" t="s">
        <v>13</v>
      </c>
      <c r="E68" s="37">
        <f t="shared" si="19"/>
        <v>25711.61</v>
      </c>
      <c r="F68" s="37">
        <f t="shared" si="20"/>
        <v>0</v>
      </c>
      <c r="G68" s="38">
        <v>25711.61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105"/>
    </row>
    <row r="69" spans="1:15" ht="15" customHeight="1">
      <c r="A69" s="76" t="s">
        <v>52</v>
      </c>
      <c r="B69" s="93" t="s">
        <v>54</v>
      </c>
      <c r="C69" s="90"/>
      <c r="D69" s="30" t="s">
        <v>17</v>
      </c>
      <c r="E69" s="35">
        <f aca="true" t="shared" si="22" ref="E69:E74">G69+I69+K69</f>
        <v>5046.1</v>
      </c>
      <c r="F69" s="35">
        <f aca="true" t="shared" si="23" ref="F69:F74">H69+J69+L69+N69</f>
        <v>5046.1</v>
      </c>
      <c r="G69" s="36">
        <f>SUM(G70:G74)</f>
        <v>5046.1</v>
      </c>
      <c r="H69" s="36">
        <f aca="true" t="shared" si="24" ref="H69:N69">SUM(H70:H74)</f>
        <v>5046.1</v>
      </c>
      <c r="I69" s="36">
        <f t="shared" si="24"/>
        <v>0</v>
      </c>
      <c r="J69" s="36">
        <f t="shared" si="24"/>
        <v>0</v>
      </c>
      <c r="K69" s="36">
        <f t="shared" si="24"/>
        <v>0</v>
      </c>
      <c r="L69" s="36">
        <f t="shared" si="24"/>
        <v>0</v>
      </c>
      <c r="M69" s="36">
        <f t="shared" si="24"/>
        <v>0</v>
      </c>
      <c r="N69" s="36">
        <f t="shared" si="24"/>
        <v>0</v>
      </c>
      <c r="O69" s="103" t="s">
        <v>31</v>
      </c>
    </row>
    <row r="70" spans="1:15" ht="15">
      <c r="A70" s="77"/>
      <c r="B70" s="94"/>
      <c r="C70" s="91"/>
      <c r="D70" s="31" t="s">
        <v>9</v>
      </c>
      <c r="E70" s="37">
        <f t="shared" si="22"/>
        <v>818.7000000000007</v>
      </c>
      <c r="F70" s="37">
        <f t="shared" si="23"/>
        <v>818.7000000000007</v>
      </c>
      <c r="G70" s="38">
        <f>12800-100-11881.3</f>
        <v>818.7000000000007</v>
      </c>
      <c r="H70" s="38">
        <f>12800-100-11881.3</f>
        <v>818.7000000000007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104"/>
    </row>
    <row r="71" spans="1:15" ht="15">
      <c r="A71" s="77"/>
      <c r="B71" s="94"/>
      <c r="C71" s="91"/>
      <c r="D71" s="31" t="s">
        <v>10</v>
      </c>
      <c r="E71" s="37">
        <f t="shared" si="22"/>
        <v>4227.4</v>
      </c>
      <c r="F71" s="37">
        <f t="shared" si="23"/>
        <v>4227.4</v>
      </c>
      <c r="G71" s="38">
        <v>4227.4</v>
      </c>
      <c r="H71" s="38">
        <v>4227.4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104"/>
    </row>
    <row r="72" spans="1:15" ht="15">
      <c r="A72" s="77"/>
      <c r="B72" s="94"/>
      <c r="C72" s="91"/>
      <c r="D72" s="31" t="s">
        <v>11</v>
      </c>
      <c r="E72" s="37">
        <f t="shared" si="22"/>
        <v>0</v>
      </c>
      <c r="F72" s="37">
        <f t="shared" si="23"/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104"/>
    </row>
    <row r="73" spans="1:15" ht="15">
      <c r="A73" s="77"/>
      <c r="B73" s="94"/>
      <c r="C73" s="91"/>
      <c r="D73" s="31" t="s">
        <v>12</v>
      </c>
      <c r="E73" s="37">
        <f t="shared" si="22"/>
        <v>0</v>
      </c>
      <c r="F73" s="37">
        <f t="shared" si="23"/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104"/>
    </row>
    <row r="74" spans="1:15" ht="15">
      <c r="A74" s="77"/>
      <c r="B74" s="94"/>
      <c r="C74" s="91"/>
      <c r="D74" s="31" t="s">
        <v>13</v>
      </c>
      <c r="E74" s="37">
        <f t="shared" si="22"/>
        <v>0</v>
      </c>
      <c r="F74" s="37">
        <f t="shared" si="23"/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104"/>
    </row>
    <row r="75" spans="1:15" ht="15">
      <c r="A75" s="77"/>
      <c r="B75" s="94"/>
      <c r="C75" s="91"/>
      <c r="D75" s="30" t="s">
        <v>18</v>
      </c>
      <c r="E75" s="35">
        <f aca="true" t="shared" si="25" ref="E75:E80">G75+I75+K75</f>
        <v>229755.2</v>
      </c>
      <c r="F75" s="35">
        <f aca="true" t="shared" si="26" ref="F75:F80">H75+J75+L75+N75</f>
        <v>155734.5</v>
      </c>
      <c r="G75" s="36">
        <f aca="true" t="shared" si="27" ref="G75:N75">SUM(G76:G80)</f>
        <v>18505.2</v>
      </c>
      <c r="H75" s="36">
        <f t="shared" si="27"/>
        <v>0</v>
      </c>
      <c r="I75" s="36">
        <f t="shared" si="27"/>
        <v>155734.5</v>
      </c>
      <c r="J75" s="36">
        <f t="shared" si="27"/>
        <v>155734.5</v>
      </c>
      <c r="K75" s="36">
        <f t="shared" si="27"/>
        <v>55515.5</v>
      </c>
      <c r="L75" s="36">
        <f t="shared" si="27"/>
        <v>0</v>
      </c>
      <c r="M75" s="36">
        <f t="shared" si="27"/>
        <v>0</v>
      </c>
      <c r="N75" s="36">
        <f t="shared" si="27"/>
        <v>0</v>
      </c>
      <c r="O75" s="104"/>
    </row>
    <row r="76" spans="1:15" ht="15">
      <c r="A76" s="77"/>
      <c r="B76" s="94"/>
      <c r="C76" s="91"/>
      <c r="D76" s="31" t="s">
        <v>9</v>
      </c>
      <c r="E76" s="37">
        <f t="shared" si="25"/>
        <v>155734.5</v>
      </c>
      <c r="F76" s="37">
        <f t="shared" si="26"/>
        <v>155734.5</v>
      </c>
      <c r="G76" s="38">
        <v>0</v>
      </c>
      <c r="H76" s="38">
        <v>0</v>
      </c>
      <c r="I76" s="38">
        <f>154919.7+814.8</f>
        <v>155734.5</v>
      </c>
      <c r="J76" s="38">
        <f>154919.7+814.8</f>
        <v>155734.5</v>
      </c>
      <c r="K76" s="38">
        <v>0</v>
      </c>
      <c r="L76" s="38">
        <v>0</v>
      </c>
      <c r="M76" s="38">
        <v>0</v>
      </c>
      <c r="N76" s="38">
        <v>0</v>
      </c>
      <c r="O76" s="104"/>
    </row>
    <row r="77" spans="1:15" ht="15">
      <c r="A77" s="77"/>
      <c r="B77" s="94"/>
      <c r="C77" s="91"/>
      <c r="D77" s="31" t="s">
        <v>10</v>
      </c>
      <c r="E77" s="37">
        <f t="shared" si="25"/>
        <v>0</v>
      </c>
      <c r="F77" s="37">
        <f t="shared" si="26"/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104"/>
    </row>
    <row r="78" spans="1:15" ht="15">
      <c r="A78" s="77"/>
      <c r="B78" s="94"/>
      <c r="C78" s="91"/>
      <c r="D78" s="31" t="s">
        <v>11</v>
      </c>
      <c r="E78" s="37">
        <f t="shared" si="25"/>
        <v>0</v>
      </c>
      <c r="F78" s="37">
        <f t="shared" si="26"/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104"/>
    </row>
    <row r="79" spans="1:15" ht="15">
      <c r="A79" s="77"/>
      <c r="B79" s="94"/>
      <c r="C79" s="91"/>
      <c r="D79" s="31" t="s">
        <v>12</v>
      </c>
      <c r="E79" s="37">
        <v>74020.7</v>
      </c>
      <c r="F79" s="37">
        <f t="shared" si="26"/>
        <v>0</v>
      </c>
      <c r="G79" s="38">
        <v>18505.2</v>
      </c>
      <c r="H79" s="38">
        <v>0</v>
      </c>
      <c r="I79" s="38">
        <v>0</v>
      </c>
      <c r="J79" s="38">
        <v>0</v>
      </c>
      <c r="K79" s="38">
        <v>55515.5</v>
      </c>
      <c r="L79" s="38">
        <v>0</v>
      </c>
      <c r="M79" s="38">
        <v>0</v>
      </c>
      <c r="N79" s="38">
        <v>0</v>
      </c>
      <c r="O79" s="104"/>
    </row>
    <row r="80" spans="1:15" ht="15">
      <c r="A80" s="77"/>
      <c r="B80" s="94"/>
      <c r="C80" s="91"/>
      <c r="D80" s="31" t="s">
        <v>13</v>
      </c>
      <c r="E80" s="37">
        <f t="shared" si="25"/>
        <v>0</v>
      </c>
      <c r="F80" s="37">
        <f t="shared" si="26"/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104"/>
    </row>
    <row r="81" spans="1:15" ht="15" customHeight="1">
      <c r="A81" s="76" t="s">
        <v>57</v>
      </c>
      <c r="B81" s="93" t="s">
        <v>53</v>
      </c>
      <c r="C81" s="48"/>
      <c r="D81" s="30" t="s">
        <v>17</v>
      </c>
      <c r="E81" s="35">
        <f aca="true" t="shared" si="28" ref="E81:E86">G81+I81+K81</f>
        <v>456.79999999999995</v>
      </c>
      <c r="F81" s="35">
        <f aca="true" t="shared" si="29" ref="F81:F86">H81+J81+L81+N81</f>
        <v>456.79999999999995</v>
      </c>
      <c r="G81" s="36">
        <f>SUM(G82:G86)</f>
        <v>456.79999999999995</v>
      </c>
      <c r="H81" s="36">
        <f>SUM(H82:H86)</f>
        <v>456.79999999999995</v>
      </c>
      <c r="I81" s="36">
        <f aca="true" t="shared" si="30" ref="I81:N81">SUM(I82:I86)</f>
        <v>0</v>
      </c>
      <c r="J81" s="36">
        <f t="shared" si="30"/>
        <v>0</v>
      </c>
      <c r="K81" s="36">
        <f t="shared" si="30"/>
        <v>0</v>
      </c>
      <c r="L81" s="36">
        <f t="shared" si="30"/>
        <v>0</v>
      </c>
      <c r="M81" s="36">
        <f t="shared" si="30"/>
        <v>0</v>
      </c>
      <c r="N81" s="36">
        <f t="shared" si="30"/>
        <v>0</v>
      </c>
      <c r="O81" s="104"/>
    </row>
    <row r="82" spans="1:15" ht="15">
      <c r="A82" s="77"/>
      <c r="B82" s="94"/>
      <c r="C82" s="49"/>
      <c r="D82" s="31" t="s">
        <v>9</v>
      </c>
      <c r="E82" s="37">
        <f t="shared" si="28"/>
        <v>320.4</v>
      </c>
      <c r="F82" s="37">
        <f t="shared" si="29"/>
        <v>320.4</v>
      </c>
      <c r="G82" s="38">
        <f>300+127.4-100-7</f>
        <v>320.4</v>
      </c>
      <c r="H82" s="38">
        <f>300+127.4-100-7</f>
        <v>320.4</v>
      </c>
      <c r="I82" s="38">
        <v>0</v>
      </c>
      <c r="J82" s="38">
        <v>0</v>
      </c>
      <c r="K82" s="39">
        <v>0</v>
      </c>
      <c r="L82" s="38">
        <v>0</v>
      </c>
      <c r="M82" s="38">
        <v>0</v>
      </c>
      <c r="N82" s="38">
        <v>0</v>
      </c>
      <c r="O82" s="104"/>
    </row>
    <row r="83" spans="1:15" ht="15">
      <c r="A83" s="77"/>
      <c r="B83" s="94"/>
      <c r="C83" s="49"/>
      <c r="D83" s="31" t="s">
        <v>10</v>
      </c>
      <c r="E83" s="37">
        <f t="shared" si="28"/>
        <v>136.4</v>
      </c>
      <c r="F83" s="37">
        <f t="shared" si="29"/>
        <v>136.4</v>
      </c>
      <c r="G83" s="38">
        <v>136.4</v>
      </c>
      <c r="H83" s="38">
        <v>136.4</v>
      </c>
      <c r="I83" s="38">
        <v>0</v>
      </c>
      <c r="J83" s="38">
        <v>0</v>
      </c>
      <c r="K83" s="39">
        <v>0</v>
      </c>
      <c r="L83" s="38">
        <v>0</v>
      </c>
      <c r="M83" s="38">
        <v>0</v>
      </c>
      <c r="N83" s="38">
        <v>0</v>
      </c>
      <c r="O83" s="104"/>
    </row>
    <row r="84" spans="1:15" ht="15">
      <c r="A84" s="77"/>
      <c r="B84" s="94"/>
      <c r="C84" s="49"/>
      <c r="D84" s="31" t="s">
        <v>11</v>
      </c>
      <c r="E84" s="37">
        <f t="shared" si="28"/>
        <v>0</v>
      </c>
      <c r="F84" s="37">
        <f t="shared" si="29"/>
        <v>0</v>
      </c>
      <c r="G84" s="38">
        <v>0</v>
      </c>
      <c r="H84" s="38">
        <v>0</v>
      </c>
      <c r="I84" s="38">
        <v>0</v>
      </c>
      <c r="J84" s="38">
        <v>0</v>
      </c>
      <c r="K84" s="39">
        <v>0</v>
      </c>
      <c r="L84" s="38">
        <v>0</v>
      </c>
      <c r="M84" s="38">
        <v>0</v>
      </c>
      <c r="N84" s="38">
        <v>0</v>
      </c>
      <c r="O84" s="104"/>
    </row>
    <row r="85" spans="1:15" ht="15">
      <c r="A85" s="77"/>
      <c r="B85" s="94"/>
      <c r="C85" s="49"/>
      <c r="D85" s="31" t="s">
        <v>12</v>
      </c>
      <c r="E85" s="37">
        <f t="shared" si="28"/>
        <v>0</v>
      </c>
      <c r="F85" s="37">
        <f t="shared" si="29"/>
        <v>0</v>
      </c>
      <c r="G85" s="38">
        <v>0</v>
      </c>
      <c r="H85" s="38">
        <v>0</v>
      </c>
      <c r="I85" s="38">
        <v>0</v>
      </c>
      <c r="J85" s="38">
        <v>0</v>
      </c>
      <c r="K85" s="39">
        <v>0</v>
      </c>
      <c r="L85" s="38">
        <v>0</v>
      </c>
      <c r="M85" s="38">
        <v>0</v>
      </c>
      <c r="N85" s="38">
        <v>0</v>
      </c>
      <c r="O85" s="104"/>
    </row>
    <row r="86" spans="1:15" ht="15">
      <c r="A86" s="77"/>
      <c r="B86" s="94"/>
      <c r="C86" s="49"/>
      <c r="D86" s="31" t="s">
        <v>13</v>
      </c>
      <c r="E86" s="37">
        <f t="shared" si="28"/>
        <v>0</v>
      </c>
      <c r="F86" s="37">
        <f t="shared" si="29"/>
        <v>0</v>
      </c>
      <c r="G86" s="38">
        <v>0</v>
      </c>
      <c r="H86" s="38">
        <v>0</v>
      </c>
      <c r="I86" s="38">
        <v>0</v>
      </c>
      <c r="J86" s="38">
        <v>0</v>
      </c>
      <c r="K86" s="39">
        <v>0</v>
      </c>
      <c r="L86" s="38">
        <v>0</v>
      </c>
      <c r="M86" s="38">
        <v>0</v>
      </c>
      <c r="N86" s="38">
        <v>0</v>
      </c>
      <c r="O86" s="104"/>
    </row>
    <row r="87" spans="1:15" ht="15">
      <c r="A87" s="77"/>
      <c r="B87" s="94"/>
      <c r="C87" s="49"/>
      <c r="D87" s="30" t="s">
        <v>18</v>
      </c>
      <c r="E87" s="35">
        <f aca="true" t="shared" si="31" ref="E87:E93">G87+I87+K87</f>
        <v>222112.8</v>
      </c>
      <c r="F87" s="35">
        <f aca="true" t="shared" si="32" ref="F87:F92">H87+J87+L87+N87</f>
        <v>0</v>
      </c>
      <c r="G87" s="36">
        <f>SUM(G88:G92)</f>
        <v>55528.2</v>
      </c>
      <c r="H87" s="36">
        <f aca="true" t="shared" si="33" ref="H87:N87">SUM(H88:H92)</f>
        <v>0</v>
      </c>
      <c r="I87" s="36">
        <f t="shared" si="33"/>
        <v>0</v>
      </c>
      <c r="J87" s="36">
        <f t="shared" si="33"/>
        <v>0</v>
      </c>
      <c r="K87" s="36">
        <f t="shared" si="33"/>
        <v>166584.6</v>
      </c>
      <c r="L87" s="36">
        <f t="shared" si="33"/>
        <v>0</v>
      </c>
      <c r="M87" s="36">
        <f t="shared" si="33"/>
        <v>0</v>
      </c>
      <c r="N87" s="36">
        <f t="shared" si="33"/>
        <v>0</v>
      </c>
      <c r="O87" s="104"/>
    </row>
    <row r="88" spans="1:15" ht="15">
      <c r="A88" s="77"/>
      <c r="B88" s="94"/>
      <c r="C88" s="49"/>
      <c r="D88" s="31" t="s">
        <v>9</v>
      </c>
      <c r="E88" s="37">
        <f t="shared" si="31"/>
        <v>0</v>
      </c>
      <c r="F88" s="37">
        <f t="shared" si="32"/>
        <v>0</v>
      </c>
      <c r="G88" s="39">
        <v>0</v>
      </c>
      <c r="H88" s="38">
        <v>0</v>
      </c>
      <c r="I88" s="38">
        <v>0</v>
      </c>
      <c r="J88" s="38">
        <v>0</v>
      </c>
      <c r="K88" s="39">
        <v>0</v>
      </c>
      <c r="L88" s="38">
        <v>0</v>
      </c>
      <c r="M88" s="38">
        <v>0</v>
      </c>
      <c r="N88" s="38">
        <v>0</v>
      </c>
      <c r="O88" s="104"/>
    </row>
    <row r="89" spans="1:15" ht="15">
      <c r="A89" s="77"/>
      <c r="B89" s="94"/>
      <c r="C89" s="49"/>
      <c r="D89" s="31" t="s">
        <v>10</v>
      </c>
      <c r="E89" s="37">
        <f t="shared" si="31"/>
        <v>0</v>
      </c>
      <c r="F89" s="37">
        <f t="shared" si="32"/>
        <v>0</v>
      </c>
      <c r="G89" s="39">
        <v>0</v>
      </c>
      <c r="H89" s="38">
        <v>0</v>
      </c>
      <c r="I89" s="38">
        <v>0</v>
      </c>
      <c r="J89" s="38">
        <v>0</v>
      </c>
      <c r="K89" s="39">
        <v>0</v>
      </c>
      <c r="L89" s="38">
        <v>0</v>
      </c>
      <c r="M89" s="38">
        <v>0</v>
      </c>
      <c r="N89" s="38">
        <v>0</v>
      </c>
      <c r="O89" s="104"/>
    </row>
    <row r="90" spans="1:15" ht="15">
      <c r="A90" s="77"/>
      <c r="B90" s="94"/>
      <c r="C90" s="49"/>
      <c r="D90" s="31" t="s">
        <v>11</v>
      </c>
      <c r="E90" s="37">
        <f t="shared" si="31"/>
        <v>0</v>
      </c>
      <c r="F90" s="37">
        <f t="shared" si="32"/>
        <v>0</v>
      </c>
      <c r="G90" s="39">
        <v>0</v>
      </c>
      <c r="H90" s="38">
        <v>0</v>
      </c>
      <c r="I90" s="38">
        <v>0</v>
      </c>
      <c r="J90" s="38">
        <v>0</v>
      </c>
      <c r="K90" s="39">
        <v>0</v>
      </c>
      <c r="L90" s="38">
        <v>0</v>
      </c>
      <c r="M90" s="38">
        <v>0</v>
      </c>
      <c r="N90" s="38">
        <v>0</v>
      </c>
      <c r="O90" s="104"/>
    </row>
    <row r="91" spans="1:15" ht="15">
      <c r="A91" s="77"/>
      <c r="B91" s="94"/>
      <c r="C91" s="49"/>
      <c r="D91" s="31" t="s">
        <v>12</v>
      </c>
      <c r="E91" s="37">
        <f t="shared" si="31"/>
        <v>111671.3</v>
      </c>
      <c r="F91" s="37">
        <f t="shared" si="32"/>
        <v>0</v>
      </c>
      <c r="G91" s="39">
        <v>27917.8</v>
      </c>
      <c r="H91" s="38">
        <v>0</v>
      </c>
      <c r="I91" s="38">
        <v>0</v>
      </c>
      <c r="J91" s="38">
        <v>0</v>
      </c>
      <c r="K91" s="39">
        <v>83753.5</v>
      </c>
      <c r="L91" s="38">
        <v>0</v>
      </c>
      <c r="M91" s="38">
        <v>0</v>
      </c>
      <c r="N91" s="38">
        <v>0</v>
      </c>
      <c r="O91" s="104"/>
    </row>
    <row r="92" spans="1:15" ht="15">
      <c r="A92" s="77"/>
      <c r="B92" s="94"/>
      <c r="C92" s="49"/>
      <c r="D92" s="31" t="s">
        <v>13</v>
      </c>
      <c r="E92" s="37">
        <v>110441.5</v>
      </c>
      <c r="F92" s="37">
        <f t="shared" si="32"/>
        <v>0</v>
      </c>
      <c r="G92" s="38">
        <v>27610.4</v>
      </c>
      <c r="H92" s="38">
        <v>0</v>
      </c>
      <c r="I92" s="38">
        <v>0</v>
      </c>
      <c r="J92" s="38">
        <v>0</v>
      </c>
      <c r="K92" s="39">
        <v>82831.1</v>
      </c>
      <c r="L92" s="38">
        <v>0</v>
      </c>
      <c r="M92" s="38">
        <v>0</v>
      </c>
      <c r="N92" s="38">
        <v>0</v>
      </c>
      <c r="O92" s="105"/>
    </row>
    <row r="93" spans="1:15" ht="15" customHeight="1">
      <c r="A93" s="82" t="s">
        <v>58</v>
      </c>
      <c r="B93" s="93" t="s">
        <v>35</v>
      </c>
      <c r="C93" s="80"/>
      <c r="D93" s="9" t="s">
        <v>17</v>
      </c>
      <c r="E93" s="35">
        <f t="shared" si="31"/>
        <v>1403.6</v>
      </c>
      <c r="F93" s="35">
        <f aca="true" t="shared" si="34" ref="F93:F98">H93+J93+L93+N93</f>
        <v>1403.6</v>
      </c>
      <c r="G93" s="42">
        <f>SUM(G94:G98)</f>
        <v>0</v>
      </c>
      <c r="H93" s="42">
        <f aca="true" t="shared" si="35" ref="H93:N93">SUM(H94:H98)</f>
        <v>0</v>
      </c>
      <c r="I93" s="42">
        <f t="shared" si="35"/>
        <v>0</v>
      </c>
      <c r="J93" s="42">
        <f t="shared" si="35"/>
        <v>0</v>
      </c>
      <c r="K93" s="42">
        <f t="shared" si="35"/>
        <v>1403.6</v>
      </c>
      <c r="L93" s="42">
        <f t="shared" si="35"/>
        <v>1403.6</v>
      </c>
      <c r="M93" s="42">
        <f t="shared" si="35"/>
        <v>0</v>
      </c>
      <c r="N93" s="42">
        <f t="shared" si="35"/>
        <v>0</v>
      </c>
      <c r="O93" s="25"/>
    </row>
    <row r="94" spans="1:15" ht="15">
      <c r="A94" s="83"/>
      <c r="B94" s="94"/>
      <c r="C94" s="81"/>
      <c r="D94" s="8" t="s">
        <v>9</v>
      </c>
      <c r="E94" s="38">
        <f>G94+I94+K94+M94</f>
        <v>1403.6</v>
      </c>
      <c r="F94" s="38">
        <f t="shared" si="34"/>
        <v>1403.6</v>
      </c>
      <c r="G94" s="38">
        <v>0</v>
      </c>
      <c r="H94" s="38">
        <v>0</v>
      </c>
      <c r="I94" s="38">
        <v>0</v>
      </c>
      <c r="J94" s="38">
        <v>0</v>
      </c>
      <c r="K94" s="38">
        <v>1403.6</v>
      </c>
      <c r="L94" s="41">
        <v>1403.6</v>
      </c>
      <c r="M94" s="38">
        <v>0</v>
      </c>
      <c r="N94" s="38">
        <v>0</v>
      </c>
      <c r="O94" s="25"/>
    </row>
    <row r="95" spans="1:15" ht="15">
      <c r="A95" s="83"/>
      <c r="B95" s="94"/>
      <c r="C95" s="81"/>
      <c r="D95" s="8" t="s">
        <v>10</v>
      </c>
      <c r="E95" s="38">
        <f>G95+I95+K95+M95</f>
        <v>0</v>
      </c>
      <c r="F95" s="38">
        <f t="shared" si="34"/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25"/>
    </row>
    <row r="96" spans="1:15" ht="15">
      <c r="A96" s="83"/>
      <c r="B96" s="94"/>
      <c r="C96" s="81"/>
      <c r="D96" s="8" t="s">
        <v>11</v>
      </c>
      <c r="E96" s="38">
        <f>G96+I96+K96+M96</f>
        <v>0</v>
      </c>
      <c r="F96" s="38">
        <f t="shared" si="34"/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25"/>
    </row>
    <row r="97" spans="1:15" ht="15">
      <c r="A97" s="83"/>
      <c r="B97" s="94"/>
      <c r="C97" s="81"/>
      <c r="D97" s="8" t="s">
        <v>12</v>
      </c>
      <c r="E97" s="38">
        <f>G97+I97+K97+M97</f>
        <v>0</v>
      </c>
      <c r="F97" s="38">
        <f t="shared" si="34"/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25"/>
    </row>
    <row r="98" spans="1:15" ht="15">
      <c r="A98" s="83"/>
      <c r="B98" s="94"/>
      <c r="C98" s="81"/>
      <c r="D98" s="60" t="s">
        <v>13</v>
      </c>
      <c r="E98" s="41">
        <f>G98+I98+K98+M98</f>
        <v>0</v>
      </c>
      <c r="F98" s="41">
        <f t="shared" si="34"/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62"/>
    </row>
    <row r="99" spans="1:15" s="5" customFormat="1" ht="14.25" customHeight="1">
      <c r="A99" s="72" t="s">
        <v>61</v>
      </c>
      <c r="B99" s="73"/>
      <c r="C99" s="92"/>
      <c r="D99" s="14" t="s">
        <v>8</v>
      </c>
      <c r="E99" s="43">
        <f aca="true" t="shared" si="36" ref="E99:N99">SUM(E100:E104)</f>
        <v>673813.8300000001</v>
      </c>
      <c r="F99" s="43">
        <f t="shared" si="36"/>
        <v>258696.80000000002</v>
      </c>
      <c r="G99" s="43">
        <f t="shared" si="36"/>
        <v>144379.53</v>
      </c>
      <c r="H99" s="43">
        <f t="shared" si="36"/>
        <v>6611.2</v>
      </c>
      <c r="I99" s="43">
        <f t="shared" si="36"/>
        <v>155734.5</v>
      </c>
      <c r="J99" s="43">
        <f t="shared" si="36"/>
        <v>155734.5</v>
      </c>
      <c r="K99" s="43">
        <f t="shared" si="36"/>
        <v>373699.8</v>
      </c>
      <c r="L99" s="43">
        <f t="shared" si="36"/>
        <v>96351.1</v>
      </c>
      <c r="M99" s="43">
        <f t="shared" si="36"/>
        <v>0</v>
      </c>
      <c r="N99" s="43">
        <f t="shared" si="36"/>
        <v>0</v>
      </c>
      <c r="O99" s="12"/>
    </row>
    <row r="100" spans="1:15" s="5" customFormat="1" ht="14.25">
      <c r="A100" s="74"/>
      <c r="B100" s="75"/>
      <c r="C100" s="71"/>
      <c r="D100" s="10" t="s">
        <v>9</v>
      </c>
      <c r="E100" s="43">
        <f>G100+I100+K100</f>
        <v>201081.1</v>
      </c>
      <c r="F100" s="43">
        <f>H100+J100+L100+N100</f>
        <v>201081.1</v>
      </c>
      <c r="G100" s="43">
        <f aca="true" t="shared" si="37" ref="G100:N104">G106+G112</f>
        <v>1140.1000000000008</v>
      </c>
      <c r="H100" s="43">
        <f t="shared" si="37"/>
        <v>1140.1000000000008</v>
      </c>
      <c r="I100" s="43">
        <f t="shared" si="37"/>
        <v>155734.5</v>
      </c>
      <c r="J100" s="43">
        <f t="shared" si="37"/>
        <v>155734.5</v>
      </c>
      <c r="K100" s="43">
        <f t="shared" si="37"/>
        <v>44206.49999999999</v>
      </c>
      <c r="L100" s="43">
        <f t="shared" si="37"/>
        <v>44206.49999999999</v>
      </c>
      <c r="M100" s="43">
        <f t="shared" si="37"/>
        <v>0</v>
      </c>
      <c r="N100" s="43">
        <f t="shared" si="37"/>
        <v>0</v>
      </c>
      <c r="O100" s="11"/>
    </row>
    <row r="101" spans="1:15" s="5" customFormat="1" ht="14.25">
      <c r="A101" s="74"/>
      <c r="B101" s="75"/>
      <c r="C101" s="71"/>
      <c r="D101" s="10" t="s">
        <v>10</v>
      </c>
      <c r="E101" s="43">
        <f>G101+I101+K101</f>
        <v>34024</v>
      </c>
      <c r="F101" s="43">
        <f>H101+J101+L101+N101</f>
        <v>34024</v>
      </c>
      <c r="G101" s="43">
        <f t="shared" si="37"/>
        <v>4364.799999999999</v>
      </c>
      <c r="H101" s="43">
        <f t="shared" si="37"/>
        <v>4364.799999999999</v>
      </c>
      <c r="I101" s="43">
        <f t="shared" si="37"/>
        <v>0</v>
      </c>
      <c r="J101" s="43">
        <f t="shared" si="37"/>
        <v>0</v>
      </c>
      <c r="K101" s="43">
        <f t="shared" si="37"/>
        <v>29659.2</v>
      </c>
      <c r="L101" s="43">
        <f t="shared" si="37"/>
        <v>29659.2</v>
      </c>
      <c r="M101" s="43">
        <f t="shared" si="37"/>
        <v>0</v>
      </c>
      <c r="N101" s="43">
        <f t="shared" si="37"/>
        <v>0</v>
      </c>
      <c r="O101" s="12"/>
    </row>
    <row r="102" spans="1:15" s="5" customFormat="1" ht="14.25">
      <c r="A102" s="74"/>
      <c r="B102" s="75"/>
      <c r="C102" s="71"/>
      <c r="D102" s="10" t="s">
        <v>11</v>
      </c>
      <c r="E102" s="43">
        <f>G102+I102+K102</f>
        <v>23591.7</v>
      </c>
      <c r="F102" s="43">
        <f>H102+J102+L102+N102</f>
        <v>23591.7</v>
      </c>
      <c r="G102" s="43">
        <f t="shared" si="37"/>
        <v>1106.3</v>
      </c>
      <c r="H102" s="43">
        <f t="shared" si="37"/>
        <v>1106.3</v>
      </c>
      <c r="I102" s="43">
        <f t="shared" si="37"/>
        <v>0</v>
      </c>
      <c r="J102" s="43">
        <f t="shared" si="37"/>
        <v>0</v>
      </c>
      <c r="K102" s="43">
        <f t="shared" si="37"/>
        <v>22485.4</v>
      </c>
      <c r="L102" s="43">
        <f t="shared" si="37"/>
        <v>22485.4</v>
      </c>
      <c r="M102" s="43">
        <f t="shared" si="37"/>
        <v>0</v>
      </c>
      <c r="N102" s="43">
        <f t="shared" si="37"/>
        <v>0</v>
      </c>
      <c r="O102" s="11"/>
    </row>
    <row r="103" spans="1:15" s="5" customFormat="1" ht="14.25">
      <c r="A103" s="74"/>
      <c r="B103" s="75"/>
      <c r="C103" s="71"/>
      <c r="D103" s="10" t="s">
        <v>12</v>
      </c>
      <c r="E103" s="43">
        <f>G103+I103+K103</f>
        <v>234986.52000000002</v>
      </c>
      <c r="F103" s="43">
        <f>H103+J103+L103+N103</f>
        <v>0</v>
      </c>
      <c r="G103" s="43">
        <f t="shared" si="37"/>
        <v>68712.52</v>
      </c>
      <c r="H103" s="43">
        <f t="shared" si="37"/>
        <v>0</v>
      </c>
      <c r="I103" s="43">
        <f t="shared" si="37"/>
        <v>0</v>
      </c>
      <c r="J103" s="43">
        <f t="shared" si="37"/>
        <v>0</v>
      </c>
      <c r="K103" s="43">
        <f t="shared" si="37"/>
        <v>166274</v>
      </c>
      <c r="L103" s="43">
        <f t="shared" si="37"/>
        <v>0</v>
      </c>
      <c r="M103" s="43">
        <f t="shared" si="37"/>
        <v>0</v>
      </c>
      <c r="N103" s="43">
        <f t="shared" si="37"/>
        <v>0</v>
      </c>
      <c r="O103" s="12"/>
    </row>
    <row r="104" spans="1:15" s="5" customFormat="1" ht="14.25">
      <c r="A104" s="74"/>
      <c r="B104" s="75"/>
      <c r="C104" s="71"/>
      <c r="D104" s="13" t="s">
        <v>13</v>
      </c>
      <c r="E104" s="43">
        <f>G104+I104+K104</f>
        <v>180130.51</v>
      </c>
      <c r="F104" s="43">
        <f>H104+J104+L104+N104</f>
        <v>0</v>
      </c>
      <c r="G104" s="43">
        <f t="shared" si="37"/>
        <v>69055.81</v>
      </c>
      <c r="H104" s="43">
        <f t="shared" si="37"/>
        <v>0</v>
      </c>
      <c r="I104" s="43">
        <f t="shared" si="37"/>
        <v>0</v>
      </c>
      <c r="J104" s="43">
        <f t="shared" si="37"/>
        <v>0</v>
      </c>
      <c r="K104" s="43">
        <f t="shared" si="37"/>
        <v>111074.70000000001</v>
      </c>
      <c r="L104" s="43">
        <f t="shared" si="37"/>
        <v>0</v>
      </c>
      <c r="M104" s="43">
        <f t="shared" si="37"/>
        <v>0</v>
      </c>
      <c r="N104" s="43">
        <f t="shared" si="37"/>
        <v>0</v>
      </c>
      <c r="O104" s="11"/>
    </row>
    <row r="105" spans="1:15" s="5" customFormat="1" ht="14.25" customHeight="1">
      <c r="A105" s="72" t="s">
        <v>21</v>
      </c>
      <c r="B105" s="73"/>
      <c r="C105" s="92"/>
      <c r="D105" s="14" t="s">
        <v>8</v>
      </c>
      <c r="E105" s="43">
        <f aca="true" t="shared" si="38" ref="E105:N105">SUM(E106:E110)</f>
        <v>112361.93999999999</v>
      </c>
      <c r="F105" s="43">
        <f t="shared" si="38"/>
        <v>102962.29999999999</v>
      </c>
      <c r="G105" s="43">
        <f t="shared" si="38"/>
        <v>16010.84</v>
      </c>
      <c r="H105" s="43">
        <f t="shared" si="38"/>
        <v>6611.2</v>
      </c>
      <c r="I105" s="43">
        <f t="shared" si="38"/>
        <v>0</v>
      </c>
      <c r="J105" s="43">
        <f t="shared" si="38"/>
        <v>0</v>
      </c>
      <c r="K105" s="43">
        <f t="shared" si="38"/>
        <v>96351.1</v>
      </c>
      <c r="L105" s="43">
        <f t="shared" si="38"/>
        <v>96351.1</v>
      </c>
      <c r="M105" s="43">
        <f t="shared" si="38"/>
        <v>0</v>
      </c>
      <c r="N105" s="43">
        <f t="shared" si="38"/>
        <v>0</v>
      </c>
      <c r="O105" s="11"/>
    </row>
    <row r="106" spans="1:15" s="5" customFormat="1" ht="14.25">
      <c r="A106" s="74"/>
      <c r="B106" s="75"/>
      <c r="C106" s="71"/>
      <c r="D106" s="32" t="s">
        <v>9</v>
      </c>
      <c r="E106" s="43">
        <f>G106+I106+K106</f>
        <v>45346.59999999999</v>
      </c>
      <c r="F106" s="43">
        <f>H106+J106+L106+N106</f>
        <v>45346.59999999999</v>
      </c>
      <c r="G106" s="42">
        <f aca="true" t="shared" si="39" ref="G106:N110">G22+G40+G46+G58+G70+G82+G94</f>
        <v>1140.1000000000008</v>
      </c>
      <c r="H106" s="42">
        <f t="shared" si="39"/>
        <v>1140.1000000000008</v>
      </c>
      <c r="I106" s="42">
        <f t="shared" si="39"/>
        <v>0</v>
      </c>
      <c r="J106" s="42">
        <f t="shared" si="39"/>
        <v>0</v>
      </c>
      <c r="K106" s="42">
        <f t="shared" si="39"/>
        <v>44206.49999999999</v>
      </c>
      <c r="L106" s="42">
        <f t="shared" si="39"/>
        <v>44206.49999999999</v>
      </c>
      <c r="M106" s="42">
        <f t="shared" si="39"/>
        <v>0</v>
      </c>
      <c r="N106" s="42">
        <f t="shared" si="39"/>
        <v>0</v>
      </c>
      <c r="O106" s="11"/>
    </row>
    <row r="107" spans="1:15" s="5" customFormat="1" ht="14.25">
      <c r="A107" s="74"/>
      <c r="B107" s="75"/>
      <c r="C107" s="71"/>
      <c r="D107" s="32" t="s">
        <v>10</v>
      </c>
      <c r="E107" s="43">
        <f>G107+I107+K107</f>
        <v>34024</v>
      </c>
      <c r="F107" s="43">
        <f>H107+J107+L107+N107</f>
        <v>34024</v>
      </c>
      <c r="G107" s="42">
        <f t="shared" si="39"/>
        <v>4364.799999999999</v>
      </c>
      <c r="H107" s="42">
        <f t="shared" si="39"/>
        <v>4364.799999999999</v>
      </c>
      <c r="I107" s="42">
        <f t="shared" si="39"/>
        <v>0</v>
      </c>
      <c r="J107" s="42">
        <f t="shared" si="39"/>
        <v>0</v>
      </c>
      <c r="K107" s="42">
        <f t="shared" si="39"/>
        <v>29659.2</v>
      </c>
      <c r="L107" s="42">
        <f t="shared" si="39"/>
        <v>29659.2</v>
      </c>
      <c r="M107" s="42">
        <f t="shared" si="39"/>
        <v>0</v>
      </c>
      <c r="N107" s="42">
        <f t="shared" si="39"/>
        <v>0</v>
      </c>
      <c r="O107" s="11"/>
    </row>
    <row r="108" spans="1:15" s="5" customFormat="1" ht="14.25">
      <c r="A108" s="74"/>
      <c r="B108" s="75"/>
      <c r="C108" s="71"/>
      <c r="D108" s="32" t="s">
        <v>11</v>
      </c>
      <c r="E108" s="43">
        <f>G108+I108+K108</f>
        <v>23591.7</v>
      </c>
      <c r="F108" s="43">
        <f>H108+J108+L108+N108</f>
        <v>23591.7</v>
      </c>
      <c r="G108" s="42">
        <f t="shared" si="39"/>
        <v>1106.3</v>
      </c>
      <c r="H108" s="42">
        <f t="shared" si="39"/>
        <v>1106.3</v>
      </c>
      <c r="I108" s="42">
        <f t="shared" si="39"/>
        <v>0</v>
      </c>
      <c r="J108" s="42">
        <f t="shared" si="39"/>
        <v>0</v>
      </c>
      <c r="K108" s="42">
        <f t="shared" si="39"/>
        <v>22485.4</v>
      </c>
      <c r="L108" s="42">
        <f t="shared" si="39"/>
        <v>22485.4</v>
      </c>
      <c r="M108" s="42">
        <f t="shared" si="39"/>
        <v>0</v>
      </c>
      <c r="N108" s="42">
        <f t="shared" si="39"/>
        <v>0</v>
      </c>
      <c r="O108" s="11"/>
    </row>
    <row r="109" spans="1:15" s="5" customFormat="1" ht="14.25">
      <c r="A109" s="74"/>
      <c r="B109" s="75"/>
      <c r="C109" s="71"/>
      <c r="D109" s="32" t="s">
        <v>12</v>
      </c>
      <c r="E109" s="43">
        <f>G109+I109+K109</f>
        <v>3080.34</v>
      </c>
      <c r="F109" s="43">
        <f>H109+J109+L109+N109</f>
        <v>0</v>
      </c>
      <c r="G109" s="42">
        <f t="shared" si="39"/>
        <v>3080.34</v>
      </c>
      <c r="H109" s="42">
        <f t="shared" si="39"/>
        <v>0</v>
      </c>
      <c r="I109" s="42">
        <f t="shared" si="39"/>
        <v>0</v>
      </c>
      <c r="J109" s="42">
        <f t="shared" si="39"/>
        <v>0</v>
      </c>
      <c r="K109" s="42">
        <f t="shared" si="39"/>
        <v>0</v>
      </c>
      <c r="L109" s="42">
        <f t="shared" si="39"/>
        <v>0</v>
      </c>
      <c r="M109" s="42">
        <f t="shared" si="39"/>
        <v>0</v>
      </c>
      <c r="N109" s="42">
        <f t="shared" si="39"/>
        <v>0</v>
      </c>
      <c r="O109" s="11"/>
    </row>
    <row r="110" spans="1:15" s="5" customFormat="1" ht="14.25">
      <c r="A110" s="74"/>
      <c r="B110" s="75"/>
      <c r="C110" s="71"/>
      <c r="D110" s="32" t="s">
        <v>13</v>
      </c>
      <c r="E110" s="43">
        <f>G110+I110+K110</f>
        <v>6319.3</v>
      </c>
      <c r="F110" s="43">
        <f>H110+J110+L110+N110</f>
        <v>0</v>
      </c>
      <c r="G110" s="42">
        <f t="shared" si="39"/>
        <v>6319.3</v>
      </c>
      <c r="H110" s="42">
        <f t="shared" si="39"/>
        <v>0</v>
      </c>
      <c r="I110" s="42">
        <f t="shared" si="39"/>
        <v>0</v>
      </c>
      <c r="J110" s="42">
        <f t="shared" si="39"/>
        <v>0</v>
      </c>
      <c r="K110" s="42">
        <f t="shared" si="39"/>
        <v>0</v>
      </c>
      <c r="L110" s="42">
        <f t="shared" si="39"/>
        <v>0</v>
      </c>
      <c r="M110" s="42">
        <f t="shared" si="39"/>
        <v>0</v>
      </c>
      <c r="N110" s="42">
        <f t="shared" si="39"/>
        <v>0</v>
      </c>
      <c r="O110" s="11"/>
    </row>
    <row r="111" spans="1:15" s="5" customFormat="1" ht="14.25" customHeight="1">
      <c r="A111" s="72" t="s">
        <v>22</v>
      </c>
      <c r="B111" s="73"/>
      <c r="C111" s="92"/>
      <c r="D111" s="13" t="s">
        <v>8</v>
      </c>
      <c r="E111" s="36">
        <f aca="true" t="shared" si="40" ref="E111:N111">SUM(E112:E116)</f>
        <v>561451.89</v>
      </c>
      <c r="F111" s="36">
        <f t="shared" si="40"/>
        <v>155734.5</v>
      </c>
      <c r="G111" s="36">
        <f t="shared" si="40"/>
        <v>128368.69</v>
      </c>
      <c r="H111" s="36">
        <f t="shared" si="40"/>
        <v>0</v>
      </c>
      <c r="I111" s="36">
        <f t="shared" si="40"/>
        <v>155734.5</v>
      </c>
      <c r="J111" s="36">
        <f t="shared" si="40"/>
        <v>155734.5</v>
      </c>
      <c r="K111" s="36">
        <f t="shared" si="40"/>
        <v>277348.7</v>
      </c>
      <c r="L111" s="36">
        <f t="shared" si="40"/>
        <v>0</v>
      </c>
      <c r="M111" s="36">
        <f t="shared" si="40"/>
        <v>0</v>
      </c>
      <c r="N111" s="36">
        <f t="shared" si="40"/>
        <v>0</v>
      </c>
      <c r="O111" s="11"/>
    </row>
    <row r="112" spans="1:15" s="5" customFormat="1" ht="15" customHeight="1">
      <c r="A112" s="74"/>
      <c r="B112" s="75"/>
      <c r="C112" s="71"/>
      <c r="D112" s="15" t="s">
        <v>9</v>
      </c>
      <c r="E112" s="36">
        <f>G112+I112+K112</f>
        <v>155734.5</v>
      </c>
      <c r="F112" s="36">
        <f>H112+J112+L112+N112</f>
        <v>155734.5</v>
      </c>
      <c r="G112" s="44">
        <f aca="true" t="shared" si="41" ref="G112:N116">G16+G28+G34+G52+G64+G76+G88</f>
        <v>0</v>
      </c>
      <c r="H112" s="44">
        <f t="shared" si="41"/>
        <v>0</v>
      </c>
      <c r="I112" s="44">
        <f t="shared" si="41"/>
        <v>155734.5</v>
      </c>
      <c r="J112" s="44">
        <f t="shared" si="41"/>
        <v>155734.5</v>
      </c>
      <c r="K112" s="44">
        <f t="shared" si="41"/>
        <v>0</v>
      </c>
      <c r="L112" s="44">
        <f t="shared" si="41"/>
        <v>0</v>
      </c>
      <c r="M112" s="44">
        <f t="shared" si="41"/>
        <v>0</v>
      </c>
      <c r="N112" s="44">
        <f t="shared" si="41"/>
        <v>0</v>
      </c>
      <c r="O112" s="11"/>
    </row>
    <row r="113" spans="1:15" s="5" customFormat="1" ht="15" customHeight="1">
      <c r="A113" s="74"/>
      <c r="B113" s="75"/>
      <c r="C113" s="71"/>
      <c r="D113" s="15" t="s">
        <v>10</v>
      </c>
      <c r="E113" s="36">
        <f>G113+I113+K113</f>
        <v>0</v>
      </c>
      <c r="F113" s="36">
        <f>H113+J113+L113+N113</f>
        <v>0</v>
      </c>
      <c r="G113" s="44">
        <f t="shared" si="41"/>
        <v>0</v>
      </c>
      <c r="H113" s="44">
        <f t="shared" si="41"/>
        <v>0</v>
      </c>
      <c r="I113" s="44">
        <f t="shared" si="41"/>
        <v>0</v>
      </c>
      <c r="J113" s="44">
        <f t="shared" si="41"/>
        <v>0</v>
      </c>
      <c r="K113" s="44">
        <f t="shared" si="41"/>
        <v>0</v>
      </c>
      <c r="L113" s="44">
        <f t="shared" si="41"/>
        <v>0</v>
      </c>
      <c r="M113" s="44">
        <f t="shared" si="41"/>
        <v>0</v>
      </c>
      <c r="N113" s="44">
        <f t="shared" si="41"/>
        <v>0</v>
      </c>
      <c r="O113" s="11"/>
    </row>
    <row r="114" spans="1:15" s="5" customFormat="1" ht="15" customHeight="1">
      <c r="A114" s="74"/>
      <c r="B114" s="75"/>
      <c r="C114" s="71"/>
      <c r="D114" s="15" t="s">
        <v>11</v>
      </c>
      <c r="E114" s="36">
        <f>G114+I114+K114</f>
        <v>0</v>
      </c>
      <c r="F114" s="36">
        <f>H114+J114+L114+N114</f>
        <v>0</v>
      </c>
      <c r="G114" s="44">
        <f t="shared" si="41"/>
        <v>0</v>
      </c>
      <c r="H114" s="44">
        <f t="shared" si="41"/>
        <v>0</v>
      </c>
      <c r="I114" s="44">
        <f t="shared" si="41"/>
        <v>0</v>
      </c>
      <c r="J114" s="44">
        <f t="shared" si="41"/>
        <v>0</v>
      </c>
      <c r="K114" s="44">
        <f t="shared" si="41"/>
        <v>0</v>
      </c>
      <c r="L114" s="44">
        <f t="shared" si="41"/>
        <v>0</v>
      </c>
      <c r="M114" s="44">
        <f t="shared" si="41"/>
        <v>0</v>
      </c>
      <c r="N114" s="44">
        <f t="shared" si="41"/>
        <v>0</v>
      </c>
      <c r="O114" s="11"/>
    </row>
    <row r="115" spans="1:15" s="5" customFormat="1" ht="15" customHeight="1">
      <c r="A115" s="74"/>
      <c r="B115" s="75"/>
      <c r="C115" s="71"/>
      <c r="D115" s="15" t="s">
        <v>12</v>
      </c>
      <c r="E115" s="36">
        <f>G115+I115+K115</f>
        <v>231906.18</v>
      </c>
      <c r="F115" s="36">
        <f>H115+J115+L115+N115</f>
        <v>0</v>
      </c>
      <c r="G115" s="44">
        <f t="shared" si="41"/>
        <v>65632.18000000001</v>
      </c>
      <c r="H115" s="44">
        <f t="shared" si="41"/>
        <v>0</v>
      </c>
      <c r="I115" s="44">
        <f t="shared" si="41"/>
        <v>0</v>
      </c>
      <c r="J115" s="44">
        <f t="shared" si="41"/>
        <v>0</v>
      </c>
      <c r="K115" s="44">
        <f t="shared" si="41"/>
        <v>166274</v>
      </c>
      <c r="L115" s="44">
        <f t="shared" si="41"/>
        <v>0</v>
      </c>
      <c r="M115" s="44">
        <f t="shared" si="41"/>
        <v>0</v>
      </c>
      <c r="N115" s="44">
        <f t="shared" si="41"/>
        <v>0</v>
      </c>
      <c r="O115" s="11"/>
    </row>
    <row r="116" spans="1:15" s="5" customFormat="1" ht="15" customHeight="1">
      <c r="A116" s="74"/>
      <c r="B116" s="75"/>
      <c r="C116" s="71"/>
      <c r="D116" s="15" t="s">
        <v>13</v>
      </c>
      <c r="E116" s="36">
        <f>G116+I116+K116</f>
        <v>173811.21000000002</v>
      </c>
      <c r="F116" s="36">
        <f>H116+J116+L116+N116</f>
        <v>0</v>
      </c>
      <c r="G116" s="44">
        <f t="shared" si="41"/>
        <v>62736.51</v>
      </c>
      <c r="H116" s="44">
        <f t="shared" si="41"/>
        <v>0</v>
      </c>
      <c r="I116" s="44">
        <f t="shared" si="41"/>
        <v>0</v>
      </c>
      <c r="J116" s="44">
        <f t="shared" si="41"/>
        <v>0</v>
      </c>
      <c r="K116" s="44">
        <f t="shared" si="41"/>
        <v>111074.70000000001</v>
      </c>
      <c r="L116" s="44">
        <f t="shared" si="41"/>
        <v>0</v>
      </c>
      <c r="M116" s="44">
        <f t="shared" si="41"/>
        <v>0</v>
      </c>
      <c r="N116" s="44">
        <f t="shared" si="41"/>
        <v>0</v>
      </c>
      <c r="O116" s="11"/>
    </row>
    <row r="117" spans="1:15" s="5" customFormat="1" ht="50.25" customHeight="1">
      <c r="A117" s="33" t="s">
        <v>24</v>
      </c>
      <c r="B117" s="118" t="s">
        <v>67</v>
      </c>
      <c r="C117" s="75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20"/>
    </row>
    <row r="118" spans="1:15" ht="15">
      <c r="A118" s="76" t="s">
        <v>25</v>
      </c>
      <c r="B118" s="93" t="s">
        <v>41</v>
      </c>
      <c r="C118" s="48"/>
      <c r="D118" s="30" t="s">
        <v>17</v>
      </c>
      <c r="E118" s="42">
        <f aca="true" t="shared" si="42" ref="E118:N118">SUM(E119:E123)</f>
        <v>25000</v>
      </c>
      <c r="F118" s="42">
        <f t="shared" si="42"/>
        <v>0</v>
      </c>
      <c r="G118" s="42">
        <f t="shared" si="42"/>
        <v>25000</v>
      </c>
      <c r="H118" s="42">
        <f t="shared" si="42"/>
        <v>0</v>
      </c>
      <c r="I118" s="42">
        <f t="shared" si="42"/>
        <v>0</v>
      </c>
      <c r="J118" s="42">
        <f t="shared" si="42"/>
        <v>0</v>
      </c>
      <c r="K118" s="42">
        <f t="shared" si="42"/>
        <v>0</v>
      </c>
      <c r="L118" s="42">
        <f t="shared" si="42"/>
        <v>0</v>
      </c>
      <c r="M118" s="42">
        <f t="shared" si="42"/>
        <v>0</v>
      </c>
      <c r="N118" s="42">
        <f t="shared" si="42"/>
        <v>0</v>
      </c>
      <c r="O118" s="115" t="s">
        <v>31</v>
      </c>
    </row>
    <row r="119" spans="1:15" ht="15">
      <c r="A119" s="77"/>
      <c r="B119" s="94"/>
      <c r="C119" s="49"/>
      <c r="D119" s="31" t="s">
        <v>9</v>
      </c>
      <c r="E119" s="45">
        <f>G119+I119+K119</f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116"/>
    </row>
    <row r="120" spans="1:15" ht="15">
      <c r="A120" s="77"/>
      <c r="B120" s="94"/>
      <c r="C120" s="49"/>
      <c r="D120" s="31" t="s">
        <v>10</v>
      </c>
      <c r="E120" s="45">
        <f>G120+I120+K120</f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116"/>
    </row>
    <row r="121" spans="1:15" ht="15">
      <c r="A121" s="77"/>
      <c r="B121" s="94"/>
      <c r="C121" s="49"/>
      <c r="D121" s="31" t="s">
        <v>11</v>
      </c>
      <c r="E121" s="45">
        <f>G121+I121+K121</f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116"/>
    </row>
    <row r="122" spans="1:15" ht="15">
      <c r="A122" s="77"/>
      <c r="B122" s="94"/>
      <c r="C122" s="49"/>
      <c r="D122" s="31" t="s">
        <v>12</v>
      </c>
      <c r="E122" s="45">
        <f>G122+I122+K122</f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116"/>
    </row>
    <row r="123" spans="1:15" ht="15">
      <c r="A123" s="77"/>
      <c r="B123" s="94"/>
      <c r="C123" s="49"/>
      <c r="D123" s="31" t="s">
        <v>13</v>
      </c>
      <c r="E123" s="45">
        <f>G123+I123+K123</f>
        <v>25000</v>
      </c>
      <c r="F123" s="38">
        <v>0</v>
      </c>
      <c r="G123" s="38">
        <v>25000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116"/>
    </row>
    <row r="124" spans="1:15" ht="15">
      <c r="A124" s="77"/>
      <c r="B124" s="94"/>
      <c r="C124" s="49"/>
      <c r="D124" s="30" t="s">
        <v>18</v>
      </c>
      <c r="E124" s="43">
        <f aca="true" t="shared" si="43" ref="E124:N124">SUM(E125:E129)</f>
        <v>0</v>
      </c>
      <c r="F124" s="43">
        <f t="shared" si="43"/>
        <v>0</v>
      </c>
      <c r="G124" s="43">
        <f t="shared" si="43"/>
        <v>0</v>
      </c>
      <c r="H124" s="43">
        <f t="shared" si="43"/>
        <v>0</v>
      </c>
      <c r="I124" s="43">
        <f t="shared" si="43"/>
        <v>0</v>
      </c>
      <c r="J124" s="43">
        <f t="shared" si="43"/>
        <v>0</v>
      </c>
      <c r="K124" s="43">
        <f t="shared" si="43"/>
        <v>0</v>
      </c>
      <c r="L124" s="43">
        <f t="shared" si="43"/>
        <v>0</v>
      </c>
      <c r="M124" s="43">
        <f t="shared" si="43"/>
        <v>0</v>
      </c>
      <c r="N124" s="43">
        <f t="shared" si="43"/>
        <v>0</v>
      </c>
      <c r="O124" s="116"/>
    </row>
    <row r="125" spans="1:15" ht="15">
      <c r="A125" s="77"/>
      <c r="B125" s="94"/>
      <c r="C125" s="49"/>
      <c r="D125" s="31" t="s">
        <v>9</v>
      </c>
      <c r="E125" s="45">
        <f>G125+I125+K125</f>
        <v>0</v>
      </c>
      <c r="F125" s="38">
        <f>H125+J125+L125+N125</f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116"/>
    </row>
    <row r="126" spans="1:15" ht="15">
      <c r="A126" s="77"/>
      <c r="B126" s="94"/>
      <c r="C126" s="49"/>
      <c r="D126" s="31" t="s">
        <v>10</v>
      </c>
      <c r="E126" s="45">
        <f>G126+I126+K126</f>
        <v>0</v>
      </c>
      <c r="F126" s="38">
        <f>H126+J126+L126+N126</f>
        <v>0</v>
      </c>
      <c r="G126" s="38"/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116"/>
    </row>
    <row r="127" spans="1:15" ht="15">
      <c r="A127" s="77"/>
      <c r="B127" s="94"/>
      <c r="C127" s="49"/>
      <c r="D127" s="31" t="s">
        <v>11</v>
      </c>
      <c r="E127" s="45">
        <f>G127+I127+K127</f>
        <v>0</v>
      </c>
      <c r="F127" s="38">
        <f>H127+J127+L127+N127</f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116"/>
    </row>
    <row r="128" spans="1:15" ht="15">
      <c r="A128" s="77"/>
      <c r="B128" s="94"/>
      <c r="C128" s="49"/>
      <c r="D128" s="31" t="s">
        <v>12</v>
      </c>
      <c r="E128" s="45">
        <f>G128+I128+K128</f>
        <v>0</v>
      </c>
      <c r="F128" s="38">
        <f>H128+J128+L128+N128</f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116"/>
    </row>
    <row r="129" spans="1:15" ht="15">
      <c r="A129" s="77"/>
      <c r="B129" s="94"/>
      <c r="C129" s="49"/>
      <c r="D129" s="31" t="s">
        <v>13</v>
      </c>
      <c r="E129" s="45">
        <f>G129+I129+K129</f>
        <v>0</v>
      </c>
      <c r="F129" s="38">
        <f>H129+J129+L129+N129</f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117"/>
    </row>
    <row r="130" spans="1:15" s="5" customFormat="1" ht="14.25">
      <c r="A130" s="64"/>
      <c r="B130" s="93" t="s">
        <v>62</v>
      </c>
      <c r="C130" s="65"/>
      <c r="D130" s="7" t="s">
        <v>17</v>
      </c>
      <c r="E130" s="42">
        <f aca="true" t="shared" si="44" ref="E130:N130">SUM(E131:E135)</f>
        <v>4038.4</v>
      </c>
      <c r="F130" s="42">
        <f t="shared" si="44"/>
        <v>0</v>
      </c>
      <c r="G130" s="42">
        <f t="shared" si="44"/>
        <v>4038.4</v>
      </c>
      <c r="H130" s="42">
        <f t="shared" si="44"/>
        <v>0</v>
      </c>
      <c r="I130" s="42">
        <f t="shared" si="44"/>
        <v>0</v>
      </c>
      <c r="J130" s="42">
        <f t="shared" si="44"/>
        <v>0</v>
      </c>
      <c r="K130" s="42">
        <f t="shared" si="44"/>
        <v>0</v>
      </c>
      <c r="L130" s="42">
        <f t="shared" si="44"/>
        <v>0</v>
      </c>
      <c r="M130" s="42">
        <f t="shared" si="44"/>
        <v>0</v>
      </c>
      <c r="N130" s="42">
        <f t="shared" si="44"/>
        <v>0</v>
      </c>
      <c r="O130" s="66"/>
    </row>
    <row r="131" spans="1:15" ht="15">
      <c r="A131" s="63"/>
      <c r="B131" s="94"/>
      <c r="C131" s="49"/>
      <c r="D131" s="8" t="s">
        <v>9</v>
      </c>
      <c r="E131" s="38">
        <f>G131+I131+K131</f>
        <v>0</v>
      </c>
      <c r="F131" s="38">
        <f>H131+J131+L131+N131</f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51"/>
    </row>
    <row r="132" spans="1:15" ht="15">
      <c r="A132" s="63"/>
      <c r="B132" s="94"/>
      <c r="C132" s="49"/>
      <c r="D132" s="8" t="s">
        <v>10</v>
      </c>
      <c r="E132" s="38">
        <f>G132+I132+K132</f>
        <v>0</v>
      </c>
      <c r="F132" s="38">
        <f>H132+J132+L132+N132</f>
        <v>0</v>
      </c>
      <c r="G132" s="38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51"/>
    </row>
    <row r="133" spans="1:15" ht="15">
      <c r="A133" s="63"/>
      <c r="B133" s="94"/>
      <c r="C133" s="49"/>
      <c r="D133" s="8" t="s">
        <v>11</v>
      </c>
      <c r="E133" s="38">
        <f>G133+I133+K133</f>
        <v>0</v>
      </c>
      <c r="F133" s="38">
        <f>H133+J133+L133+N133</f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51"/>
    </row>
    <row r="134" spans="1:15" ht="15">
      <c r="A134" s="63"/>
      <c r="B134" s="94"/>
      <c r="C134" s="49"/>
      <c r="D134" s="8" t="s">
        <v>12</v>
      </c>
      <c r="E134" s="38">
        <f>G134+I134+K134</f>
        <v>0</v>
      </c>
      <c r="F134" s="38">
        <f>H134+J134+L134+N134</f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51"/>
    </row>
    <row r="135" spans="1:15" ht="15">
      <c r="A135" s="63"/>
      <c r="B135" s="94"/>
      <c r="C135" s="49"/>
      <c r="D135" s="8" t="s">
        <v>13</v>
      </c>
      <c r="E135" s="38">
        <f>G135+I135+K135</f>
        <v>4038.4</v>
      </c>
      <c r="F135" s="38">
        <f>H135+J135+L135+N135</f>
        <v>0</v>
      </c>
      <c r="G135" s="38">
        <v>4038.4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51"/>
    </row>
    <row r="136" spans="1:15" s="5" customFormat="1" ht="14.25">
      <c r="A136" s="67"/>
      <c r="B136" s="94"/>
      <c r="C136" s="68"/>
      <c r="D136" s="7" t="s">
        <v>18</v>
      </c>
      <c r="E136" s="42">
        <f aca="true" t="shared" si="45" ref="E136:N136">SUM(E137:E141)</f>
        <v>0</v>
      </c>
      <c r="F136" s="42">
        <f t="shared" si="45"/>
        <v>0</v>
      </c>
      <c r="G136" s="42">
        <f t="shared" si="45"/>
        <v>0</v>
      </c>
      <c r="H136" s="42">
        <f t="shared" si="45"/>
        <v>0</v>
      </c>
      <c r="I136" s="42">
        <f t="shared" si="45"/>
        <v>0</v>
      </c>
      <c r="J136" s="42">
        <f t="shared" si="45"/>
        <v>0</v>
      </c>
      <c r="K136" s="42">
        <f t="shared" si="45"/>
        <v>0</v>
      </c>
      <c r="L136" s="42">
        <f t="shared" si="45"/>
        <v>0</v>
      </c>
      <c r="M136" s="42">
        <f t="shared" si="45"/>
        <v>0</v>
      </c>
      <c r="N136" s="42">
        <f t="shared" si="45"/>
        <v>0</v>
      </c>
      <c r="O136" s="66"/>
    </row>
    <row r="137" spans="1:15" ht="15">
      <c r="A137" s="63"/>
      <c r="B137" s="94"/>
      <c r="C137" s="49"/>
      <c r="D137" s="8" t="s">
        <v>9</v>
      </c>
      <c r="E137" s="38">
        <f>G137+I137+K137</f>
        <v>0</v>
      </c>
      <c r="F137" s="38">
        <f>H137+J137+L137+N137</f>
        <v>0</v>
      </c>
      <c r="G137" s="38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51"/>
    </row>
    <row r="138" spans="1:15" ht="15">
      <c r="A138" s="63"/>
      <c r="B138" s="94"/>
      <c r="C138" s="49"/>
      <c r="D138" s="8" t="s">
        <v>10</v>
      </c>
      <c r="E138" s="38">
        <f>G138+I138+K138</f>
        <v>0</v>
      </c>
      <c r="F138" s="38">
        <f>H138+J138+L138+N138</f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51"/>
    </row>
    <row r="139" spans="1:15" ht="15">
      <c r="A139" s="63"/>
      <c r="B139" s="94"/>
      <c r="C139" s="49"/>
      <c r="D139" s="8" t="s">
        <v>11</v>
      </c>
      <c r="E139" s="38">
        <f>G139+I139+K139</f>
        <v>0</v>
      </c>
      <c r="F139" s="38">
        <f>H139+J139+L139+N139</f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51"/>
    </row>
    <row r="140" spans="1:15" ht="15">
      <c r="A140" s="63"/>
      <c r="B140" s="94"/>
      <c r="C140" s="49"/>
      <c r="D140" s="8" t="s">
        <v>12</v>
      </c>
      <c r="E140" s="38">
        <f>G140+I140+K140</f>
        <v>0</v>
      </c>
      <c r="F140" s="38">
        <f>H140+J140+L140+N140</f>
        <v>0</v>
      </c>
      <c r="G140" s="38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51"/>
    </row>
    <row r="141" spans="1:15" ht="15">
      <c r="A141" s="63"/>
      <c r="B141" s="94"/>
      <c r="C141" s="49"/>
      <c r="D141" s="8" t="s">
        <v>13</v>
      </c>
      <c r="E141" s="38">
        <f>G141+I141+K141</f>
        <v>0</v>
      </c>
      <c r="F141" s="38">
        <f>H141+J141+L141+N141</f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51"/>
    </row>
    <row r="142" spans="1:15" s="5" customFormat="1" ht="14.25">
      <c r="A142" s="74" t="s">
        <v>28</v>
      </c>
      <c r="B142" s="75"/>
      <c r="C142" s="71"/>
      <c r="D142" s="14" t="s">
        <v>8</v>
      </c>
      <c r="E142" s="35">
        <f aca="true" t="shared" si="46" ref="E142:N142">SUM(E143:E147)</f>
        <v>29038.4</v>
      </c>
      <c r="F142" s="35">
        <f t="shared" si="46"/>
        <v>0</v>
      </c>
      <c r="G142" s="35">
        <f t="shared" si="46"/>
        <v>29038.4</v>
      </c>
      <c r="H142" s="35">
        <f t="shared" si="46"/>
        <v>0</v>
      </c>
      <c r="I142" s="35">
        <f t="shared" si="46"/>
        <v>0</v>
      </c>
      <c r="J142" s="35">
        <f t="shared" si="46"/>
        <v>0</v>
      </c>
      <c r="K142" s="35">
        <f t="shared" si="46"/>
        <v>0</v>
      </c>
      <c r="L142" s="35">
        <f t="shared" si="46"/>
        <v>0</v>
      </c>
      <c r="M142" s="35">
        <f t="shared" si="46"/>
        <v>0</v>
      </c>
      <c r="N142" s="35">
        <f t="shared" si="46"/>
        <v>0</v>
      </c>
      <c r="O142" s="61"/>
    </row>
    <row r="143" spans="1:15" s="5" customFormat="1" ht="14.25">
      <c r="A143" s="74"/>
      <c r="B143" s="75"/>
      <c r="C143" s="71"/>
      <c r="D143" s="15" t="s">
        <v>9</v>
      </c>
      <c r="E143" s="43">
        <f>G143+I143+K143</f>
        <v>0</v>
      </c>
      <c r="F143" s="42">
        <f>H143+J143+L143+N143</f>
        <v>0</v>
      </c>
      <c r="G143" s="43">
        <f aca="true" t="shared" si="47" ref="G143:N147">G149+G155</f>
        <v>0</v>
      </c>
      <c r="H143" s="43">
        <f t="shared" si="47"/>
        <v>0</v>
      </c>
      <c r="I143" s="43">
        <f t="shared" si="47"/>
        <v>0</v>
      </c>
      <c r="J143" s="43">
        <f t="shared" si="47"/>
        <v>0</v>
      </c>
      <c r="K143" s="43">
        <f t="shared" si="47"/>
        <v>0</v>
      </c>
      <c r="L143" s="43">
        <f t="shared" si="47"/>
        <v>0</v>
      </c>
      <c r="M143" s="43">
        <f t="shared" si="47"/>
        <v>0</v>
      </c>
      <c r="N143" s="43">
        <f t="shared" si="47"/>
        <v>0</v>
      </c>
      <c r="O143" s="16"/>
    </row>
    <row r="144" spans="1:15" s="5" customFormat="1" ht="14.25">
      <c r="A144" s="74"/>
      <c r="B144" s="75"/>
      <c r="C144" s="71"/>
      <c r="D144" s="15" t="s">
        <v>10</v>
      </c>
      <c r="E144" s="43">
        <f>G144+I144+K144</f>
        <v>0</v>
      </c>
      <c r="F144" s="42">
        <f>H144+J144+L144+N144</f>
        <v>0</v>
      </c>
      <c r="G144" s="43">
        <f t="shared" si="47"/>
        <v>0</v>
      </c>
      <c r="H144" s="43">
        <f t="shared" si="47"/>
        <v>0</v>
      </c>
      <c r="I144" s="43">
        <f t="shared" si="47"/>
        <v>0</v>
      </c>
      <c r="J144" s="43">
        <f t="shared" si="47"/>
        <v>0</v>
      </c>
      <c r="K144" s="43">
        <f t="shared" si="47"/>
        <v>0</v>
      </c>
      <c r="L144" s="43">
        <f t="shared" si="47"/>
        <v>0</v>
      </c>
      <c r="M144" s="43">
        <f t="shared" si="47"/>
        <v>0</v>
      </c>
      <c r="N144" s="43">
        <f t="shared" si="47"/>
        <v>0</v>
      </c>
      <c r="O144" s="16"/>
    </row>
    <row r="145" spans="1:15" s="5" customFormat="1" ht="14.25">
      <c r="A145" s="74"/>
      <c r="B145" s="75"/>
      <c r="C145" s="71"/>
      <c r="D145" s="15" t="s">
        <v>11</v>
      </c>
      <c r="E145" s="43">
        <f>G145+I145+K145</f>
        <v>0</v>
      </c>
      <c r="F145" s="42">
        <f>H145+J145+L145+N145</f>
        <v>0</v>
      </c>
      <c r="G145" s="43">
        <f t="shared" si="47"/>
        <v>0</v>
      </c>
      <c r="H145" s="43">
        <f t="shared" si="47"/>
        <v>0</v>
      </c>
      <c r="I145" s="43">
        <f t="shared" si="47"/>
        <v>0</v>
      </c>
      <c r="J145" s="43">
        <f t="shared" si="47"/>
        <v>0</v>
      </c>
      <c r="K145" s="43">
        <f t="shared" si="47"/>
        <v>0</v>
      </c>
      <c r="L145" s="43">
        <f t="shared" si="47"/>
        <v>0</v>
      </c>
      <c r="M145" s="43">
        <f t="shared" si="47"/>
        <v>0</v>
      </c>
      <c r="N145" s="43">
        <f t="shared" si="47"/>
        <v>0</v>
      </c>
      <c r="O145" s="16"/>
    </row>
    <row r="146" spans="1:15" s="5" customFormat="1" ht="14.25">
      <c r="A146" s="74"/>
      <c r="B146" s="75"/>
      <c r="C146" s="71"/>
      <c r="D146" s="15" t="s">
        <v>12</v>
      </c>
      <c r="E146" s="43">
        <f>G146+I146+K146</f>
        <v>0</v>
      </c>
      <c r="F146" s="42">
        <f>H146+J146+L146+N146</f>
        <v>0</v>
      </c>
      <c r="G146" s="43">
        <f t="shared" si="47"/>
        <v>0</v>
      </c>
      <c r="H146" s="43">
        <f t="shared" si="47"/>
        <v>0</v>
      </c>
      <c r="I146" s="43">
        <f t="shared" si="47"/>
        <v>0</v>
      </c>
      <c r="J146" s="43">
        <f t="shared" si="47"/>
        <v>0</v>
      </c>
      <c r="K146" s="43">
        <f t="shared" si="47"/>
        <v>0</v>
      </c>
      <c r="L146" s="43">
        <f t="shared" si="47"/>
        <v>0</v>
      </c>
      <c r="M146" s="43">
        <f t="shared" si="47"/>
        <v>0</v>
      </c>
      <c r="N146" s="43">
        <f t="shared" si="47"/>
        <v>0</v>
      </c>
      <c r="O146" s="16"/>
    </row>
    <row r="147" spans="1:15" s="5" customFormat="1" ht="14.25">
      <c r="A147" s="74"/>
      <c r="B147" s="75"/>
      <c r="C147" s="71"/>
      <c r="D147" s="15" t="s">
        <v>13</v>
      </c>
      <c r="E147" s="43">
        <f>G147+I147+K147</f>
        <v>29038.4</v>
      </c>
      <c r="F147" s="42">
        <f>H147+J147+L147+N147</f>
        <v>0</v>
      </c>
      <c r="G147" s="43">
        <f t="shared" si="47"/>
        <v>29038.4</v>
      </c>
      <c r="H147" s="43">
        <f t="shared" si="47"/>
        <v>0</v>
      </c>
      <c r="I147" s="43">
        <f t="shared" si="47"/>
        <v>0</v>
      </c>
      <c r="J147" s="43">
        <f t="shared" si="47"/>
        <v>0</v>
      </c>
      <c r="K147" s="43">
        <f t="shared" si="47"/>
        <v>0</v>
      </c>
      <c r="L147" s="43">
        <f t="shared" si="47"/>
        <v>0</v>
      </c>
      <c r="M147" s="43">
        <f t="shared" si="47"/>
        <v>0</v>
      </c>
      <c r="N147" s="43">
        <f t="shared" si="47"/>
        <v>0</v>
      </c>
      <c r="O147" s="16"/>
    </row>
    <row r="148" spans="1:15" s="5" customFormat="1" ht="14.25">
      <c r="A148" s="72" t="s">
        <v>21</v>
      </c>
      <c r="B148" s="73"/>
      <c r="C148" s="92"/>
      <c r="D148" s="14" t="s">
        <v>8</v>
      </c>
      <c r="E148" s="35">
        <f aca="true" t="shared" si="48" ref="E148:N148">SUM(E149:E153)</f>
        <v>29038.4</v>
      </c>
      <c r="F148" s="35">
        <f t="shared" si="48"/>
        <v>0</v>
      </c>
      <c r="G148" s="35">
        <f t="shared" si="48"/>
        <v>29038.4</v>
      </c>
      <c r="H148" s="35">
        <f t="shared" si="48"/>
        <v>0</v>
      </c>
      <c r="I148" s="35">
        <f t="shared" si="48"/>
        <v>0</v>
      </c>
      <c r="J148" s="35">
        <f t="shared" si="48"/>
        <v>0</v>
      </c>
      <c r="K148" s="35">
        <f t="shared" si="48"/>
        <v>0</v>
      </c>
      <c r="L148" s="35">
        <f t="shared" si="48"/>
        <v>0</v>
      </c>
      <c r="M148" s="35">
        <f t="shared" si="48"/>
        <v>0</v>
      </c>
      <c r="N148" s="35">
        <f t="shared" si="48"/>
        <v>0</v>
      </c>
      <c r="O148" s="16"/>
    </row>
    <row r="149" spans="1:15" s="5" customFormat="1" ht="14.25">
      <c r="A149" s="74"/>
      <c r="B149" s="75"/>
      <c r="C149" s="71"/>
      <c r="D149" s="15" t="s">
        <v>9</v>
      </c>
      <c r="E149" s="43">
        <f>G149+I149+K149</f>
        <v>0</v>
      </c>
      <c r="F149" s="42">
        <f>H149+J149+L149+N149</f>
        <v>0</v>
      </c>
      <c r="G149" s="42">
        <f aca="true" t="shared" si="49" ref="G149:N153">G119+G131</f>
        <v>0</v>
      </c>
      <c r="H149" s="42">
        <f t="shared" si="49"/>
        <v>0</v>
      </c>
      <c r="I149" s="42">
        <f t="shared" si="49"/>
        <v>0</v>
      </c>
      <c r="J149" s="42">
        <f t="shared" si="49"/>
        <v>0</v>
      </c>
      <c r="K149" s="42">
        <f t="shared" si="49"/>
        <v>0</v>
      </c>
      <c r="L149" s="42">
        <f t="shared" si="49"/>
        <v>0</v>
      </c>
      <c r="M149" s="42">
        <f t="shared" si="49"/>
        <v>0</v>
      </c>
      <c r="N149" s="42">
        <f t="shared" si="49"/>
        <v>0</v>
      </c>
      <c r="O149" s="16"/>
    </row>
    <row r="150" spans="1:15" s="5" customFormat="1" ht="14.25">
      <c r="A150" s="74"/>
      <c r="B150" s="75"/>
      <c r="C150" s="71"/>
      <c r="D150" s="15" t="s">
        <v>10</v>
      </c>
      <c r="E150" s="43">
        <f>G150+I150+K150</f>
        <v>0</v>
      </c>
      <c r="F150" s="42">
        <f>H150+J150+L150+N150</f>
        <v>0</v>
      </c>
      <c r="G150" s="42">
        <f t="shared" si="49"/>
        <v>0</v>
      </c>
      <c r="H150" s="42">
        <f t="shared" si="49"/>
        <v>0</v>
      </c>
      <c r="I150" s="42">
        <f t="shared" si="49"/>
        <v>0</v>
      </c>
      <c r="J150" s="42">
        <f t="shared" si="49"/>
        <v>0</v>
      </c>
      <c r="K150" s="42">
        <f t="shared" si="49"/>
        <v>0</v>
      </c>
      <c r="L150" s="42">
        <f t="shared" si="49"/>
        <v>0</v>
      </c>
      <c r="M150" s="42">
        <f t="shared" si="49"/>
        <v>0</v>
      </c>
      <c r="N150" s="42">
        <f t="shared" si="49"/>
        <v>0</v>
      </c>
      <c r="O150" s="16"/>
    </row>
    <row r="151" spans="1:15" s="5" customFormat="1" ht="14.25">
      <c r="A151" s="74"/>
      <c r="B151" s="75"/>
      <c r="C151" s="71"/>
      <c r="D151" s="15" t="s">
        <v>11</v>
      </c>
      <c r="E151" s="43">
        <f>G151+I151+K151</f>
        <v>0</v>
      </c>
      <c r="F151" s="42">
        <f>H151+J151+L151+N151</f>
        <v>0</v>
      </c>
      <c r="G151" s="42">
        <f t="shared" si="49"/>
        <v>0</v>
      </c>
      <c r="H151" s="42">
        <f t="shared" si="49"/>
        <v>0</v>
      </c>
      <c r="I151" s="42">
        <f t="shared" si="49"/>
        <v>0</v>
      </c>
      <c r="J151" s="42">
        <f t="shared" si="49"/>
        <v>0</v>
      </c>
      <c r="K151" s="42">
        <f t="shared" si="49"/>
        <v>0</v>
      </c>
      <c r="L151" s="42">
        <f t="shared" si="49"/>
        <v>0</v>
      </c>
      <c r="M151" s="42">
        <f t="shared" si="49"/>
        <v>0</v>
      </c>
      <c r="N151" s="42">
        <f t="shared" si="49"/>
        <v>0</v>
      </c>
      <c r="O151" s="16"/>
    </row>
    <row r="152" spans="1:15" s="5" customFormat="1" ht="14.25">
      <c r="A152" s="74"/>
      <c r="B152" s="75"/>
      <c r="C152" s="71"/>
      <c r="D152" s="15" t="s">
        <v>12</v>
      </c>
      <c r="E152" s="43">
        <f>G152+I152+K152</f>
        <v>0</v>
      </c>
      <c r="F152" s="42">
        <f>H152+J152+L152+N152</f>
        <v>0</v>
      </c>
      <c r="G152" s="42">
        <f t="shared" si="49"/>
        <v>0</v>
      </c>
      <c r="H152" s="42">
        <f t="shared" si="49"/>
        <v>0</v>
      </c>
      <c r="I152" s="42">
        <f t="shared" si="49"/>
        <v>0</v>
      </c>
      <c r="J152" s="42">
        <f t="shared" si="49"/>
        <v>0</v>
      </c>
      <c r="K152" s="42">
        <f t="shared" si="49"/>
        <v>0</v>
      </c>
      <c r="L152" s="42">
        <f t="shared" si="49"/>
        <v>0</v>
      </c>
      <c r="M152" s="42">
        <f t="shared" si="49"/>
        <v>0</v>
      </c>
      <c r="N152" s="42">
        <f t="shared" si="49"/>
        <v>0</v>
      </c>
      <c r="O152" s="16"/>
    </row>
    <row r="153" spans="1:15" s="5" customFormat="1" ht="14.25">
      <c r="A153" s="74"/>
      <c r="B153" s="75"/>
      <c r="C153" s="71"/>
      <c r="D153" s="15" t="s">
        <v>13</v>
      </c>
      <c r="E153" s="43">
        <f>G153+I153+K153</f>
        <v>29038.4</v>
      </c>
      <c r="F153" s="42">
        <f>H153+J153+L153+N153</f>
        <v>0</v>
      </c>
      <c r="G153" s="42">
        <f t="shared" si="49"/>
        <v>29038.4</v>
      </c>
      <c r="H153" s="42">
        <f t="shared" si="49"/>
        <v>0</v>
      </c>
      <c r="I153" s="42">
        <f t="shared" si="49"/>
        <v>0</v>
      </c>
      <c r="J153" s="42">
        <f t="shared" si="49"/>
        <v>0</v>
      </c>
      <c r="K153" s="42">
        <f t="shared" si="49"/>
        <v>0</v>
      </c>
      <c r="L153" s="42">
        <f t="shared" si="49"/>
        <v>0</v>
      </c>
      <c r="M153" s="42">
        <f t="shared" si="49"/>
        <v>0</v>
      </c>
      <c r="N153" s="42">
        <f t="shared" si="49"/>
        <v>0</v>
      </c>
      <c r="O153" s="16"/>
    </row>
    <row r="154" spans="1:15" s="5" customFormat="1" ht="14.25">
      <c r="A154" s="72" t="s">
        <v>22</v>
      </c>
      <c r="B154" s="73"/>
      <c r="C154" s="92"/>
      <c r="D154" s="14" t="s">
        <v>8</v>
      </c>
      <c r="E154" s="35">
        <f aca="true" t="shared" si="50" ref="E154:N154">SUM(E155:E159)</f>
        <v>0</v>
      </c>
      <c r="F154" s="35">
        <f t="shared" si="50"/>
        <v>0</v>
      </c>
      <c r="G154" s="35">
        <f t="shared" si="50"/>
        <v>0</v>
      </c>
      <c r="H154" s="35">
        <f t="shared" si="50"/>
        <v>0</v>
      </c>
      <c r="I154" s="35">
        <f t="shared" si="50"/>
        <v>0</v>
      </c>
      <c r="J154" s="35">
        <f t="shared" si="50"/>
        <v>0</v>
      </c>
      <c r="K154" s="35">
        <f t="shared" si="50"/>
        <v>0</v>
      </c>
      <c r="L154" s="35">
        <f t="shared" si="50"/>
        <v>0</v>
      </c>
      <c r="M154" s="35">
        <f t="shared" si="50"/>
        <v>0</v>
      </c>
      <c r="N154" s="35">
        <f t="shared" si="50"/>
        <v>0</v>
      </c>
      <c r="O154" s="16"/>
    </row>
    <row r="155" spans="1:15" s="5" customFormat="1" ht="14.25">
      <c r="A155" s="74"/>
      <c r="B155" s="75"/>
      <c r="C155" s="71"/>
      <c r="D155" s="15" t="s">
        <v>9</v>
      </c>
      <c r="E155" s="43">
        <f>G155+I155+K155</f>
        <v>0</v>
      </c>
      <c r="F155" s="42">
        <f>H155+J155+L155+N155</f>
        <v>0</v>
      </c>
      <c r="G155" s="42">
        <f aca="true" t="shared" si="51" ref="G155:N159">G125+G137</f>
        <v>0</v>
      </c>
      <c r="H155" s="42">
        <f t="shared" si="51"/>
        <v>0</v>
      </c>
      <c r="I155" s="42">
        <f t="shared" si="51"/>
        <v>0</v>
      </c>
      <c r="J155" s="42">
        <f t="shared" si="51"/>
        <v>0</v>
      </c>
      <c r="K155" s="42">
        <f t="shared" si="51"/>
        <v>0</v>
      </c>
      <c r="L155" s="42">
        <f t="shared" si="51"/>
        <v>0</v>
      </c>
      <c r="M155" s="42">
        <f t="shared" si="51"/>
        <v>0</v>
      </c>
      <c r="N155" s="42">
        <f t="shared" si="51"/>
        <v>0</v>
      </c>
      <c r="O155" s="16"/>
    </row>
    <row r="156" spans="1:15" s="5" customFormat="1" ht="14.25">
      <c r="A156" s="74"/>
      <c r="B156" s="75"/>
      <c r="C156" s="71"/>
      <c r="D156" s="15" t="s">
        <v>10</v>
      </c>
      <c r="E156" s="43">
        <f>G156+I156+K156</f>
        <v>0</v>
      </c>
      <c r="F156" s="42">
        <f>H156+J156+L156+N156</f>
        <v>0</v>
      </c>
      <c r="G156" s="42">
        <f t="shared" si="51"/>
        <v>0</v>
      </c>
      <c r="H156" s="42">
        <f t="shared" si="51"/>
        <v>0</v>
      </c>
      <c r="I156" s="42">
        <f t="shared" si="51"/>
        <v>0</v>
      </c>
      <c r="J156" s="42">
        <f t="shared" si="51"/>
        <v>0</v>
      </c>
      <c r="K156" s="42">
        <f t="shared" si="51"/>
        <v>0</v>
      </c>
      <c r="L156" s="42">
        <f t="shared" si="51"/>
        <v>0</v>
      </c>
      <c r="M156" s="42">
        <f t="shared" si="51"/>
        <v>0</v>
      </c>
      <c r="N156" s="42">
        <f t="shared" si="51"/>
        <v>0</v>
      </c>
      <c r="O156" s="16"/>
    </row>
    <row r="157" spans="1:15" s="5" customFormat="1" ht="14.25">
      <c r="A157" s="74"/>
      <c r="B157" s="75"/>
      <c r="C157" s="71"/>
      <c r="D157" s="15" t="s">
        <v>11</v>
      </c>
      <c r="E157" s="43">
        <f>G157+I157+K157</f>
        <v>0</v>
      </c>
      <c r="F157" s="42">
        <f>H157+J157+L157+N157</f>
        <v>0</v>
      </c>
      <c r="G157" s="42">
        <f t="shared" si="51"/>
        <v>0</v>
      </c>
      <c r="H157" s="42">
        <f t="shared" si="51"/>
        <v>0</v>
      </c>
      <c r="I157" s="42">
        <f t="shared" si="51"/>
        <v>0</v>
      </c>
      <c r="J157" s="42">
        <f t="shared" si="51"/>
        <v>0</v>
      </c>
      <c r="K157" s="42">
        <f t="shared" si="51"/>
        <v>0</v>
      </c>
      <c r="L157" s="42">
        <f t="shared" si="51"/>
        <v>0</v>
      </c>
      <c r="M157" s="42">
        <f t="shared" si="51"/>
        <v>0</v>
      </c>
      <c r="N157" s="42">
        <f t="shared" si="51"/>
        <v>0</v>
      </c>
      <c r="O157" s="16"/>
    </row>
    <row r="158" spans="1:15" s="5" customFormat="1" ht="14.25">
      <c r="A158" s="74"/>
      <c r="B158" s="75"/>
      <c r="C158" s="71"/>
      <c r="D158" s="15" t="s">
        <v>12</v>
      </c>
      <c r="E158" s="43">
        <f>G158+I158+K158</f>
        <v>0</v>
      </c>
      <c r="F158" s="42">
        <f>H158+J158+L158+N158</f>
        <v>0</v>
      </c>
      <c r="G158" s="42">
        <f t="shared" si="51"/>
        <v>0</v>
      </c>
      <c r="H158" s="42">
        <f t="shared" si="51"/>
        <v>0</v>
      </c>
      <c r="I158" s="42">
        <f t="shared" si="51"/>
        <v>0</v>
      </c>
      <c r="J158" s="42">
        <f t="shared" si="51"/>
        <v>0</v>
      </c>
      <c r="K158" s="42">
        <f t="shared" si="51"/>
        <v>0</v>
      </c>
      <c r="L158" s="42">
        <f t="shared" si="51"/>
        <v>0</v>
      </c>
      <c r="M158" s="42">
        <f t="shared" si="51"/>
        <v>0</v>
      </c>
      <c r="N158" s="42">
        <f t="shared" si="51"/>
        <v>0</v>
      </c>
      <c r="O158" s="16"/>
    </row>
    <row r="159" spans="1:15" s="5" customFormat="1" ht="14.25">
      <c r="A159" s="74"/>
      <c r="B159" s="75"/>
      <c r="C159" s="71"/>
      <c r="D159" s="15" t="s">
        <v>13</v>
      </c>
      <c r="E159" s="42">
        <f>G159+I159+K159</f>
        <v>0</v>
      </c>
      <c r="F159" s="42">
        <f>H159+J159+L159+N159</f>
        <v>0</v>
      </c>
      <c r="G159" s="42">
        <f t="shared" si="51"/>
        <v>0</v>
      </c>
      <c r="H159" s="42">
        <f t="shared" si="51"/>
        <v>0</v>
      </c>
      <c r="I159" s="42">
        <f t="shared" si="51"/>
        <v>0</v>
      </c>
      <c r="J159" s="42">
        <f t="shared" si="51"/>
        <v>0</v>
      </c>
      <c r="K159" s="42">
        <f t="shared" si="51"/>
        <v>0</v>
      </c>
      <c r="L159" s="42">
        <f t="shared" si="51"/>
        <v>0</v>
      </c>
      <c r="M159" s="42">
        <f t="shared" si="51"/>
        <v>0</v>
      </c>
      <c r="N159" s="42">
        <f t="shared" si="51"/>
        <v>0</v>
      </c>
      <c r="O159" s="16"/>
    </row>
    <row r="160" spans="1:15" s="5" customFormat="1" ht="14.25" customHeight="1">
      <c r="A160" s="84" t="s">
        <v>29</v>
      </c>
      <c r="B160" s="85"/>
      <c r="C160" s="86"/>
      <c r="D160" s="14" t="s">
        <v>8</v>
      </c>
      <c r="E160" s="35">
        <f aca="true" t="shared" si="52" ref="E160:N160">SUM(E161:E165)</f>
        <v>702852.2300000001</v>
      </c>
      <c r="F160" s="35">
        <f t="shared" si="52"/>
        <v>258696.80000000002</v>
      </c>
      <c r="G160" s="35">
        <f t="shared" si="52"/>
        <v>173417.93</v>
      </c>
      <c r="H160" s="35">
        <f t="shared" si="52"/>
        <v>6611.2</v>
      </c>
      <c r="I160" s="35">
        <f t="shared" si="52"/>
        <v>155734.5</v>
      </c>
      <c r="J160" s="35">
        <f t="shared" si="52"/>
        <v>155734.5</v>
      </c>
      <c r="K160" s="35">
        <f t="shared" si="52"/>
        <v>373699.8</v>
      </c>
      <c r="L160" s="35">
        <f t="shared" si="52"/>
        <v>96351.1</v>
      </c>
      <c r="M160" s="35">
        <f t="shared" si="52"/>
        <v>0</v>
      </c>
      <c r="N160" s="35">
        <f t="shared" si="52"/>
        <v>0</v>
      </c>
      <c r="O160" s="61"/>
    </row>
    <row r="161" spans="1:15" s="5" customFormat="1" ht="14.25" customHeight="1">
      <c r="A161" s="87"/>
      <c r="B161" s="88"/>
      <c r="C161" s="89"/>
      <c r="D161" s="32" t="s">
        <v>9</v>
      </c>
      <c r="E161" s="43">
        <f>SUM(G161+I161+K161)</f>
        <v>201081.1</v>
      </c>
      <c r="F161" s="43">
        <f>H161+J161+L161</f>
        <v>201081.1</v>
      </c>
      <c r="G161" s="43">
        <f aca="true" t="shared" si="53" ref="G161:N165">G167+G173</f>
        <v>1140.1000000000008</v>
      </c>
      <c r="H161" s="43">
        <f t="shared" si="53"/>
        <v>1140.1000000000008</v>
      </c>
      <c r="I161" s="43">
        <f t="shared" si="53"/>
        <v>155734.5</v>
      </c>
      <c r="J161" s="43">
        <f t="shared" si="53"/>
        <v>155734.5</v>
      </c>
      <c r="K161" s="43">
        <f t="shared" si="53"/>
        <v>44206.49999999999</v>
      </c>
      <c r="L161" s="43">
        <f t="shared" si="53"/>
        <v>44206.49999999999</v>
      </c>
      <c r="M161" s="43">
        <f t="shared" si="53"/>
        <v>0</v>
      </c>
      <c r="N161" s="43">
        <f t="shared" si="53"/>
        <v>0</v>
      </c>
      <c r="O161" s="16"/>
    </row>
    <row r="162" spans="1:15" s="5" customFormat="1" ht="14.25" customHeight="1">
      <c r="A162" s="87"/>
      <c r="B162" s="88"/>
      <c r="C162" s="89"/>
      <c r="D162" s="32" t="s">
        <v>10</v>
      </c>
      <c r="E162" s="43">
        <f>SUM(G162+I162+K162)</f>
        <v>34024</v>
      </c>
      <c r="F162" s="43">
        <f>H162+J162+L162</f>
        <v>34024</v>
      </c>
      <c r="G162" s="43">
        <f t="shared" si="53"/>
        <v>4364.799999999999</v>
      </c>
      <c r="H162" s="43">
        <f t="shared" si="53"/>
        <v>4364.799999999999</v>
      </c>
      <c r="I162" s="43">
        <f t="shared" si="53"/>
        <v>0</v>
      </c>
      <c r="J162" s="43">
        <f t="shared" si="53"/>
        <v>0</v>
      </c>
      <c r="K162" s="43">
        <f t="shared" si="53"/>
        <v>29659.2</v>
      </c>
      <c r="L162" s="43">
        <f t="shared" si="53"/>
        <v>29659.2</v>
      </c>
      <c r="M162" s="43">
        <f t="shared" si="53"/>
        <v>0</v>
      </c>
      <c r="N162" s="43">
        <f t="shared" si="53"/>
        <v>0</v>
      </c>
      <c r="O162" s="16"/>
    </row>
    <row r="163" spans="1:15" s="5" customFormat="1" ht="14.25" customHeight="1">
      <c r="A163" s="87"/>
      <c r="B163" s="88"/>
      <c r="C163" s="89"/>
      <c r="D163" s="32" t="s">
        <v>11</v>
      </c>
      <c r="E163" s="43">
        <f>SUM(G163+I163+K163)</f>
        <v>23591.7</v>
      </c>
      <c r="F163" s="43">
        <f>H163+J163+L163</f>
        <v>23591.7</v>
      </c>
      <c r="G163" s="43">
        <f t="shared" si="53"/>
        <v>1106.3</v>
      </c>
      <c r="H163" s="43">
        <f t="shared" si="53"/>
        <v>1106.3</v>
      </c>
      <c r="I163" s="43">
        <f t="shared" si="53"/>
        <v>0</v>
      </c>
      <c r="J163" s="43">
        <f t="shared" si="53"/>
        <v>0</v>
      </c>
      <c r="K163" s="43">
        <f t="shared" si="53"/>
        <v>22485.4</v>
      </c>
      <c r="L163" s="43">
        <f t="shared" si="53"/>
        <v>22485.4</v>
      </c>
      <c r="M163" s="43">
        <f t="shared" si="53"/>
        <v>0</v>
      </c>
      <c r="N163" s="43">
        <f t="shared" si="53"/>
        <v>0</v>
      </c>
      <c r="O163" s="16"/>
    </row>
    <row r="164" spans="1:15" s="5" customFormat="1" ht="14.25" customHeight="1">
      <c r="A164" s="87"/>
      <c r="B164" s="88"/>
      <c r="C164" s="89"/>
      <c r="D164" s="32" t="s">
        <v>12</v>
      </c>
      <c r="E164" s="43">
        <f>SUM(G164+I164+K164)</f>
        <v>234986.52000000002</v>
      </c>
      <c r="F164" s="43">
        <f>H164+J164+L164</f>
        <v>0</v>
      </c>
      <c r="G164" s="43">
        <f t="shared" si="53"/>
        <v>68712.52</v>
      </c>
      <c r="H164" s="43">
        <f t="shared" si="53"/>
        <v>0</v>
      </c>
      <c r="I164" s="43">
        <f t="shared" si="53"/>
        <v>0</v>
      </c>
      <c r="J164" s="43">
        <f t="shared" si="53"/>
        <v>0</v>
      </c>
      <c r="K164" s="43">
        <f t="shared" si="53"/>
        <v>166274</v>
      </c>
      <c r="L164" s="43">
        <f t="shared" si="53"/>
        <v>0</v>
      </c>
      <c r="M164" s="43">
        <f t="shared" si="53"/>
        <v>0</v>
      </c>
      <c r="N164" s="43">
        <f t="shared" si="53"/>
        <v>0</v>
      </c>
      <c r="O164" s="16"/>
    </row>
    <row r="165" spans="1:15" s="5" customFormat="1" ht="14.25" customHeight="1">
      <c r="A165" s="87"/>
      <c r="B165" s="88"/>
      <c r="C165" s="89"/>
      <c r="D165" s="32" t="s">
        <v>13</v>
      </c>
      <c r="E165" s="43">
        <f>SUM(G165+I165+K165)</f>
        <v>209168.91000000003</v>
      </c>
      <c r="F165" s="43">
        <f>H165+J165+L165</f>
        <v>0</v>
      </c>
      <c r="G165" s="43">
        <f t="shared" si="53"/>
        <v>98094.21</v>
      </c>
      <c r="H165" s="43">
        <f t="shared" si="53"/>
        <v>0</v>
      </c>
      <c r="I165" s="43">
        <f t="shared" si="53"/>
        <v>0</v>
      </c>
      <c r="J165" s="43">
        <f t="shared" si="53"/>
        <v>0</v>
      </c>
      <c r="K165" s="43">
        <f t="shared" si="53"/>
        <v>111074.70000000001</v>
      </c>
      <c r="L165" s="43">
        <f t="shared" si="53"/>
        <v>0</v>
      </c>
      <c r="M165" s="43">
        <f t="shared" si="53"/>
        <v>0</v>
      </c>
      <c r="N165" s="43">
        <f t="shared" si="53"/>
        <v>0</v>
      </c>
      <c r="O165" s="16"/>
    </row>
    <row r="166" spans="1:15" s="5" customFormat="1" ht="14.25" customHeight="1">
      <c r="A166" s="84" t="s">
        <v>21</v>
      </c>
      <c r="B166" s="85"/>
      <c r="C166" s="86"/>
      <c r="D166" s="14" t="s">
        <v>8</v>
      </c>
      <c r="E166" s="35">
        <f aca="true" t="shared" si="54" ref="E166:N166">SUM(E167:E171)</f>
        <v>141400.34</v>
      </c>
      <c r="F166" s="35">
        <f t="shared" si="54"/>
        <v>102962.29999999999</v>
      </c>
      <c r="G166" s="35">
        <f t="shared" si="54"/>
        <v>45049.240000000005</v>
      </c>
      <c r="H166" s="35">
        <f t="shared" si="54"/>
        <v>6611.2</v>
      </c>
      <c r="I166" s="35">
        <f t="shared" si="54"/>
        <v>0</v>
      </c>
      <c r="J166" s="35">
        <f t="shared" si="54"/>
        <v>0</v>
      </c>
      <c r="K166" s="35">
        <f t="shared" si="54"/>
        <v>96351.1</v>
      </c>
      <c r="L166" s="35">
        <f t="shared" si="54"/>
        <v>96351.1</v>
      </c>
      <c r="M166" s="35">
        <f t="shared" si="54"/>
        <v>0</v>
      </c>
      <c r="N166" s="35">
        <f t="shared" si="54"/>
        <v>0</v>
      </c>
      <c r="O166" s="16"/>
    </row>
    <row r="167" spans="1:15" s="5" customFormat="1" ht="14.25" customHeight="1">
      <c r="A167" s="87"/>
      <c r="B167" s="88"/>
      <c r="C167" s="89"/>
      <c r="D167" s="15" t="s">
        <v>9</v>
      </c>
      <c r="E167" s="36">
        <f>SUM(G167+I167+K167)</f>
        <v>45346.59999999999</v>
      </c>
      <c r="F167" s="36">
        <f>H167+J167+L167+N167</f>
        <v>45346.59999999999</v>
      </c>
      <c r="G167" s="36">
        <f aca="true" t="shared" si="55" ref="G167:N171">G106+G149</f>
        <v>1140.1000000000008</v>
      </c>
      <c r="H167" s="36">
        <f t="shared" si="55"/>
        <v>1140.1000000000008</v>
      </c>
      <c r="I167" s="36">
        <f t="shared" si="55"/>
        <v>0</v>
      </c>
      <c r="J167" s="36">
        <f t="shared" si="55"/>
        <v>0</v>
      </c>
      <c r="K167" s="36">
        <f t="shared" si="55"/>
        <v>44206.49999999999</v>
      </c>
      <c r="L167" s="36">
        <f t="shared" si="55"/>
        <v>44206.49999999999</v>
      </c>
      <c r="M167" s="36">
        <f t="shared" si="55"/>
        <v>0</v>
      </c>
      <c r="N167" s="36">
        <f t="shared" si="55"/>
        <v>0</v>
      </c>
      <c r="O167" s="16"/>
    </row>
    <row r="168" spans="1:15" s="5" customFormat="1" ht="14.25" customHeight="1">
      <c r="A168" s="87"/>
      <c r="B168" s="88"/>
      <c r="C168" s="89"/>
      <c r="D168" s="15" t="s">
        <v>10</v>
      </c>
      <c r="E168" s="36">
        <f>SUM(G168+I168+K168)</f>
        <v>34024</v>
      </c>
      <c r="F168" s="36">
        <f aca="true" t="shared" si="56" ref="F168:F177">H168+J168+L168+N168</f>
        <v>34024</v>
      </c>
      <c r="G168" s="36">
        <f t="shared" si="55"/>
        <v>4364.799999999999</v>
      </c>
      <c r="H168" s="36">
        <f t="shared" si="55"/>
        <v>4364.799999999999</v>
      </c>
      <c r="I168" s="36">
        <f t="shared" si="55"/>
        <v>0</v>
      </c>
      <c r="J168" s="36">
        <f t="shared" si="55"/>
        <v>0</v>
      </c>
      <c r="K168" s="36">
        <f t="shared" si="55"/>
        <v>29659.2</v>
      </c>
      <c r="L168" s="36">
        <f t="shared" si="55"/>
        <v>29659.2</v>
      </c>
      <c r="M168" s="36">
        <f t="shared" si="55"/>
        <v>0</v>
      </c>
      <c r="N168" s="36">
        <f t="shared" si="55"/>
        <v>0</v>
      </c>
      <c r="O168" s="16"/>
    </row>
    <row r="169" spans="1:15" s="5" customFormat="1" ht="14.25" customHeight="1">
      <c r="A169" s="87"/>
      <c r="B169" s="88"/>
      <c r="C169" s="89"/>
      <c r="D169" s="15" t="s">
        <v>11</v>
      </c>
      <c r="E169" s="36">
        <f>SUM(G169+I169+K169)</f>
        <v>23591.7</v>
      </c>
      <c r="F169" s="36">
        <f t="shared" si="56"/>
        <v>23591.7</v>
      </c>
      <c r="G169" s="36">
        <f t="shared" si="55"/>
        <v>1106.3</v>
      </c>
      <c r="H169" s="36">
        <f t="shared" si="55"/>
        <v>1106.3</v>
      </c>
      <c r="I169" s="36">
        <f t="shared" si="55"/>
        <v>0</v>
      </c>
      <c r="J169" s="36">
        <f t="shared" si="55"/>
        <v>0</v>
      </c>
      <c r="K169" s="36">
        <f t="shared" si="55"/>
        <v>22485.4</v>
      </c>
      <c r="L169" s="36">
        <f t="shared" si="55"/>
        <v>22485.4</v>
      </c>
      <c r="M169" s="36">
        <f t="shared" si="55"/>
        <v>0</v>
      </c>
      <c r="N169" s="36">
        <f t="shared" si="55"/>
        <v>0</v>
      </c>
      <c r="O169" s="16"/>
    </row>
    <row r="170" spans="1:15" s="5" customFormat="1" ht="14.25" customHeight="1">
      <c r="A170" s="87"/>
      <c r="B170" s="88"/>
      <c r="C170" s="89"/>
      <c r="D170" s="15" t="s">
        <v>12</v>
      </c>
      <c r="E170" s="36">
        <f>SUM(G170+I170+K170)</f>
        <v>3080.34</v>
      </c>
      <c r="F170" s="36">
        <f t="shared" si="56"/>
        <v>0</v>
      </c>
      <c r="G170" s="36">
        <f t="shared" si="55"/>
        <v>3080.34</v>
      </c>
      <c r="H170" s="36">
        <f t="shared" si="55"/>
        <v>0</v>
      </c>
      <c r="I170" s="36">
        <f t="shared" si="55"/>
        <v>0</v>
      </c>
      <c r="J170" s="36">
        <f t="shared" si="55"/>
        <v>0</v>
      </c>
      <c r="K170" s="36">
        <f t="shared" si="55"/>
        <v>0</v>
      </c>
      <c r="L170" s="36">
        <f t="shared" si="55"/>
        <v>0</v>
      </c>
      <c r="M170" s="36">
        <f t="shared" si="55"/>
        <v>0</v>
      </c>
      <c r="N170" s="36">
        <f t="shared" si="55"/>
        <v>0</v>
      </c>
      <c r="O170" s="16"/>
    </row>
    <row r="171" spans="1:15" s="5" customFormat="1" ht="14.25" customHeight="1">
      <c r="A171" s="87"/>
      <c r="B171" s="88"/>
      <c r="C171" s="89"/>
      <c r="D171" s="15" t="s">
        <v>13</v>
      </c>
      <c r="E171" s="36">
        <f>SUM(G171+I171+K171)</f>
        <v>35357.700000000004</v>
      </c>
      <c r="F171" s="36">
        <f t="shared" si="56"/>
        <v>0</v>
      </c>
      <c r="G171" s="36">
        <f t="shared" si="55"/>
        <v>35357.700000000004</v>
      </c>
      <c r="H171" s="36">
        <f t="shared" si="55"/>
        <v>0</v>
      </c>
      <c r="I171" s="36">
        <f t="shared" si="55"/>
        <v>0</v>
      </c>
      <c r="J171" s="36">
        <f t="shared" si="55"/>
        <v>0</v>
      </c>
      <c r="K171" s="36">
        <f t="shared" si="55"/>
        <v>0</v>
      </c>
      <c r="L171" s="36">
        <f t="shared" si="55"/>
        <v>0</v>
      </c>
      <c r="M171" s="36">
        <f t="shared" si="55"/>
        <v>0</v>
      </c>
      <c r="N171" s="36">
        <f t="shared" si="55"/>
        <v>0</v>
      </c>
      <c r="O171" s="16"/>
    </row>
    <row r="172" spans="1:15" s="5" customFormat="1" ht="14.25" customHeight="1">
      <c r="A172" s="84" t="s">
        <v>22</v>
      </c>
      <c r="B172" s="85"/>
      <c r="C172" s="86"/>
      <c r="D172" s="14" t="s">
        <v>8</v>
      </c>
      <c r="E172" s="36">
        <f aca="true" t="shared" si="57" ref="E172:N172">SUM(E173:E177)</f>
        <v>561451.89</v>
      </c>
      <c r="F172" s="36">
        <f t="shared" si="57"/>
        <v>155734.5</v>
      </c>
      <c r="G172" s="36">
        <f t="shared" si="57"/>
        <v>128368.69</v>
      </c>
      <c r="H172" s="36">
        <f t="shared" si="57"/>
        <v>0</v>
      </c>
      <c r="I172" s="36">
        <f t="shared" si="57"/>
        <v>155734.5</v>
      </c>
      <c r="J172" s="36">
        <f t="shared" si="57"/>
        <v>155734.5</v>
      </c>
      <c r="K172" s="36">
        <f t="shared" si="57"/>
        <v>277348.7</v>
      </c>
      <c r="L172" s="36">
        <f t="shared" si="57"/>
        <v>0</v>
      </c>
      <c r="M172" s="36">
        <f t="shared" si="57"/>
        <v>0</v>
      </c>
      <c r="N172" s="36">
        <f t="shared" si="57"/>
        <v>0</v>
      </c>
      <c r="O172" s="16"/>
    </row>
    <row r="173" spans="1:15" s="5" customFormat="1" ht="14.25" customHeight="1">
      <c r="A173" s="87"/>
      <c r="B173" s="88"/>
      <c r="C173" s="89"/>
      <c r="D173" s="15" t="s">
        <v>9</v>
      </c>
      <c r="E173" s="42">
        <f>SUM(G173+I173+K173)</f>
        <v>155734.5</v>
      </c>
      <c r="F173" s="36">
        <f t="shared" si="56"/>
        <v>155734.5</v>
      </c>
      <c r="G173" s="42">
        <f aca="true" t="shared" si="58" ref="G173:N177">G112+G155</f>
        <v>0</v>
      </c>
      <c r="H173" s="42">
        <f t="shared" si="58"/>
        <v>0</v>
      </c>
      <c r="I173" s="42">
        <f t="shared" si="58"/>
        <v>155734.5</v>
      </c>
      <c r="J173" s="42">
        <f t="shared" si="58"/>
        <v>155734.5</v>
      </c>
      <c r="K173" s="42">
        <f t="shared" si="58"/>
        <v>0</v>
      </c>
      <c r="L173" s="42">
        <f t="shared" si="58"/>
        <v>0</v>
      </c>
      <c r="M173" s="42">
        <f t="shared" si="58"/>
        <v>0</v>
      </c>
      <c r="N173" s="42">
        <f t="shared" si="58"/>
        <v>0</v>
      </c>
      <c r="O173" s="16"/>
    </row>
    <row r="174" spans="1:15" s="5" customFormat="1" ht="14.25" customHeight="1">
      <c r="A174" s="87"/>
      <c r="B174" s="88"/>
      <c r="C174" s="89"/>
      <c r="D174" s="15" t="s">
        <v>10</v>
      </c>
      <c r="E174" s="42">
        <f>SUM(G174+I174+K174)</f>
        <v>0</v>
      </c>
      <c r="F174" s="36">
        <f t="shared" si="56"/>
        <v>0</v>
      </c>
      <c r="G174" s="42">
        <f t="shared" si="58"/>
        <v>0</v>
      </c>
      <c r="H174" s="42">
        <f t="shared" si="58"/>
        <v>0</v>
      </c>
      <c r="I174" s="42">
        <f t="shared" si="58"/>
        <v>0</v>
      </c>
      <c r="J174" s="42">
        <f t="shared" si="58"/>
        <v>0</v>
      </c>
      <c r="K174" s="42">
        <f t="shared" si="58"/>
        <v>0</v>
      </c>
      <c r="L174" s="42">
        <f t="shared" si="58"/>
        <v>0</v>
      </c>
      <c r="M174" s="42">
        <f t="shared" si="58"/>
        <v>0</v>
      </c>
      <c r="N174" s="42">
        <f t="shared" si="58"/>
        <v>0</v>
      </c>
      <c r="O174" s="16"/>
    </row>
    <row r="175" spans="1:15" s="5" customFormat="1" ht="14.25" customHeight="1">
      <c r="A175" s="87"/>
      <c r="B175" s="88"/>
      <c r="C175" s="89"/>
      <c r="D175" s="15" t="s">
        <v>11</v>
      </c>
      <c r="E175" s="42">
        <f>SUM(G175+I175+K175)</f>
        <v>0</v>
      </c>
      <c r="F175" s="36">
        <f t="shared" si="56"/>
        <v>0</v>
      </c>
      <c r="G175" s="42">
        <f t="shared" si="58"/>
        <v>0</v>
      </c>
      <c r="H175" s="42">
        <f t="shared" si="58"/>
        <v>0</v>
      </c>
      <c r="I175" s="42">
        <f t="shared" si="58"/>
        <v>0</v>
      </c>
      <c r="J175" s="42">
        <f t="shared" si="58"/>
        <v>0</v>
      </c>
      <c r="K175" s="42">
        <f t="shared" si="58"/>
        <v>0</v>
      </c>
      <c r="L175" s="42">
        <f t="shared" si="58"/>
        <v>0</v>
      </c>
      <c r="M175" s="42">
        <f t="shared" si="58"/>
        <v>0</v>
      </c>
      <c r="N175" s="42">
        <f t="shared" si="58"/>
        <v>0</v>
      </c>
      <c r="O175" s="16"/>
    </row>
    <row r="176" spans="1:15" s="5" customFormat="1" ht="14.25" customHeight="1">
      <c r="A176" s="87"/>
      <c r="B176" s="88"/>
      <c r="C176" s="89"/>
      <c r="D176" s="15" t="s">
        <v>12</v>
      </c>
      <c r="E176" s="42">
        <f>SUM(G176+I176+K176)</f>
        <v>231906.18</v>
      </c>
      <c r="F176" s="36">
        <f t="shared" si="56"/>
        <v>0</v>
      </c>
      <c r="G176" s="42">
        <f t="shared" si="58"/>
        <v>65632.18000000001</v>
      </c>
      <c r="H176" s="42">
        <f t="shared" si="58"/>
        <v>0</v>
      </c>
      <c r="I176" s="42">
        <f t="shared" si="58"/>
        <v>0</v>
      </c>
      <c r="J176" s="42">
        <f t="shared" si="58"/>
        <v>0</v>
      </c>
      <c r="K176" s="42">
        <f t="shared" si="58"/>
        <v>166274</v>
      </c>
      <c r="L176" s="42">
        <f t="shared" si="58"/>
        <v>0</v>
      </c>
      <c r="M176" s="42">
        <f t="shared" si="58"/>
        <v>0</v>
      </c>
      <c r="N176" s="42">
        <f t="shared" si="58"/>
        <v>0</v>
      </c>
      <c r="O176" s="16"/>
    </row>
    <row r="177" spans="1:15" s="5" customFormat="1" ht="14.25" customHeight="1">
      <c r="A177" s="87"/>
      <c r="B177" s="88"/>
      <c r="C177" s="89"/>
      <c r="D177" s="15" t="s">
        <v>13</v>
      </c>
      <c r="E177" s="42">
        <f>SUM(G177+I177+K177)</f>
        <v>173811.21000000002</v>
      </c>
      <c r="F177" s="36">
        <f t="shared" si="56"/>
        <v>0</v>
      </c>
      <c r="G177" s="42">
        <f t="shared" si="58"/>
        <v>62736.51</v>
      </c>
      <c r="H177" s="42">
        <f t="shared" si="58"/>
        <v>0</v>
      </c>
      <c r="I177" s="42">
        <f t="shared" si="58"/>
        <v>0</v>
      </c>
      <c r="J177" s="42">
        <f t="shared" si="58"/>
        <v>0</v>
      </c>
      <c r="K177" s="42">
        <f t="shared" si="58"/>
        <v>111074.70000000001</v>
      </c>
      <c r="L177" s="42">
        <f t="shared" si="58"/>
        <v>0</v>
      </c>
      <c r="M177" s="42">
        <f t="shared" si="58"/>
        <v>0</v>
      </c>
      <c r="N177" s="42">
        <f t="shared" si="58"/>
        <v>0</v>
      </c>
      <c r="O177" s="16"/>
    </row>
    <row r="178" spans="1:15" ht="46.5" customHeight="1">
      <c r="A178" s="102" t="s">
        <v>32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ht="15">
      <c r="G179" s="17"/>
    </row>
    <row r="180" ht="15">
      <c r="G180" s="17"/>
    </row>
    <row r="182" ht="15">
      <c r="G182" s="17"/>
    </row>
    <row r="185" spans="1:15" ht="15" customHeight="1">
      <c r="A185" s="101" t="s">
        <v>36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8"/>
      <c r="O185" s="18"/>
    </row>
    <row r="186" spans="1:15" ht="1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8"/>
      <c r="O186" s="18"/>
    </row>
    <row r="187" ht="15.75" thickBot="1"/>
    <row r="188" spans="1:15" s="5" customFormat="1" ht="14.25">
      <c r="A188" s="95" t="s">
        <v>37</v>
      </c>
      <c r="B188" s="96"/>
      <c r="C188" s="26"/>
      <c r="D188" s="52">
        <v>2015</v>
      </c>
      <c r="E188" s="19" t="e">
        <f>SUM(E189:E195)</f>
        <v>#REF!</v>
      </c>
      <c r="F188" s="52">
        <v>2016</v>
      </c>
      <c r="G188" s="19" t="e">
        <f>SUM(G189:G195)</f>
        <v>#REF!</v>
      </c>
      <c r="H188" s="52">
        <v>2017</v>
      </c>
      <c r="I188" s="19" t="e">
        <f>SUM(I189:I195)</f>
        <v>#REF!</v>
      </c>
      <c r="J188" s="52">
        <v>2018</v>
      </c>
      <c r="K188" s="19" t="e">
        <f>SUM(K189:K195)</f>
        <v>#REF!</v>
      </c>
      <c r="L188" s="52">
        <v>2019</v>
      </c>
      <c r="M188" s="19" t="e">
        <f>SUM(M189:M195)</f>
        <v>#REF!</v>
      </c>
      <c r="N188" s="52"/>
      <c r="O188" s="19"/>
    </row>
    <row r="189" spans="1:15" ht="15">
      <c r="A189" s="99"/>
      <c r="B189" s="100"/>
      <c r="C189" s="27"/>
      <c r="D189" s="53" t="s">
        <v>59</v>
      </c>
      <c r="E189" s="20">
        <v>0</v>
      </c>
      <c r="F189" s="53" t="s">
        <v>59</v>
      </c>
      <c r="G189" s="20">
        <v>0</v>
      </c>
      <c r="H189" s="53" t="s">
        <v>59</v>
      </c>
      <c r="I189" s="20">
        <v>0</v>
      </c>
      <c r="J189" s="53" t="s">
        <v>59</v>
      </c>
      <c r="K189" s="20">
        <v>0</v>
      </c>
      <c r="L189" s="53" t="s">
        <v>59</v>
      </c>
      <c r="M189" s="20">
        <v>0</v>
      </c>
      <c r="N189" s="53"/>
      <c r="O189" s="20"/>
    </row>
    <row r="190" spans="1:15" ht="15">
      <c r="A190" s="99"/>
      <c r="B190" s="100"/>
      <c r="C190" s="27"/>
      <c r="D190" s="53" t="s">
        <v>50</v>
      </c>
      <c r="E190" s="20" t="e">
        <f>(E28/E27)*#REF!</f>
        <v>#REF!</v>
      </c>
      <c r="F190" s="53" t="s">
        <v>50</v>
      </c>
      <c r="G190" s="20" t="e">
        <f>(E29/E27)*#REF!</f>
        <v>#REF!</v>
      </c>
      <c r="H190" s="53" t="s">
        <v>50</v>
      </c>
      <c r="I190" s="20" t="e">
        <f>(E30/E27)*#REF!</f>
        <v>#REF!</v>
      </c>
      <c r="J190" s="53" t="s">
        <v>50</v>
      </c>
      <c r="K190" s="20" t="e">
        <f>(E31/E27)*#REF!</f>
        <v>#REF!</v>
      </c>
      <c r="L190" s="53" t="s">
        <v>50</v>
      </c>
      <c r="M190" s="20" t="e">
        <f>(E32/E27)*#REF!</f>
        <v>#REF!</v>
      </c>
      <c r="N190" s="53"/>
      <c r="O190" s="20"/>
    </row>
    <row r="191" spans="1:15" ht="15">
      <c r="A191" s="99"/>
      <c r="B191" s="100"/>
      <c r="C191" s="27"/>
      <c r="D191" s="53" t="s">
        <v>55</v>
      </c>
      <c r="E191" s="20">
        <v>0</v>
      </c>
      <c r="F191" s="53" t="s">
        <v>55</v>
      </c>
      <c r="G191" s="20">
        <v>0</v>
      </c>
      <c r="H191" s="53" t="s">
        <v>55</v>
      </c>
      <c r="I191" s="20">
        <v>0</v>
      </c>
      <c r="J191" s="53" t="s">
        <v>55</v>
      </c>
      <c r="K191" s="20">
        <v>0</v>
      </c>
      <c r="L191" s="53" t="s">
        <v>55</v>
      </c>
      <c r="M191" s="20">
        <v>0</v>
      </c>
      <c r="N191" s="53"/>
      <c r="O191" s="20"/>
    </row>
    <row r="192" spans="1:15" ht="15">
      <c r="A192" s="99"/>
      <c r="B192" s="100"/>
      <c r="C192" s="27"/>
      <c r="D192" s="53" t="s">
        <v>51</v>
      </c>
      <c r="E192" s="20" t="e">
        <f>(E52/E51)*#REF!</f>
        <v>#REF!</v>
      </c>
      <c r="F192" s="53" t="s">
        <v>51</v>
      </c>
      <c r="G192" s="20" t="e">
        <f>(E53/E51)*#REF!</f>
        <v>#REF!</v>
      </c>
      <c r="H192" s="53" t="s">
        <v>51</v>
      </c>
      <c r="I192" s="20" t="e">
        <f>(E54/E51)*#REF!</f>
        <v>#REF!</v>
      </c>
      <c r="J192" s="53" t="s">
        <v>51</v>
      </c>
      <c r="K192" s="20" t="e">
        <f>(E55/E51)*#REF!</f>
        <v>#REF!</v>
      </c>
      <c r="L192" s="53" t="s">
        <v>51</v>
      </c>
      <c r="M192" s="20" t="e">
        <f>(E56/E51)*#REF!</f>
        <v>#REF!</v>
      </c>
      <c r="N192" s="53"/>
      <c r="O192" s="20"/>
    </row>
    <row r="193" spans="1:15" ht="15">
      <c r="A193" s="99"/>
      <c r="B193" s="100"/>
      <c r="C193" s="27"/>
      <c r="D193" s="53" t="s">
        <v>56</v>
      </c>
      <c r="E193" s="20" t="e">
        <f>(E64/E63)*#REF!</f>
        <v>#REF!</v>
      </c>
      <c r="F193" s="53" t="s">
        <v>56</v>
      </c>
      <c r="G193" s="20" t="e">
        <f>(E65/E63)*#REF!</f>
        <v>#REF!</v>
      </c>
      <c r="H193" s="53" t="s">
        <v>56</v>
      </c>
      <c r="I193" s="20" t="e">
        <f>(E66/E63)*#REF!</f>
        <v>#REF!</v>
      </c>
      <c r="J193" s="53" t="s">
        <v>56</v>
      </c>
      <c r="K193" s="20" t="e">
        <f>(E67/E63)*#REF!</f>
        <v>#REF!</v>
      </c>
      <c r="L193" s="53" t="s">
        <v>56</v>
      </c>
      <c r="M193" s="20" t="e">
        <f>(E68/E63)*#REF!</f>
        <v>#REF!</v>
      </c>
      <c r="N193" s="53"/>
      <c r="O193" s="20"/>
    </row>
    <row r="194" spans="1:15" ht="15">
      <c r="A194" s="99"/>
      <c r="B194" s="100"/>
      <c r="C194" s="27"/>
      <c r="D194" s="53" t="s">
        <v>52</v>
      </c>
      <c r="E194" s="20" t="e">
        <f>(E76/E75)*#REF!</f>
        <v>#REF!</v>
      </c>
      <c r="F194" s="53" t="s">
        <v>52</v>
      </c>
      <c r="G194" s="20" t="e">
        <f>(E77/E75)*#REF!</f>
        <v>#REF!</v>
      </c>
      <c r="H194" s="53" t="s">
        <v>52</v>
      </c>
      <c r="I194" s="20" t="e">
        <f>(E78/E75)*#REF!</f>
        <v>#REF!</v>
      </c>
      <c r="J194" s="53" t="s">
        <v>52</v>
      </c>
      <c r="K194" s="20" t="e">
        <f>(E79/E75)*#REF!</f>
        <v>#REF!</v>
      </c>
      <c r="L194" s="53" t="s">
        <v>52</v>
      </c>
      <c r="M194" s="20" t="e">
        <f>(E80/E75)*#REF!</f>
        <v>#REF!</v>
      </c>
      <c r="N194" s="53"/>
      <c r="O194" s="20"/>
    </row>
    <row r="195" spans="1:15" ht="15.75" thickBot="1">
      <c r="A195" s="97"/>
      <c r="B195" s="98"/>
      <c r="C195" s="28"/>
      <c r="D195" s="54" t="s">
        <v>57</v>
      </c>
      <c r="E195" s="21" t="e">
        <f>(E88/E87)*#REF!</f>
        <v>#REF!</v>
      </c>
      <c r="F195" s="54" t="s">
        <v>57</v>
      </c>
      <c r="G195" s="21" t="e">
        <f>(E89/E87)*#REF!</f>
        <v>#REF!</v>
      </c>
      <c r="H195" s="54" t="s">
        <v>57</v>
      </c>
      <c r="I195" s="21" t="e">
        <f>(E90/E87)*#REF!</f>
        <v>#REF!</v>
      </c>
      <c r="J195" s="54" t="s">
        <v>57</v>
      </c>
      <c r="K195" s="21" t="e">
        <f>(E92/E87)*#REF!</f>
        <v>#REF!</v>
      </c>
      <c r="L195" s="54" t="s">
        <v>57</v>
      </c>
      <c r="M195" s="21" t="e">
        <f>(E92/E87)*#REF!</f>
        <v>#REF!</v>
      </c>
      <c r="N195" s="54"/>
      <c r="O195" s="21"/>
    </row>
    <row r="196" spans="1:15" s="5" customFormat="1" ht="14.25">
      <c r="A196" s="95" t="s">
        <v>38</v>
      </c>
      <c r="B196" s="96"/>
      <c r="C196" s="26"/>
      <c r="D196" s="52">
        <v>2015</v>
      </c>
      <c r="E196" s="19" t="e">
        <f>SUM(E197:E203)</f>
        <v>#REF!</v>
      </c>
      <c r="F196" s="52">
        <v>2016</v>
      </c>
      <c r="G196" s="19" t="e">
        <f>SUM(G197:G203)</f>
        <v>#REF!</v>
      </c>
      <c r="H196" s="52">
        <v>2017</v>
      </c>
      <c r="I196" s="19">
        <f>SUM(I197:I203)</f>
        <v>0</v>
      </c>
      <c r="J196" s="52">
        <v>2018</v>
      </c>
      <c r="K196" s="19">
        <f>SUM(K197:K203)</f>
        <v>0</v>
      </c>
      <c r="L196" s="52">
        <v>2019</v>
      </c>
      <c r="M196" s="19">
        <f>SUM(M197:M203)</f>
        <v>0</v>
      </c>
      <c r="N196" s="52"/>
      <c r="O196" s="19"/>
    </row>
    <row r="197" spans="1:15" ht="15">
      <c r="A197" s="99"/>
      <c r="B197" s="100"/>
      <c r="C197" s="27"/>
      <c r="D197" s="53" t="s">
        <v>59</v>
      </c>
      <c r="E197" s="22">
        <v>0</v>
      </c>
      <c r="F197" s="53" t="s">
        <v>59</v>
      </c>
      <c r="G197" s="22">
        <v>0</v>
      </c>
      <c r="H197" s="53" t="s">
        <v>59</v>
      </c>
      <c r="I197" s="22">
        <v>0</v>
      </c>
      <c r="J197" s="53" t="s">
        <v>59</v>
      </c>
      <c r="K197" s="22">
        <v>0</v>
      </c>
      <c r="L197" s="53" t="s">
        <v>59</v>
      </c>
      <c r="M197" s="22">
        <v>0</v>
      </c>
      <c r="N197" s="53"/>
      <c r="O197" s="22"/>
    </row>
    <row r="198" spans="1:15" ht="15">
      <c r="A198" s="99"/>
      <c r="B198" s="100"/>
      <c r="C198" s="27"/>
      <c r="D198" s="53" t="s">
        <v>50</v>
      </c>
      <c r="E198" s="22" t="e">
        <f>(F28/E27)*#REF!</f>
        <v>#REF!</v>
      </c>
      <c r="F198" s="53" t="s">
        <v>50</v>
      </c>
      <c r="G198" s="22" t="e">
        <f>(F29/E27)*#REF!</f>
        <v>#REF!</v>
      </c>
      <c r="H198" s="53" t="s">
        <v>50</v>
      </c>
      <c r="I198" s="22">
        <f>(F30/E27)*0.58</f>
        <v>0</v>
      </c>
      <c r="J198" s="53" t="s">
        <v>50</v>
      </c>
      <c r="K198" s="22">
        <f>(F31/E27)*0.58</f>
        <v>0</v>
      </c>
      <c r="L198" s="53" t="s">
        <v>50</v>
      </c>
      <c r="M198" s="22">
        <f>(F32/E27)*0.58</f>
        <v>0</v>
      </c>
      <c r="N198" s="53"/>
      <c r="O198" s="22"/>
    </row>
    <row r="199" spans="1:15" ht="15">
      <c r="A199" s="99"/>
      <c r="B199" s="100"/>
      <c r="C199" s="27"/>
      <c r="D199" s="53" t="s">
        <v>55</v>
      </c>
      <c r="E199" s="22">
        <v>0</v>
      </c>
      <c r="F199" s="53" t="s">
        <v>55</v>
      </c>
      <c r="G199" s="22">
        <v>0</v>
      </c>
      <c r="H199" s="53" t="s">
        <v>55</v>
      </c>
      <c r="I199" s="22">
        <v>0</v>
      </c>
      <c r="J199" s="53" t="s">
        <v>55</v>
      </c>
      <c r="K199" s="22">
        <v>0</v>
      </c>
      <c r="L199" s="53" t="s">
        <v>55</v>
      </c>
      <c r="M199" s="22">
        <v>0</v>
      </c>
      <c r="N199" s="53"/>
      <c r="O199" s="22"/>
    </row>
    <row r="200" spans="1:15" ht="15">
      <c r="A200" s="99"/>
      <c r="B200" s="100"/>
      <c r="C200" s="27"/>
      <c r="D200" s="53" t="s">
        <v>51</v>
      </c>
      <c r="E200" s="22" t="e">
        <f>(F52/E51)*#REF!</f>
        <v>#REF!</v>
      </c>
      <c r="F200" s="53" t="s">
        <v>51</v>
      </c>
      <c r="G200" s="22" t="e">
        <f>(F53/E51)*#REF!</f>
        <v>#REF!</v>
      </c>
      <c r="H200" s="53" t="s">
        <v>51</v>
      </c>
      <c r="I200" s="22">
        <f>(F54/E51)*0.34</f>
        <v>0</v>
      </c>
      <c r="J200" s="53" t="s">
        <v>51</v>
      </c>
      <c r="K200" s="22">
        <f>(F55/E51)*0.34</f>
        <v>0</v>
      </c>
      <c r="L200" s="53" t="s">
        <v>51</v>
      </c>
      <c r="M200" s="22">
        <f>(F56/E51)*0.34</f>
        <v>0</v>
      </c>
      <c r="N200" s="53"/>
      <c r="O200" s="22"/>
    </row>
    <row r="201" spans="1:15" ht="15">
      <c r="A201" s="99"/>
      <c r="B201" s="100"/>
      <c r="C201" s="27"/>
      <c r="D201" s="53" t="s">
        <v>56</v>
      </c>
      <c r="E201" s="22" t="e">
        <f>(F64/E63)*#REF!</f>
        <v>#REF!</v>
      </c>
      <c r="F201" s="53" t="s">
        <v>56</v>
      </c>
      <c r="G201" s="22" t="e">
        <f>(F65/E63)*#REF!</f>
        <v>#REF!</v>
      </c>
      <c r="H201" s="53" t="s">
        <v>56</v>
      </c>
      <c r="I201" s="22">
        <f>(F66/E63)*0.26</f>
        <v>0</v>
      </c>
      <c r="J201" s="53" t="s">
        <v>56</v>
      </c>
      <c r="K201" s="22">
        <f>(F67/E63)*0.26</f>
        <v>0</v>
      </c>
      <c r="L201" s="53" t="s">
        <v>56</v>
      </c>
      <c r="M201" s="22">
        <f>(F68/E63)*0.26</f>
        <v>0</v>
      </c>
      <c r="N201" s="53"/>
      <c r="O201" s="22"/>
    </row>
    <row r="202" spans="1:15" ht="15">
      <c r="A202" s="99"/>
      <c r="B202" s="100"/>
      <c r="C202" s="27"/>
      <c r="D202" s="53" t="s">
        <v>52</v>
      </c>
      <c r="E202" s="22" t="e">
        <f>(F76/E75)*#REF!</f>
        <v>#REF!</v>
      </c>
      <c r="F202" s="53" t="s">
        <v>52</v>
      </c>
      <c r="G202" s="22" t="e">
        <f>(F77/E75)*#REF!</f>
        <v>#REF!</v>
      </c>
      <c r="H202" s="53" t="s">
        <v>52</v>
      </c>
      <c r="I202" s="22">
        <f>(F78/E75)*0.931</f>
        <v>0</v>
      </c>
      <c r="J202" s="53" t="s">
        <v>52</v>
      </c>
      <c r="K202" s="22">
        <f>(F79/E75)*0.931</f>
        <v>0</v>
      </c>
      <c r="L202" s="53" t="s">
        <v>52</v>
      </c>
      <c r="M202" s="22">
        <f>(F80/E75)*0.931</f>
        <v>0</v>
      </c>
      <c r="N202" s="53"/>
      <c r="O202" s="22"/>
    </row>
    <row r="203" spans="1:15" ht="15.75" thickBot="1">
      <c r="A203" s="97"/>
      <c r="B203" s="98"/>
      <c r="C203" s="28"/>
      <c r="D203" s="54" t="s">
        <v>57</v>
      </c>
      <c r="E203" s="23" t="e">
        <f>(F88/E87)*#REF!</f>
        <v>#REF!</v>
      </c>
      <c r="F203" s="54" t="s">
        <v>57</v>
      </c>
      <c r="G203" s="23" t="e">
        <f>(F89/E87)*#REF!</f>
        <v>#REF!</v>
      </c>
      <c r="H203" s="54" t="s">
        <v>57</v>
      </c>
      <c r="I203" s="23">
        <f>(F90/E87)*0.6</f>
        <v>0</v>
      </c>
      <c r="J203" s="54" t="s">
        <v>57</v>
      </c>
      <c r="K203" s="23">
        <f>(F91/E87)*0.6</f>
        <v>0</v>
      </c>
      <c r="L203" s="54" t="s">
        <v>57</v>
      </c>
      <c r="M203" s="23">
        <f>(F92/E87)*0.6</f>
        <v>0</v>
      </c>
      <c r="N203" s="54"/>
      <c r="O203" s="23"/>
    </row>
    <row r="205" ht="15.75" thickBot="1"/>
    <row r="206" spans="1:15" ht="15" customHeight="1">
      <c r="A206" s="95" t="s">
        <v>39</v>
      </c>
      <c r="B206" s="96"/>
      <c r="C206" s="26"/>
      <c r="D206" s="52">
        <v>2015</v>
      </c>
      <c r="E206" s="19">
        <f>SUM(E207:E207)</f>
        <v>0</v>
      </c>
      <c r="F206" s="52">
        <v>2016</v>
      </c>
      <c r="G206" s="19">
        <f>SUM(G207:G207)</f>
        <v>0</v>
      </c>
      <c r="H206" s="52">
        <v>2017</v>
      </c>
      <c r="I206" s="19">
        <f>SUM(I207:I207)</f>
        <v>0</v>
      </c>
      <c r="J206" s="52">
        <v>2018</v>
      </c>
      <c r="K206" s="19">
        <f>SUM(K207:K207)</f>
        <v>0</v>
      </c>
      <c r="L206" s="52">
        <v>2019</v>
      </c>
      <c r="M206" s="19">
        <f>SUM(M207:M207)</f>
        <v>0</v>
      </c>
      <c r="N206" s="52"/>
      <c r="O206" s="19"/>
    </row>
    <row r="207" spans="1:15" ht="60" customHeight="1" thickBot="1">
      <c r="A207" s="97"/>
      <c r="B207" s="98"/>
      <c r="C207" s="27"/>
      <c r="D207" s="55" t="s">
        <v>60</v>
      </c>
      <c r="E207" s="24">
        <v>0</v>
      </c>
      <c r="F207" s="55" t="s">
        <v>60</v>
      </c>
      <c r="G207" s="24">
        <v>0</v>
      </c>
      <c r="H207" s="55" t="s">
        <v>60</v>
      </c>
      <c r="I207" s="24">
        <v>0</v>
      </c>
      <c r="J207" s="55" t="s">
        <v>60</v>
      </c>
      <c r="K207" s="24">
        <v>0</v>
      </c>
      <c r="L207" s="55" t="s">
        <v>60</v>
      </c>
      <c r="M207" s="24">
        <v>0</v>
      </c>
      <c r="N207" s="55"/>
      <c r="O207" s="24"/>
    </row>
    <row r="208" spans="1:15" ht="15" customHeight="1">
      <c r="A208" s="95" t="s">
        <v>40</v>
      </c>
      <c r="B208" s="96"/>
      <c r="C208" s="26"/>
      <c r="D208" s="52">
        <v>2015</v>
      </c>
      <c r="E208" s="19">
        <v>0</v>
      </c>
      <c r="F208" s="52">
        <v>2016</v>
      </c>
      <c r="G208" s="19">
        <f>SUM(G209:G209)</f>
        <v>0</v>
      </c>
      <c r="H208" s="52">
        <v>2017</v>
      </c>
      <c r="I208" s="19">
        <f>SUM(I209:I209)</f>
        <v>0</v>
      </c>
      <c r="J208" s="52">
        <v>2018</v>
      </c>
      <c r="K208" s="19">
        <f>SUM(K209:K209)</f>
        <v>0</v>
      </c>
      <c r="L208" s="52">
        <v>2019</v>
      </c>
      <c r="M208" s="19">
        <f>SUM(M209:M209)</f>
        <v>0</v>
      </c>
      <c r="N208" s="52"/>
      <c r="O208" s="19"/>
    </row>
    <row r="209" spans="1:15" ht="57.75" customHeight="1" thickBot="1">
      <c r="A209" s="97"/>
      <c r="B209" s="98"/>
      <c r="C209" s="28"/>
      <c r="D209" s="56" t="s">
        <v>60</v>
      </c>
      <c r="E209" s="24">
        <v>0</v>
      </c>
      <c r="F209" s="55" t="s">
        <v>60</v>
      </c>
      <c r="G209" s="24">
        <v>0</v>
      </c>
      <c r="H209" s="55" t="s">
        <v>60</v>
      </c>
      <c r="I209" s="24">
        <v>0</v>
      </c>
      <c r="J209" s="55" t="s">
        <v>60</v>
      </c>
      <c r="K209" s="24">
        <v>0</v>
      </c>
      <c r="L209" s="55" t="s">
        <v>60</v>
      </c>
      <c r="M209" s="24">
        <v>0</v>
      </c>
      <c r="N209" s="55"/>
      <c r="O209" s="24"/>
    </row>
  </sheetData>
  <sheetProtection/>
  <mergeCells count="57">
    <mergeCell ref="A4:A6"/>
    <mergeCell ref="B118:B129"/>
    <mergeCell ref="C4:C6"/>
    <mergeCell ref="B4:B6"/>
    <mergeCell ref="K1:O1"/>
    <mergeCell ref="D2:N2"/>
    <mergeCell ref="G5:H5"/>
    <mergeCell ref="B7:O7"/>
    <mergeCell ref="O4:O6"/>
    <mergeCell ref="G4:N4"/>
    <mergeCell ref="B15:B26"/>
    <mergeCell ref="E4:F5"/>
    <mergeCell ref="O27:O68"/>
    <mergeCell ref="I5:J5"/>
    <mergeCell ref="K5:L5"/>
    <mergeCell ref="B45:B56"/>
    <mergeCell ref="B8:C13"/>
    <mergeCell ref="B57:B68"/>
    <mergeCell ref="B14:O14"/>
    <mergeCell ref="O15:O26"/>
    <mergeCell ref="D4:D6"/>
    <mergeCell ref="M5:N5"/>
    <mergeCell ref="A185:M186"/>
    <mergeCell ref="A178:O178"/>
    <mergeCell ref="A105:C110"/>
    <mergeCell ref="O69:O92"/>
    <mergeCell ref="B69:B80"/>
    <mergeCell ref="O118:O129"/>
    <mergeCell ref="B117:O117"/>
    <mergeCell ref="A160:C165"/>
    <mergeCell ref="A166:C171"/>
    <mergeCell ref="A69:A80"/>
    <mergeCell ref="A111:C116"/>
    <mergeCell ref="A99:C104"/>
    <mergeCell ref="A208:B209"/>
    <mergeCell ref="A188:B195"/>
    <mergeCell ref="A196:B203"/>
    <mergeCell ref="A206:B207"/>
    <mergeCell ref="A81:A92"/>
    <mergeCell ref="B93:B98"/>
    <mergeCell ref="B130:B141"/>
    <mergeCell ref="C93:C98"/>
    <mergeCell ref="A93:A98"/>
    <mergeCell ref="A45:A56"/>
    <mergeCell ref="A172:C177"/>
    <mergeCell ref="C69:C80"/>
    <mergeCell ref="A142:C147"/>
    <mergeCell ref="A148:C153"/>
    <mergeCell ref="A154:C159"/>
    <mergeCell ref="A118:A129"/>
    <mergeCell ref="B81:B92"/>
    <mergeCell ref="A57:A68"/>
    <mergeCell ref="A15:A26"/>
    <mergeCell ref="B27:B32"/>
    <mergeCell ref="A27:A32"/>
    <mergeCell ref="A33:A44"/>
    <mergeCell ref="B33:B44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5" r:id="rId1"/>
  <rowBreaks count="1" manualBreakCount="1">
    <brk id="1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Витковская</cp:lastModifiedBy>
  <cp:lastPrinted>2017-12-27T04:21:52Z</cp:lastPrinted>
  <dcterms:created xsi:type="dcterms:W3CDTF">2014-08-20T07:30:27Z</dcterms:created>
  <dcterms:modified xsi:type="dcterms:W3CDTF">2017-12-27T04:21:58Z</dcterms:modified>
  <cp:category/>
  <cp:version/>
  <cp:contentType/>
  <cp:contentStatus/>
</cp:coreProperties>
</file>