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220" windowHeight="7815" activeTab="0"/>
  </bookViews>
  <sheets>
    <sheet name="IV перечень мероприятий" sheetId="1" r:id="rId1"/>
  </sheets>
  <definedNames>
    <definedName name="_xlnm.Print_Titles" localSheetId="0">'IV перечень мероприятий'!$4:$6</definedName>
    <definedName name="_xlnm.Print_Area" localSheetId="0">'IV перечень мероприятий'!$A$1:$P$203</definedName>
  </definedNames>
  <calcPr fullCalcOnLoad="1"/>
</workbook>
</file>

<file path=xl/sharedStrings.xml><?xml version="1.0" encoding="utf-8"?>
<sst xmlns="http://schemas.openxmlformats.org/spreadsheetml/2006/main" count="314" uniqueCount="67">
  <si>
    <t>№ п/п</t>
  </si>
  <si>
    <t>наименование целей, задач, мероприятий подпрограммы</t>
  </si>
  <si>
    <t>Сроки исполнения</t>
  </si>
  <si>
    <t>Объем финансирования (тыс. руб.)</t>
  </si>
  <si>
    <t>В том числе за счет средств</t>
  </si>
  <si>
    <t>местного бюджеа</t>
  </si>
  <si>
    <t>федерального бюджета</t>
  </si>
  <si>
    <t>ответственный исполнитель, соисполнители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</si>
  <si>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</si>
  <si>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</si>
  <si>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</si>
  <si>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</si>
  <si>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</si>
  <si>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</si>
  <si>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</si>
  <si>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</si>
  <si>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</si>
  <si>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Всего ПИР</t>
  </si>
  <si>
    <t>Всего СМР</t>
  </si>
  <si>
    <t>Строительство ледозащитного сооружения (дамбы) в пос. Нижний склад Города Томска для защиты жилых домов в период паводка (на завершение строительства)</t>
  </si>
  <si>
    <t>1.1</t>
  </si>
  <si>
    <t>Разработка проектно-сметной документации</t>
  </si>
  <si>
    <t>Строительно-монтажные работы</t>
  </si>
  <si>
    <t>1.1.1</t>
  </si>
  <si>
    <t>1.2</t>
  </si>
  <si>
    <t>1.2.1</t>
  </si>
  <si>
    <t>1</t>
  </si>
  <si>
    <t xml:space="preserve">
</t>
  </si>
  <si>
    <t>Итого по задаче 2, в т.ч.:</t>
  </si>
  <si>
    <t>ИТОГО по подпрограмме в т.ч.:</t>
  </si>
  <si>
    <t>Цель подпрограммы: Обеспечение защищенности населения и объектов экономики от негативного воздействия поверхностных вод</t>
  </si>
  <si>
    <t>Департамент капитального строительства администрации Города Томска</t>
  </si>
  <si>
    <t>Перечень мероприятий и ресурсное обеспечение подпрограммы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</si>
  <si>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</si>
  <si>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</si>
  <si>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Задача 1 подпрограммы:                                                                                                                                                                                                                           
Строительство сооружений инженерной защиты муниципального образования «Город Томск»</t>
  </si>
  <si>
    <t>Задача 2 подпрограммы:                                                                                                                                                                                                                                
Повышение эксплуатационной надежности гидротехнических сооружений, в том числе бесхозяйных, путем их приведения к безопасному техническому  состоянию муниципального образования «Город Томск»</t>
  </si>
  <si>
    <t>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</t>
  </si>
  <si>
    <t>Расчет индикаторов</t>
  </si>
  <si>
    <t>Увеличение протяженности объектов инженерной защиты МО "Город Томск" (ПОТРЕБНОСТЬ)</t>
  </si>
  <si>
    <t>Увеличение протяженности объектов инженерной защиты МО "Город Томск" (Утверждено)</t>
  </si>
  <si>
    <t>Протяженность объектов инженерной защиты приведенные в нормативное состояние МО "Город Томск" (ПОТРЕБНОСТЬ)</t>
  </si>
  <si>
    <t>Протяженность объектов инженерной защиты приведенные в нормативное состояние МО "Город Томск" (Утверждено)</t>
  </si>
  <si>
    <t>Капитальный ремонт ограждающей дамбы по ул. Московский тракт 113/1</t>
  </si>
  <si>
    <t xml:space="preserve">областного бюджета </t>
  </si>
  <si>
    <t>Строительство защитного сооружения вдоль                                 ул. Лермонтова на реке Ушайка в  г. Томске</t>
  </si>
  <si>
    <t>Код бюджетной классификации (КЦСР, КВР)</t>
  </si>
  <si>
    <t>08 5 01 40010 414
08 5 01 SИ983 414</t>
  </si>
  <si>
    <t>08 5 01 00099 414
08 5 01 40010 414</t>
  </si>
  <si>
    <t>Берегоукрепление вдоль ул.  Б. Хмельницкого в                     Городе Томске (пос. Степановка)</t>
  </si>
  <si>
    <t>Строительство ледозащитного сооружения в д. Эушта г.Томска для защиты жилых домов в период паводка (решение судов)</t>
  </si>
  <si>
    <t>Защита территории г. Томска на правом берегу р. Томи от коммунального моста до устья р.Ушайка от негативного воздействия вод  ПИР (Государственной программы "Воспроизводство и использование природных ресурсов Томской области)</t>
  </si>
  <si>
    <t>1.1.2.</t>
  </si>
  <si>
    <t>1.1.4.</t>
  </si>
  <si>
    <t>1.1.6.</t>
  </si>
  <si>
    <t>Берегоукрепление правого берега Томи в г. Томске (от Коммунального моста до Лагерного сада) .
Берегоукрепление правого берега Томи в г. Томске (от коммунального моста до Лагерного сада). 1 этап. Сооружения противооползневые, благоустройство в районе расположения памятника природы областного значения "Классические геологические обнажения под Лагерным садом на правом берегу р. Томи" , в т.ч. создание ЛСО</t>
  </si>
  <si>
    <t>Аварийные противооползневые мероприятия на правом берегу реки Томи в г. Томске.
Аварийные противооползневые мероприятия на правом берегу р. Томи в г. Томске.
Аварийно-восстановительные работы дренажных горных выработок восточного направления и поверхностной инфраструктуры на правом берегу р. Томи в г. Томске, в т.ч.  создание ЛСО</t>
  </si>
  <si>
    <t>1.1.3.</t>
  </si>
  <si>
    <t>1.1.5.</t>
  </si>
  <si>
    <t>1.1.7.</t>
  </si>
  <si>
    <t>1.1.8.</t>
  </si>
  <si>
    <t>Протяженность, км.</t>
  </si>
  <si>
    <t>1.1.1.</t>
  </si>
  <si>
    <t>1.2.1.</t>
  </si>
  <si>
    <t>Итого по задаче 1,  в т.ч.:</t>
  </si>
  <si>
    <t>Инженерно-геологическое обследование склона, примыкающего к торцевой части многоквартирного дома по адресу: г. Томск, ул. Бирюкова, 11</t>
  </si>
  <si>
    <t xml:space="preserve">Приложение 3 к подпрограмме «Инженерная защита территорий на 2015-2019 годы»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</si>
</sst>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0_ ;\-#,##0.00\ "/>
    <numFmt numFmtId="181" formatCode="#,##0.000"/>
    <numFmt numFmtId="182" formatCode="#,##0.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/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7" fillId="24" borderId="0" xfId="0" applyFont="1" applyFill="1" applyAlignment="1">
      <alignment/>
    </xf>
    <xf numFmtId="0" fontId="17" fillId="24" borderId="0" xfId="0" applyFont="1" applyFill="1" applyAlignment="1">
      <alignment vertical="center" wrapText="1"/>
    </xf>
    <xf numFmtId="0" fontId="17" fillId="24" borderId="0" xfId="0" applyFont="1" applyFill="1" applyBorder="1" applyAlignment="1">
      <alignment vertical="center" wrapText="1"/>
    </xf>
    <xf numFmtId="0" fontId="18" fillId="24" borderId="10" xfId="0" applyFont="1" applyFill="1" applyBorder="1" applyAlignment="1">
      <alignment horizontal="center" vertical="center" wrapText="1"/>
    </xf>
    <xf numFmtId="49" fontId="18" fillId="24" borderId="11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/>
    </xf>
    <xf numFmtId="49" fontId="18" fillId="24" borderId="12" xfId="0" applyNumberFormat="1" applyFont="1" applyFill="1" applyBorder="1" applyAlignment="1">
      <alignment horizontal="center" vertical="center" wrapText="1"/>
    </xf>
    <xf numFmtId="0" fontId="17" fillId="24" borderId="13" xfId="0" applyFont="1" applyFill="1" applyBorder="1" applyAlignment="1">
      <alignment horizontal="left" vertical="top" wrapText="1"/>
    </xf>
    <xf numFmtId="0" fontId="18" fillId="24" borderId="14" xfId="0" applyFont="1" applyFill="1" applyBorder="1" applyAlignment="1">
      <alignment horizontal="right" vertical="center" wrapText="1"/>
    </xf>
    <xf numFmtId="182" fontId="18" fillId="24" borderId="15" xfId="0" applyNumberFormat="1" applyFont="1" applyFill="1" applyBorder="1" applyAlignment="1">
      <alignment horizontal="right" vertical="center" wrapText="1"/>
    </xf>
    <xf numFmtId="0" fontId="17" fillId="24" borderId="16" xfId="0" applyFont="1" applyFill="1" applyBorder="1" applyAlignment="1">
      <alignment horizontal="left" vertical="top" wrapText="1"/>
    </xf>
    <xf numFmtId="0" fontId="17" fillId="24" borderId="14" xfId="0" applyFont="1" applyFill="1" applyBorder="1" applyAlignment="1">
      <alignment horizontal="right" wrapText="1"/>
    </xf>
    <xf numFmtId="182" fontId="17" fillId="24" borderId="15" xfId="0" applyNumberFormat="1" applyFont="1" applyFill="1" applyBorder="1" applyAlignment="1">
      <alignment horizontal="right" vertical="center" wrapText="1"/>
    </xf>
    <xf numFmtId="182" fontId="17" fillId="24" borderId="17" xfId="0" applyNumberFormat="1" applyFont="1" applyFill="1" applyBorder="1" applyAlignment="1">
      <alignment horizontal="right" wrapText="1"/>
    </xf>
    <xf numFmtId="0" fontId="17" fillId="24" borderId="14" xfId="0" applyFont="1" applyFill="1" applyBorder="1" applyAlignment="1">
      <alignment horizontal="right" vertical="top" wrapText="1"/>
    </xf>
    <xf numFmtId="182" fontId="17" fillId="24" borderId="15" xfId="0" applyNumberFormat="1" applyFont="1" applyFill="1" applyBorder="1" applyAlignment="1">
      <alignment horizontal="right" vertical="top" wrapText="1"/>
    </xf>
    <xf numFmtId="182" fontId="17" fillId="24" borderId="17" xfId="0" applyNumberFormat="1" applyFont="1" applyFill="1" applyBorder="1" applyAlignment="1">
      <alignment horizontal="right" vertical="top" wrapText="1"/>
    </xf>
    <xf numFmtId="182" fontId="18" fillId="24" borderId="17" xfId="0" applyNumberFormat="1" applyFont="1" applyFill="1" applyBorder="1" applyAlignment="1">
      <alignment horizontal="right" vertical="center" wrapText="1"/>
    </xf>
    <xf numFmtId="0" fontId="17" fillId="24" borderId="16" xfId="0" applyFont="1" applyFill="1" applyBorder="1" applyAlignment="1">
      <alignment horizontal="center" vertical="top" wrapText="1"/>
    </xf>
    <xf numFmtId="0" fontId="17" fillId="24" borderId="15" xfId="0" applyFont="1" applyFill="1" applyBorder="1" applyAlignment="1">
      <alignment horizontal="left" vertical="top" wrapText="1"/>
    </xf>
    <xf numFmtId="0" fontId="18" fillId="24" borderId="17" xfId="0" applyFont="1" applyFill="1" applyBorder="1" applyAlignment="1">
      <alignment horizontal="right" vertical="center" wrapText="1"/>
    </xf>
    <xf numFmtId="0" fontId="17" fillId="24" borderId="17" xfId="0" applyFont="1" applyFill="1" applyBorder="1" applyAlignment="1">
      <alignment horizontal="left" vertical="top" wrapText="1"/>
    </xf>
    <xf numFmtId="0" fontId="17" fillId="24" borderId="17" xfId="0" applyFont="1" applyFill="1" applyBorder="1" applyAlignment="1">
      <alignment horizontal="right" wrapText="1"/>
    </xf>
    <xf numFmtId="182" fontId="17" fillId="24" borderId="17" xfId="0" applyNumberFormat="1" applyFont="1" applyFill="1" applyBorder="1" applyAlignment="1">
      <alignment horizontal="right" vertical="center" wrapText="1"/>
    </xf>
    <xf numFmtId="0" fontId="17" fillId="24" borderId="17" xfId="0" applyFont="1" applyFill="1" applyBorder="1" applyAlignment="1">
      <alignment horizontal="center" vertical="top" wrapText="1"/>
    </xf>
    <xf numFmtId="0" fontId="17" fillId="24" borderId="17" xfId="0" applyFont="1" applyFill="1" applyBorder="1" applyAlignment="1">
      <alignment horizontal="right" vertical="center" wrapText="1"/>
    </xf>
    <xf numFmtId="0" fontId="17" fillId="24" borderId="17" xfId="0" applyFont="1" applyFill="1" applyBorder="1" applyAlignment="1">
      <alignment horizontal="right" vertical="top" wrapText="1"/>
    </xf>
    <xf numFmtId="0" fontId="18" fillId="24" borderId="15" xfId="0" applyFont="1" applyFill="1" applyBorder="1" applyAlignment="1">
      <alignment horizontal="right" vertical="center" wrapText="1"/>
    </xf>
    <xf numFmtId="182" fontId="18" fillId="24" borderId="17" xfId="0" applyNumberFormat="1" applyFont="1" applyFill="1" applyBorder="1" applyAlignment="1">
      <alignment horizontal="right" wrapText="1"/>
    </xf>
    <xf numFmtId="2" fontId="17" fillId="24" borderId="18" xfId="0" applyNumberFormat="1" applyFont="1" applyFill="1" applyBorder="1" applyAlignment="1">
      <alignment horizontal="right" vertical="center" wrapText="1"/>
    </xf>
    <xf numFmtId="2" fontId="17" fillId="24" borderId="19" xfId="0" applyNumberFormat="1" applyFont="1" applyFill="1" applyBorder="1" applyAlignment="1">
      <alignment horizontal="right" vertical="center" wrapText="1"/>
    </xf>
    <xf numFmtId="1" fontId="18" fillId="24" borderId="20" xfId="0" applyNumberFormat="1" applyFont="1" applyFill="1" applyBorder="1" applyAlignment="1">
      <alignment horizontal="right" vertical="center" wrapText="1"/>
    </xf>
    <xf numFmtId="182" fontId="18" fillId="24" borderId="15" xfId="0" applyNumberFormat="1" applyFont="1" applyFill="1" applyBorder="1" applyAlignment="1">
      <alignment horizontal="right" wrapText="1"/>
    </xf>
    <xf numFmtId="4" fontId="18" fillId="24" borderId="18" xfId="0" applyNumberFormat="1" applyFont="1" applyFill="1" applyBorder="1" applyAlignment="1">
      <alignment horizontal="right" vertical="top" wrapText="1"/>
    </xf>
    <xf numFmtId="1" fontId="18" fillId="24" borderId="14" xfId="0" applyNumberFormat="1" applyFont="1" applyFill="1" applyBorder="1" applyAlignment="1">
      <alignment horizontal="right" vertical="center" wrapText="1"/>
    </xf>
    <xf numFmtId="4" fontId="18" fillId="24" borderId="19" xfId="0" applyNumberFormat="1" applyFont="1" applyFill="1" applyBorder="1" applyAlignment="1">
      <alignment horizontal="right" vertical="top" wrapText="1"/>
    </xf>
    <xf numFmtId="1" fontId="18" fillId="24" borderId="17" xfId="0" applyNumberFormat="1" applyFont="1" applyFill="1" applyBorder="1" applyAlignment="1">
      <alignment horizontal="right" vertical="center" wrapText="1"/>
    </xf>
    <xf numFmtId="0" fontId="18" fillId="24" borderId="14" xfId="0" applyFont="1" applyFill="1" applyBorder="1" applyAlignment="1">
      <alignment horizontal="right" wrapText="1"/>
    </xf>
    <xf numFmtId="0" fontId="18" fillId="24" borderId="17" xfId="0" applyFont="1" applyFill="1" applyBorder="1" applyAlignment="1">
      <alignment horizontal="right" wrapText="1"/>
    </xf>
    <xf numFmtId="182" fontId="18" fillId="24" borderId="17" xfId="0" applyNumberFormat="1" applyFont="1" applyFill="1" applyBorder="1" applyAlignment="1">
      <alignment horizontal="right" vertical="top" wrapText="1"/>
    </xf>
    <xf numFmtId="49" fontId="18" fillId="24" borderId="21" xfId="0" applyNumberFormat="1" applyFont="1" applyFill="1" applyBorder="1" applyAlignment="1">
      <alignment horizontal="center" vertical="top" wrapText="1"/>
    </xf>
    <xf numFmtId="182" fontId="17" fillId="24" borderId="15" xfId="0" applyNumberFormat="1" applyFont="1" applyFill="1" applyBorder="1" applyAlignment="1">
      <alignment horizontal="right" wrapText="1"/>
    </xf>
    <xf numFmtId="182" fontId="17" fillId="24" borderId="13" xfId="0" applyNumberFormat="1" applyFont="1" applyFill="1" applyBorder="1" applyAlignment="1">
      <alignment horizontal="right" wrapText="1"/>
    </xf>
    <xf numFmtId="2" fontId="17" fillId="24" borderId="22" xfId="0" applyNumberFormat="1" applyFont="1" applyFill="1" applyBorder="1" applyAlignment="1">
      <alignment horizontal="center" vertical="center" wrapText="1"/>
    </xf>
    <xf numFmtId="49" fontId="18" fillId="24" borderId="13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top" wrapText="1"/>
    </xf>
    <xf numFmtId="0" fontId="18" fillId="24" borderId="13" xfId="0" applyFont="1" applyFill="1" applyBorder="1" applyAlignment="1">
      <alignment horizontal="left" vertical="top" wrapText="1"/>
    </xf>
    <xf numFmtId="2" fontId="18" fillId="24" borderId="22" xfId="0" applyNumberFormat="1" applyFont="1" applyFill="1" applyBorder="1" applyAlignment="1">
      <alignment horizontal="center" vertical="center" wrapText="1"/>
    </xf>
    <xf numFmtId="49" fontId="17" fillId="24" borderId="16" xfId="0" applyNumberFormat="1" applyFont="1" applyFill="1" applyBorder="1" applyAlignment="1">
      <alignment horizontal="center" vertical="center" wrapText="1"/>
    </xf>
    <xf numFmtId="49" fontId="18" fillId="24" borderId="16" xfId="0" applyNumberFormat="1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top" wrapText="1"/>
    </xf>
    <xf numFmtId="0" fontId="18" fillId="24" borderId="16" xfId="0" applyFont="1" applyFill="1" applyBorder="1" applyAlignment="1">
      <alignment horizontal="left" vertical="top" wrapText="1"/>
    </xf>
    <xf numFmtId="0" fontId="18" fillId="24" borderId="18" xfId="0" applyFont="1" applyFill="1" applyBorder="1" applyAlignment="1">
      <alignment horizontal="right" wrapText="1"/>
    </xf>
    <xf numFmtId="0" fontId="18" fillId="24" borderId="19" xfId="0" applyFont="1" applyFill="1" applyBorder="1" applyAlignment="1">
      <alignment horizontal="right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4" fontId="17" fillId="24" borderId="22" xfId="0" applyNumberFormat="1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left" vertical="top" wrapText="1"/>
    </xf>
    <xf numFmtId="0" fontId="21" fillId="24" borderId="14" xfId="0" applyFont="1" applyFill="1" applyBorder="1" applyAlignment="1">
      <alignment horizontal="right" vertical="center" wrapText="1"/>
    </xf>
    <xf numFmtId="182" fontId="21" fillId="24" borderId="17" xfId="0" applyNumberFormat="1" applyFont="1" applyFill="1" applyBorder="1" applyAlignment="1">
      <alignment horizontal="right" vertical="center" wrapText="1"/>
    </xf>
    <xf numFmtId="0" fontId="20" fillId="24" borderId="0" xfId="0" applyFont="1" applyFill="1" applyAlignment="1">
      <alignment/>
    </xf>
    <xf numFmtId="0" fontId="20" fillId="24" borderId="16" xfId="0" applyFont="1" applyFill="1" applyBorder="1" applyAlignment="1">
      <alignment horizontal="left" vertical="top" wrapText="1"/>
    </xf>
    <xf numFmtId="0" fontId="20" fillId="24" borderId="14" xfId="0" applyFont="1" applyFill="1" applyBorder="1" applyAlignment="1">
      <alignment horizontal="right" wrapText="1"/>
    </xf>
    <xf numFmtId="182" fontId="20" fillId="24" borderId="17" xfId="0" applyNumberFormat="1" applyFont="1" applyFill="1" applyBorder="1" applyAlignment="1">
      <alignment horizontal="right" wrapText="1"/>
    </xf>
    <xf numFmtId="0" fontId="20" fillId="24" borderId="14" xfId="0" applyFont="1" applyFill="1" applyBorder="1" applyAlignment="1">
      <alignment horizontal="right" vertical="top" wrapText="1"/>
    </xf>
    <xf numFmtId="182" fontId="20" fillId="24" borderId="17" xfId="0" applyNumberFormat="1" applyFont="1" applyFill="1" applyBorder="1" applyAlignment="1">
      <alignment horizontal="right" vertical="top" wrapText="1"/>
    </xf>
    <xf numFmtId="0" fontId="18" fillId="24" borderId="25" xfId="0" applyFont="1" applyFill="1" applyBorder="1" applyAlignment="1">
      <alignment horizontal="left" vertical="top" wrapText="1"/>
    </xf>
    <xf numFmtId="4" fontId="17" fillId="24" borderId="26" xfId="0" applyNumberFormat="1" applyFont="1" applyFill="1" applyBorder="1" applyAlignment="1">
      <alignment horizontal="center" vertical="center" wrapText="1"/>
    </xf>
    <xf numFmtId="0" fontId="17" fillId="24" borderId="0" xfId="0" applyFont="1" applyFill="1" applyAlignment="1">
      <alignment horizontal="right" vertical="top" wrapText="1"/>
    </xf>
    <xf numFmtId="0" fontId="17" fillId="24" borderId="0" xfId="0" applyFont="1" applyFill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18" fillId="24" borderId="27" xfId="0" applyFont="1" applyFill="1" applyBorder="1" applyAlignment="1">
      <alignment horizontal="left" vertical="top" wrapText="1"/>
    </xf>
    <xf numFmtId="0" fontId="18" fillId="24" borderId="27" xfId="0" applyFont="1" applyFill="1" applyBorder="1" applyAlignment="1">
      <alignment horizontal="left" vertical="top"/>
    </xf>
    <xf numFmtId="0" fontId="18" fillId="24" borderId="28" xfId="0" applyFont="1" applyFill="1" applyBorder="1" applyAlignment="1">
      <alignment horizontal="left" vertical="top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29" xfId="0" applyFont="1" applyFill="1" applyBorder="1" applyAlignment="1">
      <alignment horizontal="center" vertical="center" wrapText="1"/>
    </xf>
    <xf numFmtId="0" fontId="18" fillId="24" borderId="30" xfId="0" applyFont="1" applyFill="1" applyBorder="1" applyAlignment="1">
      <alignment horizontal="center" vertical="center" wrapText="1"/>
    </xf>
    <xf numFmtId="0" fontId="17" fillId="24" borderId="13" xfId="0" applyFont="1" applyFill="1" applyBorder="1" applyAlignment="1">
      <alignment horizontal="left" vertical="top" wrapText="1"/>
    </xf>
    <xf numFmtId="0" fontId="17" fillId="24" borderId="16" xfId="0" applyFont="1" applyFill="1" applyBorder="1" applyAlignment="1">
      <alignment horizontal="left" vertical="top" wrapText="1"/>
    </xf>
    <xf numFmtId="0" fontId="18" fillId="24" borderId="31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32" xfId="0" applyFont="1" applyFill="1" applyBorder="1" applyAlignment="1">
      <alignment horizontal="center" vertical="center" wrapText="1"/>
    </xf>
    <xf numFmtId="0" fontId="18" fillId="24" borderId="33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2" fontId="17" fillId="24" borderId="26" xfId="0" applyNumberFormat="1" applyFont="1" applyFill="1" applyBorder="1" applyAlignment="1">
      <alignment horizontal="center" vertical="center" wrapText="1"/>
    </xf>
    <xf numFmtId="2" fontId="17" fillId="24" borderId="22" xfId="0" applyNumberFormat="1" applyFont="1" applyFill="1" applyBorder="1" applyAlignment="1">
      <alignment horizontal="center" vertical="center" wrapText="1"/>
    </xf>
    <xf numFmtId="2" fontId="17" fillId="24" borderId="18" xfId="0" applyNumberFormat="1" applyFont="1" applyFill="1" applyBorder="1" applyAlignment="1">
      <alignment horizontal="center" vertical="center" wrapText="1"/>
    </xf>
    <xf numFmtId="0" fontId="18" fillId="24" borderId="34" xfId="0" applyFont="1" applyFill="1" applyBorder="1" applyAlignment="1">
      <alignment horizontal="left" vertical="top" wrapText="1"/>
    </xf>
    <xf numFmtId="0" fontId="18" fillId="24" borderId="0" xfId="0" applyFont="1" applyFill="1" applyBorder="1" applyAlignment="1">
      <alignment horizontal="left" vertical="top" wrapText="1"/>
    </xf>
    <xf numFmtId="0" fontId="18" fillId="24" borderId="35" xfId="0" applyFont="1" applyFill="1" applyBorder="1" applyAlignment="1">
      <alignment horizontal="left" vertical="top" wrapText="1"/>
    </xf>
    <xf numFmtId="0" fontId="18" fillId="24" borderId="36" xfId="0" applyFont="1" applyFill="1" applyBorder="1" applyAlignment="1">
      <alignment horizontal="left" vertical="top" wrapText="1"/>
    </xf>
    <xf numFmtId="0" fontId="18" fillId="24" borderId="37" xfId="0" applyFont="1" applyFill="1" applyBorder="1" applyAlignment="1">
      <alignment horizontal="left" vertical="top" wrapText="1"/>
    </xf>
    <xf numFmtId="0" fontId="18" fillId="24" borderId="38" xfId="0" applyFont="1" applyFill="1" applyBorder="1" applyAlignment="1">
      <alignment horizontal="left" vertical="top" wrapText="1"/>
    </xf>
    <xf numFmtId="0" fontId="18" fillId="24" borderId="39" xfId="0" applyFont="1" applyFill="1" applyBorder="1" applyAlignment="1">
      <alignment horizontal="left" vertical="top" wrapText="1"/>
    </xf>
    <xf numFmtId="0" fontId="17" fillId="24" borderId="40" xfId="0" applyFont="1" applyFill="1" applyBorder="1" applyAlignment="1">
      <alignment horizontal="center" vertical="center" wrapText="1"/>
    </xf>
    <xf numFmtId="0" fontId="17" fillId="24" borderId="41" xfId="0" applyFont="1" applyFill="1" applyBorder="1" applyAlignment="1">
      <alignment horizontal="center" vertical="center" wrapText="1"/>
    </xf>
    <xf numFmtId="4" fontId="17" fillId="24" borderId="18" xfId="0" applyNumberFormat="1" applyFont="1" applyFill="1" applyBorder="1" applyAlignment="1">
      <alignment horizontal="center" vertical="center" wrapText="1"/>
    </xf>
    <xf numFmtId="0" fontId="17" fillId="24" borderId="13" xfId="0" applyFont="1" applyFill="1" applyBorder="1" applyAlignment="1">
      <alignment horizontal="center" vertical="center" wrapText="1"/>
    </xf>
    <xf numFmtId="0" fontId="17" fillId="24" borderId="16" xfId="0" applyFont="1" applyFill="1" applyBorder="1" applyAlignment="1">
      <alignment horizontal="center" vertical="center" wrapText="1"/>
    </xf>
    <xf numFmtId="49" fontId="17" fillId="24" borderId="42" xfId="0" applyNumberFormat="1" applyFont="1" applyFill="1" applyBorder="1" applyAlignment="1">
      <alignment horizontal="center" vertical="center" wrapText="1"/>
    </xf>
    <xf numFmtId="49" fontId="17" fillId="24" borderId="43" xfId="0" applyNumberFormat="1" applyFont="1" applyFill="1" applyBorder="1" applyAlignment="1">
      <alignment horizontal="center" vertical="center" wrapText="1"/>
    </xf>
    <xf numFmtId="0" fontId="17" fillId="24" borderId="13" xfId="0" applyFont="1" applyFill="1" applyBorder="1" applyAlignment="1">
      <alignment horizontal="center" vertical="top" wrapText="1"/>
    </xf>
    <xf numFmtId="0" fontId="17" fillId="24" borderId="16" xfId="0" applyFont="1" applyFill="1" applyBorder="1" applyAlignment="1">
      <alignment horizontal="center" vertical="top" wrapText="1"/>
    </xf>
    <xf numFmtId="0" fontId="20" fillId="24" borderId="13" xfId="0" applyFont="1" applyFill="1" applyBorder="1" applyAlignment="1">
      <alignment horizontal="left" vertical="top" wrapText="1"/>
    </xf>
    <xf numFmtId="0" fontId="20" fillId="24" borderId="16" xfId="0" applyFont="1" applyFill="1" applyBorder="1" applyAlignment="1">
      <alignment horizontal="left" vertical="top" wrapText="1"/>
    </xf>
    <xf numFmtId="49" fontId="20" fillId="24" borderId="42" xfId="0" applyNumberFormat="1" applyFont="1" applyFill="1" applyBorder="1" applyAlignment="1">
      <alignment horizontal="center" vertical="center" wrapText="1"/>
    </xf>
    <xf numFmtId="49" fontId="20" fillId="24" borderId="43" xfId="0" applyNumberFormat="1" applyFont="1" applyFill="1" applyBorder="1" applyAlignment="1">
      <alignment horizontal="center" vertical="center" wrapText="1"/>
    </xf>
    <xf numFmtId="0" fontId="18" fillId="24" borderId="44" xfId="0" applyFont="1" applyFill="1" applyBorder="1" applyAlignment="1">
      <alignment horizontal="left" vertical="top" wrapText="1"/>
    </xf>
    <xf numFmtId="0" fontId="18" fillId="24" borderId="45" xfId="0" applyFont="1" applyFill="1" applyBorder="1" applyAlignment="1">
      <alignment horizontal="left" vertical="top" wrapText="1"/>
    </xf>
    <xf numFmtId="0" fontId="18" fillId="24" borderId="46" xfId="0" applyFont="1" applyFill="1" applyBorder="1" applyAlignment="1">
      <alignment horizontal="left" vertical="top" wrapText="1"/>
    </xf>
    <xf numFmtId="0" fontId="18" fillId="24" borderId="47" xfId="0" applyFont="1" applyFill="1" applyBorder="1" applyAlignment="1">
      <alignment horizontal="left" vertical="top" wrapText="1"/>
    </xf>
    <xf numFmtId="0" fontId="18" fillId="24" borderId="48" xfId="0" applyFont="1" applyFill="1" applyBorder="1" applyAlignment="1">
      <alignment horizontal="left" vertical="top" wrapText="1"/>
    </xf>
    <xf numFmtId="49" fontId="17" fillId="24" borderId="42" xfId="0" applyNumberFormat="1" applyFont="1" applyFill="1" applyBorder="1" applyAlignment="1">
      <alignment horizontal="center" vertical="top" wrapText="1"/>
    </xf>
    <xf numFmtId="49" fontId="17" fillId="24" borderId="43" xfId="0" applyNumberFormat="1" applyFont="1" applyFill="1" applyBorder="1" applyAlignment="1">
      <alignment horizontal="center" vertical="top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17" fillId="24" borderId="48" xfId="0" applyFont="1" applyFill="1" applyBorder="1" applyAlignment="1">
      <alignment horizontal="center" vertical="top" wrapText="1"/>
    </xf>
    <xf numFmtId="0" fontId="17" fillId="24" borderId="45" xfId="0" applyFont="1" applyFill="1" applyBorder="1" applyAlignment="1">
      <alignment horizontal="center" vertical="top" wrapText="1"/>
    </xf>
    <xf numFmtId="49" fontId="17" fillId="24" borderId="46" xfId="0" applyNumberFormat="1" applyFont="1" applyFill="1" applyBorder="1" applyAlignment="1">
      <alignment horizontal="center" vertical="center" wrapText="1"/>
    </xf>
    <xf numFmtId="49" fontId="17" fillId="24" borderId="44" xfId="0" applyNumberFormat="1" applyFont="1" applyFill="1" applyBorder="1" applyAlignment="1">
      <alignment horizontal="center" vertical="center" wrapText="1"/>
    </xf>
    <xf numFmtId="0" fontId="17" fillId="24" borderId="13" xfId="0" applyFont="1" applyFill="1" applyBorder="1" applyAlignment="1">
      <alignment vertical="top" wrapText="1"/>
    </xf>
    <xf numFmtId="0" fontId="17" fillId="24" borderId="16" xfId="0" applyFont="1" applyFill="1" applyBorder="1" applyAlignment="1">
      <alignment vertical="top" wrapText="1"/>
    </xf>
    <xf numFmtId="0" fontId="18" fillId="0" borderId="46" xfId="0" applyFont="1" applyFill="1" applyBorder="1" applyAlignment="1">
      <alignment horizontal="left" vertical="top" wrapText="1"/>
    </xf>
    <xf numFmtId="0" fontId="18" fillId="0" borderId="47" xfId="0" applyFont="1" applyFill="1" applyBorder="1" applyAlignment="1">
      <alignment horizontal="left" vertical="top" wrapText="1"/>
    </xf>
    <xf numFmtId="0" fontId="18" fillId="0" borderId="48" xfId="0" applyFont="1" applyFill="1" applyBorder="1" applyAlignment="1">
      <alignment horizontal="left" vertical="top" wrapText="1"/>
    </xf>
    <xf numFmtId="1" fontId="18" fillId="0" borderId="20" xfId="0" applyNumberFormat="1" applyFont="1" applyFill="1" applyBorder="1" applyAlignment="1">
      <alignment horizontal="right" vertical="center" wrapText="1"/>
    </xf>
    <xf numFmtId="182" fontId="18" fillId="0" borderId="15" xfId="0" applyNumberFormat="1" applyFont="1" applyFill="1" applyBorder="1" applyAlignment="1">
      <alignment horizontal="right" vertical="center" wrapText="1"/>
    </xf>
    <xf numFmtId="0" fontId="18" fillId="0" borderId="19" xfId="0" applyFont="1" applyFill="1" applyBorder="1" applyAlignment="1">
      <alignment horizontal="right" wrapText="1"/>
    </xf>
    <xf numFmtId="0" fontId="18" fillId="0" borderId="44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45" xfId="0" applyFont="1" applyFill="1" applyBorder="1" applyAlignment="1">
      <alignment horizontal="left" vertical="top" wrapText="1"/>
    </xf>
    <xf numFmtId="0" fontId="18" fillId="0" borderId="17" xfId="0" applyFont="1" applyFill="1" applyBorder="1" applyAlignment="1">
      <alignment horizontal="right" wrapText="1"/>
    </xf>
    <xf numFmtId="182" fontId="18" fillId="0" borderId="15" xfId="0" applyNumberFormat="1" applyFont="1" applyFill="1" applyBorder="1" applyAlignment="1">
      <alignment horizontal="right" wrapText="1"/>
    </xf>
    <xf numFmtId="182" fontId="18" fillId="0" borderId="17" xfId="0" applyNumberFormat="1" applyFont="1" applyFill="1" applyBorder="1" applyAlignment="1">
      <alignment horizontal="right" wrapText="1"/>
    </xf>
    <xf numFmtId="0" fontId="19" fillId="0" borderId="46" xfId="0" applyFont="1" applyFill="1" applyBorder="1" applyAlignment="1">
      <alignment horizontal="left" vertical="top" wrapText="1"/>
    </xf>
    <xf numFmtId="0" fontId="19" fillId="0" borderId="47" xfId="0" applyFont="1" applyFill="1" applyBorder="1" applyAlignment="1">
      <alignment horizontal="left" vertical="top" wrapText="1"/>
    </xf>
    <xf numFmtId="0" fontId="19" fillId="0" borderId="48" xfId="0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 horizontal="right" wrapText="1"/>
    </xf>
    <xf numFmtId="0" fontId="19" fillId="0" borderId="44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45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right" wrapText="1"/>
    </xf>
    <xf numFmtId="182" fontId="18" fillId="0" borderId="17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left" wrapText="1"/>
    </xf>
    <xf numFmtId="0" fontId="17" fillId="0" borderId="0" xfId="0" applyFont="1" applyFill="1" applyAlignment="1">
      <alignment/>
    </xf>
    <xf numFmtId="4" fontId="17" fillId="0" borderId="0" xfId="0" applyNumberFormat="1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8" fillId="0" borderId="49" xfId="0" applyFont="1" applyFill="1" applyBorder="1" applyAlignment="1">
      <alignment horizontal="center" vertical="top" wrapText="1"/>
    </xf>
    <xf numFmtId="0" fontId="18" fillId="0" borderId="50" xfId="0" applyFont="1" applyFill="1" applyBorder="1" applyAlignment="1">
      <alignment horizontal="center" vertical="top" wrapText="1"/>
    </xf>
    <xf numFmtId="0" fontId="18" fillId="0" borderId="39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2" fontId="18" fillId="0" borderId="24" xfId="0" applyNumberFormat="1" applyFont="1" applyFill="1" applyBorder="1" applyAlignment="1">
      <alignment/>
    </xf>
    <xf numFmtId="0" fontId="18" fillId="0" borderId="44" xfId="0" applyFont="1" applyFill="1" applyBorder="1" applyAlignment="1">
      <alignment horizontal="center" vertical="top" wrapText="1"/>
    </xf>
    <xf numFmtId="0" fontId="18" fillId="0" borderId="51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7" fillId="0" borderId="29" xfId="0" applyFont="1" applyFill="1" applyBorder="1" applyAlignment="1">
      <alignment/>
    </xf>
    <xf numFmtId="2" fontId="17" fillId="0" borderId="19" xfId="0" applyNumberFormat="1" applyFont="1" applyFill="1" applyBorder="1" applyAlignment="1">
      <alignment/>
    </xf>
    <xf numFmtId="0" fontId="18" fillId="0" borderId="52" xfId="0" applyFont="1" applyFill="1" applyBorder="1" applyAlignment="1">
      <alignment horizontal="center" vertical="top" wrapText="1"/>
    </xf>
    <xf numFmtId="0" fontId="18" fillId="0" borderId="53" xfId="0" applyFont="1" applyFill="1" applyBorder="1" applyAlignment="1">
      <alignment horizontal="center" vertical="top" wrapText="1"/>
    </xf>
    <xf numFmtId="0" fontId="18" fillId="0" borderId="54" xfId="0" applyFont="1" applyFill="1" applyBorder="1" applyAlignment="1">
      <alignment horizontal="center" vertical="top" wrapText="1"/>
    </xf>
    <xf numFmtId="0" fontId="17" fillId="0" borderId="30" xfId="0" applyFont="1" applyFill="1" applyBorder="1" applyAlignment="1">
      <alignment/>
    </xf>
    <xf numFmtId="2" fontId="17" fillId="0" borderId="23" xfId="0" applyNumberFormat="1" applyFont="1" applyFill="1" applyBorder="1" applyAlignment="1">
      <alignment/>
    </xf>
    <xf numFmtId="2" fontId="17" fillId="0" borderId="19" xfId="0" applyNumberFormat="1" applyFont="1" applyFill="1" applyBorder="1" applyAlignment="1">
      <alignment horizontal="right"/>
    </xf>
    <xf numFmtId="2" fontId="17" fillId="0" borderId="23" xfId="0" applyNumberFormat="1" applyFont="1" applyFill="1" applyBorder="1" applyAlignment="1">
      <alignment horizontal="right"/>
    </xf>
    <xf numFmtId="0" fontId="17" fillId="0" borderId="29" xfId="0" applyFont="1" applyFill="1" applyBorder="1" applyAlignment="1">
      <alignment vertical="center"/>
    </xf>
    <xf numFmtId="2" fontId="17" fillId="0" borderId="19" xfId="0" applyNumberFormat="1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182" fontId="17" fillId="0" borderId="15" xfId="0" applyNumberFormat="1" applyFont="1" applyFill="1" applyBorder="1" applyAlignment="1">
      <alignment horizontal="right" vertical="center" wrapText="1"/>
    </xf>
    <xf numFmtId="182" fontId="17" fillId="0" borderId="17" xfId="0" applyNumberFormat="1" applyFont="1" applyFill="1" applyBorder="1" applyAlignment="1">
      <alignment horizontal="right" wrapText="1"/>
    </xf>
    <xf numFmtId="182" fontId="17" fillId="0" borderId="17" xfId="0" applyNumberFormat="1" applyFont="1" applyFill="1" applyBorder="1" applyAlignment="1">
      <alignment horizontal="right" vertical="center" wrapText="1"/>
    </xf>
    <xf numFmtId="182" fontId="17" fillId="0" borderId="17" xfId="0" applyNumberFormat="1" applyFont="1" applyFill="1" applyBorder="1" applyAlignment="1">
      <alignment horizontal="right" vertical="top" wrapText="1"/>
    </xf>
    <xf numFmtId="182" fontId="21" fillId="0" borderId="15" xfId="0" applyNumberFormat="1" applyFont="1" applyFill="1" applyBorder="1" applyAlignment="1">
      <alignment horizontal="right" vertical="center" wrapText="1"/>
    </xf>
    <xf numFmtId="182" fontId="21" fillId="0" borderId="17" xfId="0" applyNumberFormat="1" applyFont="1" applyFill="1" applyBorder="1" applyAlignment="1">
      <alignment horizontal="right" vertical="center" wrapText="1"/>
    </xf>
    <xf numFmtId="182" fontId="20" fillId="0" borderId="15" xfId="0" applyNumberFormat="1" applyFont="1" applyFill="1" applyBorder="1" applyAlignment="1">
      <alignment horizontal="right" vertical="center" wrapText="1"/>
    </xf>
    <xf numFmtId="182" fontId="20" fillId="0" borderId="17" xfId="0" applyNumberFormat="1" applyFont="1" applyFill="1" applyBorder="1" applyAlignment="1">
      <alignment horizontal="right" wrapText="1"/>
    </xf>
    <xf numFmtId="182" fontId="20" fillId="0" borderId="17" xfId="0" applyNumberFormat="1" applyFont="1" applyFill="1" applyBorder="1" applyAlignment="1">
      <alignment horizontal="right" vertical="center" wrapText="1"/>
    </xf>
    <xf numFmtId="182" fontId="20" fillId="0" borderId="15" xfId="0" applyNumberFormat="1" applyFont="1" applyFill="1" applyBorder="1" applyAlignment="1">
      <alignment horizontal="right" vertical="top" wrapText="1"/>
    </xf>
    <xf numFmtId="182" fontId="20" fillId="0" borderId="17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6"/>
  <sheetViews>
    <sheetView tabSelected="1" view="pageBreakPreview" zoomScale="80" zoomScaleNormal="90" zoomScaleSheetLayoutView="80" zoomScalePageLayoutView="0" workbookViewId="0" topLeftCell="B1">
      <pane ySplit="7" topLeftCell="BM242" activePane="bottomLeft" state="frozen"/>
      <selection pane="topLeft" activeCell="A1" sqref="A1"/>
      <selection pane="bottomLeft" activeCell="F34" sqref="F34:M50"/>
    </sheetView>
  </sheetViews>
  <sheetFormatPr defaultColWidth="9.140625" defaultRowHeight="15"/>
  <cols>
    <col min="1" max="1" width="10.28125" style="1" bestFit="1" customWidth="1"/>
    <col min="2" max="2" width="37.57421875" style="1" customWidth="1"/>
    <col min="3" max="3" width="9.00390625" style="1" hidden="1" customWidth="1"/>
    <col min="4" max="4" width="23.57421875" style="1" customWidth="1"/>
    <col min="5" max="5" width="12.8515625" style="1" customWidth="1"/>
    <col min="6" max="6" width="16.00390625" style="1" customWidth="1"/>
    <col min="7" max="7" width="13.421875" style="1" customWidth="1"/>
    <col min="8" max="8" width="14.7109375" style="1" customWidth="1"/>
    <col min="9" max="9" width="13.421875" style="1" customWidth="1"/>
    <col min="10" max="10" width="14.57421875" style="1" customWidth="1"/>
    <col min="11" max="11" width="16.140625" style="1" customWidth="1"/>
    <col min="12" max="12" width="14.57421875" style="1" customWidth="1"/>
    <col min="13" max="13" width="15.8515625" style="1" customWidth="1"/>
    <col min="14" max="14" width="14.140625" style="1" customWidth="1"/>
    <col min="15" max="15" width="14.00390625" style="1" customWidth="1"/>
    <col min="16" max="16" width="19.140625" style="1" customWidth="1"/>
    <col min="17" max="16384" width="9.140625" style="1" customWidth="1"/>
  </cols>
  <sheetData>
    <row r="1" spans="12:16" ht="36" customHeight="1">
      <c r="L1" s="70" t="s">
        <v>66</v>
      </c>
      <c r="M1" s="70"/>
      <c r="N1" s="70"/>
      <c r="O1" s="70"/>
      <c r="P1" s="70"/>
    </row>
    <row r="2" spans="2:17" ht="39" customHeight="1">
      <c r="B2" s="2" t="s">
        <v>27</v>
      </c>
      <c r="C2" s="2"/>
      <c r="D2" s="2"/>
      <c r="E2" s="71" t="s">
        <v>32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"/>
      <c r="Q2" s="2"/>
    </row>
    <row r="3" spans="2:15" ht="21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ht="42.75" customHeight="1">
      <c r="A4" s="76" t="s">
        <v>0</v>
      </c>
      <c r="B4" s="84" t="s">
        <v>1</v>
      </c>
      <c r="C4" s="81" t="s">
        <v>61</v>
      </c>
      <c r="D4" s="81" t="s">
        <v>46</v>
      </c>
      <c r="E4" s="84" t="s">
        <v>2</v>
      </c>
      <c r="F4" s="84" t="s">
        <v>3</v>
      </c>
      <c r="G4" s="84"/>
      <c r="H4" s="84" t="s">
        <v>4</v>
      </c>
      <c r="I4" s="84"/>
      <c r="J4" s="84"/>
      <c r="K4" s="84"/>
      <c r="L4" s="84"/>
      <c r="M4" s="84"/>
      <c r="N4" s="84"/>
      <c r="O4" s="84"/>
      <c r="P4" s="58" t="s">
        <v>7</v>
      </c>
    </row>
    <row r="5" spans="1:16" ht="48.75" customHeight="1">
      <c r="A5" s="77"/>
      <c r="B5" s="72"/>
      <c r="C5" s="82"/>
      <c r="D5" s="82"/>
      <c r="E5" s="72"/>
      <c r="F5" s="72"/>
      <c r="G5" s="72"/>
      <c r="H5" s="72" t="s">
        <v>5</v>
      </c>
      <c r="I5" s="72"/>
      <c r="J5" s="72" t="s">
        <v>6</v>
      </c>
      <c r="K5" s="72"/>
      <c r="L5" s="72" t="s">
        <v>44</v>
      </c>
      <c r="M5" s="72"/>
      <c r="N5" s="72" t="s">
        <v>14</v>
      </c>
      <c r="O5" s="72"/>
      <c r="P5" s="55"/>
    </row>
    <row r="6" spans="1:16" ht="87.75" customHeight="1" thickBot="1">
      <c r="A6" s="78"/>
      <c r="B6" s="85"/>
      <c r="C6" s="83"/>
      <c r="D6" s="83"/>
      <c r="E6" s="85"/>
      <c r="F6" s="4" t="s">
        <v>34</v>
      </c>
      <c r="G6" s="4" t="s">
        <v>16</v>
      </c>
      <c r="H6" s="4" t="s">
        <v>15</v>
      </c>
      <c r="I6" s="4" t="s">
        <v>16</v>
      </c>
      <c r="J6" s="4" t="s">
        <v>15</v>
      </c>
      <c r="K6" s="4" t="s">
        <v>16</v>
      </c>
      <c r="L6" s="4" t="s">
        <v>15</v>
      </c>
      <c r="M6" s="4" t="s">
        <v>16</v>
      </c>
      <c r="N6" s="4" t="s">
        <v>15</v>
      </c>
      <c r="O6" s="4" t="s">
        <v>16</v>
      </c>
      <c r="P6" s="56"/>
    </row>
    <row r="7" spans="1:16" s="6" customFormat="1" ht="28.5" customHeight="1" thickBot="1">
      <c r="A7" s="5" t="s">
        <v>26</v>
      </c>
      <c r="B7" s="73" t="s">
        <v>30</v>
      </c>
      <c r="C7" s="73"/>
      <c r="D7" s="73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5"/>
    </row>
    <row r="8" spans="1:16" s="6" customFormat="1" ht="33.75" customHeight="1">
      <c r="A8" s="7" t="s">
        <v>20</v>
      </c>
      <c r="B8" s="93" t="s">
        <v>35</v>
      </c>
      <c r="C8" s="94"/>
      <c r="D8" s="95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68"/>
    </row>
    <row r="9" spans="1:16" ht="15" customHeight="1">
      <c r="A9" s="101" t="s">
        <v>23</v>
      </c>
      <c r="B9" s="79" t="s">
        <v>51</v>
      </c>
      <c r="C9" s="96">
        <v>3.8</v>
      </c>
      <c r="D9" s="8"/>
      <c r="E9" s="9" t="s">
        <v>18</v>
      </c>
      <c r="F9" s="10">
        <f>F14</f>
        <v>0</v>
      </c>
      <c r="G9" s="10">
        <f aca="true" t="shared" si="0" ref="G9:O9">G14</f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69" t="s">
        <v>31</v>
      </c>
    </row>
    <row r="10" spans="1:16" ht="15">
      <c r="A10" s="102"/>
      <c r="B10" s="80"/>
      <c r="C10" s="97"/>
      <c r="D10" s="11"/>
      <c r="E10" s="12" t="s">
        <v>9</v>
      </c>
      <c r="F10" s="13">
        <f>H10+J10+L10</f>
        <v>0</v>
      </c>
      <c r="G10" s="13">
        <f aca="true" t="shared" si="1" ref="G10:G20">I10+K10+M10+O10</f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57"/>
    </row>
    <row r="11" spans="1:16" ht="15">
      <c r="A11" s="102"/>
      <c r="B11" s="80"/>
      <c r="C11" s="97"/>
      <c r="D11" s="11"/>
      <c r="E11" s="12" t="s">
        <v>10</v>
      </c>
      <c r="F11" s="13">
        <f aca="true" t="shared" si="2" ref="F11:F20">H11+J11+L11</f>
        <v>0</v>
      </c>
      <c r="G11" s="13">
        <f t="shared" si="1"/>
        <v>0</v>
      </c>
      <c r="H11" s="14">
        <f>1941.2-1941.2</f>
        <v>0</v>
      </c>
      <c r="I11" s="14">
        <f>1941.2-1941.2</f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57"/>
    </row>
    <row r="12" spans="1:16" ht="15">
      <c r="A12" s="102"/>
      <c r="B12" s="80"/>
      <c r="C12" s="97"/>
      <c r="D12" s="11"/>
      <c r="E12" s="12" t="s">
        <v>11</v>
      </c>
      <c r="F12" s="13">
        <f t="shared" si="2"/>
        <v>0</v>
      </c>
      <c r="G12" s="13">
        <f t="shared" si="1"/>
        <v>0</v>
      </c>
      <c r="H12" s="14">
        <v>0</v>
      </c>
      <c r="I12" s="14">
        <f>9596-9596</f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57"/>
    </row>
    <row r="13" spans="1:16" ht="15">
      <c r="A13" s="102"/>
      <c r="B13" s="80"/>
      <c r="C13" s="97"/>
      <c r="D13" s="11"/>
      <c r="E13" s="12" t="s">
        <v>12</v>
      </c>
      <c r="F13" s="13">
        <f t="shared" si="2"/>
        <v>0</v>
      </c>
      <c r="G13" s="13">
        <f t="shared" si="1"/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57"/>
    </row>
    <row r="14" spans="1:16" ht="15">
      <c r="A14" s="102"/>
      <c r="B14" s="80"/>
      <c r="C14" s="97"/>
      <c r="D14" s="11"/>
      <c r="E14" s="15" t="s">
        <v>13</v>
      </c>
      <c r="F14" s="16">
        <f t="shared" si="2"/>
        <v>0</v>
      </c>
      <c r="G14" s="16">
        <f t="shared" si="1"/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7">
        <v>0</v>
      </c>
      <c r="N14" s="17">
        <v>0</v>
      </c>
      <c r="O14" s="17">
        <v>0</v>
      </c>
      <c r="P14" s="57"/>
    </row>
    <row r="15" spans="1:16" ht="15">
      <c r="A15" s="102"/>
      <c r="B15" s="80"/>
      <c r="C15" s="97"/>
      <c r="D15" s="11"/>
      <c r="E15" s="9" t="s">
        <v>17</v>
      </c>
      <c r="F15" s="10">
        <f>H15+J15+L15</f>
        <v>94950</v>
      </c>
      <c r="G15" s="10">
        <f t="shared" si="1"/>
        <v>94950</v>
      </c>
      <c r="H15" s="18">
        <f>SUM(H16:H20)</f>
        <v>2.5</v>
      </c>
      <c r="I15" s="18">
        <f aca="true" t="shared" si="3" ref="I15:O15">SUM(I16:I20)</f>
        <v>2.5</v>
      </c>
      <c r="J15" s="18">
        <f t="shared" si="3"/>
        <v>0</v>
      </c>
      <c r="K15" s="18">
        <f t="shared" si="3"/>
        <v>0</v>
      </c>
      <c r="L15" s="18">
        <f t="shared" si="3"/>
        <v>94947.5</v>
      </c>
      <c r="M15" s="18">
        <f t="shared" si="3"/>
        <v>94947.5</v>
      </c>
      <c r="N15" s="18">
        <f t="shared" si="3"/>
        <v>0</v>
      </c>
      <c r="O15" s="18">
        <f t="shared" si="3"/>
        <v>0</v>
      </c>
      <c r="P15" s="57"/>
    </row>
    <row r="16" spans="1:16" ht="15">
      <c r="A16" s="102"/>
      <c r="B16" s="80"/>
      <c r="C16" s="97"/>
      <c r="D16" s="11"/>
      <c r="E16" s="12" t="s">
        <v>9</v>
      </c>
      <c r="F16" s="13">
        <f t="shared" si="2"/>
        <v>42803.899999999994</v>
      </c>
      <c r="G16" s="13">
        <f t="shared" si="1"/>
        <v>42803.899999999994</v>
      </c>
      <c r="H16" s="14">
        <v>1</v>
      </c>
      <c r="I16" s="14">
        <v>1</v>
      </c>
      <c r="J16" s="14">
        <v>0</v>
      </c>
      <c r="K16" s="14">
        <v>0</v>
      </c>
      <c r="L16" s="14">
        <f>27741.1+15061.8</f>
        <v>42802.899999999994</v>
      </c>
      <c r="M16" s="14">
        <f>27741.1+15061.8</f>
        <v>42802.899999999994</v>
      </c>
      <c r="N16" s="14">
        <v>0</v>
      </c>
      <c r="O16" s="14">
        <v>0</v>
      </c>
      <c r="P16" s="57"/>
    </row>
    <row r="17" spans="1:16" ht="30.75" customHeight="1">
      <c r="A17" s="102"/>
      <c r="B17" s="80"/>
      <c r="C17" s="97"/>
      <c r="D17" s="19" t="s">
        <v>48</v>
      </c>
      <c r="E17" s="12" t="s">
        <v>10</v>
      </c>
      <c r="F17" s="13">
        <f t="shared" si="2"/>
        <v>29660.2</v>
      </c>
      <c r="G17" s="13">
        <f t="shared" si="1"/>
        <v>29660.2</v>
      </c>
      <c r="H17" s="14">
        <v>1</v>
      </c>
      <c r="I17" s="14">
        <v>1</v>
      </c>
      <c r="J17" s="14">
        <v>0</v>
      </c>
      <c r="K17" s="14">
        <v>0</v>
      </c>
      <c r="L17" s="14">
        <v>29659.2</v>
      </c>
      <c r="M17" s="14">
        <v>29659.2</v>
      </c>
      <c r="N17" s="14">
        <v>0</v>
      </c>
      <c r="O17" s="14">
        <v>0</v>
      </c>
      <c r="P17" s="57"/>
    </row>
    <row r="18" spans="1:16" ht="15">
      <c r="A18" s="102"/>
      <c r="B18" s="80"/>
      <c r="C18" s="97"/>
      <c r="D18" s="11"/>
      <c r="E18" s="12" t="s">
        <v>11</v>
      </c>
      <c r="F18" s="13">
        <f t="shared" si="2"/>
        <v>22485.9</v>
      </c>
      <c r="G18" s="13">
        <f t="shared" si="1"/>
        <v>22485.9</v>
      </c>
      <c r="H18" s="14">
        <v>0.5</v>
      </c>
      <c r="I18" s="14">
        <v>0.5</v>
      </c>
      <c r="J18" s="14">
        <v>0</v>
      </c>
      <c r="K18" s="14">
        <v>0</v>
      </c>
      <c r="L18" s="14">
        <v>22485.4</v>
      </c>
      <c r="M18" s="14">
        <v>22485.4</v>
      </c>
      <c r="N18" s="14">
        <v>0</v>
      </c>
      <c r="O18" s="14">
        <v>0</v>
      </c>
      <c r="P18" s="57"/>
    </row>
    <row r="19" spans="1:16" ht="15">
      <c r="A19" s="102"/>
      <c r="B19" s="80"/>
      <c r="C19" s="97"/>
      <c r="D19" s="11"/>
      <c r="E19" s="12" t="s">
        <v>12</v>
      </c>
      <c r="F19" s="13">
        <f t="shared" si="2"/>
        <v>0</v>
      </c>
      <c r="G19" s="13">
        <f t="shared" si="1"/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57"/>
    </row>
    <row r="20" spans="1:16" ht="15">
      <c r="A20" s="102"/>
      <c r="B20" s="80"/>
      <c r="C20" s="97"/>
      <c r="D20" s="11"/>
      <c r="E20" s="15" t="s">
        <v>13</v>
      </c>
      <c r="F20" s="16">
        <f t="shared" si="2"/>
        <v>0</v>
      </c>
      <c r="G20" s="16">
        <f t="shared" si="1"/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57"/>
    </row>
    <row r="21" spans="1:16" ht="15" customHeight="1">
      <c r="A21" s="114" t="s">
        <v>52</v>
      </c>
      <c r="B21" s="79" t="s">
        <v>49</v>
      </c>
      <c r="C21" s="99">
        <v>0.58</v>
      </c>
      <c r="D21" s="20"/>
      <c r="E21" s="21" t="s">
        <v>18</v>
      </c>
      <c r="F21" s="10">
        <f aca="true" t="shared" si="4" ref="F21:F26">H21+J21+L21</f>
        <v>73664.7</v>
      </c>
      <c r="G21" s="10">
        <f aca="true" t="shared" si="5" ref="G21:G28">I21+K21+M21+O21</f>
        <v>0</v>
      </c>
      <c r="H21" s="18">
        <f aca="true" t="shared" si="6" ref="H21:O21">SUM(H22:H26)</f>
        <v>18416.1</v>
      </c>
      <c r="I21" s="18">
        <f t="shared" si="6"/>
        <v>0</v>
      </c>
      <c r="J21" s="18">
        <f t="shared" si="6"/>
        <v>0</v>
      </c>
      <c r="K21" s="18">
        <f t="shared" si="6"/>
        <v>0</v>
      </c>
      <c r="L21" s="18">
        <f t="shared" si="6"/>
        <v>55248.6</v>
      </c>
      <c r="M21" s="18">
        <f t="shared" si="6"/>
        <v>0</v>
      </c>
      <c r="N21" s="18">
        <f t="shared" si="6"/>
        <v>0</v>
      </c>
      <c r="O21" s="18">
        <f t="shared" si="6"/>
        <v>0</v>
      </c>
      <c r="P21" s="57" t="s">
        <v>31</v>
      </c>
    </row>
    <row r="22" spans="1:16" ht="15">
      <c r="A22" s="115"/>
      <c r="B22" s="80"/>
      <c r="C22" s="100"/>
      <c r="D22" s="22"/>
      <c r="E22" s="23" t="s">
        <v>9</v>
      </c>
      <c r="F22" s="13">
        <f t="shared" si="4"/>
        <v>0</v>
      </c>
      <c r="G22" s="13">
        <f t="shared" si="5"/>
        <v>0</v>
      </c>
      <c r="H22" s="14">
        <v>0</v>
      </c>
      <c r="I22" s="14">
        <v>0</v>
      </c>
      <c r="J22" s="14">
        <v>0</v>
      </c>
      <c r="K22" s="14">
        <v>0</v>
      </c>
      <c r="L22" s="24">
        <v>0</v>
      </c>
      <c r="M22" s="14">
        <v>0</v>
      </c>
      <c r="N22" s="14">
        <v>0</v>
      </c>
      <c r="O22" s="14">
        <v>0</v>
      </c>
      <c r="P22" s="57"/>
    </row>
    <row r="23" spans="1:16" ht="15">
      <c r="A23" s="115"/>
      <c r="B23" s="80"/>
      <c r="C23" s="100"/>
      <c r="D23" s="22"/>
      <c r="E23" s="23" t="s">
        <v>10</v>
      </c>
      <c r="F23" s="13">
        <f t="shared" si="4"/>
        <v>0</v>
      </c>
      <c r="G23" s="13">
        <f t="shared" si="5"/>
        <v>0</v>
      </c>
      <c r="H23" s="14">
        <v>0</v>
      </c>
      <c r="I23" s="14">
        <v>0</v>
      </c>
      <c r="J23" s="14">
        <v>0</v>
      </c>
      <c r="K23" s="14">
        <v>0</v>
      </c>
      <c r="L23" s="24">
        <v>0</v>
      </c>
      <c r="M23" s="14">
        <f>6637.4-6637.4</f>
        <v>0</v>
      </c>
      <c r="N23" s="14">
        <v>0</v>
      </c>
      <c r="O23" s="14">
        <v>0</v>
      </c>
      <c r="P23" s="57"/>
    </row>
    <row r="24" spans="1:16" ht="30">
      <c r="A24" s="115"/>
      <c r="B24" s="80"/>
      <c r="C24" s="100"/>
      <c r="D24" s="25" t="s">
        <v>47</v>
      </c>
      <c r="E24" s="26" t="s">
        <v>11</v>
      </c>
      <c r="F24" s="13">
        <f t="shared" si="4"/>
        <v>0</v>
      </c>
      <c r="G24" s="13">
        <f t="shared" si="5"/>
        <v>0</v>
      </c>
      <c r="H24" s="24">
        <f>2295.1-59.6-955.7-1279.8</f>
        <v>0</v>
      </c>
      <c r="I24" s="24">
        <f>2295.1-59.6-955.7-1279.8</f>
        <v>0</v>
      </c>
      <c r="J24" s="24">
        <v>0</v>
      </c>
      <c r="K24" s="24">
        <v>0</v>
      </c>
      <c r="L24" s="24">
        <f>6885.5-6885.5</f>
        <v>0</v>
      </c>
      <c r="M24" s="24">
        <f>6885.5-6885.5</f>
        <v>0</v>
      </c>
      <c r="N24" s="24">
        <v>0</v>
      </c>
      <c r="O24" s="24">
        <v>0</v>
      </c>
      <c r="P24" s="57"/>
    </row>
    <row r="25" spans="1:16" ht="30">
      <c r="A25" s="115"/>
      <c r="B25" s="80"/>
      <c r="C25" s="100"/>
      <c r="D25" s="25" t="s">
        <v>47</v>
      </c>
      <c r="E25" s="23" t="s">
        <v>12</v>
      </c>
      <c r="F25" s="13">
        <f t="shared" si="4"/>
        <v>36006.6</v>
      </c>
      <c r="G25" s="13">
        <f t="shared" si="5"/>
        <v>0</v>
      </c>
      <c r="H25" s="24">
        <v>9001.6</v>
      </c>
      <c r="I25" s="24">
        <f>2329.3-2329.3</f>
        <v>0</v>
      </c>
      <c r="J25" s="24">
        <v>0</v>
      </c>
      <c r="K25" s="24">
        <v>0</v>
      </c>
      <c r="L25" s="24">
        <v>27005</v>
      </c>
      <c r="M25" s="24">
        <v>0</v>
      </c>
      <c r="N25" s="24">
        <v>0</v>
      </c>
      <c r="O25" s="24">
        <v>0</v>
      </c>
      <c r="P25" s="57"/>
    </row>
    <row r="26" spans="1:16" ht="15">
      <c r="A26" s="115"/>
      <c r="B26" s="80"/>
      <c r="C26" s="100"/>
      <c r="D26" s="22"/>
      <c r="E26" s="23" t="s">
        <v>13</v>
      </c>
      <c r="F26" s="13">
        <f t="shared" si="4"/>
        <v>37658.1</v>
      </c>
      <c r="G26" s="13">
        <f t="shared" si="5"/>
        <v>0</v>
      </c>
      <c r="H26" s="14">
        <v>9414.5</v>
      </c>
      <c r="I26" s="14">
        <v>0</v>
      </c>
      <c r="J26" s="14">
        <v>0</v>
      </c>
      <c r="K26" s="14">
        <v>0</v>
      </c>
      <c r="L26" s="24">
        <v>28243.6</v>
      </c>
      <c r="M26" s="14">
        <v>0</v>
      </c>
      <c r="N26" s="14">
        <v>0</v>
      </c>
      <c r="O26" s="14">
        <v>0</v>
      </c>
      <c r="P26" s="57"/>
    </row>
    <row r="27" spans="1:16" ht="15" customHeight="1">
      <c r="A27" s="101" t="s">
        <v>57</v>
      </c>
      <c r="B27" s="79" t="s">
        <v>19</v>
      </c>
      <c r="C27" s="99">
        <v>1.74</v>
      </c>
      <c r="D27" s="22"/>
      <c r="E27" s="21" t="s">
        <v>18</v>
      </c>
      <c r="F27" s="10">
        <f aca="true" t="shared" si="7" ref="F27:O27">SUM(F28:F32)</f>
        <v>0</v>
      </c>
      <c r="G27" s="10">
        <f t="shared" si="7"/>
        <v>0</v>
      </c>
      <c r="H27" s="10">
        <f t="shared" si="7"/>
        <v>0</v>
      </c>
      <c r="I27" s="10">
        <f t="shared" si="7"/>
        <v>0</v>
      </c>
      <c r="J27" s="10">
        <f t="shared" si="7"/>
        <v>0</v>
      </c>
      <c r="K27" s="10">
        <f t="shared" si="7"/>
        <v>0</v>
      </c>
      <c r="L27" s="10">
        <f t="shared" si="7"/>
        <v>0</v>
      </c>
      <c r="M27" s="10">
        <f t="shared" si="7"/>
        <v>0</v>
      </c>
      <c r="N27" s="10">
        <f t="shared" si="7"/>
        <v>0</v>
      </c>
      <c r="O27" s="10">
        <f t="shared" si="7"/>
        <v>0</v>
      </c>
      <c r="P27" s="57"/>
    </row>
    <row r="28" spans="1:16" ht="15">
      <c r="A28" s="102"/>
      <c r="B28" s="80"/>
      <c r="C28" s="100"/>
      <c r="D28" s="22"/>
      <c r="E28" s="23" t="s">
        <v>9</v>
      </c>
      <c r="F28" s="13">
        <f>H28+J28+L28</f>
        <v>0</v>
      </c>
      <c r="G28" s="13">
        <f t="shared" si="5"/>
        <v>0</v>
      </c>
      <c r="H28" s="14">
        <v>0</v>
      </c>
      <c r="I28" s="14">
        <v>0</v>
      </c>
      <c r="J28" s="14">
        <v>0</v>
      </c>
      <c r="K28" s="14">
        <v>0</v>
      </c>
      <c r="L28" s="24">
        <v>0</v>
      </c>
      <c r="M28" s="14">
        <v>0</v>
      </c>
      <c r="N28" s="14">
        <v>0</v>
      </c>
      <c r="O28" s="14">
        <v>0</v>
      </c>
      <c r="P28" s="57"/>
    </row>
    <row r="29" spans="1:16" ht="15">
      <c r="A29" s="102"/>
      <c r="B29" s="80"/>
      <c r="C29" s="100"/>
      <c r="D29" s="22"/>
      <c r="E29" s="23" t="s">
        <v>10</v>
      </c>
      <c r="F29" s="13">
        <f>H29+J29+L29</f>
        <v>0</v>
      </c>
      <c r="G29" s="13">
        <f aca="true" t="shared" si="8" ref="G29:G38">I29+K29+M29+O29</f>
        <v>0</v>
      </c>
      <c r="H29" s="14">
        <v>0</v>
      </c>
      <c r="I29" s="14">
        <v>0</v>
      </c>
      <c r="J29" s="14">
        <v>0</v>
      </c>
      <c r="K29" s="14">
        <v>0</v>
      </c>
      <c r="L29" s="24">
        <v>0</v>
      </c>
      <c r="M29" s="14">
        <v>0</v>
      </c>
      <c r="N29" s="14">
        <v>0</v>
      </c>
      <c r="O29" s="14">
        <v>0</v>
      </c>
      <c r="P29" s="57"/>
    </row>
    <row r="30" spans="1:16" ht="15">
      <c r="A30" s="102"/>
      <c r="B30" s="80"/>
      <c r="C30" s="100"/>
      <c r="D30" s="22"/>
      <c r="E30" s="23" t="s">
        <v>11</v>
      </c>
      <c r="F30" s="13">
        <f>H30+J30+L30</f>
        <v>0</v>
      </c>
      <c r="G30" s="13">
        <f t="shared" si="8"/>
        <v>0</v>
      </c>
      <c r="H30" s="14">
        <v>0</v>
      </c>
      <c r="I30" s="14">
        <v>0</v>
      </c>
      <c r="J30" s="14">
        <v>0</v>
      </c>
      <c r="K30" s="14">
        <v>0</v>
      </c>
      <c r="L30" s="24">
        <v>0</v>
      </c>
      <c r="M30" s="14">
        <v>0</v>
      </c>
      <c r="N30" s="14">
        <v>0</v>
      </c>
      <c r="O30" s="14">
        <v>0</v>
      </c>
      <c r="P30" s="57"/>
    </row>
    <row r="31" spans="1:16" ht="15">
      <c r="A31" s="102"/>
      <c r="B31" s="80"/>
      <c r="C31" s="100"/>
      <c r="D31" s="22"/>
      <c r="E31" s="23" t="s">
        <v>12</v>
      </c>
      <c r="F31" s="13">
        <f>H31+J31+L31</f>
        <v>0</v>
      </c>
      <c r="G31" s="13">
        <f t="shared" si="8"/>
        <v>0</v>
      </c>
      <c r="H31" s="14">
        <v>0</v>
      </c>
      <c r="I31" s="14">
        <v>0</v>
      </c>
      <c r="J31" s="14">
        <v>0</v>
      </c>
      <c r="K31" s="14">
        <v>0</v>
      </c>
      <c r="L31" s="24">
        <v>0</v>
      </c>
      <c r="M31" s="14">
        <v>0</v>
      </c>
      <c r="N31" s="14">
        <v>0</v>
      </c>
      <c r="O31" s="14">
        <v>0</v>
      </c>
      <c r="P31" s="57"/>
    </row>
    <row r="32" spans="1:16" ht="15">
      <c r="A32" s="102"/>
      <c r="B32" s="80"/>
      <c r="C32" s="100"/>
      <c r="D32" s="22"/>
      <c r="E32" s="27" t="s">
        <v>13</v>
      </c>
      <c r="F32" s="13">
        <f>H32+J32+L32</f>
        <v>0</v>
      </c>
      <c r="G32" s="13">
        <f t="shared" si="8"/>
        <v>0</v>
      </c>
      <c r="H32" s="14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57"/>
    </row>
    <row r="33" spans="1:16" ht="15">
      <c r="A33" s="102"/>
      <c r="B33" s="80"/>
      <c r="C33" s="100"/>
      <c r="D33" s="22"/>
      <c r="E33" s="21" t="s">
        <v>17</v>
      </c>
      <c r="F33" s="10">
        <v>6319.3</v>
      </c>
      <c r="G33" s="10">
        <f t="shared" si="8"/>
        <v>0</v>
      </c>
      <c r="H33" s="18">
        <v>6319.3</v>
      </c>
      <c r="I33" s="18">
        <f aca="true" t="shared" si="9" ref="I33:O33">SUM(I34:I38)</f>
        <v>0</v>
      </c>
      <c r="J33" s="18">
        <f t="shared" si="9"/>
        <v>0</v>
      </c>
      <c r="K33" s="18">
        <f t="shared" si="9"/>
        <v>0</v>
      </c>
      <c r="L33" s="18">
        <f t="shared" si="9"/>
        <v>0</v>
      </c>
      <c r="M33" s="18">
        <f t="shared" si="9"/>
        <v>0</v>
      </c>
      <c r="N33" s="18">
        <f t="shared" si="9"/>
        <v>0</v>
      </c>
      <c r="O33" s="18">
        <f t="shared" si="9"/>
        <v>0</v>
      </c>
      <c r="P33" s="57"/>
    </row>
    <row r="34" spans="1:16" ht="15">
      <c r="A34" s="102"/>
      <c r="B34" s="80"/>
      <c r="C34" s="100"/>
      <c r="D34" s="22"/>
      <c r="E34" s="23" t="s">
        <v>9</v>
      </c>
      <c r="F34" s="170">
        <f>H34+J34+L34</f>
        <v>0</v>
      </c>
      <c r="G34" s="170">
        <f t="shared" si="8"/>
        <v>0</v>
      </c>
      <c r="H34" s="171">
        <v>0</v>
      </c>
      <c r="I34" s="171">
        <v>0</v>
      </c>
      <c r="J34" s="171">
        <v>0</v>
      </c>
      <c r="K34" s="171">
        <v>0</v>
      </c>
      <c r="L34" s="172">
        <v>0</v>
      </c>
      <c r="M34" s="171">
        <v>0</v>
      </c>
      <c r="N34" s="14">
        <v>0</v>
      </c>
      <c r="O34" s="14">
        <v>0</v>
      </c>
      <c r="P34" s="57"/>
    </row>
    <row r="35" spans="1:16" ht="15">
      <c r="A35" s="102"/>
      <c r="B35" s="80"/>
      <c r="C35" s="100"/>
      <c r="D35" s="22"/>
      <c r="E35" s="23" t="s">
        <v>10</v>
      </c>
      <c r="F35" s="170">
        <f>H35+J35+L35</f>
        <v>0</v>
      </c>
      <c r="G35" s="170">
        <f t="shared" si="8"/>
        <v>0</v>
      </c>
      <c r="H35" s="171">
        <v>0</v>
      </c>
      <c r="I35" s="171">
        <v>0</v>
      </c>
      <c r="J35" s="171">
        <v>0</v>
      </c>
      <c r="K35" s="171">
        <v>0</v>
      </c>
      <c r="L35" s="172">
        <v>0</v>
      </c>
      <c r="M35" s="171">
        <v>0</v>
      </c>
      <c r="N35" s="14">
        <v>0</v>
      </c>
      <c r="O35" s="14">
        <v>0</v>
      </c>
      <c r="P35" s="57"/>
    </row>
    <row r="36" spans="1:16" ht="15">
      <c r="A36" s="102"/>
      <c r="B36" s="80"/>
      <c r="C36" s="100"/>
      <c r="D36" s="22"/>
      <c r="E36" s="23" t="s">
        <v>11</v>
      </c>
      <c r="F36" s="170">
        <f>H36+J36+L36</f>
        <v>0</v>
      </c>
      <c r="G36" s="170">
        <f t="shared" si="8"/>
        <v>0</v>
      </c>
      <c r="H36" s="171">
        <v>0</v>
      </c>
      <c r="I36" s="171">
        <v>0</v>
      </c>
      <c r="J36" s="171">
        <v>0</v>
      </c>
      <c r="K36" s="171">
        <v>0</v>
      </c>
      <c r="L36" s="172">
        <v>0</v>
      </c>
      <c r="M36" s="171">
        <v>0</v>
      </c>
      <c r="N36" s="14">
        <v>0</v>
      </c>
      <c r="O36" s="14">
        <v>0</v>
      </c>
      <c r="P36" s="57"/>
    </row>
    <row r="37" spans="1:16" ht="15">
      <c r="A37" s="102"/>
      <c r="B37" s="80"/>
      <c r="C37" s="100"/>
      <c r="D37" s="22"/>
      <c r="E37" s="23" t="s">
        <v>12</v>
      </c>
      <c r="F37" s="170">
        <f>H37+J37+L37</f>
        <v>0</v>
      </c>
      <c r="G37" s="170">
        <f t="shared" si="8"/>
        <v>0</v>
      </c>
      <c r="H37" s="171">
        <v>0</v>
      </c>
      <c r="I37" s="171">
        <v>0</v>
      </c>
      <c r="J37" s="171">
        <v>0</v>
      </c>
      <c r="K37" s="171">
        <v>0</v>
      </c>
      <c r="L37" s="172">
        <v>0</v>
      </c>
      <c r="M37" s="171">
        <v>0</v>
      </c>
      <c r="N37" s="14">
        <v>0</v>
      </c>
      <c r="O37" s="14">
        <v>0</v>
      </c>
      <c r="P37" s="57"/>
    </row>
    <row r="38" spans="1:16" ht="15">
      <c r="A38" s="102"/>
      <c r="B38" s="80"/>
      <c r="C38" s="100"/>
      <c r="D38" s="22"/>
      <c r="E38" s="27" t="s">
        <v>13</v>
      </c>
      <c r="F38" s="170">
        <v>6319.3</v>
      </c>
      <c r="G38" s="170">
        <f t="shared" si="8"/>
        <v>0</v>
      </c>
      <c r="H38" s="171">
        <v>6319.3</v>
      </c>
      <c r="I38" s="173">
        <v>0</v>
      </c>
      <c r="J38" s="173">
        <v>0</v>
      </c>
      <c r="K38" s="173">
        <v>0</v>
      </c>
      <c r="L38" s="173">
        <v>0</v>
      </c>
      <c r="M38" s="173">
        <v>0</v>
      </c>
      <c r="N38" s="17">
        <v>0</v>
      </c>
      <c r="O38" s="17">
        <v>0</v>
      </c>
      <c r="P38" s="57"/>
    </row>
    <row r="39" spans="1:16" s="62" customFormat="1" ht="15" customHeight="1">
      <c r="A39" s="107" t="s">
        <v>53</v>
      </c>
      <c r="B39" s="105" t="s">
        <v>50</v>
      </c>
      <c r="C39" s="116">
        <v>0.34</v>
      </c>
      <c r="D39" s="59"/>
      <c r="E39" s="60" t="s">
        <v>17</v>
      </c>
      <c r="F39" s="174">
        <f aca="true" t="shared" si="10" ref="F39:F44">H39+J39+L39</f>
        <v>444.5</v>
      </c>
      <c r="G39" s="174">
        <f aca="true" t="shared" si="11" ref="G39:G44">I39+K39+M39+O39</f>
        <v>444.5</v>
      </c>
      <c r="H39" s="175">
        <f aca="true" t="shared" si="12" ref="H39:O39">SUM(H40:H44)</f>
        <v>444.5</v>
      </c>
      <c r="I39" s="175">
        <f t="shared" si="12"/>
        <v>444.5</v>
      </c>
      <c r="J39" s="175">
        <f t="shared" si="12"/>
        <v>0</v>
      </c>
      <c r="K39" s="175">
        <f t="shared" si="12"/>
        <v>0</v>
      </c>
      <c r="L39" s="175">
        <f t="shared" si="12"/>
        <v>0</v>
      </c>
      <c r="M39" s="175">
        <f t="shared" si="12"/>
        <v>0</v>
      </c>
      <c r="N39" s="61">
        <f t="shared" si="12"/>
        <v>0</v>
      </c>
      <c r="O39" s="61">
        <f t="shared" si="12"/>
        <v>0</v>
      </c>
      <c r="P39" s="57"/>
    </row>
    <row r="40" spans="1:16" s="62" customFormat="1" ht="15">
      <c r="A40" s="108"/>
      <c r="B40" s="106"/>
      <c r="C40" s="117"/>
      <c r="D40" s="63"/>
      <c r="E40" s="64" t="s">
        <v>9</v>
      </c>
      <c r="F40" s="176">
        <f t="shared" si="10"/>
        <v>0</v>
      </c>
      <c r="G40" s="176">
        <f t="shared" si="11"/>
        <v>0</v>
      </c>
      <c r="H40" s="177">
        <v>0</v>
      </c>
      <c r="I40" s="177">
        <v>0</v>
      </c>
      <c r="J40" s="177">
        <v>0</v>
      </c>
      <c r="K40" s="177">
        <v>0</v>
      </c>
      <c r="L40" s="177">
        <v>0</v>
      </c>
      <c r="M40" s="177">
        <v>0</v>
      </c>
      <c r="N40" s="65">
        <v>0</v>
      </c>
      <c r="O40" s="65">
        <v>0</v>
      </c>
      <c r="P40" s="57"/>
    </row>
    <row r="41" spans="1:16" s="62" customFormat="1" ht="15">
      <c r="A41" s="108"/>
      <c r="B41" s="106"/>
      <c r="C41" s="117"/>
      <c r="D41" s="63"/>
      <c r="E41" s="64" t="s">
        <v>10</v>
      </c>
      <c r="F41" s="176">
        <f t="shared" si="10"/>
        <v>0</v>
      </c>
      <c r="G41" s="176">
        <f t="shared" si="11"/>
        <v>0</v>
      </c>
      <c r="H41" s="177">
        <v>0</v>
      </c>
      <c r="I41" s="177">
        <v>0</v>
      </c>
      <c r="J41" s="177">
        <v>0</v>
      </c>
      <c r="K41" s="177">
        <v>0</v>
      </c>
      <c r="L41" s="177">
        <v>0</v>
      </c>
      <c r="M41" s="177">
        <v>0</v>
      </c>
      <c r="N41" s="65">
        <v>0</v>
      </c>
      <c r="O41" s="65">
        <v>0</v>
      </c>
      <c r="P41" s="57"/>
    </row>
    <row r="42" spans="1:16" s="62" customFormat="1" ht="15">
      <c r="A42" s="108"/>
      <c r="B42" s="106"/>
      <c r="C42" s="117"/>
      <c r="D42" s="63"/>
      <c r="E42" s="64" t="s">
        <v>11</v>
      </c>
      <c r="F42" s="176">
        <f t="shared" si="10"/>
        <v>444.5</v>
      </c>
      <c r="G42" s="176">
        <f t="shared" si="11"/>
        <v>444.5</v>
      </c>
      <c r="H42" s="177">
        <f>1105.8-661.3</f>
        <v>444.5</v>
      </c>
      <c r="I42" s="177">
        <f>1105.8-661.3</f>
        <v>444.5</v>
      </c>
      <c r="J42" s="177">
        <v>0</v>
      </c>
      <c r="K42" s="177">
        <v>0</v>
      </c>
      <c r="L42" s="177">
        <v>0</v>
      </c>
      <c r="M42" s="177">
        <v>0</v>
      </c>
      <c r="N42" s="65">
        <v>0</v>
      </c>
      <c r="O42" s="65">
        <v>0</v>
      </c>
      <c r="P42" s="57"/>
    </row>
    <row r="43" spans="1:16" s="62" customFormat="1" ht="15">
      <c r="A43" s="108"/>
      <c r="B43" s="106"/>
      <c r="C43" s="117"/>
      <c r="D43" s="63"/>
      <c r="E43" s="64" t="s">
        <v>12</v>
      </c>
      <c r="F43" s="176">
        <f t="shared" si="10"/>
        <v>0</v>
      </c>
      <c r="G43" s="176">
        <f t="shared" si="11"/>
        <v>0</v>
      </c>
      <c r="H43" s="177">
        <v>0</v>
      </c>
      <c r="I43" s="177">
        <v>0</v>
      </c>
      <c r="J43" s="177">
        <v>0</v>
      </c>
      <c r="K43" s="177">
        <v>0</v>
      </c>
      <c r="L43" s="177">
        <v>0</v>
      </c>
      <c r="M43" s="177">
        <v>0</v>
      </c>
      <c r="N43" s="65">
        <v>0</v>
      </c>
      <c r="O43" s="65">
        <v>0</v>
      </c>
      <c r="P43" s="57"/>
    </row>
    <row r="44" spans="1:16" s="62" customFormat="1" ht="15">
      <c r="A44" s="108"/>
      <c r="B44" s="106"/>
      <c r="C44" s="117"/>
      <c r="D44" s="63"/>
      <c r="E44" s="64" t="s">
        <v>13</v>
      </c>
      <c r="F44" s="176">
        <f t="shared" si="10"/>
        <v>0</v>
      </c>
      <c r="G44" s="176">
        <f t="shared" si="11"/>
        <v>0</v>
      </c>
      <c r="H44" s="177">
        <v>0</v>
      </c>
      <c r="I44" s="177">
        <v>0</v>
      </c>
      <c r="J44" s="177">
        <v>0</v>
      </c>
      <c r="K44" s="177">
        <v>0</v>
      </c>
      <c r="L44" s="177">
        <v>0</v>
      </c>
      <c r="M44" s="177">
        <v>0</v>
      </c>
      <c r="N44" s="65">
        <v>0</v>
      </c>
      <c r="O44" s="65">
        <v>0</v>
      </c>
      <c r="P44" s="57"/>
    </row>
    <row r="45" spans="1:16" s="62" customFormat="1" ht="15">
      <c r="A45" s="108"/>
      <c r="B45" s="106"/>
      <c r="C45" s="117"/>
      <c r="D45" s="63"/>
      <c r="E45" s="60" t="s">
        <v>18</v>
      </c>
      <c r="F45" s="174">
        <f aca="true" t="shared" si="13" ref="F45:F50">H45+J45+L45</f>
        <v>10207.58</v>
      </c>
      <c r="G45" s="174">
        <f aca="true" t="shared" si="14" ref="G45:G50">I45+K45+M45+O45</f>
        <v>0</v>
      </c>
      <c r="H45" s="175">
        <f aca="true" t="shared" si="15" ref="H45:O45">SUM(H46:H50)</f>
        <v>10207.58</v>
      </c>
      <c r="I45" s="175">
        <f t="shared" si="15"/>
        <v>0</v>
      </c>
      <c r="J45" s="175">
        <f t="shared" si="15"/>
        <v>0</v>
      </c>
      <c r="K45" s="175">
        <f t="shared" si="15"/>
        <v>0</v>
      </c>
      <c r="L45" s="175">
        <f t="shared" si="15"/>
        <v>0</v>
      </c>
      <c r="M45" s="175">
        <f t="shared" si="15"/>
        <v>0</v>
      </c>
      <c r="N45" s="61">
        <f t="shared" si="15"/>
        <v>0</v>
      </c>
      <c r="O45" s="61">
        <f t="shared" si="15"/>
        <v>0</v>
      </c>
      <c r="P45" s="57"/>
    </row>
    <row r="46" spans="1:16" s="62" customFormat="1" ht="15">
      <c r="A46" s="108"/>
      <c r="B46" s="106"/>
      <c r="C46" s="117"/>
      <c r="D46" s="63"/>
      <c r="E46" s="64" t="s">
        <v>9</v>
      </c>
      <c r="F46" s="176">
        <f t="shared" si="13"/>
        <v>0</v>
      </c>
      <c r="G46" s="176">
        <f t="shared" si="14"/>
        <v>0</v>
      </c>
      <c r="H46" s="177">
        <v>0</v>
      </c>
      <c r="I46" s="177">
        <v>0</v>
      </c>
      <c r="J46" s="177">
        <v>0</v>
      </c>
      <c r="K46" s="177">
        <v>0</v>
      </c>
      <c r="L46" s="178">
        <v>0</v>
      </c>
      <c r="M46" s="177">
        <v>0</v>
      </c>
      <c r="N46" s="65">
        <v>0</v>
      </c>
      <c r="O46" s="65">
        <v>0</v>
      </c>
      <c r="P46" s="57"/>
    </row>
    <row r="47" spans="1:16" s="62" customFormat="1" ht="15">
      <c r="A47" s="108"/>
      <c r="B47" s="106"/>
      <c r="C47" s="117"/>
      <c r="D47" s="63"/>
      <c r="E47" s="64" t="s">
        <v>10</v>
      </c>
      <c r="F47" s="176">
        <f t="shared" si="13"/>
        <v>0</v>
      </c>
      <c r="G47" s="176">
        <f t="shared" si="14"/>
        <v>0</v>
      </c>
      <c r="H47" s="177">
        <v>0</v>
      </c>
      <c r="I47" s="177">
        <v>0</v>
      </c>
      <c r="J47" s="177">
        <v>0</v>
      </c>
      <c r="K47" s="177">
        <v>0</v>
      </c>
      <c r="L47" s="178">
        <v>0</v>
      </c>
      <c r="M47" s="177">
        <v>0</v>
      </c>
      <c r="N47" s="65">
        <v>0</v>
      </c>
      <c r="O47" s="65">
        <v>0</v>
      </c>
      <c r="P47" s="57"/>
    </row>
    <row r="48" spans="1:16" s="62" customFormat="1" ht="15">
      <c r="A48" s="108"/>
      <c r="B48" s="106"/>
      <c r="C48" s="117"/>
      <c r="D48" s="63"/>
      <c r="E48" s="64" t="s">
        <v>11</v>
      </c>
      <c r="F48" s="176">
        <f t="shared" si="13"/>
        <v>0</v>
      </c>
      <c r="G48" s="176">
        <f t="shared" si="14"/>
        <v>0</v>
      </c>
      <c r="H48" s="177">
        <v>0</v>
      </c>
      <c r="I48" s="177">
        <v>0</v>
      </c>
      <c r="J48" s="177">
        <v>0</v>
      </c>
      <c r="K48" s="177">
        <v>0</v>
      </c>
      <c r="L48" s="178">
        <v>0</v>
      </c>
      <c r="M48" s="177">
        <v>0</v>
      </c>
      <c r="N48" s="65">
        <v>0</v>
      </c>
      <c r="O48" s="65">
        <v>0</v>
      </c>
      <c r="P48" s="57"/>
    </row>
    <row r="49" spans="1:16" s="62" customFormat="1" ht="15">
      <c r="A49" s="108"/>
      <c r="B49" s="106"/>
      <c r="C49" s="117"/>
      <c r="D49" s="63"/>
      <c r="E49" s="64" t="s">
        <v>12</v>
      </c>
      <c r="F49" s="176">
        <f t="shared" si="13"/>
        <v>10207.58</v>
      </c>
      <c r="G49" s="176">
        <f t="shared" si="14"/>
        <v>0</v>
      </c>
      <c r="H49" s="177">
        <v>10207.58</v>
      </c>
      <c r="I49" s="177">
        <v>0</v>
      </c>
      <c r="J49" s="177">
        <v>0</v>
      </c>
      <c r="K49" s="177">
        <v>0</v>
      </c>
      <c r="L49" s="178">
        <v>0</v>
      </c>
      <c r="M49" s="177">
        <v>0</v>
      </c>
      <c r="N49" s="65">
        <v>0</v>
      </c>
      <c r="O49" s="65">
        <v>0</v>
      </c>
      <c r="P49" s="57"/>
    </row>
    <row r="50" spans="1:16" s="62" customFormat="1" ht="15">
      <c r="A50" s="108"/>
      <c r="B50" s="106"/>
      <c r="C50" s="117"/>
      <c r="D50" s="63"/>
      <c r="E50" s="66" t="s">
        <v>13</v>
      </c>
      <c r="F50" s="179">
        <f t="shared" si="13"/>
        <v>0</v>
      </c>
      <c r="G50" s="179">
        <f t="shared" si="14"/>
        <v>0</v>
      </c>
      <c r="H50" s="180">
        <v>0</v>
      </c>
      <c r="I50" s="180">
        <v>0</v>
      </c>
      <c r="J50" s="180">
        <v>0</v>
      </c>
      <c r="K50" s="180">
        <v>0</v>
      </c>
      <c r="L50" s="180">
        <v>0</v>
      </c>
      <c r="M50" s="180">
        <v>0</v>
      </c>
      <c r="N50" s="67">
        <v>0</v>
      </c>
      <c r="O50" s="67">
        <v>0</v>
      </c>
      <c r="P50" s="57"/>
    </row>
    <row r="51" spans="1:16" ht="15" customHeight="1">
      <c r="A51" s="101" t="s">
        <v>58</v>
      </c>
      <c r="B51" s="122" t="s">
        <v>45</v>
      </c>
      <c r="C51" s="99">
        <v>0.26</v>
      </c>
      <c r="D51" s="11"/>
      <c r="E51" s="21" t="s">
        <v>17</v>
      </c>
      <c r="F51" s="10">
        <f aca="true" t="shared" si="16" ref="F51:F56">H51+J51+L51</f>
        <v>3080.34</v>
      </c>
      <c r="G51" s="10">
        <f aca="true" t="shared" si="17" ref="G51:G56">I51+K51+M51+O51</f>
        <v>0</v>
      </c>
      <c r="H51" s="18">
        <f aca="true" t="shared" si="18" ref="H51:O51">SUM(H52:H56)</f>
        <v>3080.34</v>
      </c>
      <c r="I51" s="18">
        <f t="shared" si="18"/>
        <v>0</v>
      </c>
      <c r="J51" s="18">
        <f t="shared" si="18"/>
        <v>0</v>
      </c>
      <c r="K51" s="18">
        <f t="shared" si="18"/>
        <v>0</v>
      </c>
      <c r="L51" s="18">
        <f t="shared" si="18"/>
        <v>0</v>
      </c>
      <c r="M51" s="18">
        <f t="shared" si="18"/>
        <v>0</v>
      </c>
      <c r="N51" s="18">
        <f t="shared" si="18"/>
        <v>0</v>
      </c>
      <c r="O51" s="18">
        <f t="shared" si="18"/>
        <v>0</v>
      </c>
      <c r="P51" s="57"/>
    </row>
    <row r="52" spans="1:16" ht="15">
      <c r="A52" s="102"/>
      <c r="B52" s="123"/>
      <c r="C52" s="100"/>
      <c r="D52" s="11"/>
      <c r="E52" s="23" t="s">
        <v>9</v>
      </c>
      <c r="F52" s="13">
        <f t="shared" si="16"/>
        <v>0</v>
      </c>
      <c r="G52" s="13">
        <f t="shared" si="17"/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57"/>
    </row>
    <row r="53" spans="1:16" ht="15">
      <c r="A53" s="102"/>
      <c r="B53" s="123"/>
      <c r="C53" s="100"/>
      <c r="D53" s="11"/>
      <c r="E53" s="23" t="s">
        <v>10</v>
      </c>
      <c r="F53" s="13">
        <f t="shared" si="16"/>
        <v>0</v>
      </c>
      <c r="G53" s="13">
        <f t="shared" si="17"/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57"/>
    </row>
    <row r="54" spans="1:16" ht="15">
      <c r="A54" s="102"/>
      <c r="B54" s="123"/>
      <c r="C54" s="100"/>
      <c r="D54" s="11"/>
      <c r="E54" s="23" t="s">
        <v>11</v>
      </c>
      <c r="F54" s="13">
        <f t="shared" si="16"/>
        <v>0</v>
      </c>
      <c r="G54" s="13">
        <f t="shared" si="17"/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57"/>
    </row>
    <row r="55" spans="1:16" ht="15">
      <c r="A55" s="102"/>
      <c r="B55" s="123"/>
      <c r="C55" s="100"/>
      <c r="D55" s="11"/>
      <c r="E55" s="23" t="s">
        <v>12</v>
      </c>
      <c r="F55" s="13">
        <f t="shared" si="16"/>
        <v>3080.34</v>
      </c>
      <c r="G55" s="13">
        <f t="shared" si="17"/>
        <v>0</v>
      </c>
      <c r="H55" s="14">
        <v>3080.34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57"/>
    </row>
    <row r="56" spans="1:16" ht="15">
      <c r="A56" s="102"/>
      <c r="B56" s="123"/>
      <c r="C56" s="100"/>
      <c r="D56" s="11"/>
      <c r="E56" s="23" t="s">
        <v>13</v>
      </c>
      <c r="F56" s="13">
        <f t="shared" si="16"/>
        <v>0</v>
      </c>
      <c r="G56" s="13">
        <f t="shared" si="17"/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57"/>
    </row>
    <row r="57" spans="1:16" ht="15">
      <c r="A57" s="102"/>
      <c r="B57" s="123"/>
      <c r="C57" s="100"/>
      <c r="D57" s="11"/>
      <c r="E57" s="21" t="s">
        <v>18</v>
      </c>
      <c r="F57" s="10">
        <f aca="true" t="shared" si="19" ref="F57:F62">H57+J57+L57</f>
        <v>25711.61</v>
      </c>
      <c r="G57" s="10">
        <f aca="true" t="shared" si="20" ref="G57:G62">I57+K57+M57+O57</f>
        <v>0</v>
      </c>
      <c r="H57" s="18">
        <f aca="true" t="shared" si="21" ref="H57:O57">SUM(H58:H62)</f>
        <v>25711.61</v>
      </c>
      <c r="I57" s="18">
        <f t="shared" si="21"/>
        <v>0</v>
      </c>
      <c r="J57" s="18">
        <f t="shared" si="21"/>
        <v>0</v>
      </c>
      <c r="K57" s="18">
        <f t="shared" si="21"/>
        <v>0</v>
      </c>
      <c r="L57" s="18">
        <f t="shared" si="21"/>
        <v>0</v>
      </c>
      <c r="M57" s="18">
        <f t="shared" si="21"/>
        <v>0</v>
      </c>
      <c r="N57" s="18">
        <f t="shared" si="21"/>
        <v>0</v>
      </c>
      <c r="O57" s="18">
        <f t="shared" si="21"/>
        <v>0</v>
      </c>
      <c r="P57" s="57"/>
    </row>
    <row r="58" spans="1:16" ht="15">
      <c r="A58" s="102"/>
      <c r="B58" s="123"/>
      <c r="C58" s="100"/>
      <c r="D58" s="11"/>
      <c r="E58" s="23" t="s">
        <v>9</v>
      </c>
      <c r="F58" s="13">
        <f t="shared" si="19"/>
        <v>0</v>
      </c>
      <c r="G58" s="13">
        <f t="shared" si="20"/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57"/>
    </row>
    <row r="59" spans="1:16" ht="15">
      <c r="A59" s="102"/>
      <c r="B59" s="123"/>
      <c r="C59" s="100"/>
      <c r="D59" s="11"/>
      <c r="E59" s="23" t="s">
        <v>10</v>
      </c>
      <c r="F59" s="13">
        <f t="shared" si="19"/>
        <v>0</v>
      </c>
      <c r="G59" s="13">
        <f t="shared" si="20"/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57"/>
    </row>
    <row r="60" spans="1:16" ht="15">
      <c r="A60" s="102"/>
      <c r="B60" s="123"/>
      <c r="C60" s="100"/>
      <c r="D60" s="11"/>
      <c r="E60" s="23" t="s">
        <v>11</v>
      </c>
      <c r="F60" s="13">
        <f t="shared" si="19"/>
        <v>0</v>
      </c>
      <c r="G60" s="13">
        <f t="shared" si="20"/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57"/>
    </row>
    <row r="61" spans="1:16" ht="15">
      <c r="A61" s="102"/>
      <c r="B61" s="123"/>
      <c r="C61" s="100"/>
      <c r="D61" s="11"/>
      <c r="E61" s="23" t="s">
        <v>12</v>
      </c>
      <c r="F61" s="13">
        <f t="shared" si="19"/>
        <v>0</v>
      </c>
      <c r="G61" s="13">
        <f t="shared" si="20"/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57"/>
    </row>
    <row r="62" spans="1:16" ht="15">
      <c r="A62" s="102"/>
      <c r="B62" s="123"/>
      <c r="C62" s="100"/>
      <c r="D62" s="11"/>
      <c r="E62" s="23" t="s">
        <v>13</v>
      </c>
      <c r="F62" s="13">
        <f t="shared" si="19"/>
        <v>25711.61</v>
      </c>
      <c r="G62" s="13">
        <f t="shared" si="20"/>
        <v>0</v>
      </c>
      <c r="H62" s="14">
        <v>25711.61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98"/>
    </row>
    <row r="63" spans="1:16" ht="15" customHeight="1">
      <c r="A63" s="101" t="s">
        <v>54</v>
      </c>
      <c r="B63" s="79" t="s">
        <v>56</v>
      </c>
      <c r="C63" s="99">
        <v>0.931</v>
      </c>
      <c r="D63" s="103"/>
      <c r="E63" s="9" t="s">
        <v>17</v>
      </c>
      <c r="F63" s="10">
        <f aca="true" t="shared" si="22" ref="F63:F68">H63+J63+L63</f>
        <v>5046.1</v>
      </c>
      <c r="G63" s="10">
        <f aca="true" t="shared" si="23" ref="G63:G68">I63+K63+M63+O63</f>
        <v>5046.1</v>
      </c>
      <c r="H63" s="18">
        <f>SUM(H64:H68)</f>
        <v>5046.1</v>
      </c>
      <c r="I63" s="18">
        <f aca="true" t="shared" si="24" ref="I63:O63">SUM(I64:I68)</f>
        <v>5046.1</v>
      </c>
      <c r="J63" s="18">
        <f t="shared" si="24"/>
        <v>0</v>
      </c>
      <c r="K63" s="18">
        <f t="shared" si="24"/>
        <v>0</v>
      </c>
      <c r="L63" s="18">
        <f t="shared" si="24"/>
        <v>0</v>
      </c>
      <c r="M63" s="18">
        <f t="shared" si="24"/>
        <v>0</v>
      </c>
      <c r="N63" s="18">
        <f t="shared" si="24"/>
        <v>0</v>
      </c>
      <c r="O63" s="18">
        <f t="shared" si="24"/>
        <v>0</v>
      </c>
      <c r="P63" s="69" t="s">
        <v>31</v>
      </c>
    </row>
    <row r="64" spans="1:16" ht="15">
      <c r="A64" s="102"/>
      <c r="B64" s="80"/>
      <c r="C64" s="100"/>
      <c r="D64" s="104"/>
      <c r="E64" s="12" t="s">
        <v>9</v>
      </c>
      <c r="F64" s="13">
        <f t="shared" si="22"/>
        <v>818.7000000000007</v>
      </c>
      <c r="G64" s="13">
        <f t="shared" si="23"/>
        <v>818.7000000000007</v>
      </c>
      <c r="H64" s="14">
        <f>12800-100-11881.3</f>
        <v>818.7000000000007</v>
      </c>
      <c r="I64" s="14">
        <f>12800-100-11881.3</f>
        <v>818.7000000000007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57"/>
    </row>
    <row r="65" spans="1:16" ht="15">
      <c r="A65" s="102"/>
      <c r="B65" s="80"/>
      <c r="C65" s="100"/>
      <c r="D65" s="104"/>
      <c r="E65" s="12" t="s">
        <v>10</v>
      </c>
      <c r="F65" s="13">
        <f t="shared" si="22"/>
        <v>4227.4</v>
      </c>
      <c r="G65" s="13">
        <f t="shared" si="23"/>
        <v>4227.4</v>
      </c>
      <c r="H65" s="14">
        <v>4227.4</v>
      </c>
      <c r="I65" s="14">
        <v>4227.4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57"/>
    </row>
    <row r="66" spans="1:16" ht="15">
      <c r="A66" s="102"/>
      <c r="B66" s="80"/>
      <c r="C66" s="100"/>
      <c r="D66" s="104"/>
      <c r="E66" s="12" t="s">
        <v>11</v>
      </c>
      <c r="F66" s="13">
        <f t="shared" si="22"/>
        <v>0</v>
      </c>
      <c r="G66" s="13">
        <f t="shared" si="23"/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57"/>
    </row>
    <row r="67" spans="1:16" ht="15">
      <c r="A67" s="102"/>
      <c r="B67" s="80"/>
      <c r="C67" s="100"/>
      <c r="D67" s="104"/>
      <c r="E67" s="12" t="s">
        <v>12</v>
      </c>
      <c r="F67" s="13">
        <f t="shared" si="22"/>
        <v>0</v>
      </c>
      <c r="G67" s="13">
        <f t="shared" si="23"/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57"/>
    </row>
    <row r="68" spans="1:16" ht="15">
      <c r="A68" s="102"/>
      <c r="B68" s="80"/>
      <c r="C68" s="100"/>
      <c r="D68" s="104"/>
      <c r="E68" s="12" t="s">
        <v>13</v>
      </c>
      <c r="F68" s="13">
        <f t="shared" si="22"/>
        <v>0</v>
      </c>
      <c r="G68" s="13">
        <f t="shared" si="23"/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57"/>
    </row>
    <row r="69" spans="1:16" ht="15">
      <c r="A69" s="102"/>
      <c r="B69" s="80"/>
      <c r="C69" s="100"/>
      <c r="D69" s="104"/>
      <c r="E69" s="9" t="s">
        <v>18</v>
      </c>
      <c r="F69" s="10">
        <f aca="true" t="shared" si="25" ref="F69:F74">H69+J69+L69</f>
        <v>229755.2</v>
      </c>
      <c r="G69" s="10">
        <f aca="true" t="shared" si="26" ref="G69:G74">I69+K69+M69+O69</f>
        <v>155734.5</v>
      </c>
      <c r="H69" s="18">
        <f aca="true" t="shared" si="27" ref="H69:O69">SUM(H70:H74)</f>
        <v>18505.2</v>
      </c>
      <c r="I69" s="18">
        <f t="shared" si="27"/>
        <v>0</v>
      </c>
      <c r="J69" s="18">
        <f t="shared" si="27"/>
        <v>155734.5</v>
      </c>
      <c r="K69" s="18">
        <f t="shared" si="27"/>
        <v>155734.5</v>
      </c>
      <c r="L69" s="18">
        <f t="shared" si="27"/>
        <v>55515.5</v>
      </c>
      <c r="M69" s="18">
        <f t="shared" si="27"/>
        <v>0</v>
      </c>
      <c r="N69" s="18">
        <f t="shared" si="27"/>
        <v>0</v>
      </c>
      <c r="O69" s="18">
        <f t="shared" si="27"/>
        <v>0</v>
      </c>
      <c r="P69" s="57"/>
    </row>
    <row r="70" spans="1:16" ht="15">
      <c r="A70" s="102"/>
      <c r="B70" s="80"/>
      <c r="C70" s="100"/>
      <c r="D70" s="104"/>
      <c r="E70" s="12" t="s">
        <v>9</v>
      </c>
      <c r="F70" s="13">
        <f t="shared" si="25"/>
        <v>155734.5</v>
      </c>
      <c r="G70" s="13">
        <f t="shared" si="26"/>
        <v>155734.5</v>
      </c>
      <c r="H70" s="14">
        <v>0</v>
      </c>
      <c r="I70" s="14">
        <v>0</v>
      </c>
      <c r="J70" s="14">
        <f>154919.7+814.8</f>
        <v>155734.5</v>
      </c>
      <c r="K70" s="14">
        <f>154919.7+814.8</f>
        <v>155734.5</v>
      </c>
      <c r="L70" s="14">
        <v>0</v>
      </c>
      <c r="M70" s="14">
        <v>0</v>
      </c>
      <c r="N70" s="14">
        <v>0</v>
      </c>
      <c r="O70" s="14">
        <v>0</v>
      </c>
      <c r="P70" s="57"/>
    </row>
    <row r="71" spans="1:16" ht="15">
      <c r="A71" s="102"/>
      <c r="B71" s="80"/>
      <c r="C71" s="100"/>
      <c r="D71" s="104"/>
      <c r="E71" s="12" t="s">
        <v>10</v>
      </c>
      <c r="F71" s="13">
        <f t="shared" si="25"/>
        <v>0</v>
      </c>
      <c r="G71" s="13">
        <f t="shared" si="26"/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57"/>
    </row>
    <row r="72" spans="1:16" ht="15">
      <c r="A72" s="102"/>
      <c r="B72" s="80"/>
      <c r="C72" s="100"/>
      <c r="D72" s="104"/>
      <c r="E72" s="12" t="s">
        <v>11</v>
      </c>
      <c r="F72" s="13">
        <f t="shared" si="25"/>
        <v>0</v>
      </c>
      <c r="G72" s="13">
        <f t="shared" si="26"/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57"/>
    </row>
    <row r="73" spans="1:16" ht="15">
      <c r="A73" s="102"/>
      <c r="B73" s="80"/>
      <c r="C73" s="100"/>
      <c r="D73" s="104"/>
      <c r="E73" s="12" t="s">
        <v>12</v>
      </c>
      <c r="F73" s="13">
        <v>74020.7</v>
      </c>
      <c r="G73" s="13">
        <f t="shared" si="26"/>
        <v>0</v>
      </c>
      <c r="H73" s="14">
        <v>18505.2</v>
      </c>
      <c r="I73" s="14">
        <v>0</v>
      </c>
      <c r="J73" s="14">
        <v>0</v>
      </c>
      <c r="K73" s="14">
        <v>0</v>
      </c>
      <c r="L73" s="14">
        <v>55515.5</v>
      </c>
      <c r="M73" s="14">
        <v>0</v>
      </c>
      <c r="N73" s="14">
        <v>0</v>
      </c>
      <c r="O73" s="14">
        <v>0</v>
      </c>
      <c r="P73" s="57"/>
    </row>
    <row r="74" spans="1:16" ht="15">
      <c r="A74" s="102"/>
      <c r="B74" s="80"/>
      <c r="C74" s="100"/>
      <c r="D74" s="104"/>
      <c r="E74" s="12" t="s">
        <v>13</v>
      </c>
      <c r="F74" s="13">
        <f t="shared" si="25"/>
        <v>0</v>
      </c>
      <c r="G74" s="13">
        <f t="shared" si="26"/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57"/>
    </row>
    <row r="75" spans="1:16" ht="15" customHeight="1">
      <c r="A75" s="101" t="s">
        <v>59</v>
      </c>
      <c r="B75" s="79" t="s">
        <v>55</v>
      </c>
      <c r="C75" s="99">
        <v>0.6</v>
      </c>
      <c r="D75" s="8"/>
      <c r="E75" s="9" t="s">
        <v>17</v>
      </c>
      <c r="F75" s="10">
        <f aca="true" t="shared" si="28" ref="F75:F80">H75+J75+L75</f>
        <v>456.79999999999995</v>
      </c>
      <c r="G75" s="10">
        <f aca="true" t="shared" si="29" ref="G75:G80">I75+K75+M75+O75</f>
        <v>456.79999999999995</v>
      </c>
      <c r="H75" s="18">
        <f>SUM(H76:H80)</f>
        <v>456.79999999999995</v>
      </c>
      <c r="I75" s="18">
        <f>SUM(I76:I80)</f>
        <v>456.79999999999995</v>
      </c>
      <c r="J75" s="18">
        <f aca="true" t="shared" si="30" ref="J75:O75">SUM(J76:J80)</f>
        <v>0</v>
      </c>
      <c r="K75" s="18">
        <f t="shared" si="30"/>
        <v>0</v>
      </c>
      <c r="L75" s="18">
        <f t="shared" si="30"/>
        <v>0</v>
      </c>
      <c r="M75" s="18">
        <f t="shared" si="30"/>
        <v>0</v>
      </c>
      <c r="N75" s="18">
        <f t="shared" si="30"/>
        <v>0</v>
      </c>
      <c r="O75" s="18">
        <f t="shared" si="30"/>
        <v>0</v>
      </c>
      <c r="P75" s="57"/>
    </row>
    <row r="76" spans="1:16" ht="15">
      <c r="A76" s="102"/>
      <c r="B76" s="80"/>
      <c r="C76" s="100"/>
      <c r="D76" s="11"/>
      <c r="E76" s="12" t="s">
        <v>9</v>
      </c>
      <c r="F76" s="13">
        <f t="shared" si="28"/>
        <v>320.4</v>
      </c>
      <c r="G76" s="13">
        <f t="shared" si="29"/>
        <v>320.4</v>
      </c>
      <c r="H76" s="14">
        <f>300+127.4-100-7</f>
        <v>320.4</v>
      </c>
      <c r="I76" s="14">
        <f>300+127.4-100-7</f>
        <v>320.4</v>
      </c>
      <c r="J76" s="14">
        <v>0</v>
      </c>
      <c r="K76" s="14">
        <v>0</v>
      </c>
      <c r="L76" s="24">
        <v>0</v>
      </c>
      <c r="M76" s="14">
        <v>0</v>
      </c>
      <c r="N76" s="14">
        <v>0</v>
      </c>
      <c r="O76" s="14">
        <v>0</v>
      </c>
      <c r="P76" s="57"/>
    </row>
    <row r="77" spans="1:16" ht="15">
      <c r="A77" s="102"/>
      <c r="B77" s="80"/>
      <c r="C77" s="100"/>
      <c r="D77" s="11"/>
      <c r="E77" s="12" t="s">
        <v>10</v>
      </c>
      <c r="F77" s="13">
        <f t="shared" si="28"/>
        <v>136.4</v>
      </c>
      <c r="G77" s="13">
        <f t="shared" si="29"/>
        <v>136.4</v>
      </c>
      <c r="H77" s="14">
        <v>136.4</v>
      </c>
      <c r="I77" s="14">
        <v>136.4</v>
      </c>
      <c r="J77" s="14">
        <v>0</v>
      </c>
      <c r="K77" s="14">
        <v>0</v>
      </c>
      <c r="L77" s="24">
        <v>0</v>
      </c>
      <c r="M77" s="14">
        <v>0</v>
      </c>
      <c r="N77" s="14">
        <v>0</v>
      </c>
      <c r="O77" s="14">
        <v>0</v>
      </c>
      <c r="P77" s="57"/>
    </row>
    <row r="78" spans="1:16" ht="15">
      <c r="A78" s="102"/>
      <c r="B78" s="80"/>
      <c r="C78" s="100"/>
      <c r="D78" s="11"/>
      <c r="E78" s="12" t="s">
        <v>11</v>
      </c>
      <c r="F78" s="13">
        <f t="shared" si="28"/>
        <v>0</v>
      </c>
      <c r="G78" s="13">
        <f t="shared" si="29"/>
        <v>0</v>
      </c>
      <c r="H78" s="14">
        <v>0</v>
      </c>
      <c r="I78" s="14">
        <v>0</v>
      </c>
      <c r="J78" s="14">
        <v>0</v>
      </c>
      <c r="K78" s="14">
        <v>0</v>
      </c>
      <c r="L78" s="24">
        <v>0</v>
      </c>
      <c r="M78" s="14">
        <v>0</v>
      </c>
      <c r="N78" s="14">
        <v>0</v>
      </c>
      <c r="O78" s="14">
        <v>0</v>
      </c>
      <c r="P78" s="57"/>
    </row>
    <row r="79" spans="1:16" ht="15">
      <c r="A79" s="102"/>
      <c r="B79" s="80"/>
      <c r="C79" s="100"/>
      <c r="D79" s="11"/>
      <c r="E79" s="12" t="s">
        <v>12</v>
      </c>
      <c r="F79" s="13">
        <f t="shared" si="28"/>
        <v>0</v>
      </c>
      <c r="G79" s="13">
        <f t="shared" si="29"/>
        <v>0</v>
      </c>
      <c r="H79" s="14">
        <v>0</v>
      </c>
      <c r="I79" s="14">
        <v>0</v>
      </c>
      <c r="J79" s="14">
        <v>0</v>
      </c>
      <c r="K79" s="14">
        <v>0</v>
      </c>
      <c r="L79" s="24">
        <v>0</v>
      </c>
      <c r="M79" s="14">
        <v>0</v>
      </c>
      <c r="N79" s="14">
        <v>0</v>
      </c>
      <c r="O79" s="14">
        <v>0</v>
      </c>
      <c r="P79" s="57"/>
    </row>
    <row r="80" spans="1:16" ht="15">
      <c r="A80" s="102"/>
      <c r="B80" s="80"/>
      <c r="C80" s="100"/>
      <c r="D80" s="11"/>
      <c r="E80" s="12" t="s">
        <v>13</v>
      </c>
      <c r="F80" s="13">
        <f t="shared" si="28"/>
        <v>0</v>
      </c>
      <c r="G80" s="13">
        <f t="shared" si="29"/>
        <v>0</v>
      </c>
      <c r="H80" s="14">
        <v>0</v>
      </c>
      <c r="I80" s="14">
        <v>0</v>
      </c>
      <c r="J80" s="14">
        <v>0</v>
      </c>
      <c r="K80" s="14">
        <v>0</v>
      </c>
      <c r="L80" s="24">
        <v>0</v>
      </c>
      <c r="M80" s="14">
        <v>0</v>
      </c>
      <c r="N80" s="14">
        <v>0</v>
      </c>
      <c r="O80" s="14">
        <v>0</v>
      </c>
      <c r="P80" s="57"/>
    </row>
    <row r="81" spans="1:16" ht="15">
      <c r="A81" s="102"/>
      <c r="B81" s="80"/>
      <c r="C81" s="100"/>
      <c r="D81" s="11"/>
      <c r="E81" s="9" t="s">
        <v>18</v>
      </c>
      <c r="F81" s="10">
        <f aca="true" t="shared" si="31" ref="F81:F87">H81+J81+L81</f>
        <v>222112.8</v>
      </c>
      <c r="G81" s="10">
        <f aca="true" t="shared" si="32" ref="G81:G86">I81+K81+M81+O81</f>
        <v>0</v>
      </c>
      <c r="H81" s="18">
        <f>SUM(H82:H86)</f>
        <v>55528.2</v>
      </c>
      <c r="I81" s="18">
        <f aca="true" t="shared" si="33" ref="I81:O81">SUM(I82:I86)</f>
        <v>0</v>
      </c>
      <c r="J81" s="18">
        <f t="shared" si="33"/>
        <v>0</v>
      </c>
      <c r="K81" s="18">
        <f t="shared" si="33"/>
        <v>0</v>
      </c>
      <c r="L81" s="18">
        <f t="shared" si="33"/>
        <v>166584.6</v>
      </c>
      <c r="M81" s="18">
        <f t="shared" si="33"/>
        <v>0</v>
      </c>
      <c r="N81" s="18">
        <f t="shared" si="33"/>
        <v>0</v>
      </c>
      <c r="O81" s="18">
        <f t="shared" si="33"/>
        <v>0</v>
      </c>
      <c r="P81" s="57"/>
    </row>
    <row r="82" spans="1:16" ht="15">
      <c r="A82" s="102"/>
      <c r="B82" s="80"/>
      <c r="C82" s="100"/>
      <c r="D82" s="11"/>
      <c r="E82" s="12" t="s">
        <v>9</v>
      </c>
      <c r="F82" s="13">
        <f t="shared" si="31"/>
        <v>0</v>
      </c>
      <c r="G82" s="13">
        <f t="shared" si="32"/>
        <v>0</v>
      </c>
      <c r="H82" s="24">
        <v>0</v>
      </c>
      <c r="I82" s="14">
        <v>0</v>
      </c>
      <c r="J82" s="14">
        <v>0</v>
      </c>
      <c r="K82" s="14">
        <v>0</v>
      </c>
      <c r="L82" s="24">
        <v>0</v>
      </c>
      <c r="M82" s="14">
        <v>0</v>
      </c>
      <c r="N82" s="14">
        <v>0</v>
      </c>
      <c r="O82" s="14">
        <v>0</v>
      </c>
      <c r="P82" s="57"/>
    </row>
    <row r="83" spans="1:16" ht="15">
      <c r="A83" s="102"/>
      <c r="B83" s="80"/>
      <c r="C83" s="100"/>
      <c r="D83" s="11"/>
      <c r="E83" s="12" t="s">
        <v>10</v>
      </c>
      <c r="F83" s="13">
        <f t="shared" si="31"/>
        <v>0</v>
      </c>
      <c r="G83" s="13">
        <f t="shared" si="32"/>
        <v>0</v>
      </c>
      <c r="H83" s="24">
        <v>0</v>
      </c>
      <c r="I83" s="14">
        <v>0</v>
      </c>
      <c r="J83" s="14">
        <v>0</v>
      </c>
      <c r="K83" s="14">
        <v>0</v>
      </c>
      <c r="L83" s="24">
        <v>0</v>
      </c>
      <c r="M83" s="14">
        <v>0</v>
      </c>
      <c r="N83" s="14">
        <v>0</v>
      </c>
      <c r="O83" s="14">
        <v>0</v>
      </c>
      <c r="P83" s="57"/>
    </row>
    <row r="84" spans="1:16" ht="15">
      <c r="A84" s="102"/>
      <c r="B84" s="80"/>
      <c r="C84" s="100"/>
      <c r="D84" s="11"/>
      <c r="E84" s="12" t="s">
        <v>11</v>
      </c>
      <c r="F84" s="13">
        <f t="shared" si="31"/>
        <v>0</v>
      </c>
      <c r="G84" s="13">
        <f t="shared" si="32"/>
        <v>0</v>
      </c>
      <c r="H84" s="24">
        <v>0</v>
      </c>
      <c r="I84" s="14">
        <v>0</v>
      </c>
      <c r="J84" s="14">
        <v>0</v>
      </c>
      <c r="K84" s="14">
        <v>0</v>
      </c>
      <c r="L84" s="24">
        <v>0</v>
      </c>
      <c r="M84" s="14">
        <v>0</v>
      </c>
      <c r="N84" s="14">
        <v>0</v>
      </c>
      <c r="O84" s="14">
        <v>0</v>
      </c>
      <c r="P84" s="57"/>
    </row>
    <row r="85" spans="1:16" ht="15">
      <c r="A85" s="102"/>
      <c r="B85" s="80"/>
      <c r="C85" s="100"/>
      <c r="D85" s="11"/>
      <c r="E85" s="12" t="s">
        <v>12</v>
      </c>
      <c r="F85" s="13">
        <f t="shared" si="31"/>
        <v>111671.3</v>
      </c>
      <c r="G85" s="13">
        <f t="shared" si="32"/>
        <v>0</v>
      </c>
      <c r="H85" s="24">
        <v>27917.8</v>
      </c>
      <c r="I85" s="14">
        <v>0</v>
      </c>
      <c r="J85" s="14">
        <v>0</v>
      </c>
      <c r="K85" s="14">
        <v>0</v>
      </c>
      <c r="L85" s="24">
        <v>83753.5</v>
      </c>
      <c r="M85" s="14">
        <v>0</v>
      </c>
      <c r="N85" s="14">
        <v>0</v>
      </c>
      <c r="O85" s="14">
        <v>0</v>
      </c>
      <c r="P85" s="57"/>
    </row>
    <row r="86" spans="1:16" ht="15">
      <c r="A86" s="102"/>
      <c r="B86" s="80"/>
      <c r="C86" s="100"/>
      <c r="D86" s="11"/>
      <c r="E86" s="12" t="s">
        <v>13</v>
      </c>
      <c r="F86" s="13">
        <v>110441.5</v>
      </c>
      <c r="G86" s="13">
        <f t="shared" si="32"/>
        <v>0</v>
      </c>
      <c r="H86" s="14">
        <v>27610.4</v>
      </c>
      <c r="I86" s="14">
        <v>0</v>
      </c>
      <c r="J86" s="14">
        <v>0</v>
      </c>
      <c r="K86" s="14">
        <v>0</v>
      </c>
      <c r="L86" s="24">
        <v>82831.1</v>
      </c>
      <c r="M86" s="14">
        <v>0</v>
      </c>
      <c r="N86" s="14">
        <v>0</v>
      </c>
      <c r="O86" s="14">
        <v>0</v>
      </c>
      <c r="P86" s="98"/>
    </row>
    <row r="87" spans="1:16" ht="15" customHeight="1">
      <c r="A87" s="120" t="s">
        <v>60</v>
      </c>
      <c r="B87" s="79" t="s">
        <v>37</v>
      </c>
      <c r="C87" s="103"/>
      <c r="D87" s="118"/>
      <c r="E87" s="28" t="s">
        <v>17</v>
      </c>
      <c r="F87" s="10">
        <f t="shared" si="31"/>
        <v>1403.6</v>
      </c>
      <c r="G87" s="10">
        <f aca="true" t="shared" si="34" ref="G87:G92">I87+K87+M87+O87</f>
        <v>1403.6</v>
      </c>
      <c r="H87" s="29">
        <f>SUM(H88:H92)</f>
        <v>0</v>
      </c>
      <c r="I87" s="29">
        <f aca="true" t="shared" si="35" ref="I87:O87">SUM(I88:I92)</f>
        <v>0</v>
      </c>
      <c r="J87" s="29">
        <f t="shared" si="35"/>
        <v>0</v>
      </c>
      <c r="K87" s="29">
        <f t="shared" si="35"/>
        <v>0</v>
      </c>
      <c r="L87" s="29">
        <f t="shared" si="35"/>
        <v>1403.6</v>
      </c>
      <c r="M87" s="29">
        <f t="shared" si="35"/>
        <v>1403.6</v>
      </c>
      <c r="N87" s="29">
        <f t="shared" si="35"/>
        <v>0</v>
      </c>
      <c r="O87" s="29">
        <f t="shared" si="35"/>
        <v>0</v>
      </c>
      <c r="P87" s="30"/>
    </row>
    <row r="88" spans="1:16" ht="15">
      <c r="A88" s="121"/>
      <c r="B88" s="80"/>
      <c r="C88" s="104"/>
      <c r="D88" s="119"/>
      <c r="E88" s="23" t="s">
        <v>9</v>
      </c>
      <c r="F88" s="14">
        <f>H88+J88+L88+N88</f>
        <v>1403.6</v>
      </c>
      <c r="G88" s="14">
        <f t="shared" si="34"/>
        <v>1403.6</v>
      </c>
      <c r="H88" s="14">
        <v>0</v>
      </c>
      <c r="I88" s="14">
        <v>0</v>
      </c>
      <c r="J88" s="14">
        <v>0</v>
      </c>
      <c r="K88" s="14">
        <v>0</v>
      </c>
      <c r="L88" s="14">
        <v>1403.6</v>
      </c>
      <c r="M88" s="17">
        <v>1403.6</v>
      </c>
      <c r="N88" s="14">
        <v>0</v>
      </c>
      <c r="O88" s="14">
        <v>0</v>
      </c>
      <c r="P88" s="30"/>
    </row>
    <row r="89" spans="1:16" ht="15">
      <c r="A89" s="121"/>
      <c r="B89" s="80"/>
      <c r="C89" s="104"/>
      <c r="D89" s="119"/>
      <c r="E89" s="23" t="s">
        <v>10</v>
      </c>
      <c r="F89" s="14">
        <f>H89+J89+L89+N89</f>
        <v>0</v>
      </c>
      <c r="G89" s="14">
        <f t="shared" si="34"/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30"/>
    </row>
    <row r="90" spans="1:16" ht="15">
      <c r="A90" s="121"/>
      <c r="B90" s="80"/>
      <c r="C90" s="104"/>
      <c r="D90" s="119"/>
      <c r="E90" s="23" t="s">
        <v>11</v>
      </c>
      <c r="F90" s="14">
        <f>H90+J90+L90+N90</f>
        <v>0</v>
      </c>
      <c r="G90" s="14">
        <f t="shared" si="34"/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30"/>
    </row>
    <row r="91" spans="1:16" ht="15">
      <c r="A91" s="121"/>
      <c r="B91" s="80"/>
      <c r="C91" s="104"/>
      <c r="D91" s="119"/>
      <c r="E91" s="23" t="s">
        <v>12</v>
      </c>
      <c r="F91" s="14">
        <f>H91+J91+L91+N91</f>
        <v>0</v>
      </c>
      <c r="G91" s="14">
        <f t="shared" si="34"/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30"/>
    </row>
    <row r="92" spans="1:16" ht="15">
      <c r="A92" s="121"/>
      <c r="B92" s="80"/>
      <c r="C92" s="104"/>
      <c r="D92" s="119"/>
      <c r="E92" s="27" t="s">
        <v>13</v>
      </c>
      <c r="F92" s="17">
        <f>H92+J92+L92+N92</f>
        <v>0</v>
      </c>
      <c r="G92" s="17">
        <f t="shared" si="34"/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31"/>
    </row>
    <row r="93" spans="1:16" s="6" customFormat="1" ht="14.25" customHeight="1">
      <c r="A93" s="111" t="s">
        <v>64</v>
      </c>
      <c r="B93" s="112"/>
      <c r="C93" s="112"/>
      <c r="D93" s="113"/>
      <c r="E93" s="32" t="s">
        <v>8</v>
      </c>
      <c r="F93" s="33">
        <f aca="true" t="shared" si="36" ref="F93:O93">SUM(F94:F98)</f>
        <v>673152.53</v>
      </c>
      <c r="G93" s="33">
        <f t="shared" si="36"/>
        <v>258035.5</v>
      </c>
      <c r="H93" s="33">
        <f t="shared" si="36"/>
        <v>143718.22999999998</v>
      </c>
      <c r="I93" s="33">
        <f t="shared" si="36"/>
        <v>5949.9</v>
      </c>
      <c r="J93" s="33">
        <f t="shared" si="36"/>
        <v>155734.5</v>
      </c>
      <c r="K93" s="33">
        <f t="shared" si="36"/>
        <v>155734.5</v>
      </c>
      <c r="L93" s="33">
        <f t="shared" si="36"/>
        <v>373699.8</v>
      </c>
      <c r="M93" s="33">
        <f t="shared" si="36"/>
        <v>96351.1</v>
      </c>
      <c r="N93" s="33">
        <f t="shared" si="36"/>
        <v>0</v>
      </c>
      <c r="O93" s="33">
        <f t="shared" si="36"/>
        <v>0</v>
      </c>
      <c r="P93" s="34"/>
    </row>
    <row r="94" spans="1:16" s="6" customFormat="1" ht="14.25">
      <c r="A94" s="109"/>
      <c r="B94" s="90"/>
      <c r="C94" s="90"/>
      <c r="D94" s="110"/>
      <c r="E94" s="35" t="s">
        <v>9</v>
      </c>
      <c r="F94" s="33">
        <f>H94+J94+L94</f>
        <v>201081.1</v>
      </c>
      <c r="G94" s="33">
        <f>I94+K94+M94+O94</f>
        <v>201081.1</v>
      </c>
      <c r="H94" s="33">
        <f aca="true" t="shared" si="37" ref="H94:O98">H100+H106</f>
        <v>1140.1000000000008</v>
      </c>
      <c r="I94" s="33">
        <f t="shared" si="37"/>
        <v>1140.1000000000008</v>
      </c>
      <c r="J94" s="33">
        <f t="shared" si="37"/>
        <v>155734.5</v>
      </c>
      <c r="K94" s="33">
        <f t="shared" si="37"/>
        <v>155734.5</v>
      </c>
      <c r="L94" s="33">
        <f t="shared" si="37"/>
        <v>44206.49999999999</v>
      </c>
      <c r="M94" s="33">
        <f t="shared" si="37"/>
        <v>44206.49999999999</v>
      </c>
      <c r="N94" s="33">
        <f t="shared" si="37"/>
        <v>0</v>
      </c>
      <c r="O94" s="33">
        <f t="shared" si="37"/>
        <v>0</v>
      </c>
      <c r="P94" s="36"/>
    </row>
    <row r="95" spans="1:16" s="6" customFormat="1" ht="14.25">
      <c r="A95" s="109"/>
      <c r="B95" s="90"/>
      <c r="C95" s="90"/>
      <c r="D95" s="110"/>
      <c r="E95" s="35" t="s">
        <v>10</v>
      </c>
      <c r="F95" s="33">
        <f>H95+J95+L95</f>
        <v>34024</v>
      </c>
      <c r="G95" s="33">
        <f>I95+K95+M95+O95</f>
        <v>34024</v>
      </c>
      <c r="H95" s="33">
        <f t="shared" si="37"/>
        <v>4364.799999999999</v>
      </c>
      <c r="I95" s="33">
        <f t="shared" si="37"/>
        <v>4364.799999999999</v>
      </c>
      <c r="J95" s="33">
        <f t="shared" si="37"/>
        <v>0</v>
      </c>
      <c r="K95" s="33">
        <f t="shared" si="37"/>
        <v>0</v>
      </c>
      <c r="L95" s="33">
        <f t="shared" si="37"/>
        <v>29659.2</v>
      </c>
      <c r="M95" s="33">
        <f t="shared" si="37"/>
        <v>29659.2</v>
      </c>
      <c r="N95" s="33">
        <f t="shared" si="37"/>
        <v>0</v>
      </c>
      <c r="O95" s="33">
        <f t="shared" si="37"/>
        <v>0</v>
      </c>
      <c r="P95" s="34"/>
    </row>
    <row r="96" spans="1:16" s="6" customFormat="1" ht="14.25">
      <c r="A96" s="109"/>
      <c r="B96" s="90"/>
      <c r="C96" s="90"/>
      <c r="D96" s="110"/>
      <c r="E96" s="35" t="s">
        <v>11</v>
      </c>
      <c r="F96" s="33">
        <f>H96+J96+L96</f>
        <v>22930.4</v>
      </c>
      <c r="G96" s="33">
        <f>I96+K96+M96+O96</f>
        <v>22930.4</v>
      </c>
      <c r="H96" s="33">
        <f t="shared" si="37"/>
        <v>445</v>
      </c>
      <c r="I96" s="33">
        <f t="shared" si="37"/>
        <v>445</v>
      </c>
      <c r="J96" s="33">
        <f t="shared" si="37"/>
        <v>0</v>
      </c>
      <c r="K96" s="33">
        <f t="shared" si="37"/>
        <v>0</v>
      </c>
      <c r="L96" s="33">
        <f t="shared" si="37"/>
        <v>22485.4</v>
      </c>
      <c r="M96" s="33">
        <f t="shared" si="37"/>
        <v>22485.4</v>
      </c>
      <c r="N96" s="33">
        <f t="shared" si="37"/>
        <v>0</v>
      </c>
      <c r="O96" s="33">
        <f t="shared" si="37"/>
        <v>0</v>
      </c>
      <c r="P96" s="36"/>
    </row>
    <row r="97" spans="1:16" s="6" customFormat="1" ht="14.25">
      <c r="A97" s="109"/>
      <c r="B97" s="90"/>
      <c r="C97" s="90"/>
      <c r="D97" s="110"/>
      <c r="E97" s="35" t="s">
        <v>12</v>
      </c>
      <c r="F97" s="33">
        <f>H97+J97+L97</f>
        <v>234986.52000000002</v>
      </c>
      <c r="G97" s="33">
        <f>I97+K97+M97+O97</f>
        <v>0</v>
      </c>
      <c r="H97" s="33">
        <f t="shared" si="37"/>
        <v>68712.52</v>
      </c>
      <c r="I97" s="33">
        <f t="shared" si="37"/>
        <v>0</v>
      </c>
      <c r="J97" s="33">
        <f t="shared" si="37"/>
        <v>0</v>
      </c>
      <c r="K97" s="33">
        <f t="shared" si="37"/>
        <v>0</v>
      </c>
      <c r="L97" s="33">
        <f t="shared" si="37"/>
        <v>166274</v>
      </c>
      <c r="M97" s="33">
        <f t="shared" si="37"/>
        <v>0</v>
      </c>
      <c r="N97" s="33">
        <f t="shared" si="37"/>
        <v>0</v>
      </c>
      <c r="O97" s="33">
        <f t="shared" si="37"/>
        <v>0</v>
      </c>
      <c r="P97" s="34"/>
    </row>
    <row r="98" spans="1:16" s="6" customFormat="1" ht="14.25">
      <c r="A98" s="109"/>
      <c r="B98" s="90"/>
      <c r="C98" s="90"/>
      <c r="D98" s="110"/>
      <c r="E98" s="37" t="s">
        <v>13</v>
      </c>
      <c r="F98" s="33">
        <f>H98+J98+L98</f>
        <v>180130.51</v>
      </c>
      <c r="G98" s="33">
        <f>I98+K98+M98+O98</f>
        <v>0</v>
      </c>
      <c r="H98" s="33">
        <f t="shared" si="37"/>
        <v>69055.81</v>
      </c>
      <c r="I98" s="33">
        <f t="shared" si="37"/>
        <v>0</v>
      </c>
      <c r="J98" s="33">
        <f t="shared" si="37"/>
        <v>0</v>
      </c>
      <c r="K98" s="33">
        <f t="shared" si="37"/>
        <v>0</v>
      </c>
      <c r="L98" s="33">
        <f t="shared" si="37"/>
        <v>111074.70000000001</v>
      </c>
      <c r="M98" s="33">
        <f t="shared" si="37"/>
        <v>0</v>
      </c>
      <c r="N98" s="33">
        <f t="shared" si="37"/>
        <v>0</v>
      </c>
      <c r="O98" s="33">
        <f t="shared" si="37"/>
        <v>0</v>
      </c>
      <c r="P98" s="36"/>
    </row>
    <row r="99" spans="1:16" s="6" customFormat="1" ht="14.25" customHeight="1">
      <c r="A99" s="111" t="s">
        <v>21</v>
      </c>
      <c r="B99" s="112"/>
      <c r="C99" s="112"/>
      <c r="D99" s="113"/>
      <c r="E99" s="32" t="s">
        <v>8</v>
      </c>
      <c r="F99" s="33">
        <f aca="true" t="shared" si="38" ref="F99:O99">SUM(F100:F104)</f>
        <v>111700.64</v>
      </c>
      <c r="G99" s="33">
        <f t="shared" si="38"/>
        <v>102301</v>
      </c>
      <c r="H99" s="33">
        <f t="shared" si="38"/>
        <v>15349.54</v>
      </c>
      <c r="I99" s="33">
        <f t="shared" si="38"/>
        <v>5949.9</v>
      </c>
      <c r="J99" s="33">
        <f t="shared" si="38"/>
        <v>0</v>
      </c>
      <c r="K99" s="33">
        <f t="shared" si="38"/>
        <v>0</v>
      </c>
      <c r="L99" s="33">
        <f t="shared" si="38"/>
        <v>96351.1</v>
      </c>
      <c r="M99" s="33">
        <f t="shared" si="38"/>
        <v>96351.1</v>
      </c>
      <c r="N99" s="33">
        <f t="shared" si="38"/>
        <v>0</v>
      </c>
      <c r="O99" s="33">
        <f t="shared" si="38"/>
        <v>0</v>
      </c>
      <c r="P99" s="36"/>
    </row>
    <row r="100" spans="1:16" s="6" customFormat="1" ht="14.25">
      <c r="A100" s="109"/>
      <c r="B100" s="90"/>
      <c r="C100" s="90"/>
      <c r="D100" s="110"/>
      <c r="E100" s="38" t="s">
        <v>9</v>
      </c>
      <c r="F100" s="33">
        <f>H100+J100+L100</f>
        <v>45346.59999999999</v>
      </c>
      <c r="G100" s="33">
        <f>I100+K100+M100+O100</f>
        <v>45346.59999999999</v>
      </c>
      <c r="H100" s="29">
        <f aca="true" t="shared" si="39" ref="H100:O104">H16+H34+H40+H52+H64+H76+H88</f>
        <v>1140.1000000000008</v>
      </c>
      <c r="I100" s="29">
        <f t="shared" si="39"/>
        <v>1140.1000000000008</v>
      </c>
      <c r="J100" s="29">
        <f t="shared" si="39"/>
        <v>0</v>
      </c>
      <c r="K100" s="29">
        <f t="shared" si="39"/>
        <v>0</v>
      </c>
      <c r="L100" s="29">
        <f t="shared" si="39"/>
        <v>44206.49999999999</v>
      </c>
      <c r="M100" s="29">
        <f t="shared" si="39"/>
        <v>44206.49999999999</v>
      </c>
      <c r="N100" s="29">
        <f t="shared" si="39"/>
        <v>0</v>
      </c>
      <c r="O100" s="29">
        <f t="shared" si="39"/>
        <v>0</v>
      </c>
      <c r="P100" s="36"/>
    </row>
    <row r="101" spans="1:16" s="6" customFormat="1" ht="14.25">
      <c r="A101" s="109"/>
      <c r="B101" s="90"/>
      <c r="C101" s="90"/>
      <c r="D101" s="110"/>
      <c r="E101" s="38" t="s">
        <v>10</v>
      </c>
      <c r="F101" s="33">
        <f>H101+J101+L101</f>
        <v>34024</v>
      </c>
      <c r="G101" s="33">
        <f>I101+K101+M101+O101</f>
        <v>34024</v>
      </c>
      <c r="H101" s="29">
        <f t="shared" si="39"/>
        <v>4364.799999999999</v>
      </c>
      <c r="I101" s="29">
        <f t="shared" si="39"/>
        <v>4364.799999999999</v>
      </c>
      <c r="J101" s="29">
        <f t="shared" si="39"/>
        <v>0</v>
      </c>
      <c r="K101" s="29">
        <f t="shared" si="39"/>
        <v>0</v>
      </c>
      <c r="L101" s="29">
        <f t="shared" si="39"/>
        <v>29659.2</v>
      </c>
      <c r="M101" s="29">
        <f t="shared" si="39"/>
        <v>29659.2</v>
      </c>
      <c r="N101" s="29">
        <f t="shared" si="39"/>
        <v>0</v>
      </c>
      <c r="O101" s="29">
        <f t="shared" si="39"/>
        <v>0</v>
      </c>
      <c r="P101" s="36"/>
    </row>
    <row r="102" spans="1:16" s="6" customFormat="1" ht="14.25">
      <c r="A102" s="109"/>
      <c r="B102" s="90"/>
      <c r="C102" s="90"/>
      <c r="D102" s="110"/>
      <c r="E102" s="38" t="s">
        <v>11</v>
      </c>
      <c r="F102" s="33">
        <f>H102+J102+L102</f>
        <v>22930.4</v>
      </c>
      <c r="G102" s="33">
        <f>I102+K102+M102+O102</f>
        <v>22930.4</v>
      </c>
      <c r="H102" s="29">
        <f t="shared" si="39"/>
        <v>445</v>
      </c>
      <c r="I102" s="29">
        <f t="shared" si="39"/>
        <v>445</v>
      </c>
      <c r="J102" s="29">
        <f t="shared" si="39"/>
        <v>0</v>
      </c>
      <c r="K102" s="29">
        <f t="shared" si="39"/>
        <v>0</v>
      </c>
      <c r="L102" s="29">
        <f t="shared" si="39"/>
        <v>22485.4</v>
      </c>
      <c r="M102" s="29">
        <f t="shared" si="39"/>
        <v>22485.4</v>
      </c>
      <c r="N102" s="29">
        <f t="shared" si="39"/>
        <v>0</v>
      </c>
      <c r="O102" s="29">
        <f t="shared" si="39"/>
        <v>0</v>
      </c>
      <c r="P102" s="36"/>
    </row>
    <row r="103" spans="1:16" s="6" customFormat="1" ht="14.25">
      <c r="A103" s="109"/>
      <c r="B103" s="90"/>
      <c r="C103" s="90"/>
      <c r="D103" s="110"/>
      <c r="E103" s="38" t="s">
        <v>12</v>
      </c>
      <c r="F103" s="33">
        <f>H103+J103+L103</f>
        <v>3080.34</v>
      </c>
      <c r="G103" s="33">
        <f>I103+K103+M103+O103</f>
        <v>0</v>
      </c>
      <c r="H103" s="29">
        <f t="shared" si="39"/>
        <v>3080.34</v>
      </c>
      <c r="I103" s="29">
        <f t="shared" si="39"/>
        <v>0</v>
      </c>
      <c r="J103" s="29">
        <f t="shared" si="39"/>
        <v>0</v>
      </c>
      <c r="K103" s="29">
        <f t="shared" si="39"/>
        <v>0</v>
      </c>
      <c r="L103" s="29">
        <f t="shared" si="39"/>
        <v>0</v>
      </c>
      <c r="M103" s="29">
        <f t="shared" si="39"/>
        <v>0</v>
      </c>
      <c r="N103" s="29">
        <f t="shared" si="39"/>
        <v>0</v>
      </c>
      <c r="O103" s="29">
        <f t="shared" si="39"/>
        <v>0</v>
      </c>
      <c r="P103" s="36"/>
    </row>
    <row r="104" spans="1:16" s="6" customFormat="1" ht="14.25">
      <c r="A104" s="109"/>
      <c r="B104" s="90"/>
      <c r="C104" s="90"/>
      <c r="D104" s="110"/>
      <c r="E104" s="38" t="s">
        <v>13</v>
      </c>
      <c r="F104" s="33">
        <f>H104+J104+L104</f>
        <v>6319.3</v>
      </c>
      <c r="G104" s="33">
        <f>I104+K104+M104+O104</f>
        <v>0</v>
      </c>
      <c r="H104" s="29">
        <f t="shared" si="39"/>
        <v>6319.3</v>
      </c>
      <c r="I104" s="29">
        <f t="shared" si="39"/>
        <v>0</v>
      </c>
      <c r="J104" s="29">
        <f t="shared" si="39"/>
        <v>0</v>
      </c>
      <c r="K104" s="29">
        <f t="shared" si="39"/>
        <v>0</v>
      </c>
      <c r="L104" s="29">
        <f t="shared" si="39"/>
        <v>0</v>
      </c>
      <c r="M104" s="29">
        <f t="shared" si="39"/>
        <v>0</v>
      </c>
      <c r="N104" s="29">
        <f t="shared" si="39"/>
        <v>0</v>
      </c>
      <c r="O104" s="29">
        <f t="shared" si="39"/>
        <v>0</v>
      </c>
      <c r="P104" s="36"/>
    </row>
    <row r="105" spans="1:16" s="6" customFormat="1" ht="14.25" customHeight="1">
      <c r="A105" s="111" t="s">
        <v>22</v>
      </c>
      <c r="B105" s="112"/>
      <c r="C105" s="112"/>
      <c r="D105" s="113"/>
      <c r="E105" s="37" t="s">
        <v>8</v>
      </c>
      <c r="F105" s="18">
        <f aca="true" t="shared" si="40" ref="F105:O105">SUM(F106:F110)</f>
        <v>561451.89</v>
      </c>
      <c r="G105" s="18">
        <f t="shared" si="40"/>
        <v>155734.5</v>
      </c>
      <c r="H105" s="18">
        <f t="shared" si="40"/>
        <v>128368.69</v>
      </c>
      <c r="I105" s="18">
        <f t="shared" si="40"/>
        <v>0</v>
      </c>
      <c r="J105" s="18">
        <f t="shared" si="40"/>
        <v>155734.5</v>
      </c>
      <c r="K105" s="18">
        <f t="shared" si="40"/>
        <v>155734.5</v>
      </c>
      <c r="L105" s="18">
        <f t="shared" si="40"/>
        <v>277348.7</v>
      </c>
      <c r="M105" s="18">
        <f t="shared" si="40"/>
        <v>0</v>
      </c>
      <c r="N105" s="18">
        <f t="shared" si="40"/>
        <v>0</v>
      </c>
      <c r="O105" s="18">
        <f t="shared" si="40"/>
        <v>0</v>
      </c>
      <c r="P105" s="36"/>
    </row>
    <row r="106" spans="1:16" s="6" customFormat="1" ht="15" customHeight="1">
      <c r="A106" s="109"/>
      <c r="B106" s="90"/>
      <c r="C106" s="90"/>
      <c r="D106" s="110"/>
      <c r="E106" s="39" t="s">
        <v>9</v>
      </c>
      <c r="F106" s="18">
        <f>H106+J106+L106</f>
        <v>155734.5</v>
      </c>
      <c r="G106" s="18">
        <f>I106+K106+M106+O106</f>
        <v>155734.5</v>
      </c>
      <c r="H106" s="40">
        <f aca="true" t="shared" si="41" ref="H106:O110">H10+H22+H28+H46+H58+H70+H82</f>
        <v>0</v>
      </c>
      <c r="I106" s="40">
        <f t="shared" si="41"/>
        <v>0</v>
      </c>
      <c r="J106" s="40">
        <f t="shared" si="41"/>
        <v>155734.5</v>
      </c>
      <c r="K106" s="40">
        <f t="shared" si="41"/>
        <v>155734.5</v>
      </c>
      <c r="L106" s="40">
        <f t="shared" si="41"/>
        <v>0</v>
      </c>
      <c r="M106" s="40">
        <f t="shared" si="41"/>
        <v>0</v>
      </c>
      <c r="N106" s="40">
        <f t="shared" si="41"/>
        <v>0</v>
      </c>
      <c r="O106" s="40">
        <f t="shared" si="41"/>
        <v>0</v>
      </c>
      <c r="P106" s="36"/>
    </row>
    <row r="107" spans="1:16" s="6" customFormat="1" ht="15" customHeight="1">
      <c r="A107" s="109"/>
      <c r="B107" s="90"/>
      <c r="C107" s="90"/>
      <c r="D107" s="110"/>
      <c r="E107" s="39" t="s">
        <v>10</v>
      </c>
      <c r="F107" s="18">
        <f>H107+J107+L107</f>
        <v>0</v>
      </c>
      <c r="G107" s="18">
        <f>I107+K107+M107+O107</f>
        <v>0</v>
      </c>
      <c r="H107" s="40">
        <f t="shared" si="41"/>
        <v>0</v>
      </c>
      <c r="I107" s="40">
        <f t="shared" si="41"/>
        <v>0</v>
      </c>
      <c r="J107" s="40">
        <f t="shared" si="41"/>
        <v>0</v>
      </c>
      <c r="K107" s="40">
        <f t="shared" si="41"/>
        <v>0</v>
      </c>
      <c r="L107" s="40">
        <f t="shared" si="41"/>
        <v>0</v>
      </c>
      <c r="M107" s="40">
        <f t="shared" si="41"/>
        <v>0</v>
      </c>
      <c r="N107" s="40">
        <f t="shared" si="41"/>
        <v>0</v>
      </c>
      <c r="O107" s="40">
        <f t="shared" si="41"/>
        <v>0</v>
      </c>
      <c r="P107" s="36"/>
    </row>
    <row r="108" spans="1:16" s="6" customFormat="1" ht="15" customHeight="1">
      <c r="A108" s="109"/>
      <c r="B108" s="90"/>
      <c r="C108" s="90"/>
      <c r="D108" s="110"/>
      <c r="E108" s="39" t="s">
        <v>11</v>
      </c>
      <c r="F108" s="18">
        <f>H108+J108+L108</f>
        <v>0</v>
      </c>
      <c r="G108" s="18">
        <f>I108+K108+M108+O108</f>
        <v>0</v>
      </c>
      <c r="H108" s="40">
        <f t="shared" si="41"/>
        <v>0</v>
      </c>
      <c r="I108" s="40">
        <f t="shared" si="41"/>
        <v>0</v>
      </c>
      <c r="J108" s="40">
        <f t="shared" si="41"/>
        <v>0</v>
      </c>
      <c r="K108" s="40">
        <f t="shared" si="41"/>
        <v>0</v>
      </c>
      <c r="L108" s="40">
        <f t="shared" si="41"/>
        <v>0</v>
      </c>
      <c r="M108" s="40">
        <f t="shared" si="41"/>
        <v>0</v>
      </c>
      <c r="N108" s="40">
        <f t="shared" si="41"/>
        <v>0</v>
      </c>
      <c r="O108" s="40">
        <f t="shared" si="41"/>
        <v>0</v>
      </c>
      <c r="P108" s="36"/>
    </row>
    <row r="109" spans="1:16" s="6" customFormat="1" ht="15" customHeight="1">
      <c r="A109" s="109"/>
      <c r="B109" s="90"/>
      <c r="C109" s="90"/>
      <c r="D109" s="110"/>
      <c r="E109" s="39" t="s">
        <v>12</v>
      </c>
      <c r="F109" s="18">
        <f>H109+J109+L109</f>
        <v>231906.18</v>
      </c>
      <c r="G109" s="18">
        <f>I109+K109+M109+O109</f>
        <v>0</v>
      </c>
      <c r="H109" s="40">
        <f t="shared" si="41"/>
        <v>65632.18000000001</v>
      </c>
      <c r="I109" s="40">
        <f t="shared" si="41"/>
        <v>0</v>
      </c>
      <c r="J109" s="40">
        <f t="shared" si="41"/>
        <v>0</v>
      </c>
      <c r="K109" s="40">
        <f t="shared" si="41"/>
        <v>0</v>
      </c>
      <c r="L109" s="40">
        <f t="shared" si="41"/>
        <v>166274</v>
      </c>
      <c r="M109" s="40">
        <f t="shared" si="41"/>
        <v>0</v>
      </c>
      <c r="N109" s="40">
        <f t="shared" si="41"/>
        <v>0</v>
      </c>
      <c r="O109" s="40">
        <f t="shared" si="41"/>
        <v>0</v>
      </c>
      <c r="P109" s="36"/>
    </row>
    <row r="110" spans="1:16" s="6" customFormat="1" ht="15" customHeight="1">
      <c r="A110" s="109"/>
      <c r="B110" s="90"/>
      <c r="C110" s="90"/>
      <c r="D110" s="110"/>
      <c r="E110" s="39" t="s">
        <v>13</v>
      </c>
      <c r="F110" s="18">
        <f>H110+J110+L110</f>
        <v>173811.21000000002</v>
      </c>
      <c r="G110" s="18">
        <f>I110+K110+M110+O110</f>
        <v>0</v>
      </c>
      <c r="H110" s="40">
        <f t="shared" si="41"/>
        <v>62736.51</v>
      </c>
      <c r="I110" s="40">
        <f t="shared" si="41"/>
        <v>0</v>
      </c>
      <c r="J110" s="40">
        <f t="shared" si="41"/>
        <v>0</v>
      </c>
      <c r="K110" s="40">
        <f t="shared" si="41"/>
        <v>0</v>
      </c>
      <c r="L110" s="40">
        <f t="shared" si="41"/>
        <v>111074.70000000001</v>
      </c>
      <c r="M110" s="40">
        <f t="shared" si="41"/>
        <v>0</v>
      </c>
      <c r="N110" s="40">
        <f t="shared" si="41"/>
        <v>0</v>
      </c>
      <c r="O110" s="40">
        <f t="shared" si="41"/>
        <v>0</v>
      </c>
      <c r="P110" s="36"/>
    </row>
    <row r="111" spans="1:16" s="6" customFormat="1" ht="14.25">
      <c r="A111" s="41" t="s">
        <v>24</v>
      </c>
      <c r="B111" s="89" t="s">
        <v>36</v>
      </c>
      <c r="C111" s="90"/>
      <c r="D111" s="90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2"/>
    </row>
    <row r="112" spans="1:16" ht="15">
      <c r="A112" s="101" t="s">
        <v>25</v>
      </c>
      <c r="B112" s="79" t="s">
        <v>43</v>
      </c>
      <c r="C112" s="103">
        <v>11.61</v>
      </c>
      <c r="D112" s="8"/>
      <c r="E112" s="9" t="s">
        <v>17</v>
      </c>
      <c r="F112" s="29">
        <f aca="true" t="shared" si="42" ref="F112:O112">SUM(F113:F117)</f>
        <v>25000</v>
      </c>
      <c r="G112" s="29">
        <f t="shared" si="42"/>
        <v>0</v>
      </c>
      <c r="H112" s="29">
        <f t="shared" si="42"/>
        <v>25000</v>
      </c>
      <c r="I112" s="29">
        <f t="shared" si="42"/>
        <v>0</v>
      </c>
      <c r="J112" s="29">
        <f t="shared" si="42"/>
        <v>0</v>
      </c>
      <c r="K112" s="29">
        <f t="shared" si="42"/>
        <v>0</v>
      </c>
      <c r="L112" s="29">
        <f t="shared" si="42"/>
        <v>0</v>
      </c>
      <c r="M112" s="29">
        <f t="shared" si="42"/>
        <v>0</v>
      </c>
      <c r="N112" s="29">
        <f t="shared" si="42"/>
        <v>0</v>
      </c>
      <c r="O112" s="29">
        <f t="shared" si="42"/>
        <v>0</v>
      </c>
      <c r="P112" s="86" t="s">
        <v>31</v>
      </c>
    </row>
    <row r="113" spans="1:16" ht="15">
      <c r="A113" s="102"/>
      <c r="B113" s="80"/>
      <c r="C113" s="104"/>
      <c r="D113" s="11"/>
      <c r="E113" s="12" t="s">
        <v>9</v>
      </c>
      <c r="F113" s="42">
        <f>H113+J113+L113</f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87"/>
    </row>
    <row r="114" spans="1:16" ht="15">
      <c r="A114" s="102"/>
      <c r="B114" s="80"/>
      <c r="C114" s="104"/>
      <c r="D114" s="11"/>
      <c r="E114" s="12" t="s">
        <v>10</v>
      </c>
      <c r="F114" s="42">
        <f>H114+J114+L114</f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87"/>
    </row>
    <row r="115" spans="1:16" ht="15">
      <c r="A115" s="102"/>
      <c r="B115" s="80"/>
      <c r="C115" s="104"/>
      <c r="D115" s="11"/>
      <c r="E115" s="12" t="s">
        <v>11</v>
      </c>
      <c r="F115" s="42">
        <f>H115+J115+L115</f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87"/>
    </row>
    <row r="116" spans="1:16" ht="15">
      <c r="A116" s="102"/>
      <c r="B116" s="80"/>
      <c r="C116" s="104"/>
      <c r="D116" s="11"/>
      <c r="E116" s="12" t="s">
        <v>12</v>
      </c>
      <c r="F116" s="42">
        <f>H116+J116+L116</f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87"/>
    </row>
    <row r="117" spans="1:16" ht="15">
      <c r="A117" s="102"/>
      <c r="B117" s="80"/>
      <c r="C117" s="104"/>
      <c r="D117" s="11"/>
      <c r="E117" s="12" t="s">
        <v>13</v>
      </c>
      <c r="F117" s="42">
        <f>H117+J117+L117</f>
        <v>25000</v>
      </c>
      <c r="G117" s="14">
        <v>0</v>
      </c>
      <c r="H117" s="14">
        <v>25000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87"/>
    </row>
    <row r="118" spans="1:16" ht="15">
      <c r="A118" s="102"/>
      <c r="B118" s="80"/>
      <c r="C118" s="104"/>
      <c r="D118" s="11"/>
      <c r="E118" s="9" t="s">
        <v>18</v>
      </c>
      <c r="F118" s="33">
        <f aca="true" t="shared" si="43" ref="F118:O118">SUM(F119:F123)</f>
        <v>0</v>
      </c>
      <c r="G118" s="33">
        <f t="shared" si="43"/>
        <v>0</v>
      </c>
      <c r="H118" s="33">
        <f t="shared" si="43"/>
        <v>0</v>
      </c>
      <c r="I118" s="33">
        <f t="shared" si="43"/>
        <v>0</v>
      </c>
      <c r="J118" s="33">
        <f t="shared" si="43"/>
        <v>0</v>
      </c>
      <c r="K118" s="33">
        <f t="shared" si="43"/>
        <v>0</v>
      </c>
      <c r="L118" s="33">
        <f t="shared" si="43"/>
        <v>0</v>
      </c>
      <c r="M118" s="33">
        <f t="shared" si="43"/>
        <v>0</v>
      </c>
      <c r="N118" s="33">
        <f t="shared" si="43"/>
        <v>0</v>
      </c>
      <c r="O118" s="33">
        <f t="shared" si="43"/>
        <v>0</v>
      </c>
      <c r="P118" s="87"/>
    </row>
    <row r="119" spans="1:16" ht="15">
      <c r="A119" s="102"/>
      <c r="B119" s="80"/>
      <c r="C119" s="104"/>
      <c r="D119" s="11"/>
      <c r="E119" s="12" t="s">
        <v>9</v>
      </c>
      <c r="F119" s="42">
        <f>H119+J119+L119</f>
        <v>0</v>
      </c>
      <c r="G119" s="14">
        <f>I119+K119+M119+O119</f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87"/>
    </row>
    <row r="120" spans="1:16" ht="15">
      <c r="A120" s="102"/>
      <c r="B120" s="80"/>
      <c r="C120" s="104"/>
      <c r="D120" s="11"/>
      <c r="E120" s="12" t="s">
        <v>10</v>
      </c>
      <c r="F120" s="42">
        <f>H120+J120+L120</f>
        <v>0</v>
      </c>
      <c r="G120" s="14">
        <f>I120+K120+M120+O120</f>
        <v>0</v>
      </c>
      <c r="H120" s="14"/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87"/>
    </row>
    <row r="121" spans="1:16" ht="15">
      <c r="A121" s="102"/>
      <c r="B121" s="80"/>
      <c r="C121" s="104"/>
      <c r="D121" s="11"/>
      <c r="E121" s="12" t="s">
        <v>11</v>
      </c>
      <c r="F121" s="42">
        <f>H121+J121+L121</f>
        <v>0</v>
      </c>
      <c r="G121" s="14">
        <f>I121+K121+M121+O121</f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87"/>
    </row>
    <row r="122" spans="1:16" ht="15">
      <c r="A122" s="102"/>
      <c r="B122" s="80"/>
      <c r="C122" s="104"/>
      <c r="D122" s="11"/>
      <c r="E122" s="12" t="s">
        <v>12</v>
      </c>
      <c r="F122" s="42">
        <f>H122+J122+L122</f>
        <v>0</v>
      </c>
      <c r="G122" s="14">
        <f>I122+K122+M122+O122</f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87"/>
    </row>
    <row r="123" spans="1:16" ht="15">
      <c r="A123" s="102"/>
      <c r="B123" s="80"/>
      <c r="C123" s="104"/>
      <c r="D123" s="11"/>
      <c r="E123" s="12" t="s">
        <v>13</v>
      </c>
      <c r="F123" s="42">
        <f>H123+J123+L123</f>
        <v>0</v>
      </c>
      <c r="G123" s="14">
        <f>I123+K123+M123+O123</f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88"/>
    </row>
    <row r="124" spans="1:16" s="6" customFormat="1" ht="14.25">
      <c r="A124" s="45"/>
      <c r="B124" s="79" t="s">
        <v>65</v>
      </c>
      <c r="C124" s="46"/>
      <c r="D124" s="47"/>
      <c r="E124" s="21" t="s">
        <v>17</v>
      </c>
      <c r="F124" s="29">
        <f aca="true" t="shared" si="44" ref="F124:O124">SUM(F125:F129)</f>
        <v>4038.4</v>
      </c>
      <c r="G124" s="29">
        <f t="shared" si="44"/>
        <v>0</v>
      </c>
      <c r="H124" s="29">
        <f t="shared" si="44"/>
        <v>4038.4</v>
      </c>
      <c r="I124" s="29">
        <f t="shared" si="44"/>
        <v>0</v>
      </c>
      <c r="J124" s="29">
        <f t="shared" si="44"/>
        <v>0</v>
      </c>
      <c r="K124" s="29">
        <f t="shared" si="44"/>
        <v>0</v>
      </c>
      <c r="L124" s="29">
        <f t="shared" si="44"/>
        <v>0</v>
      </c>
      <c r="M124" s="29">
        <f t="shared" si="44"/>
        <v>0</v>
      </c>
      <c r="N124" s="29">
        <f t="shared" si="44"/>
        <v>0</v>
      </c>
      <c r="O124" s="29">
        <f t="shared" si="44"/>
        <v>0</v>
      </c>
      <c r="P124" s="48"/>
    </row>
    <row r="125" spans="1:16" ht="15">
      <c r="A125" s="49"/>
      <c r="B125" s="80"/>
      <c r="C125" s="19"/>
      <c r="D125" s="11"/>
      <c r="E125" s="23" t="s">
        <v>9</v>
      </c>
      <c r="F125" s="14">
        <f>H125+J125+L125</f>
        <v>0</v>
      </c>
      <c r="G125" s="14">
        <f>I125+K125+M125+O125</f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44"/>
    </row>
    <row r="126" spans="1:16" ht="15">
      <c r="A126" s="49"/>
      <c r="B126" s="80"/>
      <c r="C126" s="19"/>
      <c r="D126" s="11"/>
      <c r="E126" s="23" t="s">
        <v>10</v>
      </c>
      <c r="F126" s="14">
        <f>H126+J126+L126</f>
        <v>0</v>
      </c>
      <c r="G126" s="14">
        <f>I126+K126+M126+O126</f>
        <v>0</v>
      </c>
      <c r="H126" s="14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4"/>
    </row>
    <row r="127" spans="1:16" ht="15">
      <c r="A127" s="49"/>
      <c r="B127" s="80"/>
      <c r="C127" s="19"/>
      <c r="D127" s="11"/>
      <c r="E127" s="23" t="s">
        <v>11</v>
      </c>
      <c r="F127" s="14">
        <f>H127+J127+L127</f>
        <v>0</v>
      </c>
      <c r="G127" s="14">
        <f>I127+K127+M127+O127</f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44"/>
    </row>
    <row r="128" spans="1:16" ht="15">
      <c r="A128" s="49"/>
      <c r="B128" s="80"/>
      <c r="C128" s="19"/>
      <c r="D128" s="11"/>
      <c r="E128" s="23" t="s">
        <v>12</v>
      </c>
      <c r="F128" s="14">
        <f>H128+J128+L128</f>
        <v>0</v>
      </c>
      <c r="G128" s="14">
        <f>I128+K128+M128+O128</f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44"/>
    </row>
    <row r="129" spans="1:16" ht="15">
      <c r="A129" s="49"/>
      <c r="B129" s="80"/>
      <c r="C129" s="19"/>
      <c r="D129" s="11"/>
      <c r="E129" s="23" t="s">
        <v>13</v>
      </c>
      <c r="F129" s="14">
        <f>H129+J129+L129</f>
        <v>4038.4</v>
      </c>
      <c r="G129" s="14">
        <f>I129+K129+M129+O129</f>
        <v>0</v>
      </c>
      <c r="H129" s="14">
        <v>4038.4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4"/>
    </row>
    <row r="130" spans="1:16" s="6" customFormat="1" ht="14.25">
      <c r="A130" s="50"/>
      <c r="B130" s="80"/>
      <c r="C130" s="51"/>
      <c r="D130" s="52"/>
      <c r="E130" s="21" t="s">
        <v>18</v>
      </c>
      <c r="F130" s="29">
        <f aca="true" t="shared" si="45" ref="F130:O130">SUM(F131:F135)</f>
        <v>0</v>
      </c>
      <c r="G130" s="29">
        <f t="shared" si="45"/>
        <v>0</v>
      </c>
      <c r="H130" s="29">
        <f t="shared" si="45"/>
        <v>0</v>
      </c>
      <c r="I130" s="29">
        <f t="shared" si="45"/>
        <v>0</v>
      </c>
      <c r="J130" s="29">
        <f t="shared" si="45"/>
        <v>0</v>
      </c>
      <c r="K130" s="29">
        <f t="shared" si="45"/>
        <v>0</v>
      </c>
      <c r="L130" s="29">
        <f t="shared" si="45"/>
        <v>0</v>
      </c>
      <c r="M130" s="29">
        <f t="shared" si="45"/>
        <v>0</v>
      </c>
      <c r="N130" s="29">
        <f t="shared" si="45"/>
        <v>0</v>
      </c>
      <c r="O130" s="29">
        <f t="shared" si="45"/>
        <v>0</v>
      </c>
      <c r="P130" s="48"/>
    </row>
    <row r="131" spans="1:16" ht="15">
      <c r="A131" s="49"/>
      <c r="B131" s="80"/>
      <c r="C131" s="19"/>
      <c r="D131" s="11"/>
      <c r="E131" s="23" t="s">
        <v>9</v>
      </c>
      <c r="F131" s="14">
        <f>H131+J131+L131</f>
        <v>0</v>
      </c>
      <c r="G131" s="14">
        <f>I131+K131+M131+O131</f>
        <v>0</v>
      </c>
      <c r="H131" s="14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v>0</v>
      </c>
      <c r="P131" s="44"/>
    </row>
    <row r="132" spans="1:16" ht="15">
      <c r="A132" s="49"/>
      <c r="B132" s="80"/>
      <c r="C132" s="19"/>
      <c r="D132" s="11"/>
      <c r="E132" s="23" t="s">
        <v>10</v>
      </c>
      <c r="F132" s="14">
        <f>H132+J132+L132</f>
        <v>0</v>
      </c>
      <c r="G132" s="14">
        <f>I132+K132+M132+O132</f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44"/>
    </row>
    <row r="133" spans="1:16" ht="15">
      <c r="A133" s="49"/>
      <c r="B133" s="80"/>
      <c r="C133" s="19"/>
      <c r="D133" s="11"/>
      <c r="E133" s="23" t="s">
        <v>11</v>
      </c>
      <c r="F133" s="14">
        <f>H133+J133+L133</f>
        <v>0</v>
      </c>
      <c r="G133" s="14">
        <f>I133+K133+M133+O133</f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44"/>
    </row>
    <row r="134" spans="1:16" ht="15">
      <c r="A134" s="49"/>
      <c r="B134" s="80"/>
      <c r="C134" s="19"/>
      <c r="D134" s="11"/>
      <c r="E134" s="23" t="s">
        <v>12</v>
      </c>
      <c r="F134" s="14">
        <f>H134+J134+L134</f>
        <v>0</v>
      </c>
      <c r="G134" s="14">
        <f>I134+K134+M134+O134</f>
        <v>0</v>
      </c>
      <c r="H134" s="14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v>0</v>
      </c>
      <c r="P134" s="44"/>
    </row>
    <row r="135" spans="1:16" ht="15">
      <c r="A135" s="49"/>
      <c r="B135" s="80"/>
      <c r="C135" s="19"/>
      <c r="D135" s="11"/>
      <c r="E135" s="23" t="s">
        <v>13</v>
      </c>
      <c r="F135" s="14">
        <f>H135+J135+L135</f>
        <v>0</v>
      </c>
      <c r="G135" s="14">
        <f>I135+K135+M135+O135</f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44"/>
    </row>
    <row r="136" spans="1:16" s="6" customFormat="1" ht="14.25">
      <c r="A136" s="109" t="s">
        <v>28</v>
      </c>
      <c r="B136" s="90"/>
      <c r="C136" s="90"/>
      <c r="D136" s="110"/>
      <c r="E136" s="32" t="s">
        <v>8</v>
      </c>
      <c r="F136" s="10">
        <f aca="true" t="shared" si="46" ref="F136:O136">SUM(F137:F141)</f>
        <v>29038.4</v>
      </c>
      <c r="G136" s="10">
        <f t="shared" si="46"/>
        <v>0</v>
      </c>
      <c r="H136" s="10">
        <f t="shared" si="46"/>
        <v>29038.4</v>
      </c>
      <c r="I136" s="10">
        <f t="shared" si="46"/>
        <v>0</v>
      </c>
      <c r="J136" s="10">
        <f t="shared" si="46"/>
        <v>0</v>
      </c>
      <c r="K136" s="10">
        <f t="shared" si="46"/>
        <v>0</v>
      </c>
      <c r="L136" s="10">
        <f t="shared" si="46"/>
        <v>0</v>
      </c>
      <c r="M136" s="10">
        <f t="shared" si="46"/>
        <v>0</v>
      </c>
      <c r="N136" s="10">
        <f t="shared" si="46"/>
        <v>0</v>
      </c>
      <c r="O136" s="10">
        <f t="shared" si="46"/>
        <v>0</v>
      </c>
      <c r="P136" s="53"/>
    </row>
    <row r="137" spans="1:16" s="6" customFormat="1" ht="14.25">
      <c r="A137" s="109"/>
      <c r="B137" s="90"/>
      <c r="C137" s="90"/>
      <c r="D137" s="110"/>
      <c r="E137" s="39" t="s">
        <v>9</v>
      </c>
      <c r="F137" s="33">
        <f>H137+J137+L137</f>
        <v>0</v>
      </c>
      <c r="G137" s="29">
        <f>I137+K137+M137+O137</f>
        <v>0</v>
      </c>
      <c r="H137" s="33">
        <f aca="true" t="shared" si="47" ref="H137:O141">H143+H149</f>
        <v>0</v>
      </c>
      <c r="I137" s="33">
        <f t="shared" si="47"/>
        <v>0</v>
      </c>
      <c r="J137" s="33">
        <f t="shared" si="47"/>
        <v>0</v>
      </c>
      <c r="K137" s="33">
        <f t="shared" si="47"/>
        <v>0</v>
      </c>
      <c r="L137" s="33">
        <f t="shared" si="47"/>
        <v>0</v>
      </c>
      <c r="M137" s="33">
        <f t="shared" si="47"/>
        <v>0</v>
      </c>
      <c r="N137" s="33">
        <f t="shared" si="47"/>
        <v>0</v>
      </c>
      <c r="O137" s="33">
        <f t="shared" si="47"/>
        <v>0</v>
      </c>
      <c r="P137" s="54"/>
    </row>
    <row r="138" spans="1:16" s="6" customFormat="1" ht="14.25">
      <c r="A138" s="109"/>
      <c r="B138" s="90"/>
      <c r="C138" s="90"/>
      <c r="D138" s="110"/>
      <c r="E138" s="39" t="s">
        <v>10</v>
      </c>
      <c r="F138" s="33">
        <f>H138+J138+L138</f>
        <v>0</v>
      </c>
      <c r="G138" s="29">
        <f>I138+K138+M138+O138</f>
        <v>0</v>
      </c>
      <c r="H138" s="33">
        <f t="shared" si="47"/>
        <v>0</v>
      </c>
      <c r="I138" s="33">
        <f t="shared" si="47"/>
        <v>0</v>
      </c>
      <c r="J138" s="33">
        <f t="shared" si="47"/>
        <v>0</v>
      </c>
      <c r="K138" s="33">
        <f t="shared" si="47"/>
        <v>0</v>
      </c>
      <c r="L138" s="33">
        <f t="shared" si="47"/>
        <v>0</v>
      </c>
      <c r="M138" s="33">
        <f t="shared" si="47"/>
        <v>0</v>
      </c>
      <c r="N138" s="33">
        <f t="shared" si="47"/>
        <v>0</v>
      </c>
      <c r="O138" s="33">
        <f t="shared" si="47"/>
        <v>0</v>
      </c>
      <c r="P138" s="54"/>
    </row>
    <row r="139" spans="1:16" s="6" customFormat="1" ht="14.25">
      <c r="A139" s="109"/>
      <c r="B139" s="90"/>
      <c r="C139" s="90"/>
      <c r="D139" s="110"/>
      <c r="E139" s="39" t="s">
        <v>11</v>
      </c>
      <c r="F139" s="33">
        <f>H139+J139+L139</f>
        <v>0</v>
      </c>
      <c r="G139" s="29">
        <f>I139+K139+M139+O139</f>
        <v>0</v>
      </c>
      <c r="H139" s="33">
        <f t="shared" si="47"/>
        <v>0</v>
      </c>
      <c r="I139" s="33">
        <f t="shared" si="47"/>
        <v>0</v>
      </c>
      <c r="J139" s="33">
        <f t="shared" si="47"/>
        <v>0</v>
      </c>
      <c r="K139" s="33">
        <f t="shared" si="47"/>
        <v>0</v>
      </c>
      <c r="L139" s="33">
        <f t="shared" si="47"/>
        <v>0</v>
      </c>
      <c r="M139" s="33">
        <f t="shared" si="47"/>
        <v>0</v>
      </c>
      <c r="N139" s="33">
        <f t="shared" si="47"/>
        <v>0</v>
      </c>
      <c r="O139" s="33">
        <f t="shared" si="47"/>
        <v>0</v>
      </c>
      <c r="P139" s="54"/>
    </row>
    <row r="140" spans="1:16" s="6" customFormat="1" ht="14.25">
      <c r="A140" s="109"/>
      <c r="B140" s="90"/>
      <c r="C140" s="90"/>
      <c r="D140" s="110"/>
      <c r="E140" s="39" t="s">
        <v>12</v>
      </c>
      <c r="F140" s="33">
        <f>H140+J140+L140</f>
        <v>0</v>
      </c>
      <c r="G140" s="29">
        <f>I140+K140+M140+O140</f>
        <v>0</v>
      </c>
      <c r="H140" s="33">
        <f t="shared" si="47"/>
        <v>0</v>
      </c>
      <c r="I140" s="33">
        <f t="shared" si="47"/>
        <v>0</v>
      </c>
      <c r="J140" s="33">
        <f t="shared" si="47"/>
        <v>0</v>
      </c>
      <c r="K140" s="33">
        <f t="shared" si="47"/>
        <v>0</v>
      </c>
      <c r="L140" s="33">
        <f t="shared" si="47"/>
        <v>0</v>
      </c>
      <c r="M140" s="33">
        <f t="shared" si="47"/>
        <v>0</v>
      </c>
      <c r="N140" s="33">
        <f t="shared" si="47"/>
        <v>0</v>
      </c>
      <c r="O140" s="33">
        <f t="shared" si="47"/>
        <v>0</v>
      </c>
      <c r="P140" s="54"/>
    </row>
    <row r="141" spans="1:16" s="6" customFormat="1" ht="14.25">
      <c r="A141" s="109"/>
      <c r="B141" s="90"/>
      <c r="C141" s="90"/>
      <c r="D141" s="110"/>
      <c r="E141" s="39" t="s">
        <v>13</v>
      </c>
      <c r="F141" s="33">
        <f>H141+J141+L141</f>
        <v>29038.4</v>
      </c>
      <c r="G141" s="29">
        <f>I141+K141+M141+O141</f>
        <v>0</v>
      </c>
      <c r="H141" s="33">
        <f t="shared" si="47"/>
        <v>29038.4</v>
      </c>
      <c r="I141" s="33">
        <f t="shared" si="47"/>
        <v>0</v>
      </c>
      <c r="J141" s="33">
        <f t="shared" si="47"/>
        <v>0</v>
      </c>
      <c r="K141" s="33">
        <f t="shared" si="47"/>
        <v>0</v>
      </c>
      <c r="L141" s="33">
        <f t="shared" si="47"/>
        <v>0</v>
      </c>
      <c r="M141" s="33">
        <f t="shared" si="47"/>
        <v>0</v>
      </c>
      <c r="N141" s="33">
        <f t="shared" si="47"/>
        <v>0</v>
      </c>
      <c r="O141" s="33">
        <f t="shared" si="47"/>
        <v>0</v>
      </c>
      <c r="P141" s="54"/>
    </row>
    <row r="142" spans="1:16" s="6" customFormat="1" ht="14.25">
      <c r="A142" s="111" t="s">
        <v>21</v>
      </c>
      <c r="B142" s="112"/>
      <c r="C142" s="112"/>
      <c r="D142" s="113"/>
      <c r="E142" s="32" t="s">
        <v>8</v>
      </c>
      <c r="F142" s="10">
        <f aca="true" t="shared" si="48" ref="F142:O142">SUM(F143:F147)</f>
        <v>29038.4</v>
      </c>
      <c r="G142" s="10">
        <f t="shared" si="48"/>
        <v>0</v>
      </c>
      <c r="H142" s="10">
        <f t="shared" si="48"/>
        <v>29038.4</v>
      </c>
      <c r="I142" s="10">
        <f t="shared" si="48"/>
        <v>0</v>
      </c>
      <c r="J142" s="10">
        <f t="shared" si="48"/>
        <v>0</v>
      </c>
      <c r="K142" s="10">
        <f t="shared" si="48"/>
        <v>0</v>
      </c>
      <c r="L142" s="10">
        <f t="shared" si="48"/>
        <v>0</v>
      </c>
      <c r="M142" s="10">
        <f t="shared" si="48"/>
        <v>0</v>
      </c>
      <c r="N142" s="10">
        <f t="shared" si="48"/>
        <v>0</v>
      </c>
      <c r="O142" s="10">
        <f t="shared" si="48"/>
        <v>0</v>
      </c>
      <c r="P142" s="54"/>
    </row>
    <row r="143" spans="1:16" s="6" customFormat="1" ht="14.25">
      <c r="A143" s="109"/>
      <c r="B143" s="90"/>
      <c r="C143" s="90"/>
      <c r="D143" s="110"/>
      <c r="E143" s="39" t="s">
        <v>9</v>
      </c>
      <c r="F143" s="33">
        <f>H143+J143+L143</f>
        <v>0</v>
      </c>
      <c r="G143" s="29">
        <f>I143+K143+M143+O143</f>
        <v>0</v>
      </c>
      <c r="H143" s="29">
        <f aca="true" t="shared" si="49" ref="H143:O147">H113+H125</f>
        <v>0</v>
      </c>
      <c r="I143" s="29">
        <f t="shared" si="49"/>
        <v>0</v>
      </c>
      <c r="J143" s="29">
        <f t="shared" si="49"/>
        <v>0</v>
      </c>
      <c r="K143" s="29">
        <f t="shared" si="49"/>
        <v>0</v>
      </c>
      <c r="L143" s="29">
        <f t="shared" si="49"/>
        <v>0</v>
      </c>
      <c r="M143" s="29">
        <f t="shared" si="49"/>
        <v>0</v>
      </c>
      <c r="N143" s="29">
        <f t="shared" si="49"/>
        <v>0</v>
      </c>
      <c r="O143" s="29">
        <f t="shared" si="49"/>
        <v>0</v>
      </c>
      <c r="P143" s="54"/>
    </row>
    <row r="144" spans="1:16" s="6" customFormat="1" ht="14.25">
      <c r="A144" s="109"/>
      <c r="B144" s="90"/>
      <c r="C144" s="90"/>
      <c r="D144" s="110"/>
      <c r="E144" s="39" t="s">
        <v>10</v>
      </c>
      <c r="F144" s="33">
        <f>H144+J144+L144</f>
        <v>0</v>
      </c>
      <c r="G144" s="29">
        <f>I144+K144+M144+O144</f>
        <v>0</v>
      </c>
      <c r="H144" s="29">
        <f t="shared" si="49"/>
        <v>0</v>
      </c>
      <c r="I144" s="29">
        <f t="shared" si="49"/>
        <v>0</v>
      </c>
      <c r="J144" s="29">
        <f t="shared" si="49"/>
        <v>0</v>
      </c>
      <c r="K144" s="29">
        <f t="shared" si="49"/>
        <v>0</v>
      </c>
      <c r="L144" s="29">
        <f t="shared" si="49"/>
        <v>0</v>
      </c>
      <c r="M144" s="29">
        <f t="shared" si="49"/>
        <v>0</v>
      </c>
      <c r="N144" s="29">
        <f t="shared" si="49"/>
        <v>0</v>
      </c>
      <c r="O144" s="29">
        <f t="shared" si="49"/>
        <v>0</v>
      </c>
      <c r="P144" s="54"/>
    </row>
    <row r="145" spans="1:16" s="6" customFormat="1" ht="14.25">
      <c r="A145" s="109"/>
      <c r="B145" s="90"/>
      <c r="C145" s="90"/>
      <c r="D145" s="110"/>
      <c r="E145" s="39" t="s">
        <v>11</v>
      </c>
      <c r="F145" s="33">
        <f>H145+J145+L145</f>
        <v>0</v>
      </c>
      <c r="G145" s="29">
        <f>I145+K145+M145+O145</f>
        <v>0</v>
      </c>
      <c r="H145" s="29">
        <f t="shared" si="49"/>
        <v>0</v>
      </c>
      <c r="I145" s="29">
        <f t="shared" si="49"/>
        <v>0</v>
      </c>
      <c r="J145" s="29">
        <f t="shared" si="49"/>
        <v>0</v>
      </c>
      <c r="K145" s="29">
        <f t="shared" si="49"/>
        <v>0</v>
      </c>
      <c r="L145" s="29">
        <f t="shared" si="49"/>
        <v>0</v>
      </c>
      <c r="M145" s="29">
        <f t="shared" si="49"/>
        <v>0</v>
      </c>
      <c r="N145" s="29">
        <f t="shared" si="49"/>
        <v>0</v>
      </c>
      <c r="O145" s="29">
        <f t="shared" si="49"/>
        <v>0</v>
      </c>
      <c r="P145" s="54"/>
    </row>
    <row r="146" spans="1:16" s="6" customFormat="1" ht="14.25">
      <c r="A146" s="109"/>
      <c r="B146" s="90"/>
      <c r="C146" s="90"/>
      <c r="D146" s="110"/>
      <c r="E146" s="39" t="s">
        <v>12</v>
      </c>
      <c r="F146" s="33">
        <f>H146+J146+L146</f>
        <v>0</v>
      </c>
      <c r="G146" s="29">
        <f>I146+K146+M146+O146</f>
        <v>0</v>
      </c>
      <c r="H146" s="29">
        <f t="shared" si="49"/>
        <v>0</v>
      </c>
      <c r="I146" s="29">
        <f t="shared" si="49"/>
        <v>0</v>
      </c>
      <c r="J146" s="29">
        <f t="shared" si="49"/>
        <v>0</v>
      </c>
      <c r="K146" s="29">
        <f t="shared" si="49"/>
        <v>0</v>
      </c>
      <c r="L146" s="29">
        <f t="shared" si="49"/>
        <v>0</v>
      </c>
      <c r="M146" s="29">
        <f t="shared" si="49"/>
        <v>0</v>
      </c>
      <c r="N146" s="29">
        <f t="shared" si="49"/>
        <v>0</v>
      </c>
      <c r="O146" s="29">
        <f t="shared" si="49"/>
        <v>0</v>
      </c>
      <c r="P146" s="54"/>
    </row>
    <row r="147" spans="1:16" s="6" customFormat="1" ht="14.25">
      <c r="A147" s="109"/>
      <c r="B147" s="90"/>
      <c r="C147" s="90"/>
      <c r="D147" s="110"/>
      <c r="E147" s="39" t="s">
        <v>13</v>
      </c>
      <c r="F147" s="33">
        <f>H147+J147+L147</f>
        <v>29038.4</v>
      </c>
      <c r="G147" s="29">
        <f>I147+K147+M147+O147</f>
        <v>0</v>
      </c>
      <c r="H147" s="29">
        <f t="shared" si="49"/>
        <v>29038.4</v>
      </c>
      <c r="I147" s="29">
        <f t="shared" si="49"/>
        <v>0</v>
      </c>
      <c r="J147" s="29">
        <f t="shared" si="49"/>
        <v>0</v>
      </c>
      <c r="K147" s="29">
        <f t="shared" si="49"/>
        <v>0</v>
      </c>
      <c r="L147" s="29">
        <f t="shared" si="49"/>
        <v>0</v>
      </c>
      <c r="M147" s="29">
        <f t="shared" si="49"/>
        <v>0</v>
      </c>
      <c r="N147" s="29">
        <f t="shared" si="49"/>
        <v>0</v>
      </c>
      <c r="O147" s="29">
        <f t="shared" si="49"/>
        <v>0</v>
      </c>
      <c r="P147" s="54"/>
    </row>
    <row r="148" spans="1:16" s="6" customFormat="1" ht="14.25">
      <c r="A148" s="124" t="s">
        <v>22</v>
      </c>
      <c r="B148" s="125"/>
      <c r="C148" s="125"/>
      <c r="D148" s="126"/>
      <c r="E148" s="127" t="s">
        <v>8</v>
      </c>
      <c r="F148" s="128">
        <f aca="true" t="shared" si="50" ref="F148:O148">SUM(F149:F153)</f>
        <v>0</v>
      </c>
      <c r="G148" s="128">
        <f t="shared" si="50"/>
        <v>0</v>
      </c>
      <c r="H148" s="128">
        <f t="shared" si="50"/>
        <v>0</v>
      </c>
      <c r="I148" s="128">
        <f t="shared" si="50"/>
        <v>0</v>
      </c>
      <c r="J148" s="128">
        <f t="shared" si="50"/>
        <v>0</v>
      </c>
      <c r="K148" s="128">
        <f t="shared" si="50"/>
        <v>0</v>
      </c>
      <c r="L148" s="128">
        <f t="shared" si="50"/>
        <v>0</v>
      </c>
      <c r="M148" s="128">
        <f t="shared" si="50"/>
        <v>0</v>
      </c>
      <c r="N148" s="128">
        <f t="shared" si="50"/>
        <v>0</v>
      </c>
      <c r="O148" s="128">
        <f t="shared" si="50"/>
        <v>0</v>
      </c>
      <c r="P148" s="129"/>
    </row>
    <row r="149" spans="1:16" s="6" customFormat="1" ht="14.25">
      <c r="A149" s="130"/>
      <c r="B149" s="131"/>
      <c r="C149" s="131"/>
      <c r="D149" s="132"/>
      <c r="E149" s="133" t="s">
        <v>9</v>
      </c>
      <c r="F149" s="134">
        <f>H149+J149+L149</f>
        <v>0</v>
      </c>
      <c r="G149" s="135">
        <f>I149+K149+M149+O149</f>
        <v>0</v>
      </c>
      <c r="H149" s="135">
        <f aca="true" t="shared" si="51" ref="H149:O153">H119+H131</f>
        <v>0</v>
      </c>
      <c r="I149" s="135">
        <f t="shared" si="51"/>
        <v>0</v>
      </c>
      <c r="J149" s="135">
        <f t="shared" si="51"/>
        <v>0</v>
      </c>
      <c r="K149" s="135">
        <f t="shared" si="51"/>
        <v>0</v>
      </c>
      <c r="L149" s="135">
        <f t="shared" si="51"/>
        <v>0</v>
      </c>
      <c r="M149" s="135">
        <f t="shared" si="51"/>
        <v>0</v>
      </c>
      <c r="N149" s="135">
        <f t="shared" si="51"/>
        <v>0</v>
      </c>
      <c r="O149" s="135">
        <f t="shared" si="51"/>
        <v>0</v>
      </c>
      <c r="P149" s="129"/>
    </row>
    <row r="150" spans="1:16" s="6" customFormat="1" ht="14.25">
      <c r="A150" s="130"/>
      <c r="B150" s="131"/>
      <c r="C150" s="131"/>
      <c r="D150" s="132"/>
      <c r="E150" s="133" t="s">
        <v>10</v>
      </c>
      <c r="F150" s="134">
        <f>H150+J150+L150</f>
        <v>0</v>
      </c>
      <c r="G150" s="135">
        <f>I150+K150+M150+O150</f>
        <v>0</v>
      </c>
      <c r="H150" s="135">
        <f t="shared" si="51"/>
        <v>0</v>
      </c>
      <c r="I150" s="135">
        <f t="shared" si="51"/>
        <v>0</v>
      </c>
      <c r="J150" s="135">
        <f t="shared" si="51"/>
        <v>0</v>
      </c>
      <c r="K150" s="135">
        <f t="shared" si="51"/>
        <v>0</v>
      </c>
      <c r="L150" s="135">
        <f t="shared" si="51"/>
        <v>0</v>
      </c>
      <c r="M150" s="135">
        <f t="shared" si="51"/>
        <v>0</v>
      </c>
      <c r="N150" s="135">
        <f t="shared" si="51"/>
        <v>0</v>
      </c>
      <c r="O150" s="135">
        <f t="shared" si="51"/>
        <v>0</v>
      </c>
      <c r="P150" s="129"/>
    </row>
    <row r="151" spans="1:16" s="6" customFormat="1" ht="14.25">
      <c r="A151" s="130"/>
      <c r="B151" s="131"/>
      <c r="C151" s="131"/>
      <c r="D151" s="132"/>
      <c r="E151" s="133" t="s">
        <v>11</v>
      </c>
      <c r="F151" s="134">
        <f>H151+J151+L151</f>
        <v>0</v>
      </c>
      <c r="G151" s="135">
        <f>I151+K151+M151+O151</f>
        <v>0</v>
      </c>
      <c r="H151" s="135">
        <f t="shared" si="51"/>
        <v>0</v>
      </c>
      <c r="I151" s="135">
        <f t="shared" si="51"/>
        <v>0</v>
      </c>
      <c r="J151" s="135">
        <f t="shared" si="51"/>
        <v>0</v>
      </c>
      <c r="K151" s="135">
        <f t="shared" si="51"/>
        <v>0</v>
      </c>
      <c r="L151" s="135">
        <f t="shared" si="51"/>
        <v>0</v>
      </c>
      <c r="M151" s="135">
        <f t="shared" si="51"/>
        <v>0</v>
      </c>
      <c r="N151" s="135">
        <f t="shared" si="51"/>
        <v>0</v>
      </c>
      <c r="O151" s="135">
        <f t="shared" si="51"/>
        <v>0</v>
      </c>
      <c r="P151" s="129"/>
    </row>
    <row r="152" spans="1:16" s="6" customFormat="1" ht="14.25">
      <c r="A152" s="130"/>
      <c r="B152" s="131"/>
      <c r="C152" s="131"/>
      <c r="D152" s="132"/>
      <c r="E152" s="133" t="s">
        <v>12</v>
      </c>
      <c r="F152" s="134">
        <f>H152+J152+L152</f>
        <v>0</v>
      </c>
      <c r="G152" s="135">
        <f>I152+K152+M152+O152</f>
        <v>0</v>
      </c>
      <c r="H152" s="135">
        <f t="shared" si="51"/>
        <v>0</v>
      </c>
      <c r="I152" s="135">
        <f t="shared" si="51"/>
        <v>0</v>
      </c>
      <c r="J152" s="135">
        <f t="shared" si="51"/>
        <v>0</v>
      </c>
      <c r="K152" s="135">
        <f t="shared" si="51"/>
        <v>0</v>
      </c>
      <c r="L152" s="135">
        <f t="shared" si="51"/>
        <v>0</v>
      </c>
      <c r="M152" s="135">
        <f t="shared" si="51"/>
        <v>0</v>
      </c>
      <c r="N152" s="135">
        <f t="shared" si="51"/>
        <v>0</v>
      </c>
      <c r="O152" s="135">
        <f t="shared" si="51"/>
        <v>0</v>
      </c>
      <c r="P152" s="129"/>
    </row>
    <row r="153" spans="1:16" s="6" customFormat="1" ht="14.25">
      <c r="A153" s="130"/>
      <c r="B153" s="131"/>
      <c r="C153" s="131"/>
      <c r="D153" s="132"/>
      <c r="E153" s="133" t="s">
        <v>13</v>
      </c>
      <c r="F153" s="135">
        <f>H153+J153+L153</f>
        <v>0</v>
      </c>
      <c r="G153" s="135">
        <f>I153+K153+M153+O153</f>
        <v>0</v>
      </c>
      <c r="H153" s="135">
        <f t="shared" si="51"/>
        <v>0</v>
      </c>
      <c r="I153" s="135">
        <f t="shared" si="51"/>
        <v>0</v>
      </c>
      <c r="J153" s="135">
        <f t="shared" si="51"/>
        <v>0</v>
      </c>
      <c r="K153" s="135">
        <f t="shared" si="51"/>
        <v>0</v>
      </c>
      <c r="L153" s="135">
        <f t="shared" si="51"/>
        <v>0</v>
      </c>
      <c r="M153" s="135">
        <f t="shared" si="51"/>
        <v>0</v>
      </c>
      <c r="N153" s="135">
        <f t="shared" si="51"/>
        <v>0</v>
      </c>
      <c r="O153" s="135">
        <f t="shared" si="51"/>
        <v>0</v>
      </c>
      <c r="P153" s="129"/>
    </row>
    <row r="154" spans="1:16" s="6" customFormat="1" ht="14.25" customHeight="1">
      <c r="A154" s="136" t="s">
        <v>29</v>
      </c>
      <c r="B154" s="137"/>
      <c r="C154" s="137"/>
      <c r="D154" s="138"/>
      <c r="E154" s="127" t="s">
        <v>8</v>
      </c>
      <c r="F154" s="128">
        <f aca="true" t="shared" si="52" ref="F154:O154">SUM(F155:F159)</f>
        <v>702190.93</v>
      </c>
      <c r="G154" s="128">
        <f t="shared" si="52"/>
        <v>258035.5</v>
      </c>
      <c r="H154" s="128">
        <f t="shared" si="52"/>
        <v>172756.63</v>
      </c>
      <c r="I154" s="128">
        <f t="shared" si="52"/>
        <v>5949.9</v>
      </c>
      <c r="J154" s="128">
        <f t="shared" si="52"/>
        <v>155734.5</v>
      </c>
      <c r="K154" s="128">
        <f t="shared" si="52"/>
        <v>155734.5</v>
      </c>
      <c r="L154" s="128">
        <f t="shared" si="52"/>
        <v>373699.8</v>
      </c>
      <c r="M154" s="128">
        <f t="shared" si="52"/>
        <v>96351.1</v>
      </c>
      <c r="N154" s="128">
        <f t="shared" si="52"/>
        <v>0</v>
      </c>
      <c r="O154" s="128">
        <f t="shared" si="52"/>
        <v>0</v>
      </c>
      <c r="P154" s="139"/>
    </row>
    <row r="155" spans="1:16" s="6" customFormat="1" ht="14.25" customHeight="1">
      <c r="A155" s="140"/>
      <c r="B155" s="141"/>
      <c r="C155" s="141"/>
      <c r="D155" s="142"/>
      <c r="E155" s="143" t="s">
        <v>9</v>
      </c>
      <c r="F155" s="134">
        <f>SUM(H155+J155+L155)</f>
        <v>201081.1</v>
      </c>
      <c r="G155" s="134">
        <f>I155+K155+M155</f>
        <v>201081.1</v>
      </c>
      <c r="H155" s="134">
        <f aca="true" t="shared" si="53" ref="H155:O159">H161+H167</f>
        <v>1140.1000000000008</v>
      </c>
      <c r="I155" s="134">
        <f t="shared" si="53"/>
        <v>1140.1000000000008</v>
      </c>
      <c r="J155" s="134">
        <f t="shared" si="53"/>
        <v>155734.5</v>
      </c>
      <c r="K155" s="134">
        <f t="shared" si="53"/>
        <v>155734.5</v>
      </c>
      <c r="L155" s="134">
        <f t="shared" si="53"/>
        <v>44206.49999999999</v>
      </c>
      <c r="M155" s="134">
        <f t="shared" si="53"/>
        <v>44206.49999999999</v>
      </c>
      <c r="N155" s="134">
        <f t="shared" si="53"/>
        <v>0</v>
      </c>
      <c r="O155" s="134">
        <f t="shared" si="53"/>
        <v>0</v>
      </c>
      <c r="P155" s="129"/>
    </row>
    <row r="156" spans="1:16" s="6" customFormat="1" ht="14.25" customHeight="1">
      <c r="A156" s="140"/>
      <c r="B156" s="141"/>
      <c r="C156" s="141"/>
      <c r="D156" s="142"/>
      <c r="E156" s="143" t="s">
        <v>10</v>
      </c>
      <c r="F156" s="134">
        <f>SUM(H156+J156+L156)</f>
        <v>34024</v>
      </c>
      <c r="G156" s="134">
        <f>I156+K156+M156</f>
        <v>34024</v>
      </c>
      <c r="H156" s="134">
        <f t="shared" si="53"/>
        <v>4364.799999999999</v>
      </c>
      <c r="I156" s="134">
        <f t="shared" si="53"/>
        <v>4364.799999999999</v>
      </c>
      <c r="J156" s="134">
        <f t="shared" si="53"/>
        <v>0</v>
      </c>
      <c r="K156" s="134">
        <f t="shared" si="53"/>
        <v>0</v>
      </c>
      <c r="L156" s="134">
        <f t="shared" si="53"/>
        <v>29659.2</v>
      </c>
      <c r="M156" s="134">
        <f t="shared" si="53"/>
        <v>29659.2</v>
      </c>
      <c r="N156" s="134">
        <f t="shared" si="53"/>
        <v>0</v>
      </c>
      <c r="O156" s="134">
        <f t="shared" si="53"/>
        <v>0</v>
      </c>
      <c r="P156" s="129"/>
    </row>
    <row r="157" spans="1:16" s="6" customFormat="1" ht="14.25" customHeight="1">
      <c r="A157" s="140"/>
      <c r="B157" s="141"/>
      <c r="C157" s="141"/>
      <c r="D157" s="142"/>
      <c r="E157" s="143" t="s">
        <v>11</v>
      </c>
      <c r="F157" s="134">
        <f>SUM(H157+J157+L157)</f>
        <v>22930.4</v>
      </c>
      <c r="G157" s="134">
        <f>I157+K157+M157</f>
        <v>22930.4</v>
      </c>
      <c r="H157" s="134">
        <f t="shared" si="53"/>
        <v>445</v>
      </c>
      <c r="I157" s="134">
        <f t="shared" si="53"/>
        <v>445</v>
      </c>
      <c r="J157" s="134">
        <f t="shared" si="53"/>
        <v>0</v>
      </c>
      <c r="K157" s="134">
        <f t="shared" si="53"/>
        <v>0</v>
      </c>
      <c r="L157" s="134">
        <f t="shared" si="53"/>
        <v>22485.4</v>
      </c>
      <c r="M157" s="134">
        <f t="shared" si="53"/>
        <v>22485.4</v>
      </c>
      <c r="N157" s="134">
        <f t="shared" si="53"/>
        <v>0</v>
      </c>
      <c r="O157" s="134">
        <f t="shared" si="53"/>
        <v>0</v>
      </c>
      <c r="P157" s="129"/>
    </row>
    <row r="158" spans="1:16" s="6" customFormat="1" ht="14.25" customHeight="1">
      <c r="A158" s="140"/>
      <c r="B158" s="141"/>
      <c r="C158" s="141"/>
      <c r="D158" s="142"/>
      <c r="E158" s="143" t="s">
        <v>12</v>
      </c>
      <c r="F158" s="134">
        <f>SUM(H158+J158+L158)</f>
        <v>234986.52000000002</v>
      </c>
      <c r="G158" s="134">
        <f>I158+K158+M158</f>
        <v>0</v>
      </c>
      <c r="H158" s="134">
        <f t="shared" si="53"/>
        <v>68712.52</v>
      </c>
      <c r="I158" s="134">
        <f t="shared" si="53"/>
        <v>0</v>
      </c>
      <c r="J158" s="134">
        <f t="shared" si="53"/>
        <v>0</v>
      </c>
      <c r="K158" s="134">
        <f t="shared" si="53"/>
        <v>0</v>
      </c>
      <c r="L158" s="134">
        <f t="shared" si="53"/>
        <v>166274</v>
      </c>
      <c r="M158" s="134">
        <f t="shared" si="53"/>
        <v>0</v>
      </c>
      <c r="N158" s="134">
        <f t="shared" si="53"/>
        <v>0</v>
      </c>
      <c r="O158" s="134">
        <f t="shared" si="53"/>
        <v>0</v>
      </c>
      <c r="P158" s="129"/>
    </row>
    <row r="159" spans="1:16" s="6" customFormat="1" ht="14.25" customHeight="1">
      <c r="A159" s="140"/>
      <c r="B159" s="141"/>
      <c r="C159" s="141"/>
      <c r="D159" s="142"/>
      <c r="E159" s="143" t="s">
        <v>13</v>
      </c>
      <c r="F159" s="134">
        <f>SUM(H159+J159+L159)</f>
        <v>209168.91000000003</v>
      </c>
      <c r="G159" s="134">
        <f>I159+K159+M159</f>
        <v>0</v>
      </c>
      <c r="H159" s="134">
        <f t="shared" si="53"/>
        <v>98094.21</v>
      </c>
      <c r="I159" s="134">
        <f t="shared" si="53"/>
        <v>0</v>
      </c>
      <c r="J159" s="134">
        <f t="shared" si="53"/>
        <v>0</v>
      </c>
      <c r="K159" s="134">
        <f t="shared" si="53"/>
        <v>0</v>
      </c>
      <c r="L159" s="134">
        <f t="shared" si="53"/>
        <v>111074.70000000001</v>
      </c>
      <c r="M159" s="134">
        <f t="shared" si="53"/>
        <v>0</v>
      </c>
      <c r="N159" s="134">
        <f t="shared" si="53"/>
        <v>0</v>
      </c>
      <c r="O159" s="134">
        <f t="shared" si="53"/>
        <v>0</v>
      </c>
      <c r="P159" s="129"/>
    </row>
    <row r="160" spans="1:16" s="6" customFormat="1" ht="14.25" customHeight="1">
      <c r="A160" s="136" t="s">
        <v>21</v>
      </c>
      <c r="B160" s="137"/>
      <c r="C160" s="137"/>
      <c r="D160" s="138"/>
      <c r="E160" s="127" t="s">
        <v>8</v>
      </c>
      <c r="F160" s="128">
        <f aca="true" t="shared" si="54" ref="F160:O160">SUM(F161:F165)</f>
        <v>140739.04</v>
      </c>
      <c r="G160" s="128">
        <f t="shared" si="54"/>
        <v>102301</v>
      </c>
      <c r="H160" s="128">
        <f t="shared" si="54"/>
        <v>44387.94</v>
      </c>
      <c r="I160" s="128">
        <f t="shared" si="54"/>
        <v>5949.9</v>
      </c>
      <c r="J160" s="128">
        <f t="shared" si="54"/>
        <v>0</v>
      </c>
      <c r="K160" s="128">
        <f t="shared" si="54"/>
        <v>0</v>
      </c>
      <c r="L160" s="128">
        <f t="shared" si="54"/>
        <v>96351.1</v>
      </c>
      <c r="M160" s="128">
        <f t="shared" si="54"/>
        <v>96351.1</v>
      </c>
      <c r="N160" s="128">
        <f t="shared" si="54"/>
        <v>0</v>
      </c>
      <c r="O160" s="128">
        <f t="shared" si="54"/>
        <v>0</v>
      </c>
      <c r="P160" s="129"/>
    </row>
    <row r="161" spans="1:16" s="6" customFormat="1" ht="14.25" customHeight="1">
      <c r="A161" s="140"/>
      <c r="B161" s="141"/>
      <c r="C161" s="141"/>
      <c r="D161" s="142"/>
      <c r="E161" s="133" t="s">
        <v>9</v>
      </c>
      <c r="F161" s="144">
        <f>SUM(H161+J161+L161)</f>
        <v>45346.59999999999</v>
      </c>
      <c r="G161" s="144">
        <f>I161+K161+M161+O161</f>
        <v>45346.59999999999</v>
      </c>
      <c r="H161" s="144">
        <f aca="true" t="shared" si="55" ref="H161:O165">H100+H143</f>
        <v>1140.1000000000008</v>
      </c>
      <c r="I161" s="144">
        <f t="shared" si="55"/>
        <v>1140.1000000000008</v>
      </c>
      <c r="J161" s="144">
        <f t="shared" si="55"/>
        <v>0</v>
      </c>
      <c r="K161" s="144">
        <f t="shared" si="55"/>
        <v>0</v>
      </c>
      <c r="L161" s="144">
        <f t="shared" si="55"/>
        <v>44206.49999999999</v>
      </c>
      <c r="M161" s="144">
        <f t="shared" si="55"/>
        <v>44206.49999999999</v>
      </c>
      <c r="N161" s="144">
        <f t="shared" si="55"/>
        <v>0</v>
      </c>
      <c r="O161" s="144">
        <f t="shared" si="55"/>
        <v>0</v>
      </c>
      <c r="P161" s="129"/>
    </row>
    <row r="162" spans="1:16" s="6" customFormat="1" ht="14.25" customHeight="1">
      <c r="A162" s="140"/>
      <c r="B162" s="141"/>
      <c r="C162" s="141"/>
      <c r="D162" s="142"/>
      <c r="E162" s="133" t="s">
        <v>10</v>
      </c>
      <c r="F162" s="144">
        <f>SUM(H162+J162+L162)</f>
        <v>34024</v>
      </c>
      <c r="G162" s="144">
        <f aca="true" t="shared" si="56" ref="G162:G171">I162+K162+M162+O162</f>
        <v>34024</v>
      </c>
      <c r="H162" s="144">
        <f t="shared" si="55"/>
        <v>4364.799999999999</v>
      </c>
      <c r="I162" s="144">
        <f t="shared" si="55"/>
        <v>4364.799999999999</v>
      </c>
      <c r="J162" s="144">
        <f t="shared" si="55"/>
        <v>0</v>
      </c>
      <c r="K162" s="144">
        <f t="shared" si="55"/>
        <v>0</v>
      </c>
      <c r="L162" s="144">
        <f t="shared" si="55"/>
        <v>29659.2</v>
      </c>
      <c r="M162" s="144">
        <f t="shared" si="55"/>
        <v>29659.2</v>
      </c>
      <c r="N162" s="144">
        <f t="shared" si="55"/>
        <v>0</v>
      </c>
      <c r="O162" s="144">
        <f t="shared" si="55"/>
        <v>0</v>
      </c>
      <c r="P162" s="129"/>
    </row>
    <row r="163" spans="1:16" s="6" customFormat="1" ht="14.25" customHeight="1">
      <c r="A163" s="140"/>
      <c r="B163" s="141"/>
      <c r="C163" s="141"/>
      <c r="D163" s="142"/>
      <c r="E163" s="133" t="s">
        <v>11</v>
      </c>
      <c r="F163" s="144">
        <f>SUM(H163+J163+L163)</f>
        <v>22930.4</v>
      </c>
      <c r="G163" s="144">
        <f t="shared" si="56"/>
        <v>22930.4</v>
      </c>
      <c r="H163" s="144">
        <f t="shared" si="55"/>
        <v>445</v>
      </c>
      <c r="I163" s="144">
        <f t="shared" si="55"/>
        <v>445</v>
      </c>
      <c r="J163" s="144">
        <f t="shared" si="55"/>
        <v>0</v>
      </c>
      <c r="K163" s="144">
        <f t="shared" si="55"/>
        <v>0</v>
      </c>
      <c r="L163" s="144">
        <f t="shared" si="55"/>
        <v>22485.4</v>
      </c>
      <c r="M163" s="144">
        <f t="shared" si="55"/>
        <v>22485.4</v>
      </c>
      <c r="N163" s="144">
        <f t="shared" si="55"/>
        <v>0</v>
      </c>
      <c r="O163" s="144">
        <f t="shared" si="55"/>
        <v>0</v>
      </c>
      <c r="P163" s="129"/>
    </row>
    <row r="164" spans="1:16" s="6" customFormat="1" ht="14.25" customHeight="1">
      <c r="A164" s="140"/>
      <c r="B164" s="141"/>
      <c r="C164" s="141"/>
      <c r="D164" s="142"/>
      <c r="E164" s="133" t="s">
        <v>12</v>
      </c>
      <c r="F164" s="144">
        <f>SUM(H164+J164+L164)</f>
        <v>3080.34</v>
      </c>
      <c r="G164" s="144">
        <f t="shared" si="56"/>
        <v>0</v>
      </c>
      <c r="H164" s="144">
        <f t="shared" si="55"/>
        <v>3080.34</v>
      </c>
      <c r="I164" s="144">
        <f t="shared" si="55"/>
        <v>0</v>
      </c>
      <c r="J164" s="144">
        <f t="shared" si="55"/>
        <v>0</v>
      </c>
      <c r="K164" s="144">
        <f t="shared" si="55"/>
        <v>0</v>
      </c>
      <c r="L164" s="144">
        <f t="shared" si="55"/>
        <v>0</v>
      </c>
      <c r="M164" s="144">
        <f t="shared" si="55"/>
        <v>0</v>
      </c>
      <c r="N164" s="144">
        <f t="shared" si="55"/>
        <v>0</v>
      </c>
      <c r="O164" s="144">
        <f t="shared" si="55"/>
        <v>0</v>
      </c>
      <c r="P164" s="129"/>
    </row>
    <row r="165" spans="1:16" s="6" customFormat="1" ht="14.25" customHeight="1">
      <c r="A165" s="140"/>
      <c r="B165" s="141"/>
      <c r="C165" s="141"/>
      <c r="D165" s="142"/>
      <c r="E165" s="133" t="s">
        <v>13</v>
      </c>
      <c r="F165" s="144">
        <f>SUM(H165+J165+L165)</f>
        <v>35357.700000000004</v>
      </c>
      <c r="G165" s="144">
        <f t="shared" si="56"/>
        <v>0</v>
      </c>
      <c r="H165" s="144">
        <f t="shared" si="55"/>
        <v>35357.700000000004</v>
      </c>
      <c r="I165" s="144">
        <f t="shared" si="55"/>
        <v>0</v>
      </c>
      <c r="J165" s="144">
        <f t="shared" si="55"/>
        <v>0</v>
      </c>
      <c r="K165" s="144">
        <f t="shared" si="55"/>
        <v>0</v>
      </c>
      <c r="L165" s="144">
        <f t="shared" si="55"/>
        <v>0</v>
      </c>
      <c r="M165" s="144">
        <f t="shared" si="55"/>
        <v>0</v>
      </c>
      <c r="N165" s="144">
        <f t="shared" si="55"/>
        <v>0</v>
      </c>
      <c r="O165" s="144">
        <f t="shared" si="55"/>
        <v>0</v>
      </c>
      <c r="P165" s="129"/>
    </row>
    <row r="166" spans="1:16" s="6" customFormat="1" ht="14.25" customHeight="1">
      <c r="A166" s="136" t="s">
        <v>22</v>
      </c>
      <c r="B166" s="137"/>
      <c r="C166" s="137"/>
      <c r="D166" s="138"/>
      <c r="E166" s="127" t="s">
        <v>8</v>
      </c>
      <c r="F166" s="144">
        <f aca="true" t="shared" si="57" ref="F166:O166">SUM(F167:F171)</f>
        <v>561451.89</v>
      </c>
      <c r="G166" s="144">
        <f t="shared" si="57"/>
        <v>155734.5</v>
      </c>
      <c r="H166" s="144">
        <f t="shared" si="57"/>
        <v>128368.69</v>
      </c>
      <c r="I166" s="144">
        <f t="shared" si="57"/>
        <v>0</v>
      </c>
      <c r="J166" s="144">
        <f t="shared" si="57"/>
        <v>155734.5</v>
      </c>
      <c r="K166" s="144">
        <f t="shared" si="57"/>
        <v>155734.5</v>
      </c>
      <c r="L166" s="144">
        <f t="shared" si="57"/>
        <v>277348.7</v>
      </c>
      <c r="M166" s="144">
        <f t="shared" si="57"/>
        <v>0</v>
      </c>
      <c r="N166" s="144">
        <f t="shared" si="57"/>
        <v>0</v>
      </c>
      <c r="O166" s="144">
        <f t="shared" si="57"/>
        <v>0</v>
      </c>
      <c r="P166" s="129"/>
    </row>
    <row r="167" spans="1:16" s="6" customFormat="1" ht="14.25" customHeight="1">
      <c r="A167" s="140"/>
      <c r="B167" s="141"/>
      <c r="C167" s="141"/>
      <c r="D167" s="142"/>
      <c r="E167" s="133" t="s">
        <v>9</v>
      </c>
      <c r="F167" s="135">
        <f>SUM(H167+J167+L167)</f>
        <v>155734.5</v>
      </c>
      <c r="G167" s="144">
        <f t="shared" si="56"/>
        <v>155734.5</v>
      </c>
      <c r="H167" s="135">
        <f aca="true" t="shared" si="58" ref="H167:O171">H106+H149</f>
        <v>0</v>
      </c>
      <c r="I167" s="135">
        <f t="shared" si="58"/>
        <v>0</v>
      </c>
      <c r="J167" s="135">
        <f t="shared" si="58"/>
        <v>155734.5</v>
      </c>
      <c r="K167" s="135">
        <f t="shared" si="58"/>
        <v>155734.5</v>
      </c>
      <c r="L167" s="135">
        <f t="shared" si="58"/>
        <v>0</v>
      </c>
      <c r="M167" s="135">
        <f t="shared" si="58"/>
        <v>0</v>
      </c>
      <c r="N167" s="135">
        <f t="shared" si="58"/>
        <v>0</v>
      </c>
      <c r="O167" s="135">
        <f t="shared" si="58"/>
        <v>0</v>
      </c>
      <c r="P167" s="129"/>
    </row>
    <row r="168" spans="1:16" s="6" customFormat="1" ht="14.25" customHeight="1">
      <c r="A168" s="140"/>
      <c r="B168" s="141"/>
      <c r="C168" s="141"/>
      <c r="D168" s="142"/>
      <c r="E168" s="133" t="s">
        <v>10</v>
      </c>
      <c r="F168" s="135">
        <f>SUM(H168+J168+L168)</f>
        <v>0</v>
      </c>
      <c r="G168" s="144">
        <f t="shared" si="56"/>
        <v>0</v>
      </c>
      <c r="H168" s="135">
        <f t="shared" si="58"/>
        <v>0</v>
      </c>
      <c r="I168" s="135">
        <f t="shared" si="58"/>
        <v>0</v>
      </c>
      <c r="J168" s="135">
        <f t="shared" si="58"/>
        <v>0</v>
      </c>
      <c r="K168" s="135">
        <f t="shared" si="58"/>
        <v>0</v>
      </c>
      <c r="L168" s="135">
        <f t="shared" si="58"/>
        <v>0</v>
      </c>
      <c r="M168" s="135">
        <f t="shared" si="58"/>
        <v>0</v>
      </c>
      <c r="N168" s="135">
        <f t="shared" si="58"/>
        <v>0</v>
      </c>
      <c r="O168" s="135">
        <f t="shared" si="58"/>
        <v>0</v>
      </c>
      <c r="P168" s="129"/>
    </row>
    <row r="169" spans="1:16" s="6" customFormat="1" ht="14.25" customHeight="1">
      <c r="A169" s="140"/>
      <c r="B169" s="141"/>
      <c r="C169" s="141"/>
      <c r="D169" s="142"/>
      <c r="E169" s="133" t="s">
        <v>11</v>
      </c>
      <c r="F169" s="135">
        <f>SUM(H169+J169+L169)</f>
        <v>0</v>
      </c>
      <c r="G169" s="144">
        <f t="shared" si="56"/>
        <v>0</v>
      </c>
      <c r="H169" s="135">
        <f t="shared" si="58"/>
        <v>0</v>
      </c>
      <c r="I169" s="135">
        <f t="shared" si="58"/>
        <v>0</v>
      </c>
      <c r="J169" s="135">
        <f t="shared" si="58"/>
        <v>0</v>
      </c>
      <c r="K169" s="135">
        <f t="shared" si="58"/>
        <v>0</v>
      </c>
      <c r="L169" s="135">
        <f t="shared" si="58"/>
        <v>0</v>
      </c>
      <c r="M169" s="135">
        <f t="shared" si="58"/>
        <v>0</v>
      </c>
      <c r="N169" s="135">
        <f t="shared" si="58"/>
        <v>0</v>
      </c>
      <c r="O169" s="135">
        <f t="shared" si="58"/>
        <v>0</v>
      </c>
      <c r="P169" s="129"/>
    </row>
    <row r="170" spans="1:16" s="6" customFormat="1" ht="14.25" customHeight="1">
      <c r="A170" s="140"/>
      <c r="B170" s="141"/>
      <c r="C170" s="141"/>
      <c r="D170" s="142"/>
      <c r="E170" s="133" t="s">
        <v>12</v>
      </c>
      <c r="F170" s="135">
        <f>SUM(H170+J170+L170)</f>
        <v>231906.18</v>
      </c>
      <c r="G170" s="144">
        <f t="shared" si="56"/>
        <v>0</v>
      </c>
      <c r="H170" s="135">
        <f t="shared" si="58"/>
        <v>65632.18000000001</v>
      </c>
      <c r="I170" s="135">
        <f t="shared" si="58"/>
        <v>0</v>
      </c>
      <c r="J170" s="135">
        <f t="shared" si="58"/>
        <v>0</v>
      </c>
      <c r="K170" s="135">
        <f t="shared" si="58"/>
        <v>0</v>
      </c>
      <c r="L170" s="135">
        <f t="shared" si="58"/>
        <v>166274</v>
      </c>
      <c r="M170" s="135">
        <f t="shared" si="58"/>
        <v>0</v>
      </c>
      <c r="N170" s="135">
        <f t="shared" si="58"/>
        <v>0</v>
      </c>
      <c r="O170" s="135">
        <f t="shared" si="58"/>
        <v>0</v>
      </c>
      <c r="P170" s="129"/>
    </row>
    <row r="171" spans="1:16" s="6" customFormat="1" ht="14.25" customHeight="1">
      <c r="A171" s="140"/>
      <c r="B171" s="141"/>
      <c r="C171" s="141"/>
      <c r="D171" s="142"/>
      <c r="E171" s="133" t="s">
        <v>13</v>
      </c>
      <c r="F171" s="135">
        <f>SUM(H171+J171+L171)</f>
        <v>173811.21000000002</v>
      </c>
      <c r="G171" s="144">
        <f t="shared" si="56"/>
        <v>0</v>
      </c>
      <c r="H171" s="135">
        <f t="shared" si="58"/>
        <v>62736.51</v>
      </c>
      <c r="I171" s="135">
        <f t="shared" si="58"/>
        <v>0</v>
      </c>
      <c r="J171" s="135">
        <f t="shared" si="58"/>
        <v>0</v>
      </c>
      <c r="K171" s="135">
        <f t="shared" si="58"/>
        <v>0</v>
      </c>
      <c r="L171" s="135">
        <f t="shared" si="58"/>
        <v>111074.70000000001</v>
      </c>
      <c r="M171" s="135">
        <f t="shared" si="58"/>
        <v>0</v>
      </c>
      <c r="N171" s="135">
        <f t="shared" si="58"/>
        <v>0</v>
      </c>
      <c r="O171" s="135">
        <f t="shared" si="58"/>
        <v>0</v>
      </c>
      <c r="P171" s="129"/>
    </row>
    <row r="172" spans="1:16" ht="46.5" customHeight="1">
      <c r="A172" s="145" t="s">
        <v>33</v>
      </c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</row>
    <row r="173" spans="1:16" ht="15">
      <c r="A173" s="146"/>
      <c r="B173" s="146"/>
      <c r="C173" s="146"/>
      <c r="D173" s="146"/>
      <c r="E173" s="146"/>
      <c r="F173" s="146"/>
      <c r="G173" s="146"/>
      <c r="H173" s="147"/>
      <c r="I173" s="146"/>
      <c r="J173" s="146"/>
      <c r="K173" s="146"/>
      <c r="L173" s="146"/>
      <c r="M173" s="146"/>
      <c r="N173" s="146"/>
      <c r="O173" s="146"/>
      <c r="P173" s="146"/>
    </row>
    <row r="174" spans="1:16" ht="15">
      <c r="A174" s="146"/>
      <c r="B174" s="146"/>
      <c r="C174" s="146"/>
      <c r="D174" s="146"/>
      <c r="E174" s="146"/>
      <c r="F174" s="146"/>
      <c r="G174" s="146"/>
      <c r="H174" s="147"/>
      <c r="I174" s="146"/>
      <c r="J174" s="146"/>
      <c r="K174" s="146"/>
      <c r="L174" s="146"/>
      <c r="M174" s="146"/>
      <c r="N174" s="146"/>
      <c r="O174" s="146"/>
      <c r="P174" s="146"/>
    </row>
    <row r="175" spans="1:16" ht="15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</row>
    <row r="176" spans="1:16" ht="15">
      <c r="A176" s="146"/>
      <c r="B176" s="146"/>
      <c r="C176" s="146"/>
      <c r="D176" s="146"/>
      <c r="E176" s="146"/>
      <c r="F176" s="146"/>
      <c r="G176" s="146"/>
      <c r="H176" s="147"/>
      <c r="I176" s="146"/>
      <c r="J176" s="146"/>
      <c r="K176" s="146"/>
      <c r="L176" s="146"/>
      <c r="M176" s="146"/>
      <c r="N176" s="146"/>
      <c r="O176" s="146"/>
      <c r="P176" s="146"/>
    </row>
    <row r="177" spans="1:16" ht="15">
      <c r="A177" s="146"/>
      <c r="B177" s="146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</row>
    <row r="178" spans="1:16" ht="15">
      <c r="A178" s="146"/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</row>
    <row r="179" spans="1:16" ht="15" customHeight="1">
      <c r="A179" s="148" t="s">
        <v>38</v>
      </c>
      <c r="B179" s="148"/>
      <c r="C179" s="148"/>
      <c r="D179" s="148"/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9"/>
      <c r="P179" s="149"/>
    </row>
    <row r="180" spans="1:16" ht="15" customHeight="1">
      <c r="A180" s="148"/>
      <c r="B180" s="148"/>
      <c r="C180" s="148"/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9"/>
      <c r="P180" s="149"/>
    </row>
    <row r="181" spans="1:16" ht="15.75" thickBot="1">
      <c r="A181" s="146"/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</row>
    <row r="182" spans="1:16" s="6" customFormat="1" ht="14.25">
      <c r="A182" s="150" t="s">
        <v>39</v>
      </c>
      <c r="B182" s="151"/>
      <c r="C182" s="152"/>
      <c r="D182" s="152"/>
      <c r="E182" s="153">
        <v>2015</v>
      </c>
      <c r="F182" s="154">
        <f>SUM(F183:F189)</f>
        <v>0.6310578367758379</v>
      </c>
      <c r="G182" s="153">
        <v>2016</v>
      </c>
      <c r="H182" s="154">
        <f>SUM(H183:H189)</f>
        <v>0</v>
      </c>
      <c r="I182" s="153">
        <v>2017</v>
      </c>
      <c r="J182" s="154">
        <f>SUM(J183:J189)</f>
        <v>0</v>
      </c>
      <c r="K182" s="153">
        <v>2018</v>
      </c>
      <c r="L182" s="154">
        <f>SUM(L183:L189)</f>
        <v>1.221779561662789</v>
      </c>
      <c r="M182" s="153">
        <v>2019</v>
      </c>
      <c r="N182" s="154">
        <f>SUM(N183:N189)</f>
        <v>0.8548405057614014</v>
      </c>
      <c r="O182" s="153"/>
      <c r="P182" s="154"/>
    </row>
    <row r="183" spans="1:16" ht="15">
      <c r="A183" s="155"/>
      <c r="B183" s="156"/>
      <c r="C183" s="157"/>
      <c r="D183" s="157"/>
      <c r="E183" s="158" t="s">
        <v>62</v>
      </c>
      <c r="F183" s="159">
        <v>0</v>
      </c>
      <c r="G183" s="158" t="s">
        <v>62</v>
      </c>
      <c r="H183" s="159">
        <v>0</v>
      </c>
      <c r="I183" s="158" t="s">
        <v>62</v>
      </c>
      <c r="J183" s="159">
        <v>0</v>
      </c>
      <c r="K183" s="158" t="s">
        <v>62</v>
      </c>
      <c r="L183" s="159">
        <v>0</v>
      </c>
      <c r="M183" s="158" t="s">
        <v>62</v>
      </c>
      <c r="N183" s="159">
        <v>0</v>
      </c>
      <c r="O183" s="158"/>
      <c r="P183" s="159"/>
    </row>
    <row r="184" spans="1:16" ht="15">
      <c r="A184" s="155"/>
      <c r="B184" s="156"/>
      <c r="C184" s="157"/>
      <c r="D184" s="157"/>
      <c r="E184" s="158" t="s">
        <v>52</v>
      </c>
      <c r="F184" s="159">
        <f>(F22/F21)*C21</f>
        <v>0</v>
      </c>
      <c r="G184" s="158" t="s">
        <v>52</v>
      </c>
      <c r="H184" s="159">
        <f>(F23/F21)*C21</f>
        <v>0</v>
      </c>
      <c r="I184" s="158" t="s">
        <v>52</v>
      </c>
      <c r="J184" s="159">
        <f>(F24/F21)*C21</f>
        <v>0</v>
      </c>
      <c r="K184" s="158" t="s">
        <v>52</v>
      </c>
      <c r="L184" s="159">
        <f>(F25/F21)*C21</f>
        <v>0.28349844633861265</v>
      </c>
      <c r="M184" s="158" t="s">
        <v>52</v>
      </c>
      <c r="N184" s="159">
        <f>(F26/F21)*C21</f>
        <v>0.2965015536613873</v>
      </c>
      <c r="O184" s="158"/>
      <c r="P184" s="159"/>
    </row>
    <row r="185" spans="1:16" ht="15">
      <c r="A185" s="155"/>
      <c r="B185" s="156"/>
      <c r="C185" s="157"/>
      <c r="D185" s="157"/>
      <c r="E185" s="158" t="s">
        <v>57</v>
      </c>
      <c r="F185" s="159">
        <v>0</v>
      </c>
      <c r="G185" s="158" t="s">
        <v>57</v>
      </c>
      <c r="H185" s="159">
        <v>0</v>
      </c>
      <c r="I185" s="158" t="s">
        <v>57</v>
      </c>
      <c r="J185" s="159">
        <v>0</v>
      </c>
      <c r="K185" s="158" t="s">
        <v>57</v>
      </c>
      <c r="L185" s="159">
        <v>0</v>
      </c>
      <c r="M185" s="158" t="s">
        <v>57</v>
      </c>
      <c r="N185" s="159">
        <v>0</v>
      </c>
      <c r="O185" s="158"/>
      <c r="P185" s="159"/>
    </row>
    <row r="186" spans="1:16" ht="15">
      <c r="A186" s="155"/>
      <c r="B186" s="156"/>
      <c r="C186" s="157"/>
      <c r="D186" s="157"/>
      <c r="E186" s="158" t="s">
        <v>53</v>
      </c>
      <c r="F186" s="159">
        <f>(F46/F45)*C39</f>
        <v>0</v>
      </c>
      <c r="G186" s="158" t="s">
        <v>53</v>
      </c>
      <c r="H186" s="159">
        <f>(F47/F45)*C39</f>
        <v>0</v>
      </c>
      <c r="I186" s="158" t="s">
        <v>53</v>
      </c>
      <c r="J186" s="159">
        <f>(F48/F45)*C39</f>
        <v>0</v>
      </c>
      <c r="K186" s="158" t="s">
        <v>53</v>
      </c>
      <c r="L186" s="159">
        <f>(F49/F45)*C39</f>
        <v>0.34</v>
      </c>
      <c r="M186" s="158" t="s">
        <v>53</v>
      </c>
      <c r="N186" s="159">
        <f>(F50/F45)*C39</f>
        <v>0</v>
      </c>
      <c r="O186" s="158"/>
      <c r="P186" s="159"/>
    </row>
    <row r="187" spans="1:16" ht="15">
      <c r="A187" s="155"/>
      <c r="B187" s="156"/>
      <c r="C187" s="157"/>
      <c r="D187" s="157"/>
      <c r="E187" s="158" t="s">
        <v>58</v>
      </c>
      <c r="F187" s="159">
        <f>(F58/F57)*C51</f>
        <v>0</v>
      </c>
      <c r="G187" s="158" t="s">
        <v>58</v>
      </c>
      <c r="H187" s="159">
        <f>(F59/F57)*C51</f>
        <v>0</v>
      </c>
      <c r="I187" s="158" t="s">
        <v>58</v>
      </c>
      <c r="J187" s="159">
        <f>(F60/F57)*C51</f>
        <v>0</v>
      </c>
      <c r="K187" s="158" t="s">
        <v>58</v>
      </c>
      <c r="L187" s="159">
        <f>(F61/F57)*C51</f>
        <v>0</v>
      </c>
      <c r="M187" s="158" t="s">
        <v>58</v>
      </c>
      <c r="N187" s="159">
        <f>(F62/F57)*C51</f>
        <v>0.26</v>
      </c>
      <c r="O187" s="158"/>
      <c r="P187" s="159"/>
    </row>
    <row r="188" spans="1:16" ht="15">
      <c r="A188" s="155"/>
      <c r="B188" s="156"/>
      <c r="C188" s="157"/>
      <c r="D188" s="157"/>
      <c r="E188" s="158" t="s">
        <v>54</v>
      </c>
      <c r="F188" s="159">
        <f>(F70/F69)*C63</f>
        <v>0.6310578367758379</v>
      </c>
      <c r="G188" s="158" t="s">
        <v>54</v>
      </c>
      <c r="H188" s="159">
        <f>(F71/F69)*C63</f>
        <v>0</v>
      </c>
      <c r="I188" s="158" t="s">
        <v>54</v>
      </c>
      <c r="J188" s="159">
        <f>(F72/F69)*C63</f>
        <v>0</v>
      </c>
      <c r="K188" s="158" t="s">
        <v>54</v>
      </c>
      <c r="L188" s="159">
        <f>(F73/F69)*C63</f>
        <v>0.29994216322416206</v>
      </c>
      <c r="M188" s="158" t="s">
        <v>54</v>
      </c>
      <c r="N188" s="159">
        <f>(F74/F69)*C63</f>
        <v>0</v>
      </c>
      <c r="O188" s="158"/>
      <c r="P188" s="159"/>
    </row>
    <row r="189" spans="1:16" ht="15.75" thickBot="1">
      <c r="A189" s="160"/>
      <c r="B189" s="161"/>
      <c r="C189" s="162"/>
      <c r="D189" s="162"/>
      <c r="E189" s="163" t="s">
        <v>59</v>
      </c>
      <c r="F189" s="164">
        <f>(F82/F81)*C75</f>
        <v>0</v>
      </c>
      <c r="G189" s="163" t="s">
        <v>59</v>
      </c>
      <c r="H189" s="164">
        <f>(F83/F81)*C75</f>
        <v>0</v>
      </c>
      <c r="I189" s="163" t="s">
        <v>59</v>
      </c>
      <c r="J189" s="164">
        <f>(F84/F81)*C75</f>
        <v>0</v>
      </c>
      <c r="K189" s="163" t="s">
        <v>59</v>
      </c>
      <c r="L189" s="164">
        <f>(F86/F81)*C75</f>
        <v>0.29833895210001404</v>
      </c>
      <c r="M189" s="163" t="s">
        <v>59</v>
      </c>
      <c r="N189" s="164">
        <f>(F86/F81)*C75</f>
        <v>0.29833895210001404</v>
      </c>
      <c r="O189" s="163"/>
      <c r="P189" s="164"/>
    </row>
    <row r="190" spans="1:16" s="6" customFormat="1" ht="14.25">
      <c r="A190" s="150" t="s">
        <v>40</v>
      </c>
      <c r="B190" s="151"/>
      <c r="C190" s="152"/>
      <c r="D190" s="152"/>
      <c r="E190" s="153">
        <v>2015</v>
      </c>
      <c r="F190" s="154">
        <f>SUM(F191:F197)</f>
        <v>0.6310578367758379</v>
      </c>
      <c r="G190" s="153">
        <v>2016</v>
      </c>
      <c r="H190" s="154">
        <f>SUM(H191:H197)</f>
        <v>0</v>
      </c>
      <c r="I190" s="153">
        <v>2017</v>
      </c>
      <c r="J190" s="154">
        <f>SUM(J191:J197)</f>
        <v>0</v>
      </c>
      <c r="K190" s="153">
        <v>2018</v>
      </c>
      <c r="L190" s="154">
        <f>SUM(L191:L197)</f>
        <v>0</v>
      </c>
      <c r="M190" s="153">
        <v>2019</v>
      </c>
      <c r="N190" s="154">
        <f>SUM(N191:N197)</f>
        <v>0</v>
      </c>
      <c r="O190" s="153"/>
      <c r="P190" s="154"/>
    </row>
    <row r="191" spans="1:16" ht="15">
      <c r="A191" s="155"/>
      <c r="B191" s="156"/>
      <c r="C191" s="157"/>
      <c r="D191" s="157"/>
      <c r="E191" s="158" t="s">
        <v>62</v>
      </c>
      <c r="F191" s="165">
        <v>0</v>
      </c>
      <c r="G191" s="158" t="s">
        <v>62</v>
      </c>
      <c r="H191" s="165">
        <v>0</v>
      </c>
      <c r="I191" s="158" t="s">
        <v>62</v>
      </c>
      <c r="J191" s="165">
        <v>0</v>
      </c>
      <c r="K191" s="158" t="s">
        <v>62</v>
      </c>
      <c r="L191" s="165">
        <v>0</v>
      </c>
      <c r="M191" s="158" t="s">
        <v>62</v>
      </c>
      <c r="N191" s="165">
        <v>0</v>
      </c>
      <c r="O191" s="158"/>
      <c r="P191" s="165"/>
    </row>
    <row r="192" spans="1:16" ht="15">
      <c r="A192" s="155"/>
      <c r="B192" s="156"/>
      <c r="C192" s="157"/>
      <c r="D192" s="157"/>
      <c r="E192" s="158" t="s">
        <v>52</v>
      </c>
      <c r="F192" s="165">
        <f>(G22/F21)*C21</f>
        <v>0</v>
      </c>
      <c r="G192" s="158" t="s">
        <v>52</v>
      </c>
      <c r="H192" s="165">
        <f>(G23/F21)*C21</f>
        <v>0</v>
      </c>
      <c r="I192" s="158" t="s">
        <v>52</v>
      </c>
      <c r="J192" s="165">
        <f>(G24/F21)*0.58</f>
        <v>0</v>
      </c>
      <c r="K192" s="158" t="s">
        <v>52</v>
      </c>
      <c r="L192" s="165">
        <f>(G25/F21)*0.58</f>
        <v>0</v>
      </c>
      <c r="M192" s="158" t="s">
        <v>52</v>
      </c>
      <c r="N192" s="165">
        <f>(G26/F21)*0.58</f>
        <v>0</v>
      </c>
      <c r="O192" s="158"/>
      <c r="P192" s="165"/>
    </row>
    <row r="193" spans="1:16" ht="15">
      <c r="A193" s="155"/>
      <c r="B193" s="156"/>
      <c r="C193" s="157"/>
      <c r="D193" s="157"/>
      <c r="E193" s="158" t="s">
        <v>57</v>
      </c>
      <c r="F193" s="165">
        <v>0</v>
      </c>
      <c r="G193" s="158" t="s">
        <v>57</v>
      </c>
      <c r="H193" s="165">
        <v>0</v>
      </c>
      <c r="I193" s="158" t="s">
        <v>57</v>
      </c>
      <c r="J193" s="165">
        <v>0</v>
      </c>
      <c r="K193" s="158" t="s">
        <v>57</v>
      </c>
      <c r="L193" s="165">
        <v>0</v>
      </c>
      <c r="M193" s="158" t="s">
        <v>57</v>
      </c>
      <c r="N193" s="165">
        <v>0</v>
      </c>
      <c r="O193" s="158"/>
      <c r="P193" s="165"/>
    </row>
    <row r="194" spans="1:16" ht="15">
      <c r="A194" s="155"/>
      <c r="B194" s="156"/>
      <c r="C194" s="157"/>
      <c r="D194" s="157"/>
      <c r="E194" s="158" t="s">
        <v>53</v>
      </c>
      <c r="F194" s="165">
        <f>(G46/F45)*C39</f>
        <v>0</v>
      </c>
      <c r="G194" s="158" t="s">
        <v>53</v>
      </c>
      <c r="H194" s="165">
        <f>(G47/F45)*C39</f>
        <v>0</v>
      </c>
      <c r="I194" s="158" t="s">
        <v>53</v>
      </c>
      <c r="J194" s="165">
        <f>(G48/F45)*0.34</f>
        <v>0</v>
      </c>
      <c r="K194" s="158" t="s">
        <v>53</v>
      </c>
      <c r="L194" s="165">
        <f>(G49/F45)*0.34</f>
        <v>0</v>
      </c>
      <c r="M194" s="158" t="s">
        <v>53</v>
      </c>
      <c r="N194" s="165">
        <f>(G50/F45)*0.34</f>
        <v>0</v>
      </c>
      <c r="O194" s="158"/>
      <c r="P194" s="165"/>
    </row>
    <row r="195" spans="1:16" ht="15">
      <c r="A195" s="155"/>
      <c r="B195" s="156"/>
      <c r="C195" s="157"/>
      <c r="D195" s="157"/>
      <c r="E195" s="158" t="s">
        <v>58</v>
      </c>
      <c r="F195" s="165">
        <f>(G58/F57)*C51</f>
        <v>0</v>
      </c>
      <c r="G195" s="158" t="s">
        <v>58</v>
      </c>
      <c r="H195" s="165">
        <f>(G59/F57)*C51</f>
        <v>0</v>
      </c>
      <c r="I195" s="158" t="s">
        <v>58</v>
      </c>
      <c r="J195" s="165">
        <f>(G60/F57)*0.26</f>
        <v>0</v>
      </c>
      <c r="K195" s="158" t="s">
        <v>58</v>
      </c>
      <c r="L195" s="165">
        <f>(G61/F57)*0.26</f>
        <v>0</v>
      </c>
      <c r="M195" s="158" t="s">
        <v>58</v>
      </c>
      <c r="N195" s="165">
        <f>(G62/F57)*0.26</f>
        <v>0</v>
      </c>
      <c r="O195" s="158"/>
      <c r="P195" s="165"/>
    </row>
    <row r="196" spans="1:16" ht="15">
      <c r="A196" s="155"/>
      <c r="B196" s="156"/>
      <c r="C196" s="157"/>
      <c r="D196" s="157"/>
      <c r="E196" s="158" t="s">
        <v>54</v>
      </c>
      <c r="F196" s="165">
        <f>(G70/F69)*C63</f>
        <v>0.6310578367758379</v>
      </c>
      <c r="G196" s="158" t="s">
        <v>54</v>
      </c>
      <c r="H196" s="165">
        <f>(G71/F69)*C63</f>
        <v>0</v>
      </c>
      <c r="I196" s="158" t="s">
        <v>54</v>
      </c>
      <c r="J196" s="165">
        <f>(G72/F69)*0.931</f>
        <v>0</v>
      </c>
      <c r="K196" s="158" t="s">
        <v>54</v>
      </c>
      <c r="L196" s="165">
        <f>(G73/F69)*0.931</f>
        <v>0</v>
      </c>
      <c r="M196" s="158" t="s">
        <v>54</v>
      </c>
      <c r="N196" s="165">
        <f>(G74/F69)*0.931</f>
        <v>0</v>
      </c>
      <c r="O196" s="158"/>
      <c r="P196" s="165"/>
    </row>
    <row r="197" spans="1:16" ht="15.75" thickBot="1">
      <c r="A197" s="160"/>
      <c r="B197" s="161"/>
      <c r="C197" s="162"/>
      <c r="D197" s="162"/>
      <c r="E197" s="163" t="s">
        <v>59</v>
      </c>
      <c r="F197" s="166">
        <f>(G82/F81)*C75</f>
        <v>0</v>
      </c>
      <c r="G197" s="163" t="s">
        <v>59</v>
      </c>
      <c r="H197" s="166">
        <f>(G83/F81)*C75</f>
        <v>0</v>
      </c>
      <c r="I197" s="163" t="s">
        <v>59</v>
      </c>
      <c r="J197" s="166">
        <f>(G84/F81)*0.6</f>
        <v>0</v>
      </c>
      <c r="K197" s="163" t="s">
        <v>59</v>
      </c>
      <c r="L197" s="166">
        <f>(G85/F81)*0.6</f>
        <v>0</v>
      </c>
      <c r="M197" s="163" t="s">
        <v>59</v>
      </c>
      <c r="N197" s="166">
        <f>(G86/F81)*0.6</f>
        <v>0</v>
      </c>
      <c r="O197" s="163"/>
      <c r="P197" s="166"/>
    </row>
    <row r="198" spans="1:16" ht="15">
      <c r="A198" s="146"/>
      <c r="B198" s="146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</row>
    <row r="199" spans="1:16" ht="15.75" thickBot="1">
      <c r="A199" s="146"/>
      <c r="B199" s="146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</row>
    <row r="200" spans="1:16" ht="15" customHeight="1">
      <c r="A200" s="150" t="s">
        <v>41</v>
      </c>
      <c r="B200" s="151"/>
      <c r="C200" s="152"/>
      <c r="D200" s="152"/>
      <c r="E200" s="153">
        <v>2015</v>
      </c>
      <c r="F200" s="154">
        <f>SUM(F201:F201)</f>
        <v>0</v>
      </c>
      <c r="G200" s="153">
        <v>2016</v>
      </c>
      <c r="H200" s="154">
        <f>SUM(H201:H201)</f>
        <v>0</v>
      </c>
      <c r="I200" s="153">
        <v>2017</v>
      </c>
      <c r="J200" s="154">
        <f>SUM(J201:J201)</f>
        <v>0</v>
      </c>
      <c r="K200" s="153">
        <v>2018</v>
      </c>
      <c r="L200" s="154">
        <f>SUM(L201:L201)</f>
        <v>0</v>
      </c>
      <c r="M200" s="153">
        <v>2019</v>
      </c>
      <c r="N200" s="154">
        <f>SUM(N201:N201)</f>
        <v>0</v>
      </c>
      <c r="O200" s="153"/>
      <c r="P200" s="154"/>
    </row>
    <row r="201" spans="1:16" ht="60" customHeight="1" thickBot="1">
      <c r="A201" s="160"/>
      <c r="B201" s="161"/>
      <c r="C201" s="157"/>
      <c r="D201" s="157"/>
      <c r="E201" s="167" t="s">
        <v>63</v>
      </c>
      <c r="F201" s="168">
        <v>0</v>
      </c>
      <c r="G201" s="167" t="s">
        <v>63</v>
      </c>
      <c r="H201" s="168">
        <v>0</v>
      </c>
      <c r="I201" s="167" t="s">
        <v>63</v>
      </c>
      <c r="J201" s="168">
        <v>0</v>
      </c>
      <c r="K201" s="167" t="s">
        <v>63</v>
      </c>
      <c r="L201" s="168">
        <v>0</v>
      </c>
      <c r="M201" s="167" t="s">
        <v>63</v>
      </c>
      <c r="N201" s="168">
        <v>0</v>
      </c>
      <c r="O201" s="167"/>
      <c r="P201" s="168"/>
    </row>
    <row r="202" spans="1:16" ht="15" customHeight="1">
      <c r="A202" s="150" t="s">
        <v>42</v>
      </c>
      <c r="B202" s="151"/>
      <c r="C202" s="152"/>
      <c r="D202" s="152"/>
      <c r="E202" s="153">
        <v>2015</v>
      </c>
      <c r="F202" s="154">
        <f>SUM(F203:F203)</f>
        <v>0</v>
      </c>
      <c r="G202" s="153">
        <v>2016</v>
      </c>
      <c r="H202" s="154">
        <f>SUM(H203:H203)</f>
        <v>0</v>
      </c>
      <c r="I202" s="153">
        <v>2017</v>
      </c>
      <c r="J202" s="154">
        <f>SUM(J203:J203)</f>
        <v>0</v>
      </c>
      <c r="K202" s="153">
        <v>2018</v>
      </c>
      <c r="L202" s="154">
        <f>SUM(L203:L203)</f>
        <v>0</v>
      </c>
      <c r="M202" s="153">
        <v>2019</v>
      </c>
      <c r="N202" s="154">
        <f>SUM(N203:N203)</f>
        <v>0</v>
      </c>
      <c r="O202" s="153"/>
      <c r="P202" s="154"/>
    </row>
    <row r="203" spans="1:16" ht="57.75" customHeight="1" thickBot="1">
      <c r="A203" s="160"/>
      <c r="B203" s="161"/>
      <c r="C203" s="162"/>
      <c r="D203" s="162"/>
      <c r="E203" s="169" t="s">
        <v>63</v>
      </c>
      <c r="F203" s="168">
        <v>0</v>
      </c>
      <c r="G203" s="167" t="s">
        <v>63</v>
      </c>
      <c r="H203" s="168">
        <v>0</v>
      </c>
      <c r="I203" s="167" t="s">
        <v>63</v>
      </c>
      <c r="J203" s="168">
        <v>0</v>
      </c>
      <c r="K203" s="167" t="s">
        <v>63</v>
      </c>
      <c r="L203" s="168">
        <v>0</v>
      </c>
      <c r="M203" s="167" t="s">
        <v>63</v>
      </c>
      <c r="N203" s="168">
        <v>0</v>
      </c>
      <c r="O203" s="167"/>
      <c r="P203" s="168"/>
    </row>
    <row r="204" spans="1:16" ht="15">
      <c r="A204" s="146"/>
      <c r="B204" s="146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</row>
    <row r="205" spans="1:16" ht="15">
      <c r="A205" s="146"/>
      <c r="B205" s="146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</row>
    <row r="206" spans="1:16" ht="15">
      <c r="A206" s="146"/>
      <c r="B206" s="146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</row>
  </sheetData>
  <sheetProtection/>
  <mergeCells count="66">
    <mergeCell ref="B51:B62"/>
    <mergeCell ref="A51:A62"/>
    <mergeCell ref="D87:D92"/>
    <mergeCell ref="A87:A92"/>
    <mergeCell ref="A105:D110"/>
    <mergeCell ref="A99:D104"/>
    <mergeCell ref="A93:D98"/>
    <mergeCell ref="B75:B86"/>
    <mergeCell ref="A63:A74"/>
    <mergeCell ref="A9:A20"/>
    <mergeCell ref="C21:C26"/>
    <mergeCell ref="B21:B26"/>
    <mergeCell ref="A21:A26"/>
    <mergeCell ref="C27:C38"/>
    <mergeCell ref="A27:A38"/>
    <mergeCell ref="C39:C50"/>
    <mergeCell ref="C51:C62"/>
    <mergeCell ref="A179:N180"/>
    <mergeCell ref="A172:P172"/>
    <mergeCell ref="B39:B50"/>
    <mergeCell ref="A39:A50"/>
    <mergeCell ref="A166:D171"/>
    <mergeCell ref="D63:D74"/>
    <mergeCell ref="A136:D141"/>
    <mergeCell ref="A142:D147"/>
    <mergeCell ref="A148:D153"/>
    <mergeCell ref="C112:C123"/>
    <mergeCell ref="P21:P62"/>
    <mergeCell ref="J5:K5"/>
    <mergeCell ref="L5:M5"/>
    <mergeCell ref="A202:B203"/>
    <mergeCell ref="A182:B189"/>
    <mergeCell ref="A190:B197"/>
    <mergeCell ref="A200:B201"/>
    <mergeCell ref="A75:A86"/>
    <mergeCell ref="B87:B92"/>
    <mergeCell ref="B124:B135"/>
    <mergeCell ref="P112:P123"/>
    <mergeCell ref="B111:P111"/>
    <mergeCell ref="B8:P8"/>
    <mergeCell ref="P9:P20"/>
    <mergeCell ref="C9:C20"/>
    <mergeCell ref="B9:B20"/>
    <mergeCell ref="P63:P86"/>
    <mergeCell ref="B27:B38"/>
    <mergeCell ref="C63:C74"/>
    <mergeCell ref="B63:B74"/>
    <mergeCell ref="A154:D159"/>
    <mergeCell ref="A160:D165"/>
    <mergeCell ref="A4:A6"/>
    <mergeCell ref="B112:B123"/>
    <mergeCell ref="D4:D6"/>
    <mergeCell ref="B4:B6"/>
    <mergeCell ref="C4:C6"/>
    <mergeCell ref="C87:C92"/>
    <mergeCell ref="C75:C86"/>
    <mergeCell ref="A112:A123"/>
    <mergeCell ref="L1:P1"/>
    <mergeCell ref="E2:O2"/>
    <mergeCell ref="H5:I5"/>
    <mergeCell ref="B7:P7"/>
    <mergeCell ref="E4:E6"/>
    <mergeCell ref="N5:O5"/>
    <mergeCell ref="P4:P6"/>
    <mergeCell ref="H4:O4"/>
    <mergeCell ref="F4:G5"/>
  </mergeCells>
  <printOptions/>
  <pageMargins left="0.2755905511811024" right="0.1968503937007874" top="0.35433070866141736" bottom="0.31496062992125984" header="0.31496062992125984" footer="0.31496062992125984"/>
  <pageSetup fitToHeight="25" horizontalDpi="600" verticalDpi="600" orientation="landscape" paperSize="9" scale="55" r:id="rId1"/>
  <rowBreaks count="1" manualBreakCount="1">
    <brk id="17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И. Лысенко</dc:creator>
  <cp:keywords/>
  <dc:description/>
  <cp:lastModifiedBy>Шавкунова</cp:lastModifiedBy>
  <cp:lastPrinted>2017-10-05T03:38:00Z</cp:lastPrinted>
  <dcterms:created xsi:type="dcterms:W3CDTF">2014-08-20T07:30:27Z</dcterms:created>
  <dcterms:modified xsi:type="dcterms:W3CDTF">2018-01-12T05:22:45Z</dcterms:modified>
  <cp:category/>
  <cp:version/>
  <cp:contentType/>
  <cp:contentStatus/>
</cp:coreProperties>
</file>