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'прил.2'!$A$1:$Q$216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G7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9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9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<sst xmlns="http://schemas.openxmlformats.org/spreadsheetml/2006/main" count="285" uniqueCount="83">
  <si>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</si>
  <si>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</si>
  <si>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</si>
  <si>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</si>
  <si>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</si>
  <si>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</si>
  <si>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</si>
  <si>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</si>
  <si>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</si>
  <si>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</si>
  <si>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</si>
  <si>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</si>
  <si>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</si>
  <si>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</si>
  <si>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</si>
  <si>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</si>
  <si>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</si>
  <si>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</si>
  <si>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</si>
  <si>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</si>
  <si>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</si>
  <si>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</si>
  <si>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</si>
  <si>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</si>
  <si>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</si>
  <si>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</si>
  <si>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</si>
  <si>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</si>
  <si>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</si>
  <si>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</si>
  <si>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</si>
  <si>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</si>
  <si>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</si>
  <si>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</si>
  <si>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</si>
  <si>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</si>
  <si>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</si>
  <si>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</si>
  <si>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</si>
  <si>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</si>
  <si>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</si>
  <si>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</si>
  <si>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</si>
  <si>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</si>
  <si>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</si>
  <si>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</si>
  <si>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</si>
  <si>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</si>
  <si>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</si>
  <si>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</si>
  <si>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</si>
  <si>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1.1.1.5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</si>
  <si>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</si>
  <si>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</si>
  <si>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 Основное мероприятие "Расширение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программ"</t>
  </si>
  <si>
    <t>Приложение 9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</si>
  <si>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</si>
  <si>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</si>
  <si>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</si>
  <si>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</si>
  <si>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</si>
  <si>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</si>
  <si>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2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</si>
  <si>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 xml:space="preserve">  Основное мероприятие "Обеспечение эффективного экономического, бухгалтерского сопровождения сферы образования, информационно-методическое и психолого-медико-педагогическое сопровождение общего и дополнительного образования"</t>
  </si>
  <si>
    <t>Код бюджетной классификации (КЦСР, КВР)</t>
  </si>
  <si>
    <t>КЦСР 02 5 01 00590, КВР 611, 621</t>
  </si>
  <si>
    <t>КЦСР 02 5 01 10360, КВР 330</t>
  </si>
  <si>
    <t>КЦСР 02 5 01 20020, КВР 244, 852</t>
  </si>
  <si>
    <t>КЦСР 02 5 01 20020 КВР 340</t>
  </si>
  <si>
    <t>КЦСР 02 5 00 00000, КВР 000</t>
  </si>
  <si>
    <t>КЦСР 02 5 02 00580, КВР 611, 612</t>
  </si>
  <si>
    <t>КЦСР 02 5 02 00590, КВР 611</t>
  </si>
  <si>
    <t>КЦСР 02 5 02  00590, КВР 621</t>
  </si>
  <si>
    <t>КЦСР 02 5 01 00000,
КВР 000</t>
  </si>
  <si>
    <t>КЦСР 02 5 01 20020,
КВР 244, 852</t>
  </si>
  <si>
    <t>КЦСР 02 5 01 20020
КВР 340</t>
  </si>
  <si>
    <t>КЦСР 02 5 01 10360,
КВР 330</t>
  </si>
  <si>
    <t>КЦСР 02 5 01 00590, 02 5 01 20020
КВР 611, 621</t>
  </si>
  <si>
    <t>КЦСР 02 5 01 20020,
КВР 622</t>
  </si>
  <si>
    <t>КЦСР 02 5 03 00590,
КВР 621</t>
  </si>
  <si>
    <t>КЦСР 02 5 03 00590,
КВР 611</t>
  </si>
  <si>
    <t>КЦСР 02 5 03 00580,
КВР 611, 612</t>
  </si>
  <si>
    <t xml:space="preserve"> от 31.03.2017 № 206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</si>
</sst>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24" borderId="0" xfId="54" applyNumberFormat="1" applyFill="1">
      <alignment/>
      <protection/>
    </xf>
    <xf numFmtId="0" fontId="0" fillId="24" borderId="0" xfId="54" applyFill="1">
      <alignment/>
      <protection/>
    </xf>
    <xf numFmtId="0" fontId="1" fillId="24" borderId="0" xfId="0" applyFont="1" applyFill="1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77" fontId="0" fillId="24" borderId="0" xfId="0" applyNumberForma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1" fillId="24" borderId="12" xfId="0" applyNumberFormat="1" applyFont="1" applyFill="1" applyBorder="1" applyAlignment="1">
      <alignment horizontal="center" vertical="center" wrapText="1"/>
    </xf>
    <xf numFmtId="49" fontId="10" fillId="24" borderId="10" xfId="53" applyNumberFormat="1" applyFont="1" applyFill="1" applyBorder="1" applyAlignment="1" applyProtection="1">
      <alignment horizontal="center" vertical="top" wrapText="1"/>
      <protection locked="0"/>
    </xf>
    <xf numFmtId="0" fontId="1" fillId="24" borderId="13" xfId="0" applyFont="1" applyFill="1" applyBorder="1" applyAlignment="1">
      <alignment horizontal="center" vertical="center" wrapText="1"/>
    </xf>
    <xf numFmtId="172" fontId="1" fillId="24" borderId="14" xfId="0" applyNumberFormat="1" applyFont="1" applyFill="1" applyBorder="1" applyAlignment="1">
      <alignment horizontal="center" vertical="center" wrapText="1"/>
    </xf>
    <xf numFmtId="172" fontId="2" fillId="24" borderId="12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0" fillId="24" borderId="0" xfId="0" applyNumberFormat="1" applyFill="1" applyAlignment="1">
      <alignment/>
    </xf>
    <xf numFmtId="4" fontId="3" fillId="24" borderId="15" xfId="0" applyNumberFormat="1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wrapText="1"/>
    </xf>
    <xf numFmtId="0" fontId="6" fillId="24" borderId="24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center" vertical="center"/>
    </xf>
    <xf numFmtId="0" fontId="1" fillId="24" borderId="1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"/>
  <sheetViews>
    <sheetView tabSelected="1" view="pageBreakPreview" zoomScaleSheetLayoutView="100" zoomScalePageLayoutView="0" workbookViewId="0" topLeftCell="A1">
      <pane ySplit="12" topLeftCell="BM171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9.140625" style="6" customWidth="1"/>
    <col min="2" max="2" width="30.7109375" style="6" customWidth="1"/>
    <col min="3" max="3" width="18.421875" style="6" customWidth="1"/>
    <col min="4" max="4" width="9.140625" style="6" customWidth="1"/>
    <col min="5" max="5" width="12.7109375" style="6" customWidth="1"/>
    <col min="6" max="6" width="12.57421875" style="6" bestFit="1" customWidth="1"/>
    <col min="7" max="9" width="11.57421875" style="6" bestFit="1" customWidth="1"/>
    <col min="10" max="16384" width="9.140625" style="6" customWidth="1"/>
  </cols>
  <sheetData>
    <row r="1" spans="1:12" s="2" customFormat="1" ht="15">
      <c r="A1" s="1"/>
      <c r="L1" s="3" t="s">
        <v>55</v>
      </c>
    </row>
    <row r="2" spans="1:12" s="2" customFormat="1" ht="15">
      <c r="A2" s="1"/>
      <c r="L2" s="3" t="s">
        <v>47</v>
      </c>
    </row>
    <row r="3" spans="1:12" s="2" customFormat="1" ht="15">
      <c r="A3" s="1"/>
      <c r="L3" s="3" t="s">
        <v>82</v>
      </c>
    </row>
    <row r="4" ht="15"/>
    <row r="5" spans="1:16" ht="54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3" t="s">
        <v>62</v>
      </c>
      <c r="M5" s="53"/>
      <c r="N5" s="53"/>
      <c r="O5" s="53"/>
      <c r="P5" s="53"/>
    </row>
    <row r="6" spans="1:16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>
      <c r="A8" s="49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54" t="s">
        <v>6</v>
      </c>
      <c r="B10" s="42" t="s">
        <v>7</v>
      </c>
      <c r="C10" s="28" t="s">
        <v>64</v>
      </c>
      <c r="D10" s="42" t="s">
        <v>8</v>
      </c>
      <c r="E10" s="42" t="s">
        <v>9</v>
      </c>
      <c r="F10" s="42"/>
      <c r="G10" s="42" t="s">
        <v>10</v>
      </c>
      <c r="H10" s="42"/>
      <c r="I10" s="42"/>
      <c r="J10" s="42"/>
      <c r="K10" s="42"/>
      <c r="L10" s="42"/>
      <c r="M10" s="42"/>
      <c r="N10" s="42"/>
      <c r="O10" s="31" t="s">
        <v>11</v>
      </c>
      <c r="P10" s="32"/>
    </row>
    <row r="11" spans="1:16" ht="38.25" customHeight="1">
      <c r="A11" s="54"/>
      <c r="B11" s="42"/>
      <c r="C11" s="29"/>
      <c r="D11" s="42"/>
      <c r="E11" s="42"/>
      <c r="F11" s="42"/>
      <c r="G11" s="42" t="s">
        <v>12</v>
      </c>
      <c r="H11" s="42"/>
      <c r="I11" s="42" t="s">
        <v>13</v>
      </c>
      <c r="J11" s="42"/>
      <c r="K11" s="42" t="s">
        <v>14</v>
      </c>
      <c r="L11" s="42"/>
      <c r="M11" s="42" t="s">
        <v>15</v>
      </c>
      <c r="N11" s="42"/>
      <c r="O11" s="33"/>
      <c r="P11" s="34"/>
    </row>
    <row r="12" spans="1:16" ht="25.5">
      <c r="A12" s="54"/>
      <c r="B12" s="42"/>
      <c r="C12" s="30"/>
      <c r="D12" s="42"/>
      <c r="E12" s="8" t="s">
        <v>16</v>
      </c>
      <c r="F12" s="8" t="s">
        <v>17</v>
      </c>
      <c r="G12" s="8" t="s">
        <v>16</v>
      </c>
      <c r="H12" s="8" t="s">
        <v>17</v>
      </c>
      <c r="I12" s="8" t="s">
        <v>16</v>
      </c>
      <c r="J12" s="8" t="s">
        <v>17</v>
      </c>
      <c r="K12" s="8" t="s">
        <v>16</v>
      </c>
      <c r="L12" s="8" t="s">
        <v>17</v>
      </c>
      <c r="M12" s="8" t="s">
        <v>16</v>
      </c>
      <c r="N12" s="8" t="s">
        <v>17</v>
      </c>
      <c r="O12" s="12"/>
      <c r="P12" s="35"/>
    </row>
    <row r="13" spans="1:16" ht="15">
      <c r="A13" s="7">
        <v>1</v>
      </c>
      <c r="B13" s="8">
        <v>2</v>
      </c>
      <c r="C13" s="8"/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42">
        <v>14</v>
      </c>
      <c r="P13" s="42"/>
    </row>
    <row r="14" spans="1:16" ht="15">
      <c r="A14" s="7" t="s">
        <v>20</v>
      </c>
      <c r="B14" s="50" t="s">
        <v>22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48"/>
      <c r="P14" s="48"/>
    </row>
    <row r="15" spans="1:17" ht="15" customHeight="1">
      <c r="A15" s="25"/>
      <c r="B15" s="39" t="s">
        <v>54</v>
      </c>
      <c r="C15" s="9"/>
      <c r="D15" s="8" t="s">
        <v>18</v>
      </c>
      <c r="E15" s="10">
        <f aca="true" t="shared" si="0" ref="E15:N15">SUM(E16:E26)</f>
        <v>2151221.1</v>
      </c>
      <c r="F15" s="10">
        <f t="shared" si="0"/>
        <v>244280.38360000003</v>
      </c>
      <c r="G15" s="10">
        <f t="shared" si="0"/>
        <v>2118808.7</v>
      </c>
      <c r="H15" s="10">
        <f t="shared" si="0"/>
        <v>67518.59999999999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32412.4</v>
      </c>
      <c r="N15" s="10">
        <f t="shared" si="0"/>
        <v>32412.4</v>
      </c>
      <c r="O15" s="31" t="s">
        <v>19</v>
      </c>
      <c r="P15" s="32"/>
      <c r="Q15" s="11"/>
    </row>
    <row r="16" spans="1:17" ht="25.5">
      <c r="A16" s="26"/>
      <c r="B16" s="40"/>
      <c r="C16" s="9"/>
      <c r="D16" s="8" t="s">
        <v>0</v>
      </c>
      <c r="E16" s="10">
        <f>E187</f>
        <v>184181.89999999997</v>
      </c>
      <c r="F16" s="10">
        <f>F187</f>
        <v>184181.8836</v>
      </c>
      <c r="G16" s="10">
        <f>G187</f>
        <v>176084.49999999997</v>
      </c>
      <c r="H16" s="10">
        <f>H41+H53+H65+H77</f>
        <v>7420.1</v>
      </c>
      <c r="I16" s="10">
        <f aca="true" t="shared" si="1" ref="I16:N16">I187</f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>M187</f>
        <v>8097.4</v>
      </c>
      <c r="N16" s="10">
        <f t="shared" si="1"/>
        <v>8097.4</v>
      </c>
      <c r="O16" s="33"/>
      <c r="P16" s="34"/>
      <c r="Q16" s="11"/>
    </row>
    <row r="17" spans="1:17" ht="38.25">
      <c r="A17" s="26"/>
      <c r="B17" s="40"/>
      <c r="C17" s="13" t="s">
        <v>73</v>
      </c>
      <c r="D17" s="8" t="s">
        <v>1</v>
      </c>
      <c r="E17" s="10">
        <f>E188</f>
        <v>206630.6</v>
      </c>
      <c r="F17" s="10">
        <f>F42+F54+F66+F78</f>
        <v>17691.4</v>
      </c>
      <c r="G17" s="10">
        <f aca="true" t="shared" si="2" ref="G17:G26">G188</f>
        <v>198490.6</v>
      </c>
      <c r="H17" s="10">
        <f aca="true" t="shared" si="3" ref="H17:H26">H42+H54+H66+H78</f>
        <v>17691.4</v>
      </c>
      <c r="I17" s="10">
        <f aca="true" t="shared" si="4" ref="I17:N17">I188</f>
        <v>0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8140</v>
      </c>
      <c r="N17" s="10">
        <f t="shared" si="4"/>
        <v>8140</v>
      </c>
      <c r="O17" s="33"/>
      <c r="P17" s="34"/>
      <c r="Q17" s="11"/>
    </row>
    <row r="18" spans="1:17" ht="25.5">
      <c r="A18" s="26"/>
      <c r="B18" s="40"/>
      <c r="C18" s="13" t="s">
        <v>69</v>
      </c>
      <c r="D18" s="8" t="s">
        <v>5</v>
      </c>
      <c r="E18" s="10">
        <f>E189</f>
        <v>213188.59999999998</v>
      </c>
      <c r="F18" s="10">
        <f>F43+F55+F67+F79</f>
        <v>20135.7</v>
      </c>
      <c r="G18" s="10">
        <f t="shared" si="2"/>
        <v>205078.59999999998</v>
      </c>
      <c r="H18" s="10">
        <f t="shared" si="3"/>
        <v>20135.7</v>
      </c>
      <c r="I18" s="10">
        <f aca="true" t="shared" si="5" ref="I18:N18">I189</f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8110</v>
      </c>
      <c r="N18" s="10">
        <f t="shared" si="5"/>
        <v>8110</v>
      </c>
      <c r="O18" s="33"/>
      <c r="P18" s="34"/>
      <c r="Q18" s="11"/>
    </row>
    <row r="19" spans="1:17" ht="25.5">
      <c r="A19" s="26"/>
      <c r="B19" s="40"/>
      <c r="C19" s="13" t="s">
        <v>69</v>
      </c>
      <c r="D19" s="8" t="s">
        <v>48</v>
      </c>
      <c r="E19" s="10">
        <f>E190</f>
        <v>204143.59999999998</v>
      </c>
      <c r="F19" s="10">
        <f>F44+F56+F68+F80</f>
        <v>11135.7</v>
      </c>
      <c r="G19" s="10">
        <f t="shared" si="2"/>
        <v>196078.59999999998</v>
      </c>
      <c r="H19" s="10">
        <f t="shared" si="3"/>
        <v>11135.7</v>
      </c>
      <c r="I19" s="10">
        <f aca="true" t="shared" si="6" ref="I19:N19">I190</f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8065</v>
      </c>
      <c r="N19" s="10">
        <f t="shared" si="6"/>
        <v>8065</v>
      </c>
      <c r="O19" s="33"/>
      <c r="P19" s="34"/>
      <c r="Q19" s="11"/>
    </row>
    <row r="20" spans="1:17" ht="25.5">
      <c r="A20" s="26"/>
      <c r="B20" s="40"/>
      <c r="C20" s="13" t="s">
        <v>69</v>
      </c>
      <c r="D20" s="8" t="s">
        <v>49</v>
      </c>
      <c r="E20" s="10">
        <f aca="true" t="shared" si="7" ref="E20:E25">E191</f>
        <v>196078.59999999998</v>
      </c>
      <c r="F20" s="10">
        <f aca="true" t="shared" si="8" ref="F20:F26">F45+F57+F69+F81</f>
        <v>11135.7</v>
      </c>
      <c r="G20" s="10">
        <f t="shared" si="2"/>
        <v>196078.59999999998</v>
      </c>
      <c r="H20" s="10">
        <f t="shared" si="3"/>
        <v>11135.7</v>
      </c>
      <c r="I20" s="10">
        <f aca="true" t="shared" si="9" ref="I20:N20">I191</f>
        <v>0</v>
      </c>
      <c r="J20" s="10">
        <f t="shared" si="9"/>
        <v>0</v>
      </c>
      <c r="K20" s="10">
        <f t="shared" si="9"/>
        <v>0</v>
      </c>
      <c r="L20" s="10">
        <f t="shared" si="9"/>
        <v>0</v>
      </c>
      <c r="M20" s="10">
        <f t="shared" si="9"/>
        <v>0</v>
      </c>
      <c r="N20" s="10">
        <f t="shared" si="9"/>
        <v>0</v>
      </c>
      <c r="O20" s="33"/>
      <c r="P20" s="34"/>
      <c r="Q20" s="11"/>
    </row>
    <row r="21" spans="1:17" ht="25.5">
      <c r="A21" s="26"/>
      <c r="B21" s="40"/>
      <c r="C21" s="9"/>
      <c r="D21" s="8" t="s">
        <v>50</v>
      </c>
      <c r="E21" s="10">
        <f t="shared" si="7"/>
        <v>191166.3</v>
      </c>
      <c r="F21" s="10">
        <f t="shared" si="8"/>
        <v>0</v>
      </c>
      <c r="G21" s="10">
        <f t="shared" si="2"/>
        <v>191166.3</v>
      </c>
      <c r="H21" s="10">
        <f t="shared" si="3"/>
        <v>0</v>
      </c>
      <c r="I21" s="10">
        <f aca="true" t="shared" si="10" ref="I21:N21">I192</f>
        <v>0</v>
      </c>
      <c r="J21" s="10">
        <f t="shared" si="10"/>
        <v>0</v>
      </c>
      <c r="K21" s="10">
        <f t="shared" si="10"/>
        <v>0</v>
      </c>
      <c r="L21" s="10">
        <f t="shared" si="10"/>
        <v>0</v>
      </c>
      <c r="M21" s="10">
        <f t="shared" si="10"/>
        <v>0</v>
      </c>
      <c r="N21" s="10">
        <f t="shared" si="10"/>
        <v>0</v>
      </c>
      <c r="O21" s="33"/>
      <c r="P21" s="34"/>
      <c r="Q21" s="11"/>
    </row>
    <row r="22" spans="1:17" ht="25.5">
      <c r="A22" s="26"/>
      <c r="B22" s="40"/>
      <c r="C22" s="9"/>
      <c r="D22" s="8" t="s">
        <v>56</v>
      </c>
      <c r="E22" s="10">
        <f t="shared" si="7"/>
        <v>191166.3</v>
      </c>
      <c r="F22" s="10">
        <f t="shared" si="8"/>
        <v>0</v>
      </c>
      <c r="G22" s="10">
        <f t="shared" si="2"/>
        <v>191166.3</v>
      </c>
      <c r="H22" s="10">
        <f t="shared" si="3"/>
        <v>0</v>
      </c>
      <c r="I22" s="10">
        <f aca="true" t="shared" si="11" ref="I22:N22">I193</f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33"/>
      <c r="P22" s="34"/>
      <c r="Q22" s="11"/>
    </row>
    <row r="23" spans="1:17" ht="25.5">
      <c r="A23" s="26"/>
      <c r="B23" s="40"/>
      <c r="C23" s="9"/>
      <c r="D23" s="8" t="s">
        <v>57</v>
      </c>
      <c r="E23" s="10">
        <f t="shared" si="7"/>
        <v>191166.3</v>
      </c>
      <c r="F23" s="10">
        <f t="shared" si="8"/>
        <v>0</v>
      </c>
      <c r="G23" s="10">
        <f t="shared" si="2"/>
        <v>191166.3</v>
      </c>
      <c r="H23" s="10">
        <f t="shared" si="3"/>
        <v>0</v>
      </c>
      <c r="I23" s="10">
        <f aca="true" t="shared" si="12" ref="I23:N23">I194</f>
        <v>0</v>
      </c>
      <c r="J23" s="10">
        <f t="shared" si="12"/>
        <v>0</v>
      </c>
      <c r="K23" s="10">
        <f t="shared" si="12"/>
        <v>0</v>
      </c>
      <c r="L23" s="10">
        <f t="shared" si="12"/>
        <v>0</v>
      </c>
      <c r="M23" s="10">
        <f t="shared" si="12"/>
        <v>0</v>
      </c>
      <c r="N23" s="10">
        <f t="shared" si="12"/>
        <v>0</v>
      </c>
      <c r="O23" s="33"/>
      <c r="P23" s="34"/>
      <c r="Q23" s="11"/>
    </row>
    <row r="24" spans="1:17" ht="25.5">
      <c r="A24" s="26"/>
      <c r="B24" s="40"/>
      <c r="C24" s="9"/>
      <c r="D24" s="8" t="s">
        <v>58</v>
      </c>
      <c r="E24" s="10">
        <f t="shared" si="7"/>
        <v>191166.3</v>
      </c>
      <c r="F24" s="10">
        <f t="shared" si="8"/>
        <v>0</v>
      </c>
      <c r="G24" s="10">
        <f t="shared" si="2"/>
        <v>191166.3</v>
      </c>
      <c r="H24" s="10">
        <f t="shared" si="3"/>
        <v>0</v>
      </c>
      <c r="I24" s="10">
        <f aca="true" t="shared" si="13" ref="I24:N24">I195</f>
        <v>0</v>
      </c>
      <c r="J24" s="10">
        <f t="shared" si="13"/>
        <v>0</v>
      </c>
      <c r="K24" s="10">
        <f t="shared" si="13"/>
        <v>0</v>
      </c>
      <c r="L24" s="10">
        <f t="shared" si="13"/>
        <v>0</v>
      </c>
      <c r="M24" s="10">
        <f t="shared" si="13"/>
        <v>0</v>
      </c>
      <c r="N24" s="10">
        <f t="shared" si="13"/>
        <v>0</v>
      </c>
      <c r="O24" s="33"/>
      <c r="P24" s="34"/>
      <c r="Q24" s="11"/>
    </row>
    <row r="25" spans="1:17" ht="25.5">
      <c r="A25" s="26"/>
      <c r="B25" s="40"/>
      <c r="C25" s="9"/>
      <c r="D25" s="8" t="s">
        <v>59</v>
      </c>
      <c r="E25" s="10">
        <f t="shared" si="7"/>
        <v>191166.3</v>
      </c>
      <c r="F25" s="10">
        <f t="shared" si="8"/>
        <v>0</v>
      </c>
      <c r="G25" s="10">
        <f t="shared" si="2"/>
        <v>191166.3</v>
      </c>
      <c r="H25" s="10">
        <f t="shared" si="3"/>
        <v>0</v>
      </c>
      <c r="I25" s="10">
        <f aca="true" t="shared" si="14" ref="I25:N25">I196</f>
        <v>0</v>
      </c>
      <c r="J25" s="10">
        <f t="shared" si="14"/>
        <v>0</v>
      </c>
      <c r="K25" s="10">
        <f t="shared" si="14"/>
        <v>0</v>
      </c>
      <c r="L25" s="10">
        <f t="shared" si="14"/>
        <v>0</v>
      </c>
      <c r="M25" s="10">
        <f t="shared" si="14"/>
        <v>0</v>
      </c>
      <c r="N25" s="10">
        <f t="shared" si="14"/>
        <v>0</v>
      </c>
      <c r="O25" s="33"/>
      <c r="P25" s="34"/>
      <c r="Q25" s="11"/>
    </row>
    <row r="26" spans="1:17" ht="25.5">
      <c r="A26" s="27"/>
      <c r="B26" s="41"/>
      <c r="C26" s="9"/>
      <c r="D26" s="8" t="s">
        <v>60</v>
      </c>
      <c r="E26" s="10">
        <f>E197</f>
        <v>191166.3</v>
      </c>
      <c r="F26" s="10">
        <f t="shared" si="8"/>
        <v>0</v>
      </c>
      <c r="G26" s="10">
        <f t="shared" si="2"/>
        <v>191166.3</v>
      </c>
      <c r="H26" s="10">
        <f t="shared" si="3"/>
        <v>0</v>
      </c>
      <c r="I26" s="10">
        <f aca="true" t="shared" si="15" ref="I26:N26">I197</f>
        <v>0</v>
      </c>
      <c r="J26" s="10">
        <f t="shared" si="15"/>
        <v>0</v>
      </c>
      <c r="K26" s="10">
        <f t="shared" si="15"/>
        <v>0</v>
      </c>
      <c r="L26" s="10">
        <f t="shared" si="15"/>
        <v>0</v>
      </c>
      <c r="M26" s="10">
        <f t="shared" si="15"/>
        <v>0</v>
      </c>
      <c r="N26" s="10">
        <f t="shared" si="15"/>
        <v>0</v>
      </c>
      <c r="O26" s="12"/>
      <c r="P26" s="35"/>
      <c r="Q26" s="11"/>
    </row>
    <row r="27" spans="1:16" ht="112.5" customHeight="1">
      <c r="A27" s="7" t="s">
        <v>33</v>
      </c>
      <c r="B27" s="46" t="s">
        <v>23</v>
      </c>
      <c r="C27" s="46"/>
      <c r="D27" s="4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8"/>
      <c r="P27" s="48"/>
    </row>
    <row r="28" spans="1:17" ht="15" customHeight="1">
      <c r="A28" s="25" t="s">
        <v>34</v>
      </c>
      <c r="B28" s="39" t="s">
        <v>24</v>
      </c>
      <c r="C28" s="9"/>
      <c r="D28" s="8" t="s">
        <v>18</v>
      </c>
      <c r="E28" s="10">
        <f>G28+I28+K28+M28</f>
        <v>184793.00000000003</v>
      </c>
      <c r="F28" s="10">
        <f>H28+J28+L28+N28</f>
        <v>69801.4</v>
      </c>
      <c r="G28" s="10">
        <f>SUM(G29:G39)</f>
        <v>184793.00000000003</v>
      </c>
      <c r="H28" s="10">
        <f>SUM(H29:H39)</f>
        <v>69801.4</v>
      </c>
      <c r="I28" s="10">
        <f aca="true" t="shared" si="16" ref="I28:N28">SUM(I29:I39)</f>
        <v>0</v>
      </c>
      <c r="J28" s="10">
        <f t="shared" si="16"/>
        <v>0</v>
      </c>
      <c r="K28" s="10">
        <f t="shared" si="16"/>
        <v>0</v>
      </c>
      <c r="L28" s="10">
        <f t="shared" si="16"/>
        <v>0</v>
      </c>
      <c r="M28" s="10">
        <f t="shared" si="16"/>
        <v>0</v>
      </c>
      <c r="N28" s="10">
        <f t="shared" si="16"/>
        <v>0</v>
      </c>
      <c r="O28" s="31" t="s">
        <v>19</v>
      </c>
      <c r="P28" s="32"/>
      <c r="Q28" s="11"/>
    </row>
    <row r="29" spans="1:17" ht="25.5">
      <c r="A29" s="26"/>
      <c r="B29" s="40"/>
      <c r="C29" s="9"/>
      <c r="D29" s="8" t="s">
        <v>0</v>
      </c>
      <c r="E29" s="10">
        <f>G29+I29+K29+M29</f>
        <v>9070.1</v>
      </c>
      <c r="F29" s="10">
        <f aca="true" t="shared" si="17" ref="E29:F31">H29+J29+L29+N29</f>
        <v>9070.1</v>
      </c>
      <c r="G29" s="10">
        <f aca="true" t="shared" si="18" ref="G29:H32">G41+G53+G65+G77+G89</f>
        <v>9070.1</v>
      </c>
      <c r="H29" s="10">
        <f t="shared" si="18"/>
        <v>9070.1</v>
      </c>
      <c r="I29" s="10">
        <f aca="true" t="shared" si="19" ref="I29:N29">I41+I53+I65+I77+I89</f>
        <v>0</v>
      </c>
      <c r="J29" s="10">
        <f t="shared" si="19"/>
        <v>0</v>
      </c>
      <c r="K29" s="10">
        <f t="shared" si="19"/>
        <v>0</v>
      </c>
      <c r="L29" s="10">
        <f t="shared" si="19"/>
        <v>0</v>
      </c>
      <c r="M29" s="10">
        <f t="shared" si="19"/>
        <v>0</v>
      </c>
      <c r="N29" s="10">
        <f t="shared" si="19"/>
        <v>0</v>
      </c>
      <c r="O29" s="33"/>
      <c r="P29" s="34"/>
      <c r="Q29" s="11"/>
    </row>
    <row r="30" spans="1:17" ht="25.5">
      <c r="A30" s="26"/>
      <c r="B30" s="40"/>
      <c r="C30" s="9"/>
      <c r="D30" s="8" t="s">
        <v>1</v>
      </c>
      <c r="E30" s="10">
        <f t="shared" si="17"/>
        <v>22093.2</v>
      </c>
      <c r="F30" s="10">
        <f t="shared" si="17"/>
        <v>18324.2</v>
      </c>
      <c r="G30" s="10">
        <f t="shared" si="18"/>
        <v>22093.2</v>
      </c>
      <c r="H30" s="10">
        <f t="shared" si="18"/>
        <v>18324.2</v>
      </c>
      <c r="I30" s="10">
        <f aca="true" t="shared" si="20" ref="I30:N32">I42+I54+I66+I78+I90</f>
        <v>0</v>
      </c>
      <c r="J30" s="10">
        <f t="shared" si="20"/>
        <v>0</v>
      </c>
      <c r="K30" s="10">
        <f t="shared" si="20"/>
        <v>0</v>
      </c>
      <c r="L30" s="10">
        <f t="shared" si="20"/>
        <v>0</v>
      </c>
      <c r="M30" s="10">
        <f t="shared" si="20"/>
        <v>0</v>
      </c>
      <c r="N30" s="10">
        <f t="shared" si="20"/>
        <v>0</v>
      </c>
      <c r="O30" s="33"/>
      <c r="P30" s="34"/>
      <c r="Q30" s="11"/>
    </row>
    <row r="31" spans="1:17" ht="25.5">
      <c r="A31" s="26"/>
      <c r="B31" s="40"/>
      <c r="C31" s="9"/>
      <c r="D31" s="8" t="s">
        <v>5</v>
      </c>
      <c r="E31" s="10">
        <f t="shared" si="17"/>
        <v>20790.7</v>
      </c>
      <c r="F31" s="10">
        <f t="shared" si="17"/>
        <v>20135.7</v>
      </c>
      <c r="G31" s="10">
        <f>G43+G55+G67+G79+G91</f>
        <v>20790.7</v>
      </c>
      <c r="H31" s="10">
        <f t="shared" si="18"/>
        <v>20135.7</v>
      </c>
      <c r="I31" s="10">
        <f t="shared" si="20"/>
        <v>0</v>
      </c>
      <c r="J31" s="10">
        <f t="shared" si="20"/>
        <v>0</v>
      </c>
      <c r="K31" s="10">
        <f t="shared" si="20"/>
        <v>0</v>
      </c>
      <c r="L31" s="10">
        <f t="shared" si="20"/>
        <v>0</v>
      </c>
      <c r="M31" s="10">
        <f t="shared" si="20"/>
        <v>0</v>
      </c>
      <c r="N31" s="10">
        <f t="shared" si="20"/>
        <v>0</v>
      </c>
      <c r="O31" s="33"/>
      <c r="P31" s="34"/>
      <c r="Q31" s="11"/>
    </row>
    <row r="32" spans="1:17" ht="25.5">
      <c r="A32" s="26"/>
      <c r="B32" s="40"/>
      <c r="C32" s="9"/>
      <c r="D32" s="8" t="s">
        <v>48</v>
      </c>
      <c r="E32" s="10">
        <f aca="true" t="shared" si="21" ref="E32:F36">G32+I32+K32+M32</f>
        <v>11790.7</v>
      </c>
      <c r="F32" s="10">
        <f>H32+J32+L32+N32</f>
        <v>11135.7</v>
      </c>
      <c r="G32" s="10">
        <f t="shared" si="18"/>
        <v>11790.7</v>
      </c>
      <c r="H32" s="10">
        <f t="shared" si="18"/>
        <v>11135.7</v>
      </c>
      <c r="I32" s="10">
        <f t="shared" si="20"/>
        <v>0</v>
      </c>
      <c r="J32" s="10">
        <f t="shared" si="20"/>
        <v>0</v>
      </c>
      <c r="K32" s="10">
        <f t="shared" si="20"/>
        <v>0</v>
      </c>
      <c r="L32" s="10">
        <f t="shared" si="20"/>
        <v>0</v>
      </c>
      <c r="M32" s="10">
        <f t="shared" si="20"/>
        <v>0</v>
      </c>
      <c r="N32" s="10">
        <f t="shared" si="20"/>
        <v>0</v>
      </c>
      <c r="O32" s="33"/>
      <c r="P32" s="34"/>
      <c r="Q32" s="11"/>
    </row>
    <row r="33" spans="1:17" ht="25.5">
      <c r="A33" s="26"/>
      <c r="B33" s="40"/>
      <c r="C33" s="9"/>
      <c r="D33" s="8" t="s">
        <v>49</v>
      </c>
      <c r="E33" s="10">
        <f t="shared" si="21"/>
        <v>11790.7</v>
      </c>
      <c r="F33" s="10">
        <f t="shared" si="21"/>
        <v>11135.7</v>
      </c>
      <c r="G33" s="10">
        <f aca="true" t="shared" si="22" ref="G33:N33">G45+G57+G69+G81+G93</f>
        <v>11790.7</v>
      </c>
      <c r="H33" s="10">
        <f t="shared" si="22"/>
        <v>11135.7</v>
      </c>
      <c r="I33" s="10">
        <f t="shared" si="22"/>
        <v>0</v>
      </c>
      <c r="J33" s="10">
        <f t="shared" si="22"/>
        <v>0</v>
      </c>
      <c r="K33" s="10">
        <f t="shared" si="22"/>
        <v>0</v>
      </c>
      <c r="L33" s="10">
        <f t="shared" si="22"/>
        <v>0</v>
      </c>
      <c r="M33" s="10">
        <f t="shared" si="22"/>
        <v>0</v>
      </c>
      <c r="N33" s="10">
        <f t="shared" si="22"/>
        <v>0</v>
      </c>
      <c r="O33" s="33"/>
      <c r="P33" s="34"/>
      <c r="Q33" s="11"/>
    </row>
    <row r="34" spans="1:17" ht="25.5">
      <c r="A34" s="26"/>
      <c r="B34" s="40"/>
      <c r="C34" s="9"/>
      <c r="D34" s="8" t="s">
        <v>50</v>
      </c>
      <c r="E34" s="10">
        <f t="shared" si="21"/>
        <v>18209.600000000002</v>
      </c>
      <c r="F34" s="10">
        <f t="shared" si="21"/>
        <v>0</v>
      </c>
      <c r="G34" s="10">
        <f aca="true" t="shared" si="23" ref="G34:N34">G46+G58+G70+G82+G94</f>
        <v>18209.600000000002</v>
      </c>
      <c r="H34" s="10">
        <f t="shared" si="23"/>
        <v>0</v>
      </c>
      <c r="I34" s="10">
        <f t="shared" si="23"/>
        <v>0</v>
      </c>
      <c r="J34" s="10">
        <f t="shared" si="23"/>
        <v>0</v>
      </c>
      <c r="K34" s="10">
        <f t="shared" si="23"/>
        <v>0</v>
      </c>
      <c r="L34" s="10">
        <f t="shared" si="23"/>
        <v>0</v>
      </c>
      <c r="M34" s="10">
        <f t="shared" si="23"/>
        <v>0</v>
      </c>
      <c r="N34" s="10">
        <f t="shared" si="23"/>
        <v>0</v>
      </c>
      <c r="O34" s="33"/>
      <c r="P34" s="34"/>
      <c r="Q34" s="11"/>
    </row>
    <row r="35" spans="1:17" ht="25.5">
      <c r="A35" s="26"/>
      <c r="B35" s="40"/>
      <c r="C35" s="9"/>
      <c r="D35" s="8" t="s">
        <v>56</v>
      </c>
      <c r="E35" s="10">
        <f t="shared" si="21"/>
        <v>18209.600000000002</v>
      </c>
      <c r="F35" s="10">
        <f t="shared" si="21"/>
        <v>0</v>
      </c>
      <c r="G35" s="10">
        <f aca="true" t="shared" si="24" ref="G35:N35">G47+G59+G71+G83+G95</f>
        <v>18209.600000000002</v>
      </c>
      <c r="H35" s="10">
        <f t="shared" si="24"/>
        <v>0</v>
      </c>
      <c r="I35" s="10">
        <f t="shared" si="24"/>
        <v>0</v>
      </c>
      <c r="J35" s="10">
        <f t="shared" si="24"/>
        <v>0</v>
      </c>
      <c r="K35" s="10">
        <f t="shared" si="24"/>
        <v>0</v>
      </c>
      <c r="L35" s="10">
        <f t="shared" si="24"/>
        <v>0</v>
      </c>
      <c r="M35" s="10">
        <f t="shared" si="24"/>
        <v>0</v>
      </c>
      <c r="N35" s="10">
        <f t="shared" si="24"/>
        <v>0</v>
      </c>
      <c r="O35" s="33"/>
      <c r="P35" s="34"/>
      <c r="Q35" s="11"/>
    </row>
    <row r="36" spans="1:17" ht="25.5">
      <c r="A36" s="26"/>
      <c r="B36" s="40"/>
      <c r="C36" s="9"/>
      <c r="D36" s="8" t="s">
        <v>57</v>
      </c>
      <c r="E36" s="10">
        <f t="shared" si="21"/>
        <v>18209.600000000002</v>
      </c>
      <c r="F36" s="10">
        <f t="shared" si="21"/>
        <v>0</v>
      </c>
      <c r="G36" s="10">
        <f aca="true" t="shared" si="25" ref="G36:N36">G48+G60+G72+G84+G96</f>
        <v>18209.600000000002</v>
      </c>
      <c r="H36" s="10">
        <f t="shared" si="25"/>
        <v>0</v>
      </c>
      <c r="I36" s="10">
        <f t="shared" si="25"/>
        <v>0</v>
      </c>
      <c r="J36" s="10">
        <f t="shared" si="25"/>
        <v>0</v>
      </c>
      <c r="K36" s="10">
        <f t="shared" si="25"/>
        <v>0</v>
      </c>
      <c r="L36" s="10">
        <f t="shared" si="25"/>
        <v>0</v>
      </c>
      <c r="M36" s="10">
        <f t="shared" si="25"/>
        <v>0</v>
      </c>
      <c r="N36" s="10">
        <f t="shared" si="25"/>
        <v>0</v>
      </c>
      <c r="O36" s="33"/>
      <c r="P36" s="34"/>
      <c r="Q36" s="11"/>
    </row>
    <row r="37" spans="1:17" ht="25.5">
      <c r="A37" s="26"/>
      <c r="B37" s="40"/>
      <c r="C37" s="9"/>
      <c r="D37" s="8" t="s">
        <v>58</v>
      </c>
      <c r="E37" s="10">
        <f aca="true" t="shared" si="26" ref="E37:F39">G37+I37+K37+M37</f>
        <v>18209.600000000002</v>
      </c>
      <c r="F37" s="10">
        <f t="shared" si="26"/>
        <v>0</v>
      </c>
      <c r="G37" s="10">
        <f aca="true" t="shared" si="27" ref="G37:N37">G49+G61+G73+G85+G97</f>
        <v>18209.600000000002</v>
      </c>
      <c r="H37" s="10">
        <f t="shared" si="27"/>
        <v>0</v>
      </c>
      <c r="I37" s="10">
        <f t="shared" si="27"/>
        <v>0</v>
      </c>
      <c r="J37" s="10">
        <f t="shared" si="27"/>
        <v>0</v>
      </c>
      <c r="K37" s="10">
        <f t="shared" si="27"/>
        <v>0</v>
      </c>
      <c r="L37" s="10">
        <f t="shared" si="27"/>
        <v>0</v>
      </c>
      <c r="M37" s="10">
        <f t="shared" si="27"/>
        <v>0</v>
      </c>
      <c r="N37" s="10">
        <f t="shared" si="27"/>
        <v>0</v>
      </c>
      <c r="O37" s="33"/>
      <c r="P37" s="34"/>
      <c r="Q37" s="11"/>
    </row>
    <row r="38" spans="1:17" ht="25.5">
      <c r="A38" s="26"/>
      <c r="B38" s="40"/>
      <c r="C38" s="9"/>
      <c r="D38" s="8" t="s">
        <v>59</v>
      </c>
      <c r="E38" s="10">
        <f t="shared" si="26"/>
        <v>18209.600000000002</v>
      </c>
      <c r="F38" s="10">
        <f t="shared" si="26"/>
        <v>0</v>
      </c>
      <c r="G38" s="10">
        <f aca="true" t="shared" si="28" ref="G38:N38">G50+G62+G74+G86+G98</f>
        <v>18209.600000000002</v>
      </c>
      <c r="H38" s="10">
        <f t="shared" si="28"/>
        <v>0</v>
      </c>
      <c r="I38" s="10">
        <f t="shared" si="28"/>
        <v>0</v>
      </c>
      <c r="J38" s="10">
        <f t="shared" si="28"/>
        <v>0</v>
      </c>
      <c r="K38" s="10">
        <f t="shared" si="28"/>
        <v>0</v>
      </c>
      <c r="L38" s="10">
        <f t="shared" si="28"/>
        <v>0</v>
      </c>
      <c r="M38" s="10">
        <f t="shared" si="28"/>
        <v>0</v>
      </c>
      <c r="N38" s="10">
        <f t="shared" si="28"/>
        <v>0</v>
      </c>
      <c r="O38" s="33"/>
      <c r="P38" s="34"/>
      <c r="Q38" s="11"/>
    </row>
    <row r="39" spans="1:17" ht="25.5">
      <c r="A39" s="27"/>
      <c r="B39" s="41"/>
      <c r="C39" s="9"/>
      <c r="D39" s="8" t="s">
        <v>60</v>
      </c>
      <c r="E39" s="10">
        <f t="shared" si="26"/>
        <v>18209.600000000002</v>
      </c>
      <c r="F39" s="10">
        <f t="shared" si="26"/>
        <v>0</v>
      </c>
      <c r="G39" s="10">
        <f aca="true" t="shared" si="29" ref="G39:N39">G51+G63+G75+G87+G99</f>
        <v>18209.600000000002</v>
      </c>
      <c r="H39" s="10">
        <f t="shared" si="29"/>
        <v>0</v>
      </c>
      <c r="I39" s="10">
        <f t="shared" si="29"/>
        <v>0</v>
      </c>
      <c r="J39" s="10">
        <f t="shared" si="29"/>
        <v>0</v>
      </c>
      <c r="K39" s="10">
        <f t="shared" si="29"/>
        <v>0</v>
      </c>
      <c r="L39" s="10">
        <f t="shared" si="29"/>
        <v>0</v>
      </c>
      <c r="M39" s="10">
        <f t="shared" si="29"/>
        <v>0</v>
      </c>
      <c r="N39" s="10">
        <f t="shared" si="29"/>
        <v>0</v>
      </c>
      <c r="O39" s="12"/>
      <c r="P39" s="35"/>
      <c r="Q39" s="11"/>
    </row>
    <row r="40" spans="1:17" ht="15" customHeight="1">
      <c r="A40" s="25" t="s">
        <v>35</v>
      </c>
      <c r="B40" s="36" t="s">
        <v>25</v>
      </c>
      <c r="C40" s="13"/>
      <c r="D40" s="8" t="s">
        <v>18</v>
      </c>
      <c r="E40" s="10">
        <f aca="true" t="shared" si="30" ref="E40:E55">G40+I40+K40+M40</f>
        <v>97762.29999999999</v>
      </c>
      <c r="F40" s="10">
        <f>H40+J40+L40+N40</f>
        <v>27905.6</v>
      </c>
      <c r="G40" s="10">
        <f>SUM(G41:G51)</f>
        <v>97762.29999999999</v>
      </c>
      <c r="H40" s="10">
        <f>SUM(H41:H51)</f>
        <v>27905.6</v>
      </c>
      <c r="I40" s="10">
        <f aca="true" t="shared" si="31" ref="I40:N40">SUM(I41:I51)</f>
        <v>0</v>
      </c>
      <c r="J40" s="10">
        <f t="shared" si="31"/>
        <v>0</v>
      </c>
      <c r="K40" s="10">
        <f t="shared" si="31"/>
        <v>0</v>
      </c>
      <c r="L40" s="10">
        <f t="shared" si="31"/>
        <v>0</v>
      </c>
      <c r="M40" s="10">
        <f t="shared" si="31"/>
        <v>0</v>
      </c>
      <c r="N40" s="10">
        <f t="shared" si="31"/>
        <v>0</v>
      </c>
      <c r="O40" s="31" t="s">
        <v>19</v>
      </c>
      <c r="P40" s="32"/>
      <c r="Q40" s="11"/>
    </row>
    <row r="41" spans="1:17" ht="25.5">
      <c r="A41" s="26"/>
      <c r="B41" s="37"/>
      <c r="C41" s="13"/>
      <c r="D41" s="8" t="s">
        <v>0</v>
      </c>
      <c r="E41" s="10">
        <f t="shared" si="30"/>
        <v>1373.1000000000004</v>
      </c>
      <c r="F41" s="10">
        <f aca="true" t="shared" si="32" ref="F41:F53">H41+J41+L41+N41</f>
        <v>1373.1000000000004</v>
      </c>
      <c r="G41" s="16">
        <f>11446.6+730-10803.5</f>
        <v>1373.1000000000004</v>
      </c>
      <c r="H41" s="10">
        <f>11291.2-225+730-1530-8893.1</f>
        <v>1373.1000000000004</v>
      </c>
      <c r="I41" s="10"/>
      <c r="J41" s="10"/>
      <c r="K41" s="10"/>
      <c r="L41" s="10"/>
      <c r="M41" s="10"/>
      <c r="N41" s="10"/>
      <c r="O41" s="33"/>
      <c r="P41" s="34"/>
      <c r="Q41" s="11">
        <f>G41-H41</f>
        <v>0</v>
      </c>
    </row>
    <row r="42" spans="1:17" ht="38.25">
      <c r="A42" s="26"/>
      <c r="B42" s="37"/>
      <c r="C42" s="13" t="s">
        <v>74</v>
      </c>
      <c r="D42" s="8" t="s">
        <v>1</v>
      </c>
      <c r="E42" s="10">
        <f t="shared" si="30"/>
        <v>11291.2</v>
      </c>
      <c r="F42" s="10">
        <f t="shared" si="32"/>
        <v>9181.7</v>
      </c>
      <c r="G42" s="10">
        <v>11291.2</v>
      </c>
      <c r="H42" s="10">
        <v>9181.7</v>
      </c>
      <c r="I42" s="10"/>
      <c r="J42" s="10"/>
      <c r="K42" s="10"/>
      <c r="L42" s="10"/>
      <c r="M42" s="10"/>
      <c r="N42" s="10"/>
      <c r="O42" s="33"/>
      <c r="P42" s="34"/>
      <c r="Q42" s="11"/>
    </row>
    <row r="43" spans="1:17" ht="38.25">
      <c r="A43" s="26"/>
      <c r="B43" s="37"/>
      <c r="C43" s="13" t="s">
        <v>67</v>
      </c>
      <c r="D43" s="8" t="s">
        <v>5</v>
      </c>
      <c r="E43" s="10">
        <f t="shared" si="30"/>
        <v>11783.6</v>
      </c>
      <c r="F43" s="10">
        <f t="shared" si="32"/>
        <v>11783.6</v>
      </c>
      <c r="G43" s="10">
        <f>11783.6</f>
        <v>11783.6</v>
      </c>
      <c r="H43" s="10">
        <v>11783.6</v>
      </c>
      <c r="I43" s="10"/>
      <c r="J43" s="10"/>
      <c r="K43" s="10"/>
      <c r="L43" s="10"/>
      <c r="M43" s="10"/>
      <c r="N43" s="10"/>
      <c r="O43" s="33"/>
      <c r="P43" s="34"/>
      <c r="Q43" s="11"/>
    </row>
    <row r="44" spans="1:17" ht="38.25">
      <c r="A44" s="26"/>
      <c r="B44" s="37"/>
      <c r="C44" s="13" t="s">
        <v>67</v>
      </c>
      <c r="D44" s="8" t="s">
        <v>48</v>
      </c>
      <c r="E44" s="10">
        <f t="shared" si="30"/>
        <v>2783.6</v>
      </c>
      <c r="F44" s="10">
        <f t="shared" si="32"/>
        <v>2783.6</v>
      </c>
      <c r="G44" s="10">
        <v>2783.6</v>
      </c>
      <c r="H44" s="10">
        <v>2783.6</v>
      </c>
      <c r="I44" s="10"/>
      <c r="J44" s="10"/>
      <c r="K44" s="10"/>
      <c r="L44" s="10"/>
      <c r="M44" s="10"/>
      <c r="N44" s="10"/>
      <c r="O44" s="33"/>
      <c r="P44" s="34"/>
      <c r="Q44" s="11"/>
    </row>
    <row r="45" spans="1:17" ht="38.25">
      <c r="A45" s="26"/>
      <c r="B45" s="37"/>
      <c r="C45" s="13" t="s">
        <v>67</v>
      </c>
      <c r="D45" s="8" t="s">
        <v>49</v>
      </c>
      <c r="E45" s="10">
        <f t="shared" si="30"/>
        <v>2783.6</v>
      </c>
      <c r="F45" s="10">
        <f t="shared" si="32"/>
        <v>2783.6</v>
      </c>
      <c r="G45" s="10">
        <v>2783.6</v>
      </c>
      <c r="H45" s="10">
        <v>2783.6</v>
      </c>
      <c r="I45" s="10"/>
      <c r="J45" s="10"/>
      <c r="K45" s="10"/>
      <c r="L45" s="10"/>
      <c r="M45" s="10"/>
      <c r="N45" s="10"/>
      <c r="O45" s="33"/>
      <c r="P45" s="34"/>
      <c r="Q45" s="11"/>
    </row>
    <row r="46" spans="1:17" ht="25.5">
      <c r="A46" s="26"/>
      <c r="B46" s="37"/>
      <c r="C46" s="13"/>
      <c r="D46" s="8" t="s">
        <v>50</v>
      </c>
      <c r="E46" s="10">
        <f t="shared" si="30"/>
        <v>11291.2</v>
      </c>
      <c r="F46" s="10">
        <f t="shared" si="32"/>
        <v>0</v>
      </c>
      <c r="G46" s="10">
        <v>11291.2</v>
      </c>
      <c r="H46" s="10"/>
      <c r="I46" s="10"/>
      <c r="J46" s="10"/>
      <c r="K46" s="10"/>
      <c r="L46" s="10"/>
      <c r="M46" s="10"/>
      <c r="N46" s="10"/>
      <c r="O46" s="33"/>
      <c r="P46" s="34"/>
      <c r="Q46" s="11"/>
    </row>
    <row r="47" spans="1:17" ht="25.5">
      <c r="A47" s="26"/>
      <c r="B47" s="37"/>
      <c r="C47" s="13"/>
      <c r="D47" s="8" t="s">
        <v>56</v>
      </c>
      <c r="E47" s="10">
        <f aca="true" t="shared" si="33" ref="E47:F51">G47+I47+K47+M47</f>
        <v>11291.2</v>
      </c>
      <c r="F47" s="10">
        <f t="shared" si="33"/>
        <v>0</v>
      </c>
      <c r="G47" s="10">
        <v>11291.2</v>
      </c>
      <c r="H47" s="10"/>
      <c r="I47" s="10"/>
      <c r="J47" s="10"/>
      <c r="K47" s="10"/>
      <c r="L47" s="10"/>
      <c r="M47" s="10"/>
      <c r="N47" s="10"/>
      <c r="O47" s="33"/>
      <c r="P47" s="34"/>
      <c r="Q47" s="11"/>
    </row>
    <row r="48" spans="1:17" ht="25.5">
      <c r="A48" s="26"/>
      <c r="B48" s="37"/>
      <c r="C48" s="13"/>
      <c r="D48" s="8" t="s">
        <v>57</v>
      </c>
      <c r="E48" s="10">
        <f t="shared" si="33"/>
        <v>11291.2</v>
      </c>
      <c r="F48" s="10">
        <f t="shared" si="33"/>
        <v>0</v>
      </c>
      <c r="G48" s="10">
        <v>11291.2</v>
      </c>
      <c r="H48" s="10"/>
      <c r="I48" s="10"/>
      <c r="J48" s="10"/>
      <c r="K48" s="10"/>
      <c r="L48" s="10"/>
      <c r="M48" s="10"/>
      <c r="N48" s="10"/>
      <c r="O48" s="33"/>
      <c r="P48" s="34"/>
      <c r="Q48" s="11"/>
    </row>
    <row r="49" spans="1:17" ht="25.5">
      <c r="A49" s="26"/>
      <c r="B49" s="37"/>
      <c r="C49" s="13"/>
      <c r="D49" s="8" t="s">
        <v>58</v>
      </c>
      <c r="E49" s="10">
        <f t="shared" si="33"/>
        <v>11291.2</v>
      </c>
      <c r="F49" s="10">
        <f t="shared" si="33"/>
        <v>0</v>
      </c>
      <c r="G49" s="10">
        <v>11291.2</v>
      </c>
      <c r="H49" s="10"/>
      <c r="I49" s="10"/>
      <c r="J49" s="10"/>
      <c r="K49" s="10"/>
      <c r="L49" s="10"/>
      <c r="M49" s="10"/>
      <c r="N49" s="10"/>
      <c r="O49" s="33"/>
      <c r="P49" s="34"/>
      <c r="Q49" s="11"/>
    </row>
    <row r="50" spans="1:17" ht="25.5">
      <c r="A50" s="26"/>
      <c r="B50" s="37"/>
      <c r="C50" s="13"/>
      <c r="D50" s="8" t="s">
        <v>59</v>
      </c>
      <c r="E50" s="10">
        <f t="shared" si="33"/>
        <v>11291.2</v>
      </c>
      <c r="F50" s="10">
        <f t="shared" si="33"/>
        <v>0</v>
      </c>
      <c r="G50" s="10">
        <v>11291.2</v>
      </c>
      <c r="H50" s="10"/>
      <c r="I50" s="10"/>
      <c r="J50" s="10"/>
      <c r="K50" s="10"/>
      <c r="L50" s="10"/>
      <c r="M50" s="10"/>
      <c r="N50" s="10"/>
      <c r="O50" s="33"/>
      <c r="P50" s="34"/>
      <c r="Q50" s="11"/>
    </row>
    <row r="51" spans="1:17" ht="25.5">
      <c r="A51" s="27"/>
      <c r="B51" s="38"/>
      <c r="C51" s="13"/>
      <c r="D51" s="8" t="s">
        <v>60</v>
      </c>
      <c r="E51" s="10">
        <f t="shared" si="33"/>
        <v>11291.2</v>
      </c>
      <c r="F51" s="10">
        <f t="shared" si="33"/>
        <v>0</v>
      </c>
      <c r="G51" s="10">
        <v>11291.2</v>
      </c>
      <c r="H51" s="10"/>
      <c r="I51" s="10"/>
      <c r="J51" s="10"/>
      <c r="K51" s="10"/>
      <c r="L51" s="10"/>
      <c r="M51" s="10"/>
      <c r="N51" s="10"/>
      <c r="O51" s="12"/>
      <c r="P51" s="35"/>
      <c r="Q51" s="11"/>
    </row>
    <row r="52" spans="1:17" ht="15" customHeight="1">
      <c r="A52" s="25" t="s">
        <v>36</v>
      </c>
      <c r="B52" s="28" t="s">
        <v>26</v>
      </c>
      <c r="C52" s="8"/>
      <c r="D52" s="8" t="s">
        <v>18</v>
      </c>
      <c r="E52" s="10">
        <f t="shared" si="30"/>
        <v>6395</v>
      </c>
      <c r="F52" s="10">
        <f>H52+J52+L52+N52</f>
        <v>1925</v>
      </c>
      <c r="G52" s="10">
        <f>SUM(G53:G63)</f>
        <v>6395</v>
      </c>
      <c r="H52" s="10">
        <f>SUM(H53:H63)</f>
        <v>1925</v>
      </c>
      <c r="I52" s="10">
        <f aca="true" t="shared" si="34" ref="I52:N52">SUM(I53:I63)</f>
        <v>0</v>
      </c>
      <c r="J52" s="10">
        <f t="shared" si="34"/>
        <v>0</v>
      </c>
      <c r="K52" s="10">
        <f t="shared" si="34"/>
        <v>0</v>
      </c>
      <c r="L52" s="10">
        <f t="shared" si="34"/>
        <v>0</v>
      </c>
      <c r="M52" s="10">
        <f t="shared" si="34"/>
        <v>0</v>
      </c>
      <c r="N52" s="10">
        <f t="shared" si="34"/>
        <v>0</v>
      </c>
      <c r="O52" s="31" t="s">
        <v>19</v>
      </c>
      <c r="P52" s="32"/>
      <c r="Q52" s="11"/>
    </row>
    <row r="53" spans="1:17" ht="25.5">
      <c r="A53" s="26"/>
      <c r="B53" s="29"/>
      <c r="C53" s="8"/>
      <c r="D53" s="8" t="s">
        <v>0</v>
      </c>
      <c r="E53" s="10">
        <f t="shared" si="30"/>
        <v>300</v>
      </c>
      <c r="F53" s="10">
        <f t="shared" si="32"/>
        <v>300</v>
      </c>
      <c r="G53" s="10">
        <f>1220-920</f>
        <v>300</v>
      </c>
      <c r="H53" s="10">
        <f>1220-920</f>
        <v>300</v>
      </c>
      <c r="I53" s="10"/>
      <c r="J53" s="10"/>
      <c r="K53" s="10"/>
      <c r="L53" s="10"/>
      <c r="M53" s="10"/>
      <c r="N53" s="10"/>
      <c r="O53" s="33"/>
      <c r="P53" s="34"/>
      <c r="Q53" s="11"/>
    </row>
    <row r="54" spans="1:17" ht="25.5">
      <c r="A54" s="26"/>
      <c r="B54" s="29"/>
      <c r="C54" s="17" t="s">
        <v>75</v>
      </c>
      <c r="D54" s="8" t="s">
        <v>1</v>
      </c>
      <c r="E54" s="10">
        <f t="shared" si="30"/>
        <v>1220</v>
      </c>
      <c r="F54" s="10">
        <f>H54+J54+L54+N54</f>
        <v>650</v>
      </c>
      <c r="G54" s="10">
        <v>1220</v>
      </c>
      <c r="H54" s="10">
        <v>650</v>
      </c>
      <c r="I54" s="10"/>
      <c r="J54" s="10"/>
      <c r="K54" s="10"/>
      <c r="L54" s="10"/>
      <c r="M54" s="10"/>
      <c r="N54" s="10"/>
      <c r="O54" s="33"/>
      <c r="P54" s="34"/>
      <c r="Q54" s="11"/>
    </row>
    <row r="55" spans="1:17" ht="25.5">
      <c r="A55" s="26"/>
      <c r="B55" s="29"/>
      <c r="C55" s="17" t="s">
        <v>68</v>
      </c>
      <c r="D55" s="8" t="s">
        <v>5</v>
      </c>
      <c r="E55" s="10">
        <f t="shared" si="30"/>
        <v>325</v>
      </c>
      <c r="F55" s="10">
        <f>H55+J55+L55+N55</f>
        <v>325</v>
      </c>
      <c r="G55" s="10">
        <v>325</v>
      </c>
      <c r="H55" s="10">
        <v>325</v>
      </c>
      <c r="I55" s="10"/>
      <c r="J55" s="10"/>
      <c r="K55" s="10"/>
      <c r="L55" s="10"/>
      <c r="M55" s="10"/>
      <c r="N55" s="10"/>
      <c r="O55" s="33"/>
      <c r="P55" s="34"/>
      <c r="Q55" s="11"/>
    </row>
    <row r="56" spans="1:17" ht="25.5">
      <c r="A56" s="26"/>
      <c r="B56" s="29"/>
      <c r="C56" s="17" t="s">
        <v>68</v>
      </c>
      <c r="D56" s="8" t="s">
        <v>48</v>
      </c>
      <c r="E56" s="10">
        <f aca="true" t="shared" si="35" ref="E56:F60">G56+I56+K56+M56</f>
        <v>325</v>
      </c>
      <c r="F56" s="10">
        <f t="shared" si="35"/>
        <v>325</v>
      </c>
      <c r="G56" s="10">
        <v>325</v>
      </c>
      <c r="H56" s="10">
        <v>325</v>
      </c>
      <c r="I56" s="10"/>
      <c r="J56" s="10"/>
      <c r="K56" s="10"/>
      <c r="L56" s="10"/>
      <c r="M56" s="10"/>
      <c r="N56" s="10"/>
      <c r="O56" s="33"/>
      <c r="P56" s="34"/>
      <c r="Q56" s="11"/>
    </row>
    <row r="57" spans="1:17" ht="25.5">
      <c r="A57" s="26"/>
      <c r="B57" s="29"/>
      <c r="C57" s="17" t="s">
        <v>68</v>
      </c>
      <c r="D57" s="8" t="s">
        <v>49</v>
      </c>
      <c r="E57" s="10">
        <f t="shared" si="35"/>
        <v>325</v>
      </c>
      <c r="F57" s="10">
        <f t="shared" si="35"/>
        <v>325</v>
      </c>
      <c r="G57" s="10">
        <v>325</v>
      </c>
      <c r="H57" s="10">
        <v>325</v>
      </c>
      <c r="I57" s="10"/>
      <c r="J57" s="10"/>
      <c r="K57" s="10"/>
      <c r="L57" s="10"/>
      <c r="M57" s="10"/>
      <c r="N57" s="10"/>
      <c r="O57" s="33"/>
      <c r="P57" s="34"/>
      <c r="Q57" s="11"/>
    </row>
    <row r="58" spans="1:17" ht="25.5">
      <c r="A58" s="26"/>
      <c r="B58" s="29"/>
      <c r="C58" s="8"/>
      <c r="D58" s="8" t="s">
        <v>50</v>
      </c>
      <c r="E58" s="10">
        <f t="shared" si="35"/>
        <v>650</v>
      </c>
      <c r="F58" s="10">
        <f t="shared" si="35"/>
        <v>0</v>
      </c>
      <c r="G58" s="10">
        <v>650</v>
      </c>
      <c r="H58" s="10"/>
      <c r="I58" s="10"/>
      <c r="J58" s="10"/>
      <c r="K58" s="10"/>
      <c r="L58" s="10"/>
      <c r="M58" s="10"/>
      <c r="N58" s="10"/>
      <c r="O58" s="33"/>
      <c r="P58" s="34"/>
      <c r="Q58" s="11"/>
    </row>
    <row r="59" spans="1:17" ht="25.5">
      <c r="A59" s="26"/>
      <c r="B59" s="29"/>
      <c r="C59" s="8"/>
      <c r="D59" s="8" t="s">
        <v>56</v>
      </c>
      <c r="E59" s="10">
        <f t="shared" si="35"/>
        <v>650</v>
      </c>
      <c r="F59" s="10">
        <f aca="true" t="shared" si="36" ref="F59:F64">H59+J59+L59+N59</f>
        <v>0</v>
      </c>
      <c r="G59" s="10">
        <v>650</v>
      </c>
      <c r="H59" s="10"/>
      <c r="I59" s="10"/>
      <c r="J59" s="10"/>
      <c r="K59" s="10"/>
      <c r="L59" s="10"/>
      <c r="M59" s="10"/>
      <c r="N59" s="10"/>
      <c r="O59" s="33"/>
      <c r="P59" s="34"/>
      <c r="Q59" s="11"/>
    </row>
    <row r="60" spans="1:17" ht="25.5">
      <c r="A60" s="26"/>
      <c r="B60" s="29"/>
      <c r="C60" s="8"/>
      <c r="D60" s="8" t="s">
        <v>57</v>
      </c>
      <c r="E60" s="10">
        <f t="shared" si="35"/>
        <v>650</v>
      </c>
      <c r="F60" s="10">
        <f t="shared" si="36"/>
        <v>0</v>
      </c>
      <c r="G60" s="10">
        <v>650</v>
      </c>
      <c r="H60" s="10"/>
      <c r="I60" s="10"/>
      <c r="J60" s="10"/>
      <c r="K60" s="10"/>
      <c r="L60" s="10"/>
      <c r="M60" s="10"/>
      <c r="N60" s="10"/>
      <c r="O60" s="33"/>
      <c r="P60" s="34"/>
      <c r="Q60" s="11"/>
    </row>
    <row r="61" spans="1:17" ht="25.5">
      <c r="A61" s="26"/>
      <c r="B61" s="29"/>
      <c r="C61" s="8"/>
      <c r="D61" s="8" t="s">
        <v>58</v>
      </c>
      <c r="E61" s="10">
        <f>G61+I61+K61+M61</f>
        <v>650</v>
      </c>
      <c r="F61" s="10">
        <f t="shared" si="36"/>
        <v>0</v>
      </c>
      <c r="G61" s="10">
        <v>650</v>
      </c>
      <c r="H61" s="10"/>
      <c r="I61" s="10"/>
      <c r="J61" s="10"/>
      <c r="K61" s="10"/>
      <c r="L61" s="10"/>
      <c r="M61" s="10"/>
      <c r="N61" s="10"/>
      <c r="O61" s="33"/>
      <c r="P61" s="34"/>
      <c r="Q61" s="11"/>
    </row>
    <row r="62" spans="1:17" ht="25.5">
      <c r="A62" s="26"/>
      <c r="B62" s="29"/>
      <c r="C62" s="8"/>
      <c r="D62" s="8" t="s">
        <v>59</v>
      </c>
      <c r="E62" s="10">
        <f>G62+I62+K62+M62</f>
        <v>650</v>
      </c>
      <c r="F62" s="10">
        <f t="shared" si="36"/>
        <v>0</v>
      </c>
      <c r="G62" s="10">
        <v>650</v>
      </c>
      <c r="H62" s="10"/>
      <c r="I62" s="10"/>
      <c r="J62" s="10"/>
      <c r="K62" s="10"/>
      <c r="L62" s="10"/>
      <c r="M62" s="10"/>
      <c r="N62" s="10"/>
      <c r="O62" s="33"/>
      <c r="P62" s="34"/>
      <c r="Q62" s="11"/>
    </row>
    <row r="63" spans="1:17" ht="25.5">
      <c r="A63" s="27"/>
      <c r="B63" s="30"/>
      <c r="C63" s="8"/>
      <c r="D63" s="8" t="s">
        <v>60</v>
      </c>
      <c r="E63" s="10">
        <f>G63+I63+K63+M63</f>
        <v>650</v>
      </c>
      <c r="F63" s="10">
        <f t="shared" si="36"/>
        <v>0</v>
      </c>
      <c r="G63" s="10">
        <v>650</v>
      </c>
      <c r="H63" s="10"/>
      <c r="I63" s="10"/>
      <c r="J63" s="10"/>
      <c r="K63" s="10"/>
      <c r="L63" s="10"/>
      <c r="M63" s="10"/>
      <c r="N63" s="10"/>
      <c r="O63" s="12"/>
      <c r="P63" s="35"/>
      <c r="Q63" s="11"/>
    </row>
    <row r="64" spans="1:17" ht="15" customHeight="1">
      <c r="A64" s="25" t="s">
        <v>37</v>
      </c>
      <c r="B64" s="36" t="s">
        <v>46</v>
      </c>
      <c r="C64" s="13"/>
      <c r="D64" s="8" t="s">
        <v>18</v>
      </c>
      <c r="E64" s="10">
        <f>G64+I64+K64+M64</f>
        <v>23881.6</v>
      </c>
      <c r="F64" s="10">
        <f t="shared" si="36"/>
        <v>6721.1</v>
      </c>
      <c r="G64" s="10">
        <f>SUM(G65:G75)</f>
        <v>23881.6</v>
      </c>
      <c r="H64" s="10">
        <f>SUM(H65:H75)</f>
        <v>6721.1</v>
      </c>
      <c r="I64" s="10">
        <f aca="true" t="shared" si="37" ref="I64:N64">SUM(I65:I75)</f>
        <v>0</v>
      </c>
      <c r="J64" s="10">
        <f t="shared" si="37"/>
        <v>0</v>
      </c>
      <c r="K64" s="10">
        <f t="shared" si="37"/>
        <v>0</v>
      </c>
      <c r="L64" s="10">
        <f t="shared" si="37"/>
        <v>0</v>
      </c>
      <c r="M64" s="10">
        <f t="shared" si="37"/>
        <v>0</v>
      </c>
      <c r="N64" s="10">
        <f t="shared" si="37"/>
        <v>0</v>
      </c>
      <c r="O64" s="31" t="s">
        <v>19</v>
      </c>
      <c r="P64" s="32"/>
      <c r="Q64" s="11"/>
    </row>
    <row r="65" spans="1:17" ht="25.5">
      <c r="A65" s="26"/>
      <c r="B65" s="37"/>
      <c r="C65" s="13"/>
      <c r="D65" s="8" t="s">
        <v>0</v>
      </c>
      <c r="E65" s="10">
        <f aca="true" t="shared" si="38" ref="E65:F67">G65+I65+K65+M65</f>
        <v>1259.6</v>
      </c>
      <c r="F65" s="10">
        <f t="shared" si="38"/>
        <v>1259.6</v>
      </c>
      <c r="G65" s="16">
        <f>2909.6-1650</f>
        <v>1259.6</v>
      </c>
      <c r="H65" s="10">
        <f>2351-450-641.4</f>
        <v>1259.6</v>
      </c>
      <c r="I65" s="10"/>
      <c r="J65" s="10"/>
      <c r="K65" s="10"/>
      <c r="L65" s="10"/>
      <c r="M65" s="10"/>
      <c r="N65" s="10"/>
      <c r="O65" s="33"/>
      <c r="P65" s="34"/>
      <c r="Q65" s="11">
        <f>G65-H65</f>
        <v>0</v>
      </c>
    </row>
    <row r="66" spans="1:17" ht="38.25">
      <c r="A66" s="26"/>
      <c r="B66" s="37"/>
      <c r="C66" s="13" t="s">
        <v>76</v>
      </c>
      <c r="D66" s="8" t="s">
        <v>1</v>
      </c>
      <c r="E66" s="10">
        <f t="shared" si="38"/>
        <v>2351</v>
      </c>
      <c r="F66" s="10">
        <f t="shared" si="38"/>
        <v>1261.5</v>
      </c>
      <c r="G66" s="10">
        <v>2351</v>
      </c>
      <c r="H66" s="10">
        <v>1261.5</v>
      </c>
      <c r="I66" s="10"/>
      <c r="J66" s="10"/>
      <c r="K66" s="10"/>
      <c r="L66" s="10"/>
      <c r="M66" s="10"/>
      <c r="N66" s="10"/>
      <c r="O66" s="33"/>
      <c r="P66" s="34"/>
      <c r="Q66" s="11"/>
    </row>
    <row r="67" spans="1:17" ht="25.5">
      <c r="A67" s="26"/>
      <c r="B67" s="37"/>
      <c r="C67" s="13" t="s">
        <v>66</v>
      </c>
      <c r="D67" s="8" t="s">
        <v>5</v>
      </c>
      <c r="E67" s="10">
        <f t="shared" si="38"/>
        <v>2055</v>
      </c>
      <c r="F67" s="10">
        <f t="shared" si="38"/>
        <v>1400</v>
      </c>
      <c r="G67" s="10">
        <v>2055</v>
      </c>
      <c r="H67" s="10">
        <v>1400</v>
      </c>
      <c r="I67" s="10"/>
      <c r="J67" s="10"/>
      <c r="K67" s="10"/>
      <c r="L67" s="10"/>
      <c r="M67" s="10"/>
      <c r="N67" s="10"/>
      <c r="O67" s="33"/>
      <c r="P67" s="34"/>
      <c r="Q67" s="11"/>
    </row>
    <row r="68" spans="1:17" ht="25.5">
      <c r="A68" s="26"/>
      <c r="B68" s="37"/>
      <c r="C68" s="13" t="s">
        <v>66</v>
      </c>
      <c r="D68" s="8" t="s">
        <v>48</v>
      </c>
      <c r="E68" s="10">
        <f>G68+I68+K68+M68</f>
        <v>2055</v>
      </c>
      <c r="F68" s="10">
        <f aca="true" t="shared" si="39" ref="E68:F72">H68+J68+L68+N68</f>
        <v>1400</v>
      </c>
      <c r="G68" s="10">
        <v>2055</v>
      </c>
      <c r="H68" s="10">
        <v>1400</v>
      </c>
      <c r="I68" s="10"/>
      <c r="J68" s="10"/>
      <c r="K68" s="10"/>
      <c r="L68" s="10"/>
      <c r="M68" s="10"/>
      <c r="N68" s="10"/>
      <c r="O68" s="33"/>
      <c r="P68" s="34"/>
      <c r="Q68" s="11"/>
    </row>
    <row r="69" spans="1:17" ht="25.5">
      <c r="A69" s="26"/>
      <c r="B69" s="37"/>
      <c r="C69" s="13" t="s">
        <v>66</v>
      </c>
      <c r="D69" s="8" t="s">
        <v>49</v>
      </c>
      <c r="E69" s="10">
        <f t="shared" si="39"/>
        <v>2055</v>
      </c>
      <c r="F69" s="10">
        <f t="shared" si="39"/>
        <v>1400</v>
      </c>
      <c r="G69" s="10">
        <v>2055</v>
      </c>
      <c r="H69" s="10">
        <v>1400</v>
      </c>
      <c r="I69" s="10"/>
      <c r="J69" s="10"/>
      <c r="K69" s="10"/>
      <c r="L69" s="10"/>
      <c r="M69" s="10"/>
      <c r="N69" s="10"/>
      <c r="O69" s="33"/>
      <c r="P69" s="34"/>
      <c r="Q69" s="11"/>
    </row>
    <row r="70" spans="1:17" ht="25.5">
      <c r="A70" s="26"/>
      <c r="B70" s="37"/>
      <c r="C70" s="13"/>
      <c r="D70" s="8" t="s">
        <v>50</v>
      </c>
      <c r="E70" s="10">
        <f t="shared" si="39"/>
        <v>2351</v>
      </c>
      <c r="F70" s="10">
        <f t="shared" si="39"/>
        <v>0</v>
      </c>
      <c r="G70" s="16">
        <v>2351</v>
      </c>
      <c r="H70" s="10"/>
      <c r="I70" s="10"/>
      <c r="J70" s="10"/>
      <c r="K70" s="10"/>
      <c r="L70" s="10"/>
      <c r="M70" s="10"/>
      <c r="N70" s="10"/>
      <c r="O70" s="33"/>
      <c r="P70" s="34"/>
      <c r="Q70" s="11"/>
    </row>
    <row r="71" spans="1:17" ht="25.5">
      <c r="A71" s="26"/>
      <c r="B71" s="37"/>
      <c r="C71" s="13"/>
      <c r="D71" s="8" t="s">
        <v>56</v>
      </c>
      <c r="E71" s="10">
        <f>G71+I71+K71+M71</f>
        <v>2351</v>
      </c>
      <c r="F71" s="10">
        <f t="shared" si="39"/>
        <v>0</v>
      </c>
      <c r="G71" s="10">
        <v>2351</v>
      </c>
      <c r="H71" s="10"/>
      <c r="I71" s="10"/>
      <c r="J71" s="10"/>
      <c r="K71" s="10"/>
      <c r="L71" s="10"/>
      <c r="M71" s="10"/>
      <c r="N71" s="10"/>
      <c r="O71" s="33"/>
      <c r="P71" s="34"/>
      <c r="Q71" s="11"/>
    </row>
    <row r="72" spans="1:17" ht="25.5">
      <c r="A72" s="26"/>
      <c r="B72" s="37"/>
      <c r="C72" s="13"/>
      <c r="D72" s="8" t="s">
        <v>57</v>
      </c>
      <c r="E72" s="10">
        <f t="shared" si="39"/>
        <v>2351</v>
      </c>
      <c r="F72" s="10">
        <f t="shared" si="39"/>
        <v>0</v>
      </c>
      <c r="G72" s="10">
        <v>2351</v>
      </c>
      <c r="H72" s="10"/>
      <c r="I72" s="10"/>
      <c r="J72" s="10"/>
      <c r="K72" s="10"/>
      <c r="L72" s="10"/>
      <c r="M72" s="10"/>
      <c r="N72" s="10"/>
      <c r="O72" s="33"/>
      <c r="P72" s="34"/>
      <c r="Q72" s="11"/>
    </row>
    <row r="73" spans="1:17" ht="25.5">
      <c r="A73" s="26"/>
      <c r="B73" s="37"/>
      <c r="C73" s="13"/>
      <c r="D73" s="8" t="s">
        <v>58</v>
      </c>
      <c r="E73" s="10">
        <f aca="true" t="shared" si="40" ref="E73:F75">G73+I73+K73+M73</f>
        <v>2351</v>
      </c>
      <c r="F73" s="10">
        <f t="shared" si="40"/>
        <v>0</v>
      </c>
      <c r="G73" s="16">
        <v>2351</v>
      </c>
      <c r="H73" s="10"/>
      <c r="I73" s="10"/>
      <c r="J73" s="10"/>
      <c r="K73" s="10"/>
      <c r="L73" s="10"/>
      <c r="M73" s="10"/>
      <c r="N73" s="10"/>
      <c r="O73" s="33"/>
      <c r="P73" s="34"/>
      <c r="Q73" s="11"/>
    </row>
    <row r="74" spans="1:17" ht="25.5">
      <c r="A74" s="26"/>
      <c r="B74" s="37"/>
      <c r="C74" s="13"/>
      <c r="D74" s="8" t="s">
        <v>59</v>
      </c>
      <c r="E74" s="10">
        <f t="shared" si="40"/>
        <v>2351</v>
      </c>
      <c r="F74" s="10">
        <f t="shared" si="40"/>
        <v>0</v>
      </c>
      <c r="G74" s="16">
        <v>2351</v>
      </c>
      <c r="H74" s="10"/>
      <c r="I74" s="10"/>
      <c r="J74" s="10"/>
      <c r="K74" s="10"/>
      <c r="L74" s="10"/>
      <c r="M74" s="10"/>
      <c r="N74" s="10"/>
      <c r="O74" s="33"/>
      <c r="P74" s="34"/>
      <c r="Q74" s="11"/>
    </row>
    <row r="75" spans="1:17" ht="25.5">
      <c r="A75" s="27"/>
      <c r="B75" s="38"/>
      <c r="C75" s="13"/>
      <c r="D75" s="8" t="s">
        <v>60</v>
      </c>
      <c r="E75" s="10">
        <f t="shared" si="40"/>
        <v>2351</v>
      </c>
      <c r="F75" s="10">
        <f t="shared" si="40"/>
        <v>0</v>
      </c>
      <c r="G75" s="16">
        <v>2351</v>
      </c>
      <c r="H75" s="10"/>
      <c r="I75" s="10"/>
      <c r="J75" s="10"/>
      <c r="K75" s="10"/>
      <c r="L75" s="10"/>
      <c r="M75" s="10"/>
      <c r="N75" s="10"/>
      <c r="O75" s="12"/>
      <c r="P75" s="35"/>
      <c r="Q75" s="11"/>
    </row>
    <row r="76" spans="1:17" ht="15" customHeight="1">
      <c r="A76" s="25" t="s">
        <v>38</v>
      </c>
      <c r="B76" s="28" t="s">
        <v>27</v>
      </c>
      <c r="C76" s="8"/>
      <c r="D76" s="8" t="s">
        <v>18</v>
      </c>
      <c r="E76" s="10">
        <f aca="true" t="shared" si="41" ref="E76:F79">G76+I76+K76+M76</f>
        <v>54471.3</v>
      </c>
      <c r="F76" s="10">
        <f>H76+J76+L76+N76</f>
        <v>30966.899999999994</v>
      </c>
      <c r="G76" s="10">
        <f>SUM(G77:G87)</f>
        <v>54471.3</v>
      </c>
      <c r="H76" s="10">
        <f>SUM(H77:H87)</f>
        <v>30966.899999999994</v>
      </c>
      <c r="I76" s="10">
        <f aca="true" t="shared" si="42" ref="I76:N76">SUM(I77:I87)</f>
        <v>0</v>
      </c>
      <c r="J76" s="10">
        <f t="shared" si="42"/>
        <v>0</v>
      </c>
      <c r="K76" s="10">
        <f t="shared" si="42"/>
        <v>0</v>
      </c>
      <c r="L76" s="10">
        <f t="shared" si="42"/>
        <v>0</v>
      </c>
      <c r="M76" s="10">
        <f t="shared" si="42"/>
        <v>0</v>
      </c>
      <c r="N76" s="10">
        <f t="shared" si="42"/>
        <v>0</v>
      </c>
      <c r="O76" s="31" t="s">
        <v>19</v>
      </c>
      <c r="P76" s="32"/>
      <c r="Q76" s="11"/>
    </row>
    <row r="77" spans="1:17" ht="25.5">
      <c r="A77" s="26"/>
      <c r="B77" s="29"/>
      <c r="C77" s="8"/>
      <c r="D77" s="8" t="s">
        <v>0</v>
      </c>
      <c r="E77" s="10">
        <f t="shared" si="41"/>
        <v>4487.4</v>
      </c>
      <c r="F77" s="10">
        <f>H77+J77+L77+N77</f>
        <v>4487.4</v>
      </c>
      <c r="G77" s="10">
        <f>4052.4-565+1000</f>
        <v>4487.4</v>
      </c>
      <c r="H77" s="10">
        <f>3228.2+216.9+577.3+30-33-565+33+1000</f>
        <v>4487.4</v>
      </c>
      <c r="I77" s="10"/>
      <c r="J77" s="10"/>
      <c r="K77" s="10"/>
      <c r="L77" s="10"/>
      <c r="M77" s="10"/>
      <c r="N77" s="10"/>
      <c r="O77" s="33"/>
      <c r="P77" s="34"/>
      <c r="Q77" s="11"/>
    </row>
    <row r="78" spans="1:17" ht="51">
      <c r="A78" s="26"/>
      <c r="B78" s="29"/>
      <c r="C78" s="9" t="s">
        <v>77</v>
      </c>
      <c r="D78" s="8" t="s">
        <v>1</v>
      </c>
      <c r="E78" s="10">
        <f>G78+I78+K78+M78</f>
        <v>6598.2</v>
      </c>
      <c r="F78" s="10">
        <f>H78+J78+L78+N78</f>
        <v>6598.2</v>
      </c>
      <c r="G78" s="10">
        <v>6598.2</v>
      </c>
      <c r="H78" s="10">
        <f>6565.2+33</f>
        <v>6598.2</v>
      </c>
      <c r="I78" s="10"/>
      <c r="J78" s="10"/>
      <c r="K78" s="10"/>
      <c r="L78" s="10"/>
      <c r="M78" s="10"/>
      <c r="N78" s="10"/>
      <c r="O78" s="33"/>
      <c r="P78" s="34"/>
      <c r="Q78" s="11"/>
    </row>
    <row r="79" spans="1:17" ht="38.25">
      <c r="A79" s="26"/>
      <c r="B79" s="29"/>
      <c r="C79" s="9" t="s">
        <v>65</v>
      </c>
      <c r="D79" s="8" t="s">
        <v>5</v>
      </c>
      <c r="E79" s="10">
        <f t="shared" si="41"/>
        <v>6627.1</v>
      </c>
      <c r="F79" s="10">
        <f t="shared" si="41"/>
        <v>6627.1</v>
      </c>
      <c r="G79" s="10">
        <v>6627.1</v>
      </c>
      <c r="H79" s="10">
        <v>6627.1</v>
      </c>
      <c r="I79" s="10"/>
      <c r="J79" s="10"/>
      <c r="K79" s="10"/>
      <c r="L79" s="10"/>
      <c r="M79" s="10"/>
      <c r="N79" s="10"/>
      <c r="O79" s="33"/>
      <c r="P79" s="34"/>
      <c r="Q79" s="11"/>
    </row>
    <row r="80" spans="1:17" ht="38.25">
      <c r="A80" s="26"/>
      <c r="B80" s="29"/>
      <c r="C80" s="9" t="s">
        <v>65</v>
      </c>
      <c r="D80" s="8" t="s">
        <v>48</v>
      </c>
      <c r="E80" s="10">
        <f aca="true" t="shared" si="43" ref="E80:F87">G80+I80+K80+M80</f>
        <v>6627.1</v>
      </c>
      <c r="F80" s="10">
        <f t="shared" si="43"/>
        <v>6627.1</v>
      </c>
      <c r="G80" s="10">
        <v>6627.1</v>
      </c>
      <c r="H80" s="10">
        <v>6627.1</v>
      </c>
      <c r="I80" s="10"/>
      <c r="J80" s="10"/>
      <c r="K80" s="10"/>
      <c r="L80" s="10"/>
      <c r="M80" s="10"/>
      <c r="N80" s="10"/>
      <c r="O80" s="33"/>
      <c r="P80" s="34"/>
      <c r="Q80" s="11"/>
    </row>
    <row r="81" spans="1:17" ht="38.25">
      <c r="A81" s="26"/>
      <c r="B81" s="29"/>
      <c r="C81" s="9" t="s">
        <v>65</v>
      </c>
      <c r="D81" s="8" t="s">
        <v>49</v>
      </c>
      <c r="E81" s="10">
        <f t="shared" si="43"/>
        <v>6627.1</v>
      </c>
      <c r="F81" s="10">
        <f t="shared" si="43"/>
        <v>6627.1</v>
      </c>
      <c r="G81" s="10">
        <v>6627.1</v>
      </c>
      <c r="H81" s="10">
        <v>6627.1</v>
      </c>
      <c r="I81" s="10"/>
      <c r="J81" s="10"/>
      <c r="K81" s="10"/>
      <c r="L81" s="10"/>
      <c r="M81" s="10"/>
      <c r="N81" s="10"/>
      <c r="O81" s="33"/>
      <c r="P81" s="34"/>
      <c r="Q81" s="11"/>
    </row>
    <row r="82" spans="1:17" ht="25.5">
      <c r="A82" s="26"/>
      <c r="B82" s="29"/>
      <c r="C82" s="8"/>
      <c r="D82" s="8" t="s">
        <v>50</v>
      </c>
      <c r="E82" s="10">
        <f t="shared" si="43"/>
        <v>3917.4</v>
      </c>
      <c r="F82" s="10">
        <f t="shared" si="43"/>
        <v>0</v>
      </c>
      <c r="G82" s="10">
        <v>3917.4</v>
      </c>
      <c r="H82" s="10"/>
      <c r="I82" s="10"/>
      <c r="J82" s="10"/>
      <c r="K82" s="10"/>
      <c r="L82" s="10"/>
      <c r="M82" s="10"/>
      <c r="N82" s="10"/>
      <c r="O82" s="33"/>
      <c r="P82" s="34"/>
      <c r="Q82" s="11"/>
    </row>
    <row r="83" spans="1:17" ht="25.5">
      <c r="A83" s="26"/>
      <c r="B83" s="29"/>
      <c r="C83" s="8"/>
      <c r="D83" s="8" t="s">
        <v>56</v>
      </c>
      <c r="E83" s="10">
        <f t="shared" si="43"/>
        <v>3917.4</v>
      </c>
      <c r="F83" s="10">
        <f t="shared" si="43"/>
        <v>0</v>
      </c>
      <c r="G83" s="10">
        <v>3917.4</v>
      </c>
      <c r="H83" s="10"/>
      <c r="I83" s="10"/>
      <c r="J83" s="10"/>
      <c r="K83" s="10"/>
      <c r="L83" s="10"/>
      <c r="M83" s="10"/>
      <c r="N83" s="10"/>
      <c r="O83" s="33"/>
      <c r="P83" s="34"/>
      <c r="Q83" s="11"/>
    </row>
    <row r="84" spans="1:17" ht="25.5">
      <c r="A84" s="26"/>
      <c r="B84" s="29"/>
      <c r="C84" s="8"/>
      <c r="D84" s="8" t="s">
        <v>57</v>
      </c>
      <c r="E84" s="10">
        <f t="shared" si="43"/>
        <v>3917.4</v>
      </c>
      <c r="F84" s="10">
        <f t="shared" si="43"/>
        <v>0</v>
      </c>
      <c r="G84" s="10">
        <v>3917.4</v>
      </c>
      <c r="H84" s="10"/>
      <c r="I84" s="10"/>
      <c r="J84" s="10"/>
      <c r="K84" s="10"/>
      <c r="L84" s="10"/>
      <c r="M84" s="10"/>
      <c r="N84" s="10"/>
      <c r="O84" s="33"/>
      <c r="P84" s="34"/>
      <c r="Q84" s="11"/>
    </row>
    <row r="85" spans="1:17" ht="25.5">
      <c r="A85" s="26"/>
      <c r="B85" s="29"/>
      <c r="C85" s="8"/>
      <c r="D85" s="8" t="s">
        <v>58</v>
      </c>
      <c r="E85" s="10">
        <f t="shared" si="43"/>
        <v>3917.4</v>
      </c>
      <c r="F85" s="10">
        <f t="shared" si="43"/>
        <v>0</v>
      </c>
      <c r="G85" s="10">
        <v>3917.4</v>
      </c>
      <c r="H85" s="10"/>
      <c r="I85" s="10"/>
      <c r="J85" s="10"/>
      <c r="K85" s="10"/>
      <c r="L85" s="10"/>
      <c r="M85" s="10"/>
      <c r="N85" s="10"/>
      <c r="O85" s="33"/>
      <c r="P85" s="34"/>
      <c r="Q85" s="11"/>
    </row>
    <row r="86" spans="1:17" ht="25.5">
      <c r="A86" s="26"/>
      <c r="B86" s="29"/>
      <c r="C86" s="8"/>
      <c r="D86" s="8" t="s">
        <v>59</v>
      </c>
      <c r="E86" s="10">
        <f t="shared" si="43"/>
        <v>3917.4</v>
      </c>
      <c r="F86" s="10">
        <f t="shared" si="43"/>
        <v>0</v>
      </c>
      <c r="G86" s="10">
        <v>3917.4</v>
      </c>
      <c r="H86" s="10"/>
      <c r="I86" s="10"/>
      <c r="J86" s="10"/>
      <c r="K86" s="10"/>
      <c r="L86" s="10"/>
      <c r="M86" s="10"/>
      <c r="N86" s="10"/>
      <c r="O86" s="33"/>
      <c r="P86" s="34"/>
      <c r="Q86" s="11"/>
    </row>
    <row r="87" spans="1:17" ht="25.5">
      <c r="A87" s="27"/>
      <c r="B87" s="30"/>
      <c r="C87" s="8"/>
      <c r="D87" s="8" t="s">
        <v>60</v>
      </c>
      <c r="E87" s="10">
        <f t="shared" si="43"/>
        <v>3917.4</v>
      </c>
      <c r="F87" s="10">
        <f t="shared" si="43"/>
        <v>0</v>
      </c>
      <c r="G87" s="10">
        <v>3917.4</v>
      </c>
      <c r="H87" s="10"/>
      <c r="I87" s="10"/>
      <c r="J87" s="10"/>
      <c r="K87" s="10"/>
      <c r="L87" s="10"/>
      <c r="M87" s="10"/>
      <c r="N87" s="10"/>
      <c r="O87" s="12"/>
      <c r="P87" s="35"/>
      <c r="Q87" s="11"/>
    </row>
    <row r="88" spans="1:17" ht="15" customHeight="1">
      <c r="A88" s="25" t="s">
        <v>51</v>
      </c>
      <c r="B88" s="28" t="s">
        <v>52</v>
      </c>
      <c r="C88" s="8"/>
      <c r="D88" s="8" t="s">
        <v>18</v>
      </c>
      <c r="E88" s="10">
        <f aca="true" t="shared" si="44" ref="E88:E99">G88+I88+K88+M88</f>
        <v>2282.8</v>
      </c>
      <c r="F88" s="10">
        <f aca="true" t="shared" si="45" ref="F88:F94">H88+J88+L88+N88</f>
        <v>2282.8</v>
      </c>
      <c r="G88" s="10">
        <f>SUM(G89:G99)</f>
        <v>2282.8</v>
      </c>
      <c r="H88" s="10">
        <f aca="true" t="shared" si="46" ref="H88:N88">SUM(H89:H99)</f>
        <v>2282.8</v>
      </c>
      <c r="I88" s="10">
        <f t="shared" si="46"/>
        <v>0</v>
      </c>
      <c r="J88" s="10">
        <f t="shared" si="46"/>
        <v>0</v>
      </c>
      <c r="K88" s="10">
        <f t="shared" si="46"/>
        <v>0</v>
      </c>
      <c r="L88" s="10">
        <f t="shared" si="46"/>
        <v>0</v>
      </c>
      <c r="M88" s="10">
        <f t="shared" si="46"/>
        <v>0</v>
      </c>
      <c r="N88" s="10">
        <f t="shared" si="46"/>
        <v>0</v>
      </c>
      <c r="O88" s="31" t="s">
        <v>19</v>
      </c>
      <c r="P88" s="32"/>
      <c r="Q88" s="11"/>
    </row>
    <row r="89" spans="1:17" ht="25.5">
      <c r="A89" s="26"/>
      <c r="B89" s="29"/>
      <c r="C89" s="8"/>
      <c r="D89" s="8" t="s">
        <v>0</v>
      </c>
      <c r="E89" s="10">
        <f t="shared" si="44"/>
        <v>1650</v>
      </c>
      <c r="F89" s="10">
        <f t="shared" si="45"/>
        <v>1650</v>
      </c>
      <c r="G89" s="10">
        <f>H89</f>
        <v>1650</v>
      </c>
      <c r="H89" s="10">
        <f>1500+150</f>
        <v>1650</v>
      </c>
      <c r="I89" s="10"/>
      <c r="J89" s="10"/>
      <c r="K89" s="10"/>
      <c r="L89" s="10"/>
      <c r="M89" s="10"/>
      <c r="N89" s="10"/>
      <c r="O89" s="33"/>
      <c r="P89" s="34"/>
      <c r="Q89" s="11"/>
    </row>
    <row r="90" spans="1:17" ht="38.25">
      <c r="A90" s="26"/>
      <c r="B90" s="29"/>
      <c r="C90" s="9" t="s">
        <v>78</v>
      </c>
      <c r="D90" s="8" t="s">
        <v>1</v>
      </c>
      <c r="E90" s="10">
        <f t="shared" si="44"/>
        <v>632.8</v>
      </c>
      <c r="F90" s="10">
        <f t="shared" si="45"/>
        <v>632.8</v>
      </c>
      <c r="G90" s="10">
        <f>H90</f>
        <v>632.8</v>
      </c>
      <c r="H90" s="10">
        <f>599.8+33</f>
        <v>632.8</v>
      </c>
      <c r="I90" s="10"/>
      <c r="J90" s="10"/>
      <c r="K90" s="10"/>
      <c r="L90" s="10"/>
      <c r="M90" s="10"/>
      <c r="N90" s="10"/>
      <c r="O90" s="33"/>
      <c r="P90" s="34"/>
      <c r="Q90" s="11"/>
    </row>
    <row r="91" spans="1:17" ht="25.5">
      <c r="A91" s="26"/>
      <c r="B91" s="29"/>
      <c r="C91" s="8"/>
      <c r="D91" s="8" t="s">
        <v>5</v>
      </c>
      <c r="E91" s="10">
        <f t="shared" si="44"/>
        <v>0</v>
      </c>
      <c r="F91" s="10">
        <f t="shared" si="45"/>
        <v>0</v>
      </c>
      <c r="G91" s="10"/>
      <c r="H91" s="10"/>
      <c r="I91" s="10"/>
      <c r="J91" s="10"/>
      <c r="K91" s="10"/>
      <c r="L91" s="10"/>
      <c r="M91" s="10"/>
      <c r="N91" s="10"/>
      <c r="O91" s="33"/>
      <c r="P91" s="34"/>
      <c r="Q91" s="11"/>
    </row>
    <row r="92" spans="1:17" ht="25.5">
      <c r="A92" s="26"/>
      <c r="B92" s="29"/>
      <c r="C92" s="8"/>
      <c r="D92" s="8" t="s">
        <v>48</v>
      </c>
      <c r="E92" s="10">
        <f t="shared" si="44"/>
        <v>0</v>
      </c>
      <c r="F92" s="10">
        <f t="shared" si="45"/>
        <v>0</v>
      </c>
      <c r="G92" s="10"/>
      <c r="H92" s="10"/>
      <c r="I92" s="10"/>
      <c r="J92" s="10"/>
      <c r="K92" s="10"/>
      <c r="L92" s="10"/>
      <c r="M92" s="10"/>
      <c r="N92" s="10"/>
      <c r="O92" s="33"/>
      <c r="P92" s="34"/>
      <c r="Q92" s="11"/>
    </row>
    <row r="93" spans="1:17" ht="25.5">
      <c r="A93" s="26"/>
      <c r="B93" s="29"/>
      <c r="C93" s="8"/>
      <c r="D93" s="8" t="s">
        <v>49</v>
      </c>
      <c r="E93" s="10">
        <f t="shared" si="44"/>
        <v>0</v>
      </c>
      <c r="F93" s="10">
        <f t="shared" si="45"/>
        <v>0</v>
      </c>
      <c r="G93" s="10"/>
      <c r="H93" s="10"/>
      <c r="I93" s="10"/>
      <c r="J93" s="10"/>
      <c r="K93" s="10"/>
      <c r="L93" s="10"/>
      <c r="M93" s="10"/>
      <c r="N93" s="10"/>
      <c r="O93" s="33"/>
      <c r="P93" s="34"/>
      <c r="Q93" s="11"/>
    </row>
    <row r="94" spans="1:17" ht="25.5">
      <c r="A94" s="26"/>
      <c r="B94" s="29"/>
      <c r="C94" s="8"/>
      <c r="D94" s="8" t="s">
        <v>50</v>
      </c>
      <c r="E94" s="10">
        <f t="shared" si="44"/>
        <v>0</v>
      </c>
      <c r="F94" s="10">
        <f t="shared" si="45"/>
        <v>0</v>
      </c>
      <c r="G94" s="10"/>
      <c r="H94" s="10"/>
      <c r="I94" s="10"/>
      <c r="J94" s="10"/>
      <c r="K94" s="10"/>
      <c r="L94" s="10"/>
      <c r="M94" s="10"/>
      <c r="N94" s="10"/>
      <c r="O94" s="33"/>
      <c r="P94" s="34"/>
      <c r="Q94" s="11"/>
    </row>
    <row r="95" spans="1:17" ht="25.5">
      <c r="A95" s="26"/>
      <c r="B95" s="29"/>
      <c r="C95" s="8"/>
      <c r="D95" s="8" t="s">
        <v>56</v>
      </c>
      <c r="E95" s="10">
        <f t="shared" si="44"/>
        <v>0</v>
      </c>
      <c r="F95" s="10">
        <f>H95+J95+L95+N95</f>
        <v>0</v>
      </c>
      <c r="G95" s="10"/>
      <c r="H95" s="10"/>
      <c r="I95" s="10"/>
      <c r="J95" s="10"/>
      <c r="K95" s="10"/>
      <c r="L95" s="10"/>
      <c r="M95" s="10"/>
      <c r="N95" s="10"/>
      <c r="O95" s="33"/>
      <c r="P95" s="34"/>
      <c r="Q95" s="11"/>
    </row>
    <row r="96" spans="1:17" ht="25.5">
      <c r="A96" s="26"/>
      <c r="B96" s="29"/>
      <c r="C96" s="8"/>
      <c r="D96" s="8" t="s">
        <v>57</v>
      </c>
      <c r="E96" s="10">
        <f t="shared" si="44"/>
        <v>0</v>
      </c>
      <c r="F96" s="10">
        <f>H96+J96+L96+N96</f>
        <v>0</v>
      </c>
      <c r="G96" s="10"/>
      <c r="H96" s="10"/>
      <c r="I96" s="10"/>
      <c r="J96" s="10"/>
      <c r="K96" s="10"/>
      <c r="L96" s="10"/>
      <c r="M96" s="10"/>
      <c r="N96" s="10"/>
      <c r="O96" s="33"/>
      <c r="P96" s="34"/>
      <c r="Q96" s="11"/>
    </row>
    <row r="97" spans="1:17" ht="25.5">
      <c r="A97" s="26"/>
      <c r="B97" s="29"/>
      <c r="C97" s="8"/>
      <c r="D97" s="8" t="s">
        <v>58</v>
      </c>
      <c r="E97" s="10">
        <f t="shared" si="44"/>
        <v>0</v>
      </c>
      <c r="F97" s="10">
        <f>H97+J97+L97+N97</f>
        <v>0</v>
      </c>
      <c r="G97" s="10"/>
      <c r="H97" s="10"/>
      <c r="I97" s="10"/>
      <c r="J97" s="10"/>
      <c r="K97" s="10"/>
      <c r="L97" s="10"/>
      <c r="M97" s="10"/>
      <c r="N97" s="10"/>
      <c r="O97" s="33"/>
      <c r="P97" s="34"/>
      <c r="Q97" s="11"/>
    </row>
    <row r="98" spans="1:17" ht="25.5">
      <c r="A98" s="26"/>
      <c r="B98" s="29"/>
      <c r="C98" s="8"/>
      <c r="D98" s="8" t="s">
        <v>59</v>
      </c>
      <c r="E98" s="10">
        <f t="shared" si="44"/>
        <v>0</v>
      </c>
      <c r="F98" s="10">
        <f>H98+J98+L98+N98</f>
        <v>0</v>
      </c>
      <c r="G98" s="10"/>
      <c r="H98" s="10"/>
      <c r="I98" s="10"/>
      <c r="J98" s="10"/>
      <c r="K98" s="10"/>
      <c r="L98" s="10"/>
      <c r="M98" s="10"/>
      <c r="N98" s="10"/>
      <c r="O98" s="33"/>
      <c r="P98" s="34"/>
      <c r="Q98" s="11"/>
    </row>
    <row r="99" spans="1:17" ht="25.5">
      <c r="A99" s="27"/>
      <c r="B99" s="30"/>
      <c r="C99" s="8"/>
      <c r="D99" s="8" t="s">
        <v>60</v>
      </c>
      <c r="E99" s="10">
        <f t="shared" si="44"/>
        <v>0</v>
      </c>
      <c r="F99" s="10">
        <f>H99+J99+L99+N99</f>
        <v>0</v>
      </c>
      <c r="G99" s="10"/>
      <c r="H99" s="10"/>
      <c r="I99" s="10"/>
      <c r="J99" s="10"/>
      <c r="K99" s="10"/>
      <c r="L99" s="10"/>
      <c r="M99" s="10"/>
      <c r="N99" s="10"/>
      <c r="O99" s="12"/>
      <c r="P99" s="35"/>
      <c r="Q99" s="11"/>
    </row>
    <row r="100" spans="1:17" ht="15">
      <c r="A100" s="25"/>
      <c r="B100" s="28" t="s">
        <v>2</v>
      </c>
      <c r="C100" s="8"/>
      <c r="D100" s="18" t="s">
        <v>18</v>
      </c>
      <c r="E100" s="10">
        <f aca="true" t="shared" si="47" ref="E100:F103">G100+I100+K100+M100</f>
        <v>184793.00000000003</v>
      </c>
      <c r="F100" s="10">
        <f t="shared" si="47"/>
        <v>69801.4</v>
      </c>
      <c r="G100" s="10">
        <f>SUM(G101:G111)</f>
        <v>184793.00000000003</v>
      </c>
      <c r="H100" s="10">
        <f aca="true" t="shared" si="48" ref="H100:N100">SUM(H101:H111)</f>
        <v>69801.4</v>
      </c>
      <c r="I100" s="10">
        <f t="shared" si="48"/>
        <v>0</v>
      </c>
      <c r="J100" s="10">
        <f t="shared" si="48"/>
        <v>0</v>
      </c>
      <c r="K100" s="10">
        <f t="shared" si="48"/>
        <v>0</v>
      </c>
      <c r="L100" s="10">
        <f t="shared" si="48"/>
        <v>0</v>
      </c>
      <c r="M100" s="10">
        <f t="shared" si="48"/>
        <v>0</v>
      </c>
      <c r="N100" s="10">
        <f t="shared" si="48"/>
        <v>0</v>
      </c>
      <c r="O100" s="31"/>
      <c r="P100" s="32"/>
      <c r="Q100" s="11"/>
    </row>
    <row r="101" spans="1:17" ht="25.5">
      <c r="A101" s="26"/>
      <c r="B101" s="29"/>
      <c r="C101" s="8"/>
      <c r="D101" s="18" t="s">
        <v>0</v>
      </c>
      <c r="E101" s="10">
        <f t="shared" si="47"/>
        <v>9070.1</v>
      </c>
      <c r="F101" s="10">
        <f t="shared" si="47"/>
        <v>9070.1</v>
      </c>
      <c r="G101" s="10">
        <f>G29</f>
        <v>9070.1</v>
      </c>
      <c r="H101" s="10">
        <f aca="true" t="shared" si="49" ref="H101:N101">H29</f>
        <v>9070.1</v>
      </c>
      <c r="I101" s="10">
        <f t="shared" si="49"/>
        <v>0</v>
      </c>
      <c r="J101" s="10">
        <f t="shared" si="49"/>
        <v>0</v>
      </c>
      <c r="K101" s="10">
        <f t="shared" si="49"/>
        <v>0</v>
      </c>
      <c r="L101" s="10">
        <f t="shared" si="49"/>
        <v>0</v>
      </c>
      <c r="M101" s="10">
        <f t="shared" si="49"/>
        <v>0</v>
      </c>
      <c r="N101" s="19">
        <f t="shared" si="49"/>
        <v>0</v>
      </c>
      <c r="O101" s="33"/>
      <c r="P101" s="34"/>
      <c r="Q101" s="11"/>
    </row>
    <row r="102" spans="1:17" ht="25.5">
      <c r="A102" s="26"/>
      <c r="B102" s="29"/>
      <c r="C102" s="8"/>
      <c r="D102" s="18" t="s">
        <v>1</v>
      </c>
      <c r="E102" s="10">
        <f t="shared" si="47"/>
        <v>22093.2</v>
      </c>
      <c r="F102" s="10">
        <f t="shared" si="47"/>
        <v>18324.2</v>
      </c>
      <c r="G102" s="10">
        <f>G30</f>
        <v>22093.2</v>
      </c>
      <c r="H102" s="10">
        <f aca="true" t="shared" si="50" ref="H102:N103">H30</f>
        <v>18324.2</v>
      </c>
      <c r="I102" s="10">
        <f t="shared" si="50"/>
        <v>0</v>
      </c>
      <c r="J102" s="10">
        <f t="shared" si="50"/>
        <v>0</v>
      </c>
      <c r="K102" s="10">
        <f t="shared" si="50"/>
        <v>0</v>
      </c>
      <c r="L102" s="10">
        <f t="shared" si="50"/>
        <v>0</v>
      </c>
      <c r="M102" s="10">
        <f t="shared" si="50"/>
        <v>0</v>
      </c>
      <c r="N102" s="19">
        <f t="shared" si="50"/>
        <v>0</v>
      </c>
      <c r="O102" s="33"/>
      <c r="P102" s="34"/>
      <c r="Q102" s="11"/>
    </row>
    <row r="103" spans="1:17" ht="25.5">
      <c r="A103" s="26"/>
      <c r="B103" s="29"/>
      <c r="C103" s="8"/>
      <c r="D103" s="18" t="s">
        <v>5</v>
      </c>
      <c r="E103" s="10">
        <f t="shared" si="47"/>
        <v>20790.7</v>
      </c>
      <c r="F103" s="10">
        <f t="shared" si="47"/>
        <v>20135.7</v>
      </c>
      <c r="G103" s="10">
        <f>G31</f>
        <v>20790.7</v>
      </c>
      <c r="H103" s="10">
        <f t="shared" si="50"/>
        <v>20135.7</v>
      </c>
      <c r="I103" s="10">
        <f t="shared" si="50"/>
        <v>0</v>
      </c>
      <c r="J103" s="10">
        <f t="shared" si="50"/>
        <v>0</v>
      </c>
      <c r="K103" s="10">
        <f t="shared" si="50"/>
        <v>0</v>
      </c>
      <c r="L103" s="10">
        <f t="shared" si="50"/>
        <v>0</v>
      </c>
      <c r="M103" s="10">
        <f t="shared" si="50"/>
        <v>0</v>
      </c>
      <c r="N103" s="19">
        <f t="shared" si="50"/>
        <v>0</v>
      </c>
      <c r="O103" s="33"/>
      <c r="P103" s="34"/>
      <c r="Q103" s="11"/>
    </row>
    <row r="104" spans="1:17" ht="25.5">
      <c r="A104" s="26"/>
      <c r="B104" s="29"/>
      <c r="C104" s="8"/>
      <c r="D104" s="18" t="s">
        <v>48</v>
      </c>
      <c r="E104" s="10">
        <f aca="true" t="shared" si="51" ref="E104:F108">G104+I104+K104+M104</f>
        <v>11790.7</v>
      </c>
      <c r="F104" s="10">
        <f t="shared" si="51"/>
        <v>11135.7</v>
      </c>
      <c r="G104" s="10">
        <f>G32</f>
        <v>11790.7</v>
      </c>
      <c r="H104" s="10">
        <f aca="true" t="shared" si="52" ref="H104:N104">H32</f>
        <v>11135.7</v>
      </c>
      <c r="I104" s="10">
        <f t="shared" si="52"/>
        <v>0</v>
      </c>
      <c r="J104" s="10">
        <f t="shared" si="52"/>
        <v>0</v>
      </c>
      <c r="K104" s="10">
        <f t="shared" si="52"/>
        <v>0</v>
      </c>
      <c r="L104" s="10">
        <f t="shared" si="52"/>
        <v>0</v>
      </c>
      <c r="M104" s="10">
        <f t="shared" si="52"/>
        <v>0</v>
      </c>
      <c r="N104" s="19">
        <f t="shared" si="52"/>
        <v>0</v>
      </c>
      <c r="O104" s="33"/>
      <c r="P104" s="34"/>
      <c r="Q104" s="11"/>
    </row>
    <row r="105" spans="1:17" ht="25.5">
      <c r="A105" s="26"/>
      <c r="B105" s="29"/>
      <c r="C105" s="8"/>
      <c r="D105" s="18" t="s">
        <v>49</v>
      </c>
      <c r="E105" s="10">
        <f t="shared" si="51"/>
        <v>11790.7</v>
      </c>
      <c r="F105" s="10">
        <f t="shared" si="51"/>
        <v>11135.7</v>
      </c>
      <c r="G105" s="10">
        <f aca="true" t="shared" si="53" ref="G105:N105">G33</f>
        <v>11790.7</v>
      </c>
      <c r="H105" s="10">
        <f t="shared" si="53"/>
        <v>11135.7</v>
      </c>
      <c r="I105" s="10">
        <f t="shared" si="53"/>
        <v>0</v>
      </c>
      <c r="J105" s="10">
        <f t="shared" si="53"/>
        <v>0</v>
      </c>
      <c r="K105" s="10">
        <f t="shared" si="53"/>
        <v>0</v>
      </c>
      <c r="L105" s="10">
        <f t="shared" si="53"/>
        <v>0</v>
      </c>
      <c r="M105" s="10">
        <f t="shared" si="53"/>
        <v>0</v>
      </c>
      <c r="N105" s="19">
        <f t="shared" si="53"/>
        <v>0</v>
      </c>
      <c r="O105" s="33"/>
      <c r="P105" s="34"/>
      <c r="Q105" s="11"/>
    </row>
    <row r="106" spans="1:17" ht="25.5">
      <c r="A106" s="26"/>
      <c r="B106" s="29"/>
      <c r="C106" s="8"/>
      <c r="D106" s="18" t="s">
        <v>50</v>
      </c>
      <c r="E106" s="10">
        <f t="shared" si="51"/>
        <v>18209.600000000002</v>
      </c>
      <c r="F106" s="10">
        <f t="shared" si="51"/>
        <v>0</v>
      </c>
      <c r="G106" s="10">
        <f aca="true" t="shared" si="54" ref="G106:N106">G34</f>
        <v>18209.600000000002</v>
      </c>
      <c r="H106" s="10">
        <f t="shared" si="54"/>
        <v>0</v>
      </c>
      <c r="I106" s="10">
        <f t="shared" si="54"/>
        <v>0</v>
      </c>
      <c r="J106" s="10">
        <f t="shared" si="54"/>
        <v>0</v>
      </c>
      <c r="K106" s="10">
        <f t="shared" si="54"/>
        <v>0</v>
      </c>
      <c r="L106" s="10">
        <f t="shared" si="54"/>
        <v>0</v>
      </c>
      <c r="M106" s="10">
        <f t="shared" si="54"/>
        <v>0</v>
      </c>
      <c r="N106" s="19">
        <f t="shared" si="54"/>
        <v>0</v>
      </c>
      <c r="O106" s="33"/>
      <c r="P106" s="34"/>
      <c r="Q106" s="11"/>
    </row>
    <row r="107" spans="1:17" ht="25.5">
      <c r="A107" s="26"/>
      <c r="B107" s="29"/>
      <c r="C107" s="8"/>
      <c r="D107" s="18" t="s">
        <v>56</v>
      </c>
      <c r="E107" s="10">
        <f t="shared" si="51"/>
        <v>18209.600000000002</v>
      </c>
      <c r="F107" s="10">
        <f t="shared" si="51"/>
        <v>0</v>
      </c>
      <c r="G107" s="10">
        <f>G35</f>
        <v>18209.600000000002</v>
      </c>
      <c r="H107" s="10">
        <f aca="true" t="shared" si="55" ref="G107:N108">H35</f>
        <v>0</v>
      </c>
      <c r="I107" s="10">
        <f t="shared" si="55"/>
        <v>0</v>
      </c>
      <c r="J107" s="10">
        <f t="shared" si="55"/>
        <v>0</v>
      </c>
      <c r="K107" s="10">
        <f t="shared" si="55"/>
        <v>0</v>
      </c>
      <c r="L107" s="10">
        <f t="shared" si="55"/>
        <v>0</v>
      </c>
      <c r="M107" s="10">
        <f t="shared" si="55"/>
        <v>0</v>
      </c>
      <c r="N107" s="19">
        <f t="shared" si="55"/>
        <v>0</v>
      </c>
      <c r="O107" s="33"/>
      <c r="P107" s="34"/>
      <c r="Q107" s="11"/>
    </row>
    <row r="108" spans="1:17" ht="25.5">
      <c r="A108" s="26"/>
      <c r="B108" s="29"/>
      <c r="C108" s="8"/>
      <c r="D108" s="18" t="s">
        <v>57</v>
      </c>
      <c r="E108" s="10">
        <f t="shared" si="51"/>
        <v>18209.600000000002</v>
      </c>
      <c r="F108" s="10">
        <f t="shared" si="51"/>
        <v>0</v>
      </c>
      <c r="G108" s="10">
        <f t="shared" si="55"/>
        <v>18209.600000000002</v>
      </c>
      <c r="H108" s="10">
        <f t="shared" si="55"/>
        <v>0</v>
      </c>
      <c r="I108" s="10">
        <f t="shared" si="55"/>
        <v>0</v>
      </c>
      <c r="J108" s="10">
        <f t="shared" si="55"/>
        <v>0</v>
      </c>
      <c r="K108" s="10">
        <f t="shared" si="55"/>
        <v>0</v>
      </c>
      <c r="L108" s="10">
        <f t="shared" si="55"/>
        <v>0</v>
      </c>
      <c r="M108" s="10">
        <f t="shared" si="55"/>
        <v>0</v>
      </c>
      <c r="N108" s="19">
        <f t="shared" si="55"/>
        <v>0</v>
      </c>
      <c r="O108" s="33"/>
      <c r="P108" s="34"/>
      <c r="Q108" s="11"/>
    </row>
    <row r="109" spans="1:17" ht="25.5">
      <c r="A109" s="26"/>
      <c r="B109" s="29"/>
      <c r="C109" s="8"/>
      <c r="D109" s="18" t="s">
        <v>58</v>
      </c>
      <c r="E109" s="10">
        <f aca="true" t="shared" si="56" ref="E109:F112">G109+I109+K109+M109</f>
        <v>18209.600000000002</v>
      </c>
      <c r="F109" s="10">
        <f t="shared" si="56"/>
        <v>0</v>
      </c>
      <c r="G109" s="10">
        <f>G37</f>
        <v>18209.600000000002</v>
      </c>
      <c r="H109" s="10">
        <f aca="true" t="shared" si="57" ref="H109:N109">H37</f>
        <v>0</v>
      </c>
      <c r="I109" s="10">
        <f t="shared" si="57"/>
        <v>0</v>
      </c>
      <c r="J109" s="10">
        <f t="shared" si="57"/>
        <v>0</v>
      </c>
      <c r="K109" s="10">
        <f t="shared" si="57"/>
        <v>0</v>
      </c>
      <c r="L109" s="10">
        <f t="shared" si="57"/>
        <v>0</v>
      </c>
      <c r="M109" s="10">
        <f t="shared" si="57"/>
        <v>0</v>
      </c>
      <c r="N109" s="19">
        <f t="shared" si="57"/>
        <v>0</v>
      </c>
      <c r="O109" s="33"/>
      <c r="P109" s="34"/>
      <c r="Q109" s="11"/>
    </row>
    <row r="110" spans="1:17" ht="25.5">
      <c r="A110" s="26"/>
      <c r="B110" s="29"/>
      <c r="C110" s="8"/>
      <c r="D110" s="18" t="s">
        <v>59</v>
      </c>
      <c r="E110" s="10">
        <f t="shared" si="56"/>
        <v>18209.600000000002</v>
      </c>
      <c r="F110" s="10">
        <f t="shared" si="56"/>
        <v>0</v>
      </c>
      <c r="G110" s="10">
        <f aca="true" t="shared" si="58" ref="G110:N110">G38</f>
        <v>18209.600000000002</v>
      </c>
      <c r="H110" s="10">
        <f t="shared" si="58"/>
        <v>0</v>
      </c>
      <c r="I110" s="10">
        <f t="shared" si="58"/>
        <v>0</v>
      </c>
      <c r="J110" s="10">
        <f t="shared" si="58"/>
        <v>0</v>
      </c>
      <c r="K110" s="10">
        <f t="shared" si="58"/>
        <v>0</v>
      </c>
      <c r="L110" s="10">
        <f t="shared" si="58"/>
        <v>0</v>
      </c>
      <c r="M110" s="10">
        <f t="shared" si="58"/>
        <v>0</v>
      </c>
      <c r="N110" s="19">
        <f t="shared" si="58"/>
        <v>0</v>
      </c>
      <c r="O110" s="33"/>
      <c r="P110" s="34"/>
      <c r="Q110" s="11"/>
    </row>
    <row r="111" spans="1:17" ht="25.5">
      <c r="A111" s="27"/>
      <c r="B111" s="30"/>
      <c r="C111" s="8"/>
      <c r="D111" s="18" t="s">
        <v>60</v>
      </c>
      <c r="E111" s="10">
        <f t="shared" si="56"/>
        <v>18209.600000000002</v>
      </c>
      <c r="F111" s="10">
        <f t="shared" si="56"/>
        <v>0</v>
      </c>
      <c r="G111" s="10">
        <f aca="true" t="shared" si="59" ref="G111:N111">G39</f>
        <v>18209.600000000002</v>
      </c>
      <c r="H111" s="10">
        <f t="shared" si="59"/>
        <v>0</v>
      </c>
      <c r="I111" s="10">
        <f t="shared" si="59"/>
        <v>0</v>
      </c>
      <c r="J111" s="10">
        <f t="shared" si="59"/>
        <v>0</v>
      </c>
      <c r="K111" s="10">
        <f t="shared" si="59"/>
        <v>0</v>
      </c>
      <c r="L111" s="10">
        <f t="shared" si="59"/>
        <v>0</v>
      </c>
      <c r="M111" s="10">
        <f t="shared" si="59"/>
        <v>0</v>
      </c>
      <c r="N111" s="19">
        <f t="shared" si="59"/>
        <v>0</v>
      </c>
      <c r="O111" s="12"/>
      <c r="P111" s="35"/>
      <c r="Q111" s="11"/>
    </row>
    <row r="112" spans="1:17" ht="15" customHeight="1">
      <c r="A112" s="25"/>
      <c r="B112" s="36" t="s">
        <v>63</v>
      </c>
      <c r="C112" s="13"/>
      <c r="D112" s="18" t="s">
        <v>18</v>
      </c>
      <c r="E112" s="10">
        <f t="shared" si="56"/>
        <v>1966428.0999999996</v>
      </c>
      <c r="F112" s="10">
        <f>H112+J112+L112+N112</f>
        <v>865737.5836</v>
      </c>
      <c r="G112" s="10">
        <f>SUM(G113:G123)</f>
        <v>1934015.6999999997</v>
      </c>
      <c r="H112" s="10">
        <f>SUM(H113:H123)</f>
        <v>833325.1836</v>
      </c>
      <c r="I112" s="10">
        <f aca="true" t="shared" si="60" ref="I112:N112">SUM(I113:I123)</f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32412.4</v>
      </c>
      <c r="N112" s="10">
        <f t="shared" si="60"/>
        <v>32412.4</v>
      </c>
      <c r="O112" s="31" t="s">
        <v>19</v>
      </c>
      <c r="P112" s="32"/>
      <c r="Q112" s="11"/>
    </row>
    <row r="113" spans="1:17" ht="15">
      <c r="A113" s="26"/>
      <c r="B113" s="37"/>
      <c r="C113" s="13"/>
      <c r="D113" s="18" t="s">
        <v>0</v>
      </c>
      <c r="E113" s="10">
        <f>E150+E175</f>
        <v>175111.79999999996</v>
      </c>
      <c r="F113" s="10">
        <f aca="true" t="shared" si="61" ref="F113:N113">F150+F175</f>
        <v>175111.7836</v>
      </c>
      <c r="G113" s="10">
        <f t="shared" si="61"/>
        <v>167014.39999999997</v>
      </c>
      <c r="H113" s="10">
        <f t="shared" si="61"/>
        <v>167014.3836</v>
      </c>
      <c r="I113" s="10">
        <f t="shared" si="61"/>
        <v>0</v>
      </c>
      <c r="J113" s="10">
        <f t="shared" si="61"/>
        <v>0</v>
      </c>
      <c r="K113" s="10">
        <f t="shared" si="61"/>
        <v>0</v>
      </c>
      <c r="L113" s="10">
        <f t="shared" si="61"/>
        <v>0</v>
      </c>
      <c r="M113" s="10">
        <f t="shared" si="61"/>
        <v>8097.4</v>
      </c>
      <c r="N113" s="10">
        <f t="shared" si="61"/>
        <v>8097.4</v>
      </c>
      <c r="O113" s="33"/>
      <c r="P113" s="34"/>
      <c r="Q113" s="11"/>
    </row>
    <row r="114" spans="1:17" ht="15">
      <c r="A114" s="26"/>
      <c r="B114" s="37"/>
      <c r="C114" s="13"/>
      <c r="D114" s="18" t="s">
        <v>1</v>
      </c>
      <c r="E114" s="10">
        <f>E151+E176</f>
        <v>184537.40000000002</v>
      </c>
      <c r="F114" s="10">
        <f aca="true" t="shared" si="62" ref="F114:N114">F151+F176</f>
        <v>174819.9</v>
      </c>
      <c r="G114" s="10">
        <f t="shared" si="62"/>
        <v>176397.40000000002</v>
      </c>
      <c r="H114" s="10">
        <f t="shared" si="62"/>
        <v>166679.9</v>
      </c>
      <c r="I114" s="10">
        <f t="shared" si="62"/>
        <v>0</v>
      </c>
      <c r="J114" s="10">
        <f t="shared" si="62"/>
        <v>0</v>
      </c>
      <c r="K114" s="10">
        <f t="shared" si="62"/>
        <v>0</v>
      </c>
      <c r="L114" s="10">
        <f t="shared" si="62"/>
        <v>0</v>
      </c>
      <c r="M114" s="10">
        <f t="shared" si="62"/>
        <v>8140</v>
      </c>
      <c r="N114" s="10">
        <f t="shared" si="62"/>
        <v>8140</v>
      </c>
      <c r="O114" s="33"/>
      <c r="P114" s="34"/>
      <c r="Q114" s="11"/>
    </row>
    <row r="115" spans="1:17" ht="15">
      <c r="A115" s="26"/>
      <c r="B115" s="37"/>
      <c r="C115" s="13"/>
      <c r="D115" s="18" t="s">
        <v>5</v>
      </c>
      <c r="E115" s="10">
        <f aca="true" t="shared" si="63" ref="E115:N115">E152+E177</f>
        <v>192397.9</v>
      </c>
      <c r="F115" s="10">
        <f t="shared" si="63"/>
        <v>176220.9</v>
      </c>
      <c r="G115" s="10">
        <f t="shared" si="63"/>
        <v>184287.9</v>
      </c>
      <c r="H115" s="10">
        <f t="shared" si="63"/>
        <v>168110.9</v>
      </c>
      <c r="I115" s="10">
        <f t="shared" si="63"/>
        <v>0</v>
      </c>
      <c r="J115" s="10">
        <f t="shared" si="63"/>
        <v>0</v>
      </c>
      <c r="K115" s="10">
        <f t="shared" si="63"/>
        <v>0</v>
      </c>
      <c r="L115" s="10">
        <f t="shared" si="63"/>
        <v>0</v>
      </c>
      <c r="M115" s="10">
        <f t="shared" si="63"/>
        <v>8110</v>
      </c>
      <c r="N115" s="10">
        <f t="shared" si="63"/>
        <v>8110</v>
      </c>
      <c r="O115" s="33"/>
      <c r="P115" s="34"/>
      <c r="Q115" s="11"/>
    </row>
    <row r="116" spans="1:17" ht="15">
      <c r="A116" s="26"/>
      <c r="B116" s="37"/>
      <c r="C116" s="13"/>
      <c r="D116" s="18" t="s">
        <v>48</v>
      </c>
      <c r="E116" s="10">
        <f aca="true" t="shared" si="64" ref="E116:N116">E153+E178</f>
        <v>192352.9</v>
      </c>
      <c r="F116" s="10">
        <f t="shared" si="64"/>
        <v>173825</v>
      </c>
      <c r="G116" s="10">
        <f t="shared" si="64"/>
        <v>184287.9</v>
      </c>
      <c r="H116" s="10">
        <f t="shared" si="64"/>
        <v>165760</v>
      </c>
      <c r="I116" s="10">
        <f t="shared" si="64"/>
        <v>0</v>
      </c>
      <c r="J116" s="10">
        <f t="shared" si="64"/>
        <v>0</v>
      </c>
      <c r="K116" s="10">
        <f t="shared" si="64"/>
        <v>0</v>
      </c>
      <c r="L116" s="10">
        <f t="shared" si="64"/>
        <v>0</v>
      </c>
      <c r="M116" s="10">
        <f t="shared" si="64"/>
        <v>8065</v>
      </c>
      <c r="N116" s="10">
        <f t="shared" si="64"/>
        <v>8065</v>
      </c>
      <c r="O116" s="33"/>
      <c r="P116" s="34"/>
      <c r="Q116" s="11"/>
    </row>
    <row r="117" spans="1:17" ht="15">
      <c r="A117" s="26"/>
      <c r="B117" s="37"/>
      <c r="C117" s="13"/>
      <c r="D117" s="18" t="s">
        <v>49</v>
      </c>
      <c r="E117" s="10">
        <f aca="true" t="shared" si="65" ref="E117:N117">E154+E179</f>
        <v>184287.9</v>
      </c>
      <c r="F117" s="10">
        <f t="shared" si="65"/>
        <v>165760</v>
      </c>
      <c r="G117" s="10">
        <f t="shared" si="65"/>
        <v>184287.9</v>
      </c>
      <c r="H117" s="10">
        <f t="shared" si="65"/>
        <v>165760</v>
      </c>
      <c r="I117" s="10">
        <f t="shared" si="65"/>
        <v>0</v>
      </c>
      <c r="J117" s="10">
        <f t="shared" si="65"/>
        <v>0</v>
      </c>
      <c r="K117" s="10">
        <f t="shared" si="65"/>
        <v>0</v>
      </c>
      <c r="L117" s="10">
        <f t="shared" si="65"/>
        <v>0</v>
      </c>
      <c r="M117" s="10">
        <f t="shared" si="65"/>
        <v>0</v>
      </c>
      <c r="N117" s="10">
        <f t="shared" si="65"/>
        <v>0</v>
      </c>
      <c r="O117" s="33"/>
      <c r="P117" s="34"/>
      <c r="Q117" s="11"/>
    </row>
    <row r="118" spans="1:17" ht="18.75" customHeight="1">
      <c r="A118" s="26"/>
      <c r="B118" s="37"/>
      <c r="C118" s="13"/>
      <c r="D118" s="18" t="s">
        <v>50</v>
      </c>
      <c r="E118" s="10">
        <f aca="true" t="shared" si="66" ref="E118:N118">E155+E180</f>
        <v>172956.7</v>
      </c>
      <c r="F118" s="10">
        <f t="shared" si="66"/>
        <v>0</v>
      </c>
      <c r="G118" s="10">
        <f t="shared" si="66"/>
        <v>172956.7</v>
      </c>
      <c r="H118" s="10">
        <f t="shared" si="66"/>
        <v>0</v>
      </c>
      <c r="I118" s="10">
        <f t="shared" si="66"/>
        <v>0</v>
      </c>
      <c r="J118" s="10">
        <f t="shared" si="66"/>
        <v>0</v>
      </c>
      <c r="K118" s="10">
        <f t="shared" si="66"/>
        <v>0</v>
      </c>
      <c r="L118" s="10">
        <f t="shared" si="66"/>
        <v>0</v>
      </c>
      <c r="M118" s="10">
        <f t="shared" si="66"/>
        <v>0</v>
      </c>
      <c r="N118" s="10">
        <f t="shared" si="66"/>
        <v>0</v>
      </c>
      <c r="O118" s="33"/>
      <c r="P118" s="34"/>
      <c r="Q118" s="11"/>
    </row>
    <row r="119" spans="1:17" ht="15">
      <c r="A119" s="26"/>
      <c r="B119" s="37"/>
      <c r="C119" s="13"/>
      <c r="D119" s="18" t="s">
        <v>56</v>
      </c>
      <c r="E119" s="10">
        <f>E156+E181</f>
        <v>172956.7</v>
      </c>
      <c r="F119" s="10">
        <f>F156+F181</f>
        <v>0</v>
      </c>
      <c r="G119" s="10">
        <f aca="true" t="shared" si="67" ref="G119:N119">G156+G181</f>
        <v>172956.7</v>
      </c>
      <c r="H119" s="10">
        <f t="shared" si="67"/>
        <v>0</v>
      </c>
      <c r="I119" s="10">
        <f t="shared" si="67"/>
        <v>0</v>
      </c>
      <c r="J119" s="10">
        <f t="shared" si="67"/>
        <v>0</v>
      </c>
      <c r="K119" s="10">
        <f t="shared" si="67"/>
        <v>0</v>
      </c>
      <c r="L119" s="10">
        <f t="shared" si="67"/>
        <v>0</v>
      </c>
      <c r="M119" s="10">
        <f t="shared" si="67"/>
        <v>0</v>
      </c>
      <c r="N119" s="10">
        <f t="shared" si="67"/>
        <v>0</v>
      </c>
      <c r="O119" s="33"/>
      <c r="P119" s="34"/>
      <c r="Q119" s="11"/>
    </row>
    <row r="120" spans="1:17" ht="15">
      <c r="A120" s="26"/>
      <c r="B120" s="37"/>
      <c r="C120" s="13"/>
      <c r="D120" s="18" t="s">
        <v>57</v>
      </c>
      <c r="E120" s="10">
        <f aca="true" t="shared" si="68" ref="E120:N120">E157+E182</f>
        <v>172956.7</v>
      </c>
      <c r="F120" s="10">
        <f t="shared" si="68"/>
        <v>0</v>
      </c>
      <c r="G120" s="10">
        <f t="shared" si="68"/>
        <v>172956.7</v>
      </c>
      <c r="H120" s="10">
        <f t="shared" si="68"/>
        <v>0</v>
      </c>
      <c r="I120" s="10">
        <f t="shared" si="68"/>
        <v>0</v>
      </c>
      <c r="J120" s="10">
        <f t="shared" si="68"/>
        <v>0</v>
      </c>
      <c r="K120" s="10">
        <f t="shared" si="68"/>
        <v>0</v>
      </c>
      <c r="L120" s="10">
        <f t="shared" si="68"/>
        <v>0</v>
      </c>
      <c r="M120" s="10">
        <f t="shared" si="68"/>
        <v>0</v>
      </c>
      <c r="N120" s="10">
        <f t="shared" si="68"/>
        <v>0</v>
      </c>
      <c r="O120" s="33"/>
      <c r="P120" s="34"/>
      <c r="Q120" s="11"/>
    </row>
    <row r="121" spans="1:17" ht="15">
      <c r="A121" s="26"/>
      <c r="B121" s="37"/>
      <c r="C121" s="13"/>
      <c r="D121" s="18" t="s">
        <v>58</v>
      </c>
      <c r="E121" s="10">
        <f aca="true" t="shared" si="69" ref="E121:N121">E158+E183</f>
        <v>172956.7</v>
      </c>
      <c r="F121" s="10">
        <f t="shared" si="69"/>
        <v>0</v>
      </c>
      <c r="G121" s="10">
        <f t="shared" si="69"/>
        <v>172956.7</v>
      </c>
      <c r="H121" s="10">
        <f t="shared" si="69"/>
        <v>0</v>
      </c>
      <c r="I121" s="10">
        <f t="shared" si="69"/>
        <v>0</v>
      </c>
      <c r="J121" s="10">
        <f t="shared" si="69"/>
        <v>0</v>
      </c>
      <c r="K121" s="10">
        <f t="shared" si="69"/>
        <v>0</v>
      </c>
      <c r="L121" s="10">
        <f t="shared" si="69"/>
        <v>0</v>
      </c>
      <c r="M121" s="10">
        <f t="shared" si="69"/>
        <v>0</v>
      </c>
      <c r="N121" s="10">
        <f t="shared" si="69"/>
        <v>0</v>
      </c>
      <c r="O121" s="33"/>
      <c r="P121" s="34"/>
      <c r="Q121" s="11"/>
    </row>
    <row r="122" spans="1:17" ht="15">
      <c r="A122" s="26"/>
      <c r="B122" s="37"/>
      <c r="C122" s="13"/>
      <c r="D122" s="18" t="s">
        <v>59</v>
      </c>
      <c r="E122" s="10">
        <f aca="true" t="shared" si="70" ref="E122:N122">E159+E184</f>
        <v>172956.7</v>
      </c>
      <c r="F122" s="10">
        <f t="shared" si="70"/>
        <v>0</v>
      </c>
      <c r="G122" s="10">
        <f t="shared" si="70"/>
        <v>172956.7</v>
      </c>
      <c r="H122" s="10">
        <f t="shared" si="70"/>
        <v>0</v>
      </c>
      <c r="I122" s="10">
        <f t="shared" si="70"/>
        <v>0</v>
      </c>
      <c r="J122" s="10">
        <f t="shared" si="70"/>
        <v>0</v>
      </c>
      <c r="K122" s="10">
        <f t="shared" si="70"/>
        <v>0</v>
      </c>
      <c r="L122" s="10">
        <f t="shared" si="70"/>
        <v>0</v>
      </c>
      <c r="M122" s="10">
        <f t="shared" si="70"/>
        <v>0</v>
      </c>
      <c r="N122" s="10">
        <f t="shared" si="70"/>
        <v>0</v>
      </c>
      <c r="O122" s="33"/>
      <c r="P122" s="34"/>
      <c r="Q122" s="11"/>
    </row>
    <row r="123" spans="1:17" ht="22.5" customHeight="1">
      <c r="A123" s="27"/>
      <c r="B123" s="38"/>
      <c r="C123" s="13"/>
      <c r="D123" s="18" t="s">
        <v>60</v>
      </c>
      <c r="E123" s="10">
        <f aca="true" t="shared" si="71" ref="E123:N123">E160+E185</f>
        <v>172956.7</v>
      </c>
      <c r="F123" s="10">
        <f t="shared" si="71"/>
        <v>0</v>
      </c>
      <c r="G123" s="10">
        <f>G160+G185</f>
        <v>172956.7</v>
      </c>
      <c r="H123" s="10">
        <f t="shared" si="71"/>
        <v>0</v>
      </c>
      <c r="I123" s="10">
        <f t="shared" si="71"/>
        <v>0</v>
      </c>
      <c r="J123" s="10">
        <f t="shared" si="71"/>
        <v>0</v>
      </c>
      <c r="K123" s="10">
        <f t="shared" si="71"/>
        <v>0</v>
      </c>
      <c r="L123" s="10">
        <f t="shared" si="71"/>
        <v>0</v>
      </c>
      <c r="M123" s="10">
        <f t="shared" si="71"/>
        <v>0</v>
      </c>
      <c r="N123" s="10">
        <f t="shared" si="71"/>
        <v>0</v>
      </c>
      <c r="O123" s="12"/>
      <c r="P123" s="35"/>
      <c r="Q123" s="11"/>
    </row>
    <row r="124" spans="1:17" ht="104.25" customHeight="1">
      <c r="A124" s="14" t="s">
        <v>39</v>
      </c>
      <c r="B124" s="45" t="s">
        <v>53</v>
      </c>
      <c r="C124" s="45"/>
      <c r="D124" s="4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47"/>
      <c r="P124" s="47"/>
      <c r="Q124" s="11"/>
    </row>
    <row r="125" spans="1:17" ht="15" customHeight="1">
      <c r="A125" s="25" t="s">
        <v>40</v>
      </c>
      <c r="B125" s="36" t="s">
        <v>28</v>
      </c>
      <c r="C125" s="13"/>
      <c r="D125" s="18" t="s">
        <v>18</v>
      </c>
      <c r="E125" s="10">
        <f aca="true" t="shared" si="72" ref="E125:F127">G125+I125+K125+M125</f>
        <v>219618.69999999998</v>
      </c>
      <c r="F125" s="10">
        <f t="shared" si="72"/>
        <v>90303.7836</v>
      </c>
      <c r="G125" s="10">
        <f>SUM(G126:G136)</f>
        <v>211971.69999999998</v>
      </c>
      <c r="H125" s="10">
        <f aca="true" t="shared" si="73" ref="H125:N125">SUM(H126:H136)</f>
        <v>82656.7836</v>
      </c>
      <c r="I125" s="10">
        <f t="shared" si="73"/>
        <v>0</v>
      </c>
      <c r="J125" s="10">
        <f t="shared" si="73"/>
        <v>0</v>
      </c>
      <c r="K125" s="10">
        <f t="shared" si="73"/>
        <v>0</v>
      </c>
      <c r="L125" s="10">
        <f t="shared" si="73"/>
        <v>0</v>
      </c>
      <c r="M125" s="10">
        <f t="shared" si="73"/>
        <v>7647</v>
      </c>
      <c r="N125" s="10">
        <f t="shared" si="73"/>
        <v>7647</v>
      </c>
      <c r="O125" s="31" t="s">
        <v>19</v>
      </c>
      <c r="P125" s="32"/>
      <c r="Q125" s="11"/>
    </row>
    <row r="126" spans="1:17" ht="15">
      <c r="A126" s="26"/>
      <c r="B126" s="37"/>
      <c r="C126" s="13"/>
      <c r="D126" s="18" t="s">
        <v>0</v>
      </c>
      <c r="E126" s="10">
        <f t="shared" si="72"/>
        <v>18538.2</v>
      </c>
      <c r="F126" s="10">
        <f t="shared" si="72"/>
        <v>18538.1836</v>
      </c>
      <c r="G126" s="20">
        <f>16183.7+225.6+61.9</f>
        <v>16471.2</v>
      </c>
      <c r="H126" s="10">
        <f>16373.4836+97.7</f>
        <v>16471.1836</v>
      </c>
      <c r="I126" s="10"/>
      <c r="J126" s="10"/>
      <c r="K126" s="10"/>
      <c r="L126" s="10"/>
      <c r="M126" s="10">
        <v>2067</v>
      </c>
      <c r="N126" s="10">
        <v>2067</v>
      </c>
      <c r="O126" s="33"/>
      <c r="P126" s="34"/>
      <c r="Q126" s="11"/>
    </row>
    <row r="127" spans="1:17" ht="25.5">
      <c r="A127" s="26"/>
      <c r="B127" s="37"/>
      <c r="C127" s="13" t="s">
        <v>79</v>
      </c>
      <c r="D127" s="18" t="s">
        <v>1</v>
      </c>
      <c r="E127" s="10">
        <f t="shared" si="72"/>
        <v>23725.9</v>
      </c>
      <c r="F127" s="10">
        <f t="shared" si="72"/>
        <v>18406.4</v>
      </c>
      <c r="G127" s="20">
        <v>21865.9</v>
      </c>
      <c r="H127" s="10">
        <v>16546.4</v>
      </c>
      <c r="I127" s="10"/>
      <c r="J127" s="10"/>
      <c r="K127" s="10"/>
      <c r="L127" s="10"/>
      <c r="M127" s="10">
        <f>N127</f>
        <v>1860</v>
      </c>
      <c r="N127" s="10">
        <v>1860</v>
      </c>
      <c r="O127" s="33"/>
      <c r="P127" s="34"/>
      <c r="Q127" s="11"/>
    </row>
    <row r="128" spans="1:17" ht="25.5">
      <c r="A128" s="26"/>
      <c r="B128" s="37"/>
      <c r="C128" s="13" t="s">
        <v>72</v>
      </c>
      <c r="D128" s="18" t="s">
        <v>5</v>
      </c>
      <c r="E128" s="10">
        <f aca="true" t="shared" si="74" ref="E128:F131">G128+I128+K128+M128</f>
        <v>18406.4</v>
      </c>
      <c r="F128" s="10">
        <f t="shared" si="74"/>
        <v>18406.4</v>
      </c>
      <c r="G128" s="10">
        <v>16546.4</v>
      </c>
      <c r="H128" s="10">
        <v>16546.4</v>
      </c>
      <c r="I128" s="10"/>
      <c r="J128" s="10"/>
      <c r="K128" s="10"/>
      <c r="L128" s="10"/>
      <c r="M128" s="10">
        <v>1860</v>
      </c>
      <c r="N128" s="10">
        <v>1860</v>
      </c>
      <c r="O128" s="33"/>
      <c r="P128" s="34"/>
      <c r="Q128" s="11"/>
    </row>
    <row r="129" spans="1:17" ht="25.5">
      <c r="A129" s="26"/>
      <c r="B129" s="37"/>
      <c r="C129" s="13" t="s">
        <v>72</v>
      </c>
      <c r="D129" s="18" t="s">
        <v>48</v>
      </c>
      <c r="E129" s="10">
        <f t="shared" si="74"/>
        <v>18406.4</v>
      </c>
      <c r="F129" s="10">
        <f t="shared" si="74"/>
        <v>18406.4</v>
      </c>
      <c r="G129" s="10">
        <v>16546.4</v>
      </c>
      <c r="H129" s="10">
        <v>16546.4</v>
      </c>
      <c r="I129" s="10"/>
      <c r="J129" s="10"/>
      <c r="K129" s="10"/>
      <c r="L129" s="10"/>
      <c r="M129" s="10">
        <f>N129</f>
        <v>1860</v>
      </c>
      <c r="N129" s="19">
        <v>1860</v>
      </c>
      <c r="O129" s="33"/>
      <c r="P129" s="34"/>
      <c r="Q129" s="11"/>
    </row>
    <row r="130" spans="1:17" ht="25.5">
      <c r="A130" s="26"/>
      <c r="B130" s="37"/>
      <c r="C130" s="13" t="s">
        <v>72</v>
      </c>
      <c r="D130" s="18" t="s">
        <v>49</v>
      </c>
      <c r="E130" s="10">
        <f t="shared" si="74"/>
        <v>16546.4</v>
      </c>
      <c r="F130" s="10">
        <f t="shared" si="74"/>
        <v>16546.4</v>
      </c>
      <c r="G130" s="10">
        <v>16546.4</v>
      </c>
      <c r="H130" s="10">
        <v>16546.4</v>
      </c>
      <c r="I130" s="10"/>
      <c r="J130" s="10"/>
      <c r="K130" s="10"/>
      <c r="L130" s="10"/>
      <c r="M130" s="10"/>
      <c r="N130" s="19"/>
      <c r="O130" s="33"/>
      <c r="P130" s="34"/>
      <c r="Q130" s="11"/>
    </row>
    <row r="131" spans="1:17" ht="15">
      <c r="A131" s="26"/>
      <c r="B131" s="37"/>
      <c r="C131" s="13"/>
      <c r="D131" s="18" t="s">
        <v>50</v>
      </c>
      <c r="E131" s="10">
        <f t="shared" si="74"/>
        <v>20665.9</v>
      </c>
      <c r="F131" s="10">
        <f t="shared" si="74"/>
        <v>0</v>
      </c>
      <c r="G131" s="20">
        <v>20665.9</v>
      </c>
      <c r="H131" s="10"/>
      <c r="I131" s="10"/>
      <c r="J131" s="10"/>
      <c r="K131" s="10"/>
      <c r="L131" s="10"/>
      <c r="M131" s="10"/>
      <c r="N131" s="19"/>
      <c r="O131" s="33"/>
      <c r="P131" s="34"/>
      <c r="Q131" s="11"/>
    </row>
    <row r="132" spans="1:17" ht="15">
      <c r="A132" s="26"/>
      <c r="B132" s="37"/>
      <c r="C132" s="13"/>
      <c r="D132" s="18" t="s">
        <v>56</v>
      </c>
      <c r="E132" s="10">
        <f aca="true" t="shared" si="75" ref="E132:F138">G132+I132+K132+M132</f>
        <v>20665.9</v>
      </c>
      <c r="F132" s="10">
        <f t="shared" si="75"/>
        <v>0</v>
      </c>
      <c r="G132" s="20">
        <v>20665.9</v>
      </c>
      <c r="H132" s="10"/>
      <c r="I132" s="10"/>
      <c r="J132" s="10"/>
      <c r="K132" s="10"/>
      <c r="L132" s="10"/>
      <c r="M132" s="10"/>
      <c r="N132" s="10"/>
      <c r="O132" s="33"/>
      <c r="P132" s="34"/>
      <c r="Q132" s="11"/>
    </row>
    <row r="133" spans="1:17" ht="15">
      <c r="A133" s="26"/>
      <c r="B133" s="37"/>
      <c r="C133" s="13"/>
      <c r="D133" s="18" t="s">
        <v>57</v>
      </c>
      <c r="E133" s="10">
        <f t="shared" si="75"/>
        <v>20665.9</v>
      </c>
      <c r="F133" s="10">
        <f t="shared" si="75"/>
        <v>0</v>
      </c>
      <c r="G133" s="20">
        <v>20665.9</v>
      </c>
      <c r="H133" s="10"/>
      <c r="I133" s="10"/>
      <c r="J133" s="10"/>
      <c r="K133" s="10"/>
      <c r="L133" s="10"/>
      <c r="M133" s="10"/>
      <c r="N133" s="10"/>
      <c r="O133" s="33"/>
      <c r="P133" s="34"/>
      <c r="Q133" s="11"/>
    </row>
    <row r="134" spans="1:17" ht="15">
      <c r="A134" s="26"/>
      <c r="B134" s="37"/>
      <c r="C134" s="13"/>
      <c r="D134" s="18" t="s">
        <v>58</v>
      </c>
      <c r="E134" s="10">
        <f t="shared" si="75"/>
        <v>20665.9</v>
      </c>
      <c r="F134" s="10">
        <f t="shared" si="75"/>
        <v>0</v>
      </c>
      <c r="G134" s="20">
        <v>20665.9</v>
      </c>
      <c r="H134" s="10"/>
      <c r="I134" s="10"/>
      <c r="J134" s="10"/>
      <c r="K134" s="10"/>
      <c r="L134" s="10"/>
      <c r="M134" s="10"/>
      <c r="N134" s="19"/>
      <c r="O134" s="33"/>
      <c r="P134" s="34"/>
      <c r="Q134" s="11"/>
    </row>
    <row r="135" spans="1:17" ht="15">
      <c r="A135" s="26"/>
      <c r="B135" s="37"/>
      <c r="C135" s="13"/>
      <c r="D135" s="18" t="s">
        <v>59</v>
      </c>
      <c r="E135" s="10">
        <f t="shared" si="75"/>
        <v>20665.9</v>
      </c>
      <c r="F135" s="10">
        <f t="shared" si="75"/>
        <v>0</v>
      </c>
      <c r="G135" s="20">
        <v>20665.9</v>
      </c>
      <c r="H135" s="10"/>
      <c r="I135" s="10"/>
      <c r="J135" s="10"/>
      <c r="K135" s="10"/>
      <c r="L135" s="10"/>
      <c r="M135" s="10"/>
      <c r="N135" s="19"/>
      <c r="O135" s="33"/>
      <c r="P135" s="34"/>
      <c r="Q135" s="11"/>
    </row>
    <row r="136" spans="1:17" ht="15">
      <c r="A136" s="27"/>
      <c r="B136" s="38"/>
      <c r="C136" s="13"/>
      <c r="D136" s="18" t="s">
        <v>60</v>
      </c>
      <c r="E136" s="10">
        <f t="shared" si="75"/>
        <v>20665.9</v>
      </c>
      <c r="F136" s="10">
        <f t="shared" si="75"/>
        <v>0</v>
      </c>
      <c r="G136" s="20">
        <v>20665.9</v>
      </c>
      <c r="H136" s="10"/>
      <c r="I136" s="10"/>
      <c r="J136" s="10"/>
      <c r="K136" s="10"/>
      <c r="L136" s="10"/>
      <c r="M136" s="10"/>
      <c r="N136" s="19"/>
      <c r="O136" s="12"/>
      <c r="P136" s="35"/>
      <c r="Q136" s="11"/>
    </row>
    <row r="137" spans="1:17" ht="15" customHeight="1">
      <c r="A137" s="25" t="s">
        <v>41</v>
      </c>
      <c r="B137" s="28" t="s">
        <v>29</v>
      </c>
      <c r="C137" s="8"/>
      <c r="D137" s="18" t="s">
        <v>18</v>
      </c>
      <c r="E137" s="10">
        <f t="shared" si="75"/>
        <v>94643.09999999998</v>
      </c>
      <c r="F137" s="10">
        <f t="shared" si="75"/>
        <v>37622.5</v>
      </c>
      <c r="G137" s="10">
        <f>SUM(G138:G148)</f>
        <v>94571.59999999998</v>
      </c>
      <c r="H137" s="10">
        <f aca="true" t="shared" si="76" ref="H137:N137">SUM(H138:H148)</f>
        <v>37521</v>
      </c>
      <c r="I137" s="10">
        <f t="shared" si="76"/>
        <v>0</v>
      </c>
      <c r="J137" s="10">
        <f t="shared" si="76"/>
        <v>0</v>
      </c>
      <c r="K137" s="10">
        <f t="shared" si="76"/>
        <v>0</v>
      </c>
      <c r="L137" s="10">
        <f t="shared" si="76"/>
        <v>0</v>
      </c>
      <c r="M137" s="10">
        <f t="shared" si="76"/>
        <v>71.5</v>
      </c>
      <c r="N137" s="10">
        <f t="shared" si="76"/>
        <v>101.5</v>
      </c>
      <c r="O137" s="31" t="s">
        <v>19</v>
      </c>
      <c r="P137" s="32"/>
      <c r="Q137" s="11"/>
    </row>
    <row r="138" spans="1:17" ht="15">
      <c r="A138" s="26"/>
      <c r="B138" s="29"/>
      <c r="C138" s="8"/>
      <c r="D138" s="18" t="s">
        <v>0</v>
      </c>
      <c r="E138" s="10">
        <f t="shared" si="75"/>
        <v>7575.700000000001</v>
      </c>
      <c r="F138" s="10">
        <f t="shared" si="75"/>
        <v>7575.700000000001</v>
      </c>
      <c r="G138" s="21">
        <f>8536.7-32.5-1000</f>
        <v>7504.200000000001</v>
      </c>
      <c r="H138" s="10">
        <f>8504.2-1000</f>
        <v>7504.200000000001</v>
      </c>
      <c r="I138" s="10"/>
      <c r="J138" s="10"/>
      <c r="K138" s="10"/>
      <c r="L138" s="10"/>
      <c r="M138" s="10">
        <v>71.5</v>
      </c>
      <c r="N138" s="10">
        <v>71.5</v>
      </c>
      <c r="O138" s="33"/>
      <c r="P138" s="34"/>
      <c r="Q138" s="11"/>
    </row>
    <row r="139" spans="1:17" ht="25.5">
      <c r="A139" s="26"/>
      <c r="B139" s="29"/>
      <c r="C139" s="8" t="s">
        <v>80</v>
      </c>
      <c r="D139" s="18" t="s">
        <v>1</v>
      </c>
      <c r="E139" s="10">
        <f>G139+I139+K139+M139</f>
        <v>9212.9</v>
      </c>
      <c r="F139" s="10">
        <f>H139+J139+L139+N139</f>
        <v>7534.2</v>
      </c>
      <c r="G139" s="21">
        <f>9180.4+32.5</f>
        <v>9212.9</v>
      </c>
      <c r="H139" s="10">
        <v>7504.2</v>
      </c>
      <c r="I139" s="10"/>
      <c r="J139" s="10"/>
      <c r="K139" s="10"/>
      <c r="L139" s="10"/>
      <c r="M139" s="10">
        <v>0</v>
      </c>
      <c r="N139" s="10">
        <v>30</v>
      </c>
      <c r="O139" s="33"/>
      <c r="P139" s="34"/>
      <c r="Q139" s="11"/>
    </row>
    <row r="140" spans="1:17" ht="25.5">
      <c r="A140" s="26"/>
      <c r="B140" s="29"/>
      <c r="C140" s="8" t="s">
        <v>71</v>
      </c>
      <c r="D140" s="18" t="s">
        <v>5</v>
      </c>
      <c r="E140" s="10">
        <f>G140+I140+K140+M140</f>
        <v>7590.7</v>
      </c>
      <c r="F140" s="10">
        <f>H140+J140+L140+N140</f>
        <v>7504.2</v>
      </c>
      <c r="G140" s="21">
        <v>7590.7</v>
      </c>
      <c r="H140" s="10">
        <v>7504.2</v>
      </c>
      <c r="I140" s="10"/>
      <c r="J140" s="10"/>
      <c r="K140" s="10"/>
      <c r="L140" s="10"/>
      <c r="M140" s="10">
        <v>0</v>
      </c>
      <c r="N140" s="10">
        <v>0</v>
      </c>
      <c r="O140" s="33"/>
      <c r="P140" s="34"/>
      <c r="Q140" s="11"/>
    </row>
    <row r="141" spans="1:17" ht="25.5">
      <c r="A141" s="26"/>
      <c r="B141" s="29"/>
      <c r="C141" s="8" t="s">
        <v>71</v>
      </c>
      <c r="D141" s="18" t="s">
        <v>48</v>
      </c>
      <c r="E141" s="10">
        <f aca="true" t="shared" si="77" ref="E141:F145">G141+I141+K141+M141</f>
        <v>7590.7</v>
      </c>
      <c r="F141" s="10">
        <f t="shared" si="77"/>
        <v>7504.2</v>
      </c>
      <c r="G141" s="21">
        <v>7590.7</v>
      </c>
      <c r="H141" s="10">
        <v>7504.2</v>
      </c>
      <c r="I141" s="10"/>
      <c r="J141" s="10"/>
      <c r="K141" s="10"/>
      <c r="L141" s="10"/>
      <c r="M141" s="10"/>
      <c r="N141" s="19">
        <v>0</v>
      </c>
      <c r="O141" s="33"/>
      <c r="P141" s="34"/>
      <c r="Q141" s="11"/>
    </row>
    <row r="142" spans="1:17" ht="25.5">
      <c r="A142" s="26"/>
      <c r="B142" s="29"/>
      <c r="C142" s="8" t="s">
        <v>71</v>
      </c>
      <c r="D142" s="18" t="s">
        <v>49</v>
      </c>
      <c r="E142" s="10">
        <f t="shared" si="77"/>
        <v>7590.7</v>
      </c>
      <c r="F142" s="10">
        <f t="shared" si="77"/>
        <v>7504.2</v>
      </c>
      <c r="G142" s="21">
        <v>7590.7</v>
      </c>
      <c r="H142" s="10">
        <v>7504.2</v>
      </c>
      <c r="I142" s="10"/>
      <c r="J142" s="10"/>
      <c r="K142" s="10"/>
      <c r="L142" s="10"/>
      <c r="M142" s="10"/>
      <c r="N142" s="19"/>
      <c r="O142" s="33"/>
      <c r="P142" s="34"/>
      <c r="Q142" s="11"/>
    </row>
    <row r="143" spans="1:17" ht="15">
      <c r="A143" s="26"/>
      <c r="B143" s="29"/>
      <c r="C143" s="8"/>
      <c r="D143" s="18" t="s">
        <v>50</v>
      </c>
      <c r="E143" s="10">
        <f t="shared" si="77"/>
        <v>9180.4</v>
      </c>
      <c r="F143" s="10">
        <f t="shared" si="77"/>
        <v>0</v>
      </c>
      <c r="G143" s="21">
        <v>9180.4</v>
      </c>
      <c r="H143" s="10"/>
      <c r="I143" s="10"/>
      <c r="J143" s="10"/>
      <c r="K143" s="10"/>
      <c r="L143" s="10"/>
      <c r="M143" s="10"/>
      <c r="N143" s="19"/>
      <c r="O143" s="33"/>
      <c r="P143" s="34"/>
      <c r="Q143" s="11"/>
    </row>
    <row r="144" spans="1:17" ht="15">
      <c r="A144" s="26"/>
      <c r="B144" s="29"/>
      <c r="C144" s="8"/>
      <c r="D144" s="18" t="s">
        <v>56</v>
      </c>
      <c r="E144" s="10">
        <f aca="true" t="shared" si="78" ref="E144:E149">G144+I144+K144+M144</f>
        <v>9180.4</v>
      </c>
      <c r="F144" s="10">
        <f t="shared" si="77"/>
        <v>0</v>
      </c>
      <c r="G144" s="21">
        <v>9180.4</v>
      </c>
      <c r="H144" s="10"/>
      <c r="I144" s="10"/>
      <c r="J144" s="10"/>
      <c r="K144" s="10"/>
      <c r="L144" s="10"/>
      <c r="M144" s="10"/>
      <c r="N144" s="10"/>
      <c r="O144" s="33"/>
      <c r="P144" s="34"/>
      <c r="Q144" s="11"/>
    </row>
    <row r="145" spans="1:17" ht="15">
      <c r="A145" s="26"/>
      <c r="B145" s="29"/>
      <c r="C145" s="8"/>
      <c r="D145" s="18" t="s">
        <v>57</v>
      </c>
      <c r="E145" s="10">
        <f t="shared" si="78"/>
        <v>9180.4</v>
      </c>
      <c r="F145" s="10">
        <f t="shared" si="77"/>
        <v>0</v>
      </c>
      <c r="G145" s="21">
        <v>9180.4</v>
      </c>
      <c r="H145" s="10"/>
      <c r="I145" s="10"/>
      <c r="J145" s="10"/>
      <c r="K145" s="10"/>
      <c r="L145" s="10"/>
      <c r="M145" s="10"/>
      <c r="N145" s="10"/>
      <c r="O145" s="33"/>
      <c r="P145" s="34"/>
      <c r="Q145" s="11"/>
    </row>
    <row r="146" spans="1:17" ht="15">
      <c r="A146" s="26"/>
      <c r="B146" s="29"/>
      <c r="C146" s="8"/>
      <c r="D146" s="18" t="s">
        <v>58</v>
      </c>
      <c r="E146" s="10">
        <f t="shared" si="78"/>
        <v>9180.4</v>
      </c>
      <c r="F146" s="10">
        <f>H146+J146+L146+N146</f>
        <v>0</v>
      </c>
      <c r="G146" s="21">
        <v>9180.4</v>
      </c>
      <c r="H146" s="10"/>
      <c r="I146" s="10"/>
      <c r="J146" s="10"/>
      <c r="K146" s="10"/>
      <c r="L146" s="10"/>
      <c r="M146" s="10"/>
      <c r="N146" s="19"/>
      <c r="O146" s="33"/>
      <c r="P146" s="34"/>
      <c r="Q146" s="11"/>
    </row>
    <row r="147" spans="1:17" ht="15">
      <c r="A147" s="26"/>
      <c r="B147" s="29"/>
      <c r="C147" s="8"/>
      <c r="D147" s="18" t="s">
        <v>59</v>
      </c>
      <c r="E147" s="10">
        <f t="shared" si="78"/>
        <v>9180.4</v>
      </c>
      <c r="F147" s="10">
        <f>H147+J147+L147+N147</f>
        <v>0</v>
      </c>
      <c r="G147" s="21">
        <v>9180.4</v>
      </c>
      <c r="H147" s="10"/>
      <c r="I147" s="10"/>
      <c r="J147" s="10"/>
      <c r="K147" s="10"/>
      <c r="L147" s="10"/>
      <c r="M147" s="10"/>
      <c r="N147" s="19"/>
      <c r="O147" s="33"/>
      <c r="P147" s="34"/>
      <c r="Q147" s="11"/>
    </row>
    <row r="148" spans="1:17" ht="15">
      <c r="A148" s="27"/>
      <c r="B148" s="30"/>
      <c r="C148" s="8"/>
      <c r="D148" s="18" t="s">
        <v>60</v>
      </c>
      <c r="E148" s="10">
        <f t="shared" si="78"/>
        <v>9180.4</v>
      </c>
      <c r="F148" s="10">
        <f>H148+J148+L148+N148</f>
        <v>0</v>
      </c>
      <c r="G148" s="21">
        <v>9180.4</v>
      </c>
      <c r="H148" s="10"/>
      <c r="I148" s="10"/>
      <c r="J148" s="10"/>
      <c r="K148" s="10"/>
      <c r="L148" s="10"/>
      <c r="M148" s="10"/>
      <c r="N148" s="19"/>
      <c r="O148" s="12"/>
      <c r="P148" s="35"/>
      <c r="Q148" s="11"/>
    </row>
    <row r="149" spans="1:17" ht="15">
      <c r="A149" s="25"/>
      <c r="B149" s="28" t="s">
        <v>3</v>
      </c>
      <c r="C149" s="8"/>
      <c r="D149" s="18" t="s">
        <v>18</v>
      </c>
      <c r="E149" s="10">
        <f t="shared" si="78"/>
        <v>314291.8</v>
      </c>
      <c r="F149" s="10">
        <f aca="true" t="shared" si="79" ref="E149:F152">H149+J149+L149+N149</f>
        <v>127926.28360000002</v>
      </c>
      <c r="G149" s="10">
        <f>SUM(G150:G160)</f>
        <v>306543.3</v>
      </c>
      <c r="H149" s="10">
        <f aca="true" t="shared" si="80" ref="H149:N149">SUM(H150:H160)</f>
        <v>120177.78360000002</v>
      </c>
      <c r="I149" s="10">
        <f t="shared" si="80"/>
        <v>0</v>
      </c>
      <c r="J149" s="10">
        <f t="shared" si="80"/>
        <v>0</v>
      </c>
      <c r="K149" s="10">
        <f t="shared" si="80"/>
        <v>0</v>
      </c>
      <c r="L149" s="10">
        <f t="shared" si="80"/>
        <v>0</v>
      </c>
      <c r="M149" s="10">
        <f t="shared" si="80"/>
        <v>7748.5</v>
      </c>
      <c r="N149" s="10">
        <f t="shared" si="80"/>
        <v>7748.5</v>
      </c>
      <c r="O149" s="31"/>
      <c r="P149" s="32"/>
      <c r="Q149" s="11"/>
    </row>
    <row r="150" spans="1:17" ht="15">
      <c r="A150" s="26"/>
      <c r="B150" s="29"/>
      <c r="C150" s="8"/>
      <c r="D150" s="18" t="s">
        <v>0</v>
      </c>
      <c r="E150" s="10">
        <f t="shared" si="79"/>
        <v>26113.9</v>
      </c>
      <c r="F150" s="10">
        <f t="shared" si="79"/>
        <v>26113.8836</v>
      </c>
      <c r="G150" s="10">
        <f aca="true" t="shared" si="81" ref="G150:H152">G126+G138</f>
        <v>23975.4</v>
      </c>
      <c r="H150" s="10">
        <f t="shared" si="81"/>
        <v>23975.3836</v>
      </c>
      <c r="I150" s="10">
        <f aca="true" t="shared" si="82" ref="I150:N150">I126+I138</f>
        <v>0</v>
      </c>
      <c r="J150" s="10">
        <f t="shared" si="82"/>
        <v>0</v>
      </c>
      <c r="K150" s="10">
        <f t="shared" si="82"/>
        <v>0</v>
      </c>
      <c r="L150" s="10">
        <f t="shared" si="82"/>
        <v>0</v>
      </c>
      <c r="M150" s="10">
        <f t="shared" si="82"/>
        <v>2138.5</v>
      </c>
      <c r="N150" s="19">
        <f t="shared" si="82"/>
        <v>2138.5</v>
      </c>
      <c r="O150" s="33"/>
      <c r="P150" s="34"/>
      <c r="Q150" s="11"/>
    </row>
    <row r="151" spans="1:17" ht="15">
      <c r="A151" s="26"/>
      <c r="B151" s="29"/>
      <c r="C151" s="8"/>
      <c r="D151" s="18" t="s">
        <v>1</v>
      </c>
      <c r="E151" s="10">
        <f t="shared" si="79"/>
        <v>32968.8</v>
      </c>
      <c r="F151" s="10">
        <f t="shared" si="79"/>
        <v>25940.600000000002</v>
      </c>
      <c r="G151" s="10">
        <f t="shared" si="81"/>
        <v>31078.800000000003</v>
      </c>
      <c r="H151" s="10">
        <f t="shared" si="81"/>
        <v>24050.600000000002</v>
      </c>
      <c r="I151" s="10">
        <f aca="true" t="shared" si="83" ref="I151:N152">I127+I139</f>
        <v>0</v>
      </c>
      <c r="J151" s="10">
        <f t="shared" si="83"/>
        <v>0</v>
      </c>
      <c r="K151" s="10">
        <f t="shared" si="83"/>
        <v>0</v>
      </c>
      <c r="L151" s="10">
        <f t="shared" si="83"/>
        <v>0</v>
      </c>
      <c r="M151" s="10">
        <f>N151</f>
        <v>1890</v>
      </c>
      <c r="N151" s="19">
        <f t="shared" si="83"/>
        <v>1890</v>
      </c>
      <c r="O151" s="33"/>
      <c r="P151" s="34"/>
      <c r="Q151" s="11"/>
    </row>
    <row r="152" spans="1:17" ht="15">
      <c r="A152" s="26"/>
      <c r="B152" s="29"/>
      <c r="C152" s="8"/>
      <c r="D152" s="18" t="s">
        <v>5</v>
      </c>
      <c r="E152" s="10">
        <f t="shared" si="79"/>
        <v>25997.100000000002</v>
      </c>
      <c r="F152" s="10">
        <f t="shared" si="79"/>
        <v>25910.600000000002</v>
      </c>
      <c r="G152" s="10">
        <f t="shared" si="81"/>
        <v>24137.100000000002</v>
      </c>
      <c r="H152" s="10">
        <f t="shared" si="81"/>
        <v>24050.600000000002</v>
      </c>
      <c r="I152" s="10">
        <f t="shared" si="83"/>
        <v>0</v>
      </c>
      <c r="J152" s="10">
        <f t="shared" si="83"/>
        <v>0</v>
      </c>
      <c r="K152" s="10">
        <f t="shared" si="83"/>
        <v>0</v>
      </c>
      <c r="L152" s="10">
        <f t="shared" si="83"/>
        <v>0</v>
      </c>
      <c r="M152" s="10">
        <f t="shared" si="83"/>
        <v>1860</v>
      </c>
      <c r="N152" s="19">
        <f t="shared" si="83"/>
        <v>1860</v>
      </c>
      <c r="O152" s="33"/>
      <c r="P152" s="34"/>
      <c r="Q152" s="11"/>
    </row>
    <row r="153" spans="1:17" ht="15">
      <c r="A153" s="26"/>
      <c r="B153" s="29"/>
      <c r="C153" s="8"/>
      <c r="D153" s="18" t="s">
        <v>48</v>
      </c>
      <c r="E153" s="10">
        <f aca="true" t="shared" si="84" ref="E153:F157">G153+I153+K153+M153</f>
        <v>25997.100000000002</v>
      </c>
      <c r="F153" s="10">
        <f t="shared" si="84"/>
        <v>25910.600000000002</v>
      </c>
      <c r="G153" s="10">
        <f aca="true" t="shared" si="85" ref="G153:G160">G129+G141</f>
        <v>24137.100000000002</v>
      </c>
      <c r="H153" s="10">
        <f aca="true" t="shared" si="86" ref="H153:N153">H129+H141</f>
        <v>24050.600000000002</v>
      </c>
      <c r="I153" s="10">
        <f t="shared" si="86"/>
        <v>0</v>
      </c>
      <c r="J153" s="10">
        <f t="shared" si="86"/>
        <v>0</v>
      </c>
      <c r="K153" s="10">
        <f t="shared" si="86"/>
        <v>0</v>
      </c>
      <c r="L153" s="10">
        <f t="shared" si="86"/>
        <v>0</v>
      </c>
      <c r="M153" s="10">
        <f t="shared" si="86"/>
        <v>1860</v>
      </c>
      <c r="N153" s="19">
        <f t="shared" si="86"/>
        <v>1860</v>
      </c>
      <c r="O153" s="33"/>
      <c r="P153" s="34"/>
      <c r="Q153" s="11"/>
    </row>
    <row r="154" spans="1:17" ht="15">
      <c r="A154" s="26"/>
      <c r="B154" s="29"/>
      <c r="C154" s="8"/>
      <c r="D154" s="18" t="s">
        <v>49</v>
      </c>
      <c r="E154" s="10">
        <f t="shared" si="84"/>
        <v>24137.100000000002</v>
      </c>
      <c r="F154" s="10">
        <f t="shared" si="84"/>
        <v>24050.600000000002</v>
      </c>
      <c r="G154" s="10">
        <f t="shared" si="85"/>
        <v>24137.100000000002</v>
      </c>
      <c r="H154" s="10">
        <f aca="true" t="shared" si="87" ref="H154:N154">H130+H142</f>
        <v>24050.600000000002</v>
      </c>
      <c r="I154" s="10">
        <f t="shared" si="87"/>
        <v>0</v>
      </c>
      <c r="J154" s="10">
        <f t="shared" si="87"/>
        <v>0</v>
      </c>
      <c r="K154" s="10">
        <f t="shared" si="87"/>
        <v>0</v>
      </c>
      <c r="L154" s="10">
        <f t="shared" si="87"/>
        <v>0</v>
      </c>
      <c r="M154" s="10">
        <f t="shared" si="87"/>
        <v>0</v>
      </c>
      <c r="N154" s="19">
        <f t="shared" si="87"/>
        <v>0</v>
      </c>
      <c r="O154" s="33"/>
      <c r="P154" s="34"/>
      <c r="Q154" s="11"/>
    </row>
    <row r="155" spans="1:17" ht="15">
      <c r="A155" s="26"/>
      <c r="B155" s="29"/>
      <c r="C155" s="8"/>
      <c r="D155" s="18" t="s">
        <v>50</v>
      </c>
      <c r="E155" s="10">
        <f t="shared" si="84"/>
        <v>29846.300000000003</v>
      </c>
      <c r="F155" s="10">
        <f t="shared" si="84"/>
        <v>0</v>
      </c>
      <c r="G155" s="10">
        <f t="shared" si="85"/>
        <v>29846.300000000003</v>
      </c>
      <c r="H155" s="10">
        <f aca="true" t="shared" si="88" ref="H155:N155">H131+H143</f>
        <v>0</v>
      </c>
      <c r="I155" s="10">
        <f t="shared" si="88"/>
        <v>0</v>
      </c>
      <c r="J155" s="10">
        <f t="shared" si="88"/>
        <v>0</v>
      </c>
      <c r="K155" s="10">
        <f t="shared" si="88"/>
        <v>0</v>
      </c>
      <c r="L155" s="10">
        <f t="shared" si="88"/>
        <v>0</v>
      </c>
      <c r="M155" s="10">
        <f t="shared" si="88"/>
        <v>0</v>
      </c>
      <c r="N155" s="19">
        <f t="shared" si="88"/>
        <v>0</v>
      </c>
      <c r="O155" s="33"/>
      <c r="P155" s="34"/>
      <c r="Q155" s="11"/>
    </row>
    <row r="156" spans="1:17" ht="15">
      <c r="A156" s="26"/>
      <c r="B156" s="29"/>
      <c r="C156" s="8"/>
      <c r="D156" s="18" t="s">
        <v>56</v>
      </c>
      <c r="E156" s="10">
        <f t="shared" si="84"/>
        <v>29846.300000000003</v>
      </c>
      <c r="F156" s="10">
        <f t="shared" si="84"/>
        <v>0</v>
      </c>
      <c r="G156" s="10">
        <f t="shared" si="85"/>
        <v>29846.300000000003</v>
      </c>
      <c r="H156" s="10">
        <f aca="true" t="shared" si="89" ref="H156:N157">H132+H144</f>
        <v>0</v>
      </c>
      <c r="I156" s="10">
        <f t="shared" si="89"/>
        <v>0</v>
      </c>
      <c r="J156" s="10">
        <f t="shared" si="89"/>
        <v>0</v>
      </c>
      <c r="K156" s="10">
        <f t="shared" si="89"/>
        <v>0</v>
      </c>
      <c r="L156" s="10">
        <f t="shared" si="89"/>
        <v>0</v>
      </c>
      <c r="M156" s="10">
        <f t="shared" si="89"/>
        <v>0</v>
      </c>
      <c r="N156" s="19">
        <f t="shared" si="89"/>
        <v>0</v>
      </c>
      <c r="O156" s="33"/>
      <c r="P156" s="34"/>
      <c r="Q156" s="11"/>
    </row>
    <row r="157" spans="1:17" ht="15">
      <c r="A157" s="26"/>
      <c r="B157" s="29"/>
      <c r="C157" s="8"/>
      <c r="D157" s="18" t="s">
        <v>57</v>
      </c>
      <c r="E157" s="10">
        <f t="shared" si="84"/>
        <v>29846.300000000003</v>
      </c>
      <c r="F157" s="10">
        <f t="shared" si="84"/>
        <v>0</v>
      </c>
      <c r="G157" s="10">
        <f t="shared" si="85"/>
        <v>29846.300000000003</v>
      </c>
      <c r="H157" s="10">
        <f t="shared" si="89"/>
        <v>0</v>
      </c>
      <c r="I157" s="10">
        <f t="shared" si="89"/>
        <v>0</v>
      </c>
      <c r="J157" s="10">
        <f t="shared" si="89"/>
        <v>0</v>
      </c>
      <c r="K157" s="10">
        <f t="shared" si="89"/>
        <v>0</v>
      </c>
      <c r="L157" s="10">
        <f t="shared" si="89"/>
        <v>0</v>
      </c>
      <c r="M157" s="10">
        <f t="shared" si="89"/>
        <v>0</v>
      </c>
      <c r="N157" s="19">
        <f t="shared" si="89"/>
        <v>0</v>
      </c>
      <c r="O157" s="33"/>
      <c r="P157" s="34"/>
      <c r="Q157" s="11"/>
    </row>
    <row r="158" spans="1:17" ht="15">
      <c r="A158" s="26"/>
      <c r="B158" s="29"/>
      <c r="C158" s="8"/>
      <c r="D158" s="18" t="s">
        <v>58</v>
      </c>
      <c r="E158" s="10">
        <f aca="true" t="shared" si="90" ref="E158:F160">G158+I158+K158+M158</f>
        <v>29846.300000000003</v>
      </c>
      <c r="F158" s="10">
        <f t="shared" si="90"/>
        <v>0</v>
      </c>
      <c r="G158" s="10">
        <f t="shared" si="85"/>
        <v>29846.300000000003</v>
      </c>
      <c r="H158" s="10">
        <f aca="true" t="shared" si="91" ref="H158:N158">H134+H146</f>
        <v>0</v>
      </c>
      <c r="I158" s="10">
        <f t="shared" si="91"/>
        <v>0</v>
      </c>
      <c r="J158" s="10">
        <f t="shared" si="91"/>
        <v>0</v>
      </c>
      <c r="K158" s="10">
        <f t="shared" si="91"/>
        <v>0</v>
      </c>
      <c r="L158" s="10">
        <f t="shared" si="91"/>
        <v>0</v>
      </c>
      <c r="M158" s="10">
        <f t="shared" si="91"/>
        <v>0</v>
      </c>
      <c r="N158" s="19">
        <f t="shared" si="91"/>
        <v>0</v>
      </c>
      <c r="O158" s="33"/>
      <c r="P158" s="34"/>
      <c r="Q158" s="11"/>
    </row>
    <row r="159" spans="1:17" ht="15">
      <c r="A159" s="26"/>
      <c r="B159" s="29"/>
      <c r="C159" s="8"/>
      <c r="D159" s="18" t="s">
        <v>59</v>
      </c>
      <c r="E159" s="10">
        <f t="shared" si="90"/>
        <v>29846.300000000003</v>
      </c>
      <c r="F159" s="10">
        <f t="shared" si="90"/>
        <v>0</v>
      </c>
      <c r="G159" s="10">
        <f t="shared" si="85"/>
        <v>29846.300000000003</v>
      </c>
      <c r="H159" s="10">
        <f aca="true" t="shared" si="92" ref="H159:N159">H135+H147</f>
        <v>0</v>
      </c>
      <c r="I159" s="10">
        <f t="shared" si="92"/>
        <v>0</v>
      </c>
      <c r="J159" s="10">
        <f t="shared" si="92"/>
        <v>0</v>
      </c>
      <c r="K159" s="10">
        <f t="shared" si="92"/>
        <v>0</v>
      </c>
      <c r="L159" s="10">
        <f t="shared" si="92"/>
        <v>0</v>
      </c>
      <c r="M159" s="10">
        <f t="shared" si="92"/>
        <v>0</v>
      </c>
      <c r="N159" s="19">
        <f t="shared" si="92"/>
        <v>0</v>
      </c>
      <c r="O159" s="33"/>
      <c r="P159" s="34"/>
      <c r="Q159" s="11"/>
    </row>
    <row r="160" spans="1:17" ht="15">
      <c r="A160" s="27"/>
      <c r="B160" s="30"/>
      <c r="C160" s="8"/>
      <c r="D160" s="18" t="s">
        <v>60</v>
      </c>
      <c r="E160" s="10">
        <f t="shared" si="90"/>
        <v>29846.300000000003</v>
      </c>
      <c r="F160" s="10">
        <f t="shared" si="90"/>
        <v>0</v>
      </c>
      <c r="G160" s="10">
        <f t="shared" si="85"/>
        <v>29846.300000000003</v>
      </c>
      <c r="H160" s="10">
        <f aca="true" t="shared" si="93" ref="H160:N160">H136+H148</f>
        <v>0</v>
      </c>
      <c r="I160" s="10">
        <f t="shared" si="93"/>
        <v>0</v>
      </c>
      <c r="J160" s="10">
        <f t="shared" si="93"/>
        <v>0</v>
      </c>
      <c r="K160" s="10">
        <f t="shared" si="93"/>
        <v>0</v>
      </c>
      <c r="L160" s="10">
        <f t="shared" si="93"/>
        <v>0</v>
      </c>
      <c r="M160" s="10">
        <f t="shared" si="93"/>
        <v>0</v>
      </c>
      <c r="N160" s="19">
        <f t="shared" si="93"/>
        <v>0</v>
      </c>
      <c r="O160" s="12"/>
      <c r="P160" s="35"/>
      <c r="Q160" s="11"/>
    </row>
    <row r="161" spans="1:17" ht="68.25" customHeight="1">
      <c r="A161" s="14" t="s">
        <v>42</v>
      </c>
      <c r="B161" s="45" t="s">
        <v>30</v>
      </c>
      <c r="C161" s="45"/>
      <c r="D161" s="4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47"/>
      <c r="P161" s="47"/>
      <c r="Q161" s="11"/>
    </row>
    <row r="162" spans="1:17" ht="15" customHeight="1">
      <c r="A162" s="25" t="s">
        <v>43</v>
      </c>
      <c r="B162" s="36" t="s">
        <v>31</v>
      </c>
      <c r="C162" s="13"/>
      <c r="D162" s="18" t="s">
        <v>18</v>
      </c>
      <c r="E162" s="10">
        <f>G162+I162+K162+M162</f>
        <v>1652136.2999999996</v>
      </c>
      <c r="F162" s="10">
        <f aca="true" t="shared" si="94" ref="E162:F165">H162+J162+L162+N162</f>
        <v>737811.3</v>
      </c>
      <c r="G162" s="10">
        <f>SUM(G163:G173)</f>
        <v>1627472.3999999997</v>
      </c>
      <c r="H162" s="10">
        <f aca="true" t="shared" si="95" ref="H162:N162">SUM(H163:H173)</f>
        <v>713147.4</v>
      </c>
      <c r="I162" s="10">
        <f t="shared" si="95"/>
        <v>0</v>
      </c>
      <c r="J162" s="10">
        <f t="shared" si="95"/>
        <v>0</v>
      </c>
      <c r="K162" s="10">
        <f t="shared" si="95"/>
        <v>0</v>
      </c>
      <c r="L162" s="10">
        <f t="shared" si="95"/>
        <v>0</v>
      </c>
      <c r="M162" s="10">
        <f t="shared" si="95"/>
        <v>24663.9</v>
      </c>
      <c r="N162" s="10">
        <f t="shared" si="95"/>
        <v>24663.9</v>
      </c>
      <c r="O162" s="31" t="s">
        <v>19</v>
      </c>
      <c r="P162" s="32"/>
      <c r="Q162" s="11"/>
    </row>
    <row r="163" spans="1:17" ht="15">
      <c r="A163" s="26"/>
      <c r="B163" s="37"/>
      <c r="C163" s="13"/>
      <c r="D163" s="18" t="s">
        <v>0</v>
      </c>
      <c r="E163" s="10">
        <f>G163+I163+K163+M163</f>
        <v>148997.89999999997</v>
      </c>
      <c r="F163" s="10">
        <f>H163+J163+L163+N163</f>
        <v>148997.9</v>
      </c>
      <c r="G163" s="21">
        <f>79865.3+350+42298.1+200+29128.8+582-9385.2</f>
        <v>143038.99999999997</v>
      </c>
      <c r="H163" s="10">
        <f>143211.7-172.7</f>
        <v>143039</v>
      </c>
      <c r="I163" s="10"/>
      <c r="J163" s="10"/>
      <c r="K163" s="10"/>
      <c r="L163" s="10"/>
      <c r="M163" s="10">
        <f>N163</f>
        <v>5958.9</v>
      </c>
      <c r="N163" s="10">
        <v>5958.9</v>
      </c>
      <c r="O163" s="33"/>
      <c r="P163" s="34"/>
      <c r="Q163" s="11"/>
    </row>
    <row r="164" spans="1:17" ht="25.5">
      <c r="A164" s="26"/>
      <c r="B164" s="37"/>
      <c r="C164" s="13" t="s">
        <v>81</v>
      </c>
      <c r="D164" s="18" t="s">
        <v>1</v>
      </c>
      <c r="E164" s="10">
        <f t="shared" si="94"/>
        <v>151568.6</v>
      </c>
      <c r="F164" s="10">
        <f t="shared" si="94"/>
        <v>148879.3</v>
      </c>
      <c r="G164" s="21">
        <v>145318.6</v>
      </c>
      <c r="H164" s="10">
        <f>142629.3</f>
        <v>142629.3</v>
      </c>
      <c r="I164" s="10"/>
      <c r="J164" s="10"/>
      <c r="K164" s="10"/>
      <c r="L164" s="10"/>
      <c r="M164" s="10">
        <f>N164</f>
        <v>6250</v>
      </c>
      <c r="N164" s="10">
        <v>6250</v>
      </c>
      <c r="O164" s="33"/>
      <c r="P164" s="34"/>
      <c r="Q164" s="11"/>
    </row>
    <row r="165" spans="1:17" ht="25.5">
      <c r="A165" s="26"/>
      <c r="B165" s="37"/>
      <c r="C165" s="13" t="s">
        <v>70</v>
      </c>
      <c r="D165" s="18" t="s">
        <v>5</v>
      </c>
      <c r="E165" s="10">
        <f t="shared" si="94"/>
        <v>166400.8</v>
      </c>
      <c r="F165" s="10">
        <f t="shared" si="94"/>
        <v>150310.3</v>
      </c>
      <c r="G165" s="21">
        <v>160150.8</v>
      </c>
      <c r="H165" s="10">
        <v>144060.3</v>
      </c>
      <c r="I165" s="10"/>
      <c r="J165" s="10"/>
      <c r="K165" s="10"/>
      <c r="L165" s="10"/>
      <c r="M165" s="10">
        <f>N165</f>
        <v>6250</v>
      </c>
      <c r="N165" s="10">
        <v>6250</v>
      </c>
      <c r="O165" s="33"/>
      <c r="P165" s="34"/>
      <c r="Q165" s="11"/>
    </row>
    <row r="166" spans="1:17" ht="25.5">
      <c r="A166" s="26"/>
      <c r="B166" s="37"/>
      <c r="C166" s="13" t="s">
        <v>70</v>
      </c>
      <c r="D166" s="18" t="s">
        <v>48</v>
      </c>
      <c r="E166" s="10">
        <f>G166+I166+K166+M166</f>
        <v>166355.8</v>
      </c>
      <c r="F166" s="10">
        <f aca="true" t="shared" si="96" ref="E166:F170">H166+J166+L166+N166</f>
        <v>147914.4</v>
      </c>
      <c r="G166" s="21">
        <v>160150.8</v>
      </c>
      <c r="H166" s="10">
        <v>141709.4</v>
      </c>
      <c r="I166" s="10"/>
      <c r="J166" s="10"/>
      <c r="K166" s="10"/>
      <c r="L166" s="10"/>
      <c r="M166" s="10">
        <f>N166</f>
        <v>6205</v>
      </c>
      <c r="N166" s="19">
        <v>6205</v>
      </c>
      <c r="O166" s="33"/>
      <c r="P166" s="34"/>
      <c r="Q166" s="11"/>
    </row>
    <row r="167" spans="1:17" ht="25.5">
      <c r="A167" s="26"/>
      <c r="B167" s="37"/>
      <c r="C167" s="13" t="s">
        <v>70</v>
      </c>
      <c r="D167" s="18" t="s">
        <v>49</v>
      </c>
      <c r="E167" s="10">
        <f t="shared" si="96"/>
        <v>160150.8</v>
      </c>
      <c r="F167" s="10">
        <f t="shared" si="96"/>
        <v>141709.4</v>
      </c>
      <c r="G167" s="21">
        <v>160150.8</v>
      </c>
      <c r="H167" s="10">
        <v>141709.4</v>
      </c>
      <c r="I167" s="10"/>
      <c r="J167" s="10"/>
      <c r="K167" s="10"/>
      <c r="L167" s="10"/>
      <c r="M167" s="10"/>
      <c r="N167" s="19"/>
      <c r="O167" s="33"/>
      <c r="P167" s="34"/>
      <c r="Q167" s="11"/>
    </row>
    <row r="168" spans="1:17" ht="15">
      <c r="A168" s="26"/>
      <c r="B168" s="37"/>
      <c r="C168" s="13"/>
      <c r="D168" s="18" t="s">
        <v>50</v>
      </c>
      <c r="E168" s="10">
        <f t="shared" si="96"/>
        <v>143110.4</v>
      </c>
      <c r="F168" s="10">
        <f t="shared" si="96"/>
        <v>0</v>
      </c>
      <c r="G168" s="21">
        <v>143110.4</v>
      </c>
      <c r="H168" s="10"/>
      <c r="I168" s="10"/>
      <c r="J168" s="10"/>
      <c r="K168" s="10"/>
      <c r="L168" s="10"/>
      <c r="M168" s="10"/>
      <c r="N168" s="19"/>
      <c r="O168" s="33"/>
      <c r="P168" s="34"/>
      <c r="Q168" s="11"/>
    </row>
    <row r="169" spans="1:17" ht="15">
      <c r="A169" s="26"/>
      <c r="B169" s="37"/>
      <c r="C169" s="13"/>
      <c r="D169" s="18" t="s">
        <v>56</v>
      </c>
      <c r="E169" s="10">
        <f t="shared" si="96"/>
        <v>143110.4</v>
      </c>
      <c r="F169" s="10">
        <f t="shared" si="96"/>
        <v>0</v>
      </c>
      <c r="G169" s="21">
        <v>143110.4</v>
      </c>
      <c r="H169" s="10"/>
      <c r="I169" s="10"/>
      <c r="J169" s="10"/>
      <c r="K169" s="10"/>
      <c r="L169" s="10"/>
      <c r="M169" s="10"/>
      <c r="N169" s="10"/>
      <c r="O169" s="33"/>
      <c r="P169" s="34"/>
      <c r="Q169" s="11"/>
    </row>
    <row r="170" spans="1:17" ht="15">
      <c r="A170" s="26"/>
      <c r="B170" s="37"/>
      <c r="C170" s="13"/>
      <c r="D170" s="18" t="s">
        <v>57</v>
      </c>
      <c r="E170" s="10">
        <f t="shared" si="96"/>
        <v>143110.4</v>
      </c>
      <c r="F170" s="10">
        <f t="shared" si="96"/>
        <v>0</v>
      </c>
      <c r="G170" s="21">
        <v>143110.4</v>
      </c>
      <c r="H170" s="10"/>
      <c r="I170" s="10"/>
      <c r="J170" s="10"/>
      <c r="K170" s="10"/>
      <c r="L170" s="10"/>
      <c r="M170" s="10"/>
      <c r="N170" s="10"/>
      <c r="O170" s="33"/>
      <c r="P170" s="34"/>
      <c r="Q170" s="11"/>
    </row>
    <row r="171" spans="1:17" ht="15">
      <c r="A171" s="26"/>
      <c r="B171" s="37"/>
      <c r="C171" s="13"/>
      <c r="D171" s="18" t="s">
        <v>58</v>
      </c>
      <c r="E171" s="10">
        <f aca="true" t="shared" si="97" ref="E171:F173">G171+I171+K171+M171</f>
        <v>143110.4</v>
      </c>
      <c r="F171" s="10">
        <f t="shared" si="97"/>
        <v>0</v>
      </c>
      <c r="G171" s="21">
        <v>143110.4</v>
      </c>
      <c r="H171" s="10"/>
      <c r="I171" s="10"/>
      <c r="J171" s="10"/>
      <c r="K171" s="10"/>
      <c r="L171" s="10"/>
      <c r="M171" s="10"/>
      <c r="N171" s="19"/>
      <c r="O171" s="33"/>
      <c r="P171" s="34"/>
      <c r="Q171" s="11"/>
    </row>
    <row r="172" spans="1:17" ht="15">
      <c r="A172" s="26"/>
      <c r="B172" s="37"/>
      <c r="C172" s="13"/>
      <c r="D172" s="18" t="s">
        <v>59</v>
      </c>
      <c r="E172" s="10">
        <f t="shared" si="97"/>
        <v>143110.4</v>
      </c>
      <c r="F172" s="10">
        <f t="shared" si="97"/>
        <v>0</v>
      </c>
      <c r="G172" s="21">
        <v>143110.4</v>
      </c>
      <c r="H172" s="10"/>
      <c r="I172" s="10"/>
      <c r="J172" s="10"/>
      <c r="K172" s="10"/>
      <c r="L172" s="10"/>
      <c r="M172" s="10"/>
      <c r="N172" s="19"/>
      <c r="O172" s="33"/>
      <c r="P172" s="34"/>
      <c r="Q172" s="11"/>
    </row>
    <row r="173" spans="1:17" ht="15">
      <c r="A173" s="27"/>
      <c r="B173" s="38"/>
      <c r="C173" s="13"/>
      <c r="D173" s="18" t="s">
        <v>60</v>
      </c>
      <c r="E173" s="10">
        <f t="shared" si="97"/>
        <v>143110.4</v>
      </c>
      <c r="F173" s="10">
        <f t="shared" si="97"/>
        <v>0</v>
      </c>
      <c r="G173" s="21">
        <v>143110.4</v>
      </c>
      <c r="H173" s="10"/>
      <c r="I173" s="10"/>
      <c r="J173" s="10"/>
      <c r="K173" s="10"/>
      <c r="L173" s="10"/>
      <c r="M173" s="10"/>
      <c r="N173" s="19"/>
      <c r="O173" s="12"/>
      <c r="P173" s="35"/>
      <c r="Q173" s="11"/>
    </row>
    <row r="174" spans="1:17" ht="15">
      <c r="A174" s="25"/>
      <c r="B174" s="28" t="s">
        <v>4</v>
      </c>
      <c r="C174" s="8"/>
      <c r="D174" s="18" t="s">
        <v>18</v>
      </c>
      <c r="E174" s="10">
        <f>G174+I174+K174+M174</f>
        <v>1652136.2999999996</v>
      </c>
      <c r="F174" s="10">
        <f aca="true" t="shared" si="98" ref="E174:F177">H174+J174+L174+N174</f>
        <v>737811.3</v>
      </c>
      <c r="G174" s="10">
        <f aca="true" t="shared" si="99" ref="G174:N174">SUM(G175:G185)</f>
        <v>1627472.3999999997</v>
      </c>
      <c r="H174" s="10">
        <f t="shared" si="99"/>
        <v>713147.4</v>
      </c>
      <c r="I174" s="10">
        <f t="shared" si="99"/>
        <v>0</v>
      </c>
      <c r="J174" s="10">
        <f t="shared" si="99"/>
        <v>0</v>
      </c>
      <c r="K174" s="10">
        <f t="shared" si="99"/>
        <v>0</v>
      </c>
      <c r="L174" s="10">
        <f t="shared" si="99"/>
        <v>0</v>
      </c>
      <c r="M174" s="10">
        <f t="shared" si="99"/>
        <v>24663.9</v>
      </c>
      <c r="N174" s="10">
        <f t="shared" si="99"/>
        <v>24663.9</v>
      </c>
      <c r="O174" s="31"/>
      <c r="P174" s="32"/>
      <c r="Q174" s="11"/>
    </row>
    <row r="175" spans="1:17" ht="15">
      <c r="A175" s="26"/>
      <c r="B175" s="29"/>
      <c r="C175" s="8"/>
      <c r="D175" s="18" t="s">
        <v>0</v>
      </c>
      <c r="E175" s="10">
        <f>G175+I175+K175+M175</f>
        <v>148997.89999999997</v>
      </c>
      <c r="F175" s="10">
        <f t="shared" si="98"/>
        <v>148997.9</v>
      </c>
      <c r="G175" s="10">
        <f aca="true" t="shared" si="100" ref="G175:G185">G163</f>
        <v>143038.99999999997</v>
      </c>
      <c r="H175" s="10">
        <f aca="true" t="shared" si="101" ref="H175:N175">H163</f>
        <v>143039</v>
      </c>
      <c r="I175" s="10">
        <f t="shared" si="101"/>
        <v>0</v>
      </c>
      <c r="J175" s="10">
        <f t="shared" si="101"/>
        <v>0</v>
      </c>
      <c r="K175" s="10">
        <f t="shared" si="101"/>
        <v>0</v>
      </c>
      <c r="L175" s="10">
        <f t="shared" si="101"/>
        <v>0</v>
      </c>
      <c r="M175" s="10">
        <f t="shared" si="101"/>
        <v>5958.9</v>
      </c>
      <c r="N175" s="19">
        <f t="shared" si="101"/>
        <v>5958.9</v>
      </c>
      <c r="O175" s="33"/>
      <c r="P175" s="34"/>
      <c r="Q175" s="11"/>
    </row>
    <row r="176" spans="1:17" ht="15">
      <c r="A176" s="26"/>
      <c r="B176" s="29"/>
      <c r="C176" s="8"/>
      <c r="D176" s="18" t="s">
        <v>1</v>
      </c>
      <c r="E176" s="10">
        <f t="shared" si="98"/>
        <v>151568.6</v>
      </c>
      <c r="F176" s="10">
        <f t="shared" si="98"/>
        <v>148879.3</v>
      </c>
      <c r="G176" s="10">
        <f t="shared" si="100"/>
        <v>145318.6</v>
      </c>
      <c r="H176" s="10">
        <f aca="true" t="shared" si="102" ref="H176:N177">H164</f>
        <v>142629.3</v>
      </c>
      <c r="I176" s="10">
        <f t="shared" si="102"/>
        <v>0</v>
      </c>
      <c r="J176" s="10">
        <f t="shared" si="102"/>
        <v>0</v>
      </c>
      <c r="K176" s="10">
        <f t="shared" si="102"/>
        <v>0</v>
      </c>
      <c r="L176" s="10">
        <f t="shared" si="102"/>
        <v>0</v>
      </c>
      <c r="M176" s="10">
        <f t="shared" si="102"/>
        <v>6250</v>
      </c>
      <c r="N176" s="19">
        <f t="shared" si="102"/>
        <v>6250</v>
      </c>
      <c r="O176" s="33"/>
      <c r="P176" s="34"/>
      <c r="Q176" s="11"/>
    </row>
    <row r="177" spans="1:17" ht="15">
      <c r="A177" s="26"/>
      <c r="B177" s="29"/>
      <c r="C177" s="8"/>
      <c r="D177" s="18" t="s">
        <v>5</v>
      </c>
      <c r="E177" s="10">
        <f t="shared" si="98"/>
        <v>166400.8</v>
      </c>
      <c r="F177" s="10">
        <f t="shared" si="98"/>
        <v>150310.3</v>
      </c>
      <c r="G177" s="10">
        <f t="shared" si="100"/>
        <v>160150.8</v>
      </c>
      <c r="H177" s="10">
        <f t="shared" si="102"/>
        <v>144060.3</v>
      </c>
      <c r="I177" s="10">
        <f t="shared" si="102"/>
        <v>0</v>
      </c>
      <c r="J177" s="10">
        <f t="shared" si="102"/>
        <v>0</v>
      </c>
      <c r="K177" s="10">
        <f t="shared" si="102"/>
        <v>0</v>
      </c>
      <c r="L177" s="10">
        <f t="shared" si="102"/>
        <v>0</v>
      </c>
      <c r="M177" s="10">
        <f t="shared" si="102"/>
        <v>6250</v>
      </c>
      <c r="N177" s="19">
        <f t="shared" si="102"/>
        <v>6250</v>
      </c>
      <c r="O177" s="33"/>
      <c r="P177" s="34"/>
      <c r="Q177" s="11"/>
    </row>
    <row r="178" spans="1:17" ht="15">
      <c r="A178" s="26"/>
      <c r="B178" s="29"/>
      <c r="C178" s="8"/>
      <c r="D178" s="18" t="s">
        <v>48</v>
      </c>
      <c r="E178" s="10">
        <f aca="true" t="shared" si="103" ref="E178:F182">G178+I178+K178+M178</f>
        <v>166355.8</v>
      </c>
      <c r="F178" s="10">
        <f t="shared" si="103"/>
        <v>147914.4</v>
      </c>
      <c r="G178" s="10">
        <f t="shared" si="100"/>
        <v>160150.8</v>
      </c>
      <c r="H178" s="10">
        <f>H166</f>
        <v>141709.4</v>
      </c>
      <c r="I178" s="10">
        <f aca="true" t="shared" si="104" ref="I178:N178">I166</f>
        <v>0</v>
      </c>
      <c r="J178" s="10">
        <f t="shared" si="104"/>
        <v>0</v>
      </c>
      <c r="K178" s="10">
        <f t="shared" si="104"/>
        <v>0</v>
      </c>
      <c r="L178" s="10">
        <f t="shared" si="104"/>
        <v>0</v>
      </c>
      <c r="M178" s="10">
        <f t="shared" si="104"/>
        <v>6205</v>
      </c>
      <c r="N178" s="19">
        <f t="shared" si="104"/>
        <v>6205</v>
      </c>
      <c r="O178" s="33"/>
      <c r="P178" s="34"/>
      <c r="Q178" s="11"/>
    </row>
    <row r="179" spans="1:17" ht="15">
      <c r="A179" s="26"/>
      <c r="B179" s="29"/>
      <c r="C179" s="8"/>
      <c r="D179" s="18" t="s">
        <v>49</v>
      </c>
      <c r="E179" s="10">
        <f t="shared" si="103"/>
        <v>160150.8</v>
      </c>
      <c r="F179" s="10">
        <f t="shared" si="103"/>
        <v>141709.4</v>
      </c>
      <c r="G179" s="10">
        <f t="shared" si="100"/>
        <v>160150.8</v>
      </c>
      <c r="H179" s="10">
        <f>H167</f>
        <v>141709.4</v>
      </c>
      <c r="I179" s="10">
        <f aca="true" t="shared" si="105" ref="I179:N182">I167</f>
        <v>0</v>
      </c>
      <c r="J179" s="10">
        <f t="shared" si="105"/>
        <v>0</v>
      </c>
      <c r="K179" s="10">
        <f t="shared" si="105"/>
        <v>0</v>
      </c>
      <c r="L179" s="10">
        <f t="shared" si="105"/>
        <v>0</v>
      </c>
      <c r="M179" s="10">
        <f t="shared" si="105"/>
        <v>0</v>
      </c>
      <c r="N179" s="19">
        <f t="shared" si="105"/>
        <v>0</v>
      </c>
      <c r="O179" s="33"/>
      <c r="P179" s="34"/>
      <c r="Q179" s="11"/>
    </row>
    <row r="180" spans="1:17" ht="15">
      <c r="A180" s="26"/>
      <c r="B180" s="29"/>
      <c r="C180" s="8"/>
      <c r="D180" s="18" t="s">
        <v>50</v>
      </c>
      <c r="E180" s="10">
        <f aca="true" t="shared" si="106" ref="E180:E192">G180+I180+K180+M180</f>
        <v>143110.4</v>
      </c>
      <c r="F180" s="10">
        <f t="shared" si="103"/>
        <v>0</v>
      </c>
      <c r="G180" s="10">
        <f t="shared" si="100"/>
        <v>143110.4</v>
      </c>
      <c r="H180" s="10">
        <f>H168</f>
        <v>0</v>
      </c>
      <c r="I180" s="10">
        <f t="shared" si="105"/>
        <v>0</v>
      </c>
      <c r="J180" s="10">
        <f t="shared" si="105"/>
        <v>0</v>
      </c>
      <c r="K180" s="10">
        <f t="shared" si="105"/>
        <v>0</v>
      </c>
      <c r="L180" s="10">
        <f t="shared" si="105"/>
        <v>0</v>
      </c>
      <c r="M180" s="10">
        <f t="shared" si="105"/>
        <v>0</v>
      </c>
      <c r="N180" s="19">
        <f t="shared" si="105"/>
        <v>0</v>
      </c>
      <c r="O180" s="33"/>
      <c r="P180" s="34"/>
      <c r="Q180" s="11"/>
    </row>
    <row r="181" spans="1:17" ht="15">
      <c r="A181" s="26"/>
      <c r="B181" s="29"/>
      <c r="C181" s="8"/>
      <c r="D181" s="18" t="s">
        <v>56</v>
      </c>
      <c r="E181" s="10">
        <f t="shared" si="106"/>
        <v>143110.4</v>
      </c>
      <c r="F181" s="10">
        <f t="shared" si="103"/>
        <v>0</v>
      </c>
      <c r="G181" s="10">
        <f t="shared" si="100"/>
        <v>143110.4</v>
      </c>
      <c r="H181" s="10">
        <f>H169</f>
        <v>0</v>
      </c>
      <c r="I181" s="10">
        <f t="shared" si="105"/>
        <v>0</v>
      </c>
      <c r="J181" s="10">
        <f t="shared" si="105"/>
        <v>0</v>
      </c>
      <c r="K181" s="10">
        <f t="shared" si="105"/>
        <v>0</v>
      </c>
      <c r="L181" s="10">
        <f t="shared" si="105"/>
        <v>0</v>
      </c>
      <c r="M181" s="10">
        <f t="shared" si="105"/>
        <v>0</v>
      </c>
      <c r="N181" s="19">
        <f t="shared" si="105"/>
        <v>0</v>
      </c>
      <c r="O181" s="33"/>
      <c r="P181" s="34"/>
      <c r="Q181" s="11"/>
    </row>
    <row r="182" spans="1:17" ht="15">
      <c r="A182" s="26"/>
      <c r="B182" s="29"/>
      <c r="C182" s="8"/>
      <c r="D182" s="18" t="s">
        <v>57</v>
      </c>
      <c r="E182" s="10">
        <f t="shared" si="106"/>
        <v>143110.4</v>
      </c>
      <c r="F182" s="10">
        <f t="shared" si="103"/>
        <v>0</v>
      </c>
      <c r="G182" s="10">
        <f t="shared" si="100"/>
        <v>143110.4</v>
      </c>
      <c r="H182" s="10">
        <f>H170</f>
        <v>0</v>
      </c>
      <c r="I182" s="10">
        <f t="shared" si="105"/>
        <v>0</v>
      </c>
      <c r="J182" s="10">
        <f t="shared" si="105"/>
        <v>0</v>
      </c>
      <c r="K182" s="10">
        <f t="shared" si="105"/>
        <v>0</v>
      </c>
      <c r="L182" s="10">
        <f t="shared" si="105"/>
        <v>0</v>
      </c>
      <c r="M182" s="10">
        <f t="shared" si="105"/>
        <v>0</v>
      </c>
      <c r="N182" s="19">
        <f t="shared" si="105"/>
        <v>0</v>
      </c>
      <c r="O182" s="33"/>
      <c r="P182" s="34"/>
      <c r="Q182" s="11"/>
    </row>
    <row r="183" spans="1:17" ht="15">
      <c r="A183" s="26"/>
      <c r="B183" s="29"/>
      <c r="C183" s="8"/>
      <c r="D183" s="18" t="s">
        <v>58</v>
      </c>
      <c r="E183" s="10">
        <f t="shared" si="106"/>
        <v>143110.4</v>
      </c>
      <c r="F183" s="10">
        <f>H183+J183+L183+N183</f>
        <v>0</v>
      </c>
      <c r="G183" s="10">
        <f t="shared" si="100"/>
        <v>143110.4</v>
      </c>
      <c r="H183" s="10">
        <f aca="true" t="shared" si="107" ref="H183:N183">H171</f>
        <v>0</v>
      </c>
      <c r="I183" s="10">
        <f t="shared" si="107"/>
        <v>0</v>
      </c>
      <c r="J183" s="10">
        <f t="shared" si="107"/>
        <v>0</v>
      </c>
      <c r="K183" s="10">
        <f t="shared" si="107"/>
        <v>0</v>
      </c>
      <c r="L183" s="10">
        <f t="shared" si="107"/>
        <v>0</v>
      </c>
      <c r="M183" s="10">
        <f t="shared" si="107"/>
        <v>0</v>
      </c>
      <c r="N183" s="19">
        <f t="shared" si="107"/>
        <v>0</v>
      </c>
      <c r="O183" s="33"/>
      <c r="P183" s="34"/>
      <c r="Q183" s="11"/>
    </row>
    <row r="184" spans="1:17" ht="15">
      <c r="A184" s="26"/>
      <c r="B184" s="29"/>
      <c r="C184" s="8"/>
      <c r="D184" s="18" t="s">
        <v>59</v>
      </c>
      <c r="E184" s="10">
        <f t="shared" si="106"/>
        <v>143110.4</v>
      </c>
      <c r="F184" s="10">
        <f>H184+J184+L184+N184</f>
        <v>0</v>
      </c>
      <c r="G184" s="10">
        <f t="shared" si="100"/>
        <v>143110.4</v>
      </c>
      <c r="H184" s="10">
        <f aca="true" t="shared" si="108" ref="H184:N185">H172</f>
        <v>0</v>
      </c>
      <c r="I184" s="10">
        <f t="shared" si="108"/>
        <v>0</v>
      </c>
      <c r="J184" s="10">
        <f t="shared" si="108"/>
        <v>0</v>
      </c>
      <c r="K184" s="10">
        <f t="shared" si="108"/>
        <v>0</v>
      </c>
      <c r="L184" s="10">
        <f t="shared" si="108"/>
        <v>0</v>
      </c>
      <c r="M184" s="10">
        <f t="shared" si="108"/>
        <v>0</v>
      </c>
      <c r="N184" s="19">
        <f t="shared" si="108"/>
        <v>0</v>
      </c>
      <c r="O184" s="33"/>
      <c r="P184" s="34"/>
      <c r="Q184" s="11"/>
    </row>
    <row r="185" spans="1:17" ht="15">
      <c r="A185" s="27"/>
      <c r="B185" s="30"/>
      <c r="C185" s="8"/>
      <c r="D185" s="18" t="s">
        <v>60</v>
      </c>
      <c r="E185" s="10">
        <f>G185+I185+K185+M185</f>
        <v>143110.4</v>
      </c>
      <c r="F185" s="10">
        <f>H185+J185+L185+N185</f>
        <v>0</v>
      </c>
      <c r="G185" s="10">
        <f t="shared" si="100"/>
        <v>143110.4</v>
      </c>
      <c r="H185" s="10">
        <f t="shared" si="108"/>
        <v>0</v>
      </c>
      <c r="I185" s="10">
        <f t="shared" si="108"/>
        <v>0</v>
      </c>
      <c r="J185" s="10">
        <f t="shared" si="108"/>
        <v>0</v>
      </c>
      <c r="K185" s="10">
        <f t="shared" si="108"/>
        <v>0</v>
      </c>
      <c r="L185" s="10">
        <f t="shared" si="108"/>
        <v>0</v>
      </c>
      <c r="M185" s="10">
        <f t="shared" si="108"/>
        <v>0</v>
      </c>
      <c r="N185" s="19">
        <f t="shared" si="108"/>
        <v>0</v>
      </c>
      <c r="O185" s="12"/>
      <c r="P185" s="35"/>
      <c r="Q185" s="11"/>
    </row>
    <row r="186" spans="1:17" ht="15">
      <c r="A186" s="42"/>
      <c r="B186" s="42" t="s">
        <v>32</v>
      </c>
      <c r="C186" s="8"/>
      <c r="D186" s="18" t="s">
        <v>18</v>
      </c>
      <c r="E186" s="10">
        <f t="shared" si="106"/>
        <v>2151221.1</v>
      </c>
      <c r="F186" s="10">
        <f aca="true" t="shared" si="109" ref="F186:F192">H186+J186+L186+N186</f>
        <v>935538.9836</v>
      </c>
      <c r="G186" s="10">
        <f>SUM(G187:G197)</f>
        <v>2118808.7</v>
      </c>
      <c r="H186" s="10">
        <f aca="true" t="shared" si="110" ref="H186:N186">SUM(H187:H197)</f>
        <v>903126.5836</v>
      </c>
      <c r="I186" s="10">
        <f t="shared" si="110"/>
        <v>0</v>
      </c>
      <c r="J186" s="10">
        <f t="shared" si="110"/>
        <v>0</v>
      </c>
      <c r="K186" s="10">
        <f t="shared" si="110"/>
        <v>0</v>
      </c>
      <c r="L186" s="10">
        <f t="shared" si="110"/>
        <v>0</v>
      </c>
      <c r="M186" s="10">
        <f t="shared" si="110"/>
        <v>32412.4</v>
      </c>
      <c r="N186" s="10">
        <f t="shared" si="110"/>
        <v>32412.4</v>
      </c>
      <c r="O186" s="42"/>
      <c r="P186" s="42"/>
      <c r="Q186" s="11"/>
    </row>
    <row r="187" spans="1:18" ht="15">
      <c r="A187" s="42"/>
      <c r="B187" s="42"/>
      <c r="C187" s="8"/>
      <c r="D187" s="18" t="s">
        <v>0</v>
      </c>
      <c r="E187" s="10">
        <f>G187+I187+K187+M187</f>
        <v>184181.89999999997</v>
      </c>
      <c r="F187" s="10">
        <f t="shared" si="109"/>
        <v>184181.8836</v>
      </c>
      <c r="G187" s="10">
        <f>G101+G150+G175</f>
        <v>176084.49999999997</v>
      </c>
      <c r="H187" s="10">
        <f aca="true" t="shared" si="111" ref="H187:N187">H101+H150+H175</f>
        <v>176084.4836</v>
      </c>
      <c r="I187" s="10">
        <f t="shared" si="111"/>
        <v>0</v>
      </c>
      <c r="J187" s="10">
        <f t="shared" si="111"/>
        <v>0</v>
      </c>
      <c r="K187" s="10">
        <f t="shared" si="111"/>
        <v>0</v>
      </c>
      <c r="L187" s="10">
        <f t="shared" si="111"/>
        <v>0</v>
      </c>
      <c r="M187" s="10">
        <f t="shared" si="111"/>
        <v>8097.4</v>
      </c>
      <c r="N187" s="19">
        <f t="shared" si="111"/>
        <v>8097.4</v>
      </c>
      <c r="O187" s="42"/>
      <c r="P187" s="42"/>
      <c r="Q187" s="11"/>
      <c r="R187" s="22"/>
    </row>
    <row r="188" spans="1:17" ht="15">
      <c r="A188" s="42"/>
      <c r="B188" s="42"/>
      <c r="C188" s="8"/>
      <c r="D188" s="18" t="s">
        <v>1</v>
      </c>
      <c r="E188" s="10">
        <f>G188+I188+K188+M188</f>
        <v>206630.6</v>
      </c>
      <c r="F188" s="10">
        <f t="shared" si="109"/>
        <v>193144.09999999998</v>
      </c>
      <c r="G188" s="10">
        <f>G102+G151+G176</f>
        <v>198490.6</v>
      </c>
      <c r="H188" s="10">
        <f aca="true" t="shared" si="112" ref="H188:N189">H102+H151+H176</f>
        <v>185004.09999999998</v>
      </c>
      <c r="I188" s="10">
        <f t="shared" si="112"/>
        <v>0</v>
      </c>
      <c r="J188" s="10">
        <f t="shared" si="112"/>
        <v>0</v>
      </c>
      <c r="K188" s="10">
        <f t="shared" si="112"/>
        <v>0</v>
      </c>
      <c r="L188" s="10">
        <f t="shared" si="112"/>
        <v>0</v>
      </c>
      <c r="M188" s="10">
        <f t="shared" si="112"/>
        <v>8140</v>
      </c>
      <c r="N188" s="19">
        <f t="shared" si="112"/>
        <v>8140</v>
      </c>
      <c r="O188" s="42"/>
      <c r="P188" s="42"/>
      <c r="Q188" s="11"/>
    </row>
    <row r="189" spans="1:17" ht="15">
      <c r="A189" s="42"/>
      <c r="B189" s="42"/>
      <c r="C189" s="8"/>
      <c r="D189" s="18" t="s">
        <v>5</v>
      </c>
      <c r="E189" s="10">
        <f t="shared" si="106"/>
        <v>213188.59999999998</v>
      </c>
      <c r="F189" s="10">
        <f t="shared" si="109"/>
        <v>196356.59999999998</v>
      </c>
      <c r="G189" s="10">
        <f>G103+G152+G177</f>
        <v>205078.59999999998</v>
      </c>
      <c r="H189" s="10">
        <f t="shared" si="112"/>
        <v>188246.59999999998</v>
      </c>
      <c r="I189" s="10">
        <f t="shared" si="112"/>
        <v>0</v>
      </c>
      <c r="J189" s="10">
        <f t="shared" si="112"/>
        <v>0</v>
      </c>
      <c r="K189" s="10">
        <f t="shared" si="112"/>
        <v>0</v>
      </c>
      <c r="L189" s="10">
        <f t="shared" si="112"/>
        <v>0</v>
      </c>
      <c r="M189" s="10">
        <f t="shared" si="112"/>
        <v>8110</v>
      </c>
      <c r="N189" s="19">
        <f t="shared" si="112"/>
        <v>8110</v>
      </c>
      <c r="O189" s="42"/>
      <c r="P189" s="42"/>
      <c r="Q189" s="11"/>
    </row>
    <row r="190" spans="1:17" ht="15">
      <c r="A190" s="42"/>
      <c r="B190" s="42"/>
      <c r="C190" s="8"/>
      <c r="D190" s="18" t="s">
        <v>48</v>
      </c>
      <c r="E190" s="10">
        <f t="shared" si="106"/>
        <v>204143.59999999998</v>
      </c>
      <c r="F190" s="10">
        <f t="shared" si="109"/>
        <v>184960.7</v>
      </c>
      <c r="G190" s="10">
        <f>G104+G153+G178</f>
        <v>196078.59999999998</v>
      </c>
      <c r="H190" s="10">
        <f aca="true" t="shared" si="113" ref="H190:N190">H104+H153+H178</f>
        <v>176895.7</v>
      </c>
      <c r="I190" s="10">
        <f t="shared" si="113"/>
        <v>0</v>
      </c>
      <c r="J190" s="10">
        <f t="shared" si="113"/>
        <v>0</v>
      </c>
      <c r="K190" s="10">
        <f t="shared" si="113"/>
        <v>0</v>
      </c>
      <c r="L190" s="10">
        <f t="shared" si="113"/>
        <v>0</v>
      </c>
      <c r="M190" s="10">
        <f t="shared" si="113"/>
        <v>8065</v>
      </c>
      <c r="N190" s="19">
        <f t="shared" si="113"/>
        <v>8065</v>
      </c>
      <c r="O190" s="42"/>
      <c r="P190" s="42"/>
      <c r="Q190" s="11"/>
    </row>
    <row r="191" spans="1:17" ht="15">
      <c r="A191" s="42"/>
      <c r="B191" s="42"/>
      <c r="C191" s="8"/>
      <c r="D191" s="18" t="s">
        <v>49</v>
      </c>
      <c r="E191" s="10">
        <f t="shared" si="106"/>
        <v>196078.59999999998</v>
      </c>
      <c r="F191" s="10">
        <f t="shared" si="109"/>
        <v>176895.7</v>
      </c>
      <c r="G191" s="10">
        <f aca="true" t="shared" si="114" ref="G191:N191">G105+G154+G179</f>
        <v>196078.59999999998</v>
      </c>
      <c r="H191" s="10">
        <f t="shared" si="114"/>
        <v>176895.7</v>
      </c>
      <c r="I191" s="10">
        <f t="shared" si="114"/>
        <v>0</v>
      </c>
      <c r="J191" s="10">
        <f t="shared" si="114"/>
        <v>0</v>
      </c>
      <c r="K191" s="10">
        <f t="shared" si="114"/>
        <v>0</v>
      </c>
      <c r="L191" s="10">
        <f t="shared" si="114"/>
        <v>0</v>
      </c>
      <c r="M191" s="10">
        <f t="shared" si="114"/>
        <v>0</v>
      </c>
      <c r="N191" s="19">
        <f t="shared" si="114"/>
        <v>0</v>
      </c>
      <c r="O191" s="42"/>
      <c r="P191" s="42"/>
      <c r="Q191" s="11"/>
    </row>
    <row r="192" spans="1:17" ht="15">
      <c r="A192" s="42"/>
      <c r="B192" s="42"/>
      <c r="C192" s="8"/>
      <c r="D192" s="18" t="s">
        <v>50</v>
      </c>
      <c r="E192" s="10">
        <f t="shared" si="106"/>
        <v>191166.3</v>
      </c>
      <c r="F192" s="10">
        <f t="shared" si="109"/>
        <v>0</v>
      </c>
      <c r="G192" s="10">
        <f aca="true" t="shared" si="115" ref="G192:N192">G106+G155+G180</f>
        <v>191166.3</v>
      </c>
      <c r="H192" s="10">
        <f t="shared" si="115"/>
        <v>0</v>
      </c>
      <c r="I192" s="10">
        <f t="shared" si="115"/>
        <v>0</v>
      </c>
      <c r="J192" s="10">
        <f t="shared" si="115"/>
        <v>0</v>
      </c>
      <c r="K192" s="10">
        <f t="shared" si="115"/>
        <v>0</v>
      </c>
      <c r="L192" s="10">
        <f t="shared" si="115"/>
        <v>0</v>
      </c>
      <c r="M192" s="10">
        <f t="shared" si="115"/>
        <v>0</v>
      </c>
      <c r="N192" s="19">
        <f t="shared" si="115"/>
        <v>0</v>
      </c>
      <c r="O192" s="42"/>
      <c r="P192" s="42"/>
      <c r="Q192" s="11"/>
    </row>
    <row r="193" spans="1:17" ht="15">
      <c r="A193" s="42"/>
      <c r="B193" s="42"/>
      <c r="C193" s="8"/>
      <c r="D193" s="18" t="s">
        <v>56</v>
      </c>
      <c r="E193" s="10">
        <f aca="true" t="shared" si="116" ref="E193:F197">G193+I193+K193+M193</f>
        <v>191166.3</v>
      </c>
      <c r="F193" s="10">
        <f t="shared" si="116"/>
        <v>0</v>
      </c>
      <c r="G193" s="10">
        <f aca="true" t="shared" si="117" ref="G193:N193">G107+G156+G181</f>
        <v>191166.3</v>
      </c>
      <c r="H193" s="10">
        <f t="shared" si="117"/>
        <v>0</v>
      </c>
      <c r="I193" s="10">
        <f t="shared" si="117"/>
        <v>0</v>
      </c>
      <c r="J193" s="10">
        <f t="shared" si="117"/>
        <v>0</v>
      </c>
      <c r="K193" s="10">
        <f t="shared" si="117"/>
        <v>0</v>
      </c>
      <c r="L193" s="10">
        <f t="shared" si="117"/>
        <v>0</v>
      </c>
      <c r="M193" s="10">
        <f t="shared" si="117"/>
        <v>0</v>
      </c>
      <c r="N193" s="19">
        <f t="shared" si="117"/>
        <v>0</v>
      </c>
      <c r="O193" s="42"/>
      <c r="P193" s="42"/>
      <c r="Q193" s="11"/>
    </row>
    <row r="194" spans="1:17" ht="15">
      <c r="A194" s="42"/>
      <c r="B194" s="42"/>
      <c r="C194" s="8"/>
      <c r="D194" s="18" t="s">
        <v>57</v>
      </c>
      <c r="E194" s="10">
        <f t="shared" si="116"/>
        <v>191166.3</v>
      </c>
      <c r="F194" s="10">
        <f t="shared" si="116"/>
        <v>0</v>
      </c>
      <c r="G194" s="10">
        <f aca="true" t="shared" si="118" ref="G194:N194">G108+G157+G182</f>
        <v>191166.3</v>
      </c>
      <c r="H194" s="10">
        <f t="shared" si="118"/>
        <v>0</v>
      </c>
      <c r="I194" s="10">
        <f t="shared" si="118"/>
        <v>0</v>
      </c>
      <c r="J194" s="10">
        <f t="shared" si="118"/>
        <v>0</v>
      </c>
      <c r="K194" s="10">
        <f t="shared" si="118"/>
        <v>0</v>
      </c>
      <c r="L194" s="10">
        <f t="shared" si="118"/>
        <v>0</v>
      </c>
      <c r="M194" s="10">
        <f t="shared" si="118"/>
        <v>0</v>
      </c>
      <c r="N194" s="19">
        <f t="shared" si="118"/>
        <v>0</v>
      </c>
      <c r="O194" s="42"/>
      <c r="P194" s="42"/>
      <c r="Q194" s="11"/>
    </row>
    <row r="195" spans="1:17" ht="15">
      <c r="A195" s="42"/>
      <c r="B195" s="42"/>
      <c r="C195" s="8"/>
      <c r="D195" s="18" t="s">
        <v>58</v>
      </c>
      <c r="E195" s="10">
        <f t="shared" si="116"/>
        <v>191166.3</v>
      </c>
      <c r="F195" s="10">
        <f t="shared" si="116"/>
        <v>0</v>
      </c>
      <c r="G195" s="10">
        <f aca="true" t="shared" si="119" ref="G195:N195">G109+G158+G183</f>
        <v>191166.3</v>
      </c>
      <c r="H195" s="10">
        <f t="shared" si="119"/>
        <v>0</v>
      </c>
      <c r="I195" s="10">
        <f t="shared" si="119"/>
        <v>0</v>
      </c>
      <c r="J195" s="10">
        <f t="shared" si="119"/>
        <v>0</v>
      </c>
      <c r="K195" s="10">
        <f t="shared" si="119"/>
        <v>0</v>
      </c>
      <c r="L195" s="10">
        <f t="shared" si="119"/>
        <v>0</v>
      </c>
      <c r="M195" s="10">
        <f t="shared" si="119"/>
        <v>0</v>
      </c>
      <c r="N195" s="19">
        <f t="shared" si="119"/>
        <v>0</v>
      </c>
      <c r="O195" s="42"/>
      <c r="P195" s="42"/>
      <c r="Q195" s="11"/>
    </row>
    <row r="196" spans="1:17" ht="15">
      <c r="A196" s="42"/>
      <c r="B196" s="42"/>
      <c r="C196" s="8"/>
      <c r="D196" s="18" t="s">
        <v>59</v>
      </c>
      <c r="E196" s="10">
        <f t="shared" si="116"/>
        <v>191166.3</v>
      </c>
      <c r="F196" s="10">
        <f t="shared" si="116"/>
        <v>0</v>
      </c>
      <c r="G196" s="10">
        <f aca="true" t="shared" si="120" ref="G196:N196">G110+G159+G184</f>
        <v>191166.3</v>
      </c>
      <c r="H196" s="10">
        <f t="shared" si="120"/>
        <v>0</v>
      </c>
      <c r="I196" s="10">
        <f t="shared" si="120"/>
        <v>0</v>
      </c>
      <c r="J196" s="10">
        <f t="shared" si="120"/>
        <v>0</v>
      </c>
      <c r="K196" s="10">
        <f t="shared" si="120"/>
        <v>0</v>
      </c>
      <c r="L196" s="10">
        <f t="shared" si="120"/>
        <v>0</v>
      </c>
      <c r="M196" s="10">
        <f t="shared" si="120"/>
        <v>0</v>
      </c>
      <c r="N196" s="19">
        <f t="shared" si="120"/>
        <v>0</v>
      </c>
      <c r="O196" s="42"/>
      <c r="P196" s="42"/>
      <c r="Q196" s="11"/>
    </row>
    <row r="197" spans="1:17" ht="15">
      <c r="A197" s="42"/>
      <c r="B197" s="42"/>
      <c r="C197" s="8"/>
      <c r="D197" s="18" t="s">
        <v>60</v>
      </c>
      <c r="E197" s="10">
        <f t="shared" si="116"/>
        <v>191166.3</v>
      </c>
      <c r="F197" s="10">
        <f t="shared" si="116"/>
        <v>0</v>
      </c>
      <c r="G197" s="10">
        <f>G111+G160+G185</f>
        <v>191166.3</v>
      </c>
      <c r="H197" s="10">
        <f aca="true" t="shared" si="121" ref="H197:N197">H111+H160+H185</f>
        <v>0</v>
      </c>
      <c r="I197" s="10">
        <f t="shared" si="121"/>
        <v>0</v>
      </c>
      <c r="J197" s="10">
        <f t="shared" si="121"/>
        <v>0</v>
      </c>
      <c r="K197" s="10">
        <f t="shared" si="121"/>
        <v>0</v>
      </c>
      <c r="L197" s="10">
        <f t="shared" si="121"/>
        <v>0</v>
      </c>
      <c r="M197" s="10">
        <f t="shared" si="121"/>
        <v>0</v>
      </c>
      <c r="N197" s="19">
        <f t="shared" si="121"/>
        <v>0</v>
      </c>
      <c r="O197" s="42"/>
      <c r="P197" s="42"/>
      <c r="Q197" s="11"/>
    </row>
    <row r="204" spans="6:9" ht="15.75" hidden="1" thickBot="1">
      <c r="F204" s="23">
        <f>G204+H204+I204</f>
        <v>19008512</v>
      </c>
      <c r="G204" s="23">
        <f>G205+G206</f>
        <v>8062808.399999999</v>
      </c>
      <c r="H204" s="23">
        <f>H205+H206</f>
        <v>6844206.4</v>
      </c>
      <c r="I204" s="23">
        <f>I205+I206</f>
        <v>4101497.2</v>
      </c>
    </row>
    <row r="205" spans="6:9" ht="15.75" hidden="1" thickBot="1">
      <c r="F205" s="23">
        <f>G205+H205+I205</f>
        <v>8445766.7</v>
      </c>
      <c r="G205" s="23">
        <v>3068224.8</v>
      </c>
      <c r="H205" s="23">
        <v>2649065.2</v>
      </c>
      <c r="I205" s="23">
        <v>2728476.7</v>
      </c>
    </row>
    <row r="206" spans="6:9" ht="15.75" hidden="1" thickBot="1">
      <c r="F206" s="23">
        <f>G206+H206+I206</f>
        <v>10562745.3</v>
      </c>
      <c r="G206" s="23">
        <v>4994583.6</v>
      </c>
      <c r="H206" s="23">
        <v>4195141.2</v>
      </c>
      <c r="I206" s="23">
        <v>1373020.5</v>
      </c>
    </row>
    <row r="207" spans="6:9" ht="15.75" hidden="1" thickBot="1">
      <c r="F207" s="43" t="s">
        <v>44</v>
      </c>
      <c r="G207" s="44"/>
      <c r="H207" s="44"/>
      <c r="I207" s="44"/>
    </row>
    <row r="208" spans="6:9" ht="15.75" hidden="1" thickBot="1">
      <c r="F208" s="23">
        <f>G208+H208+I208</f>
        <v>9379674.3</v>
      </c>
      <c r="G208" s="23">
        <f>G209+G210</f>
        <v>4761524</v>
      </c>
      <c r="H208" s="23">
        <f>H209+H210</f>
        <v>4618150.3</v>
      </c>
      <c r="I208" s="23">
        <f>I209+I210</f>
        <v>0</v>
      </c>
    </row>
    <row r="209" spans="6:9" ht="15.75" hidden="1" thickBot="1">
      <c r="F209" s="23">
        <f>G209+H209+I209</f>
        <v>3286645.2</v>
      </c>
      <c r="G209" s="23">
        <v>1752331.9</v>
      </c>
      <c r="H209" s="23">
        <v>1534313.3</v>
      </c>
      <c r="I209" s="24">
        <v>0</v>
      </c>
    </row>
    <row r="210" spans="6:9" ht="15.75" hidden="1" thickBot="1">
      <c r="F210" s="23">
        <f>G210+H210+I210</f>
        <v>6093029.1</v>
      </c>
      <c r="G210" s="23">
        <v>3009192.1</v>
      </c>
      <c r="H210" s="23">
        <v>3083837</v>
      </c>
      <c r="I210" s="24">
        <v>0</v>
      </c>
    </row>
    <row r="211" spans="6:9" ht="30" customHeight="1" hidden="1" thickBot="1">
      <c r="F211" s="43" t="s">
        <v>45</v>
      </c>
      <c r="G211" s="44"/>
      <c r="H211" s="44"/>
      <c r="I211" s="44"/>
    </row>
    <row r="212" spans="6:9" ht="15.75" hidden="1" thickBot="1">
      <c r="F212" s="23">
        <f>G212+H212+I212</f>
        <v>9628837.7</v>
      </c>
      <c r="G212" s="23">
        <f>G213+G214</f>
        <v>3301284.4</v>
      </c>
      <c r="H212" s="23">
        <f>H213+H214</f>
        <v>2226056.0999999996</v>
      </c>
      <c r="I212" s="23">
        <f>I213+I214</f>
        <v>4101497.2</v>
      </c>
    </row>
    <row r="213" spans="6:9" ht="15.75" hidden="1" thickBot="1">
      <c r="F213" s="23">
        <f>G213+H213+I213</f>
        <v>5159121.5</v>
      </c>
      <c r="G213" s="23">
        <v>1315892.9</v>
      </c>
      <c r="H213" s="23">
        <v>1114751.9</v>
      </c>
      <c r="I213" s="23">
        <v>2728476.7</v>
      </c>
    </row>
    <row r="214" spans="6:9" ht="15.75" hidden="1" thickBot="1">
      <c r="F214" s="23">
        <f>G214+H214+I214</f>
        <v>4469716.2</v>
      </c>
      <c r="G214" s="23">
        <v>1985391.5</v>
      </c>
      <c r="H214" s="23">
        <v>1111304.2</v>
      </c>
      <c r="I214" s="23">
        <v>1373020.5</v>
      </c>
    </row>
  </sheetData>
  <sheetProtection/>
  <mergeCells count="70">
    <mergeCell ref="L5:P5"/>
    <mergeCell ref="A7:P7"/>
    <mergeCell ref="A10:A12"/>
    <mergeCell ref="B10:B12"/>
    <mergeCell ref="D10:D12"/>
    <mergeCell ref="E10:F11"/>
    <mergeCell ref="G10:N10"/>
    <mergeCell ref="C10:C12"/>
    <mergeCell ref="A8:P8"/>
    <mergeCell ref="A15:A26"/>
    <mergeCell ref="O15:P26"/>
    <mergeCell ref="B14:N14"/>
    <mergeCell ref="A52:A63"/>
    <mergeCell ref="O14:P14"/>
    <mergeCell ref="O10:P12"/>
    <mergeCell ref="G11:H11"/>
    <mergeCell ref="B27:D27"/>
    <mergeCell ref="O27:P27"/>
    <mergeCell ref="I11:J11"/>
    <mergeCell ref="K11:L11"/>
    <mergeCell ref="M11:N11"/>
    <mergeCell ref="O13:P13"/>
    <mergeCell ref="O112:P123"/>
    <mergeCell ref="A112:A123"/>
    <mergeCell ref="B112:B123"/>
    <mergeCell ref="B124:D124"/>
    <mergeCell ref="O124:P124"/>
    <mergeCell ref="A186:A197"/>
    <mergeCell ref="F211:I211"/>
    <mergeCell ref="B161:D161"/>
    <mergeCell ref="O161:P161"/>
    <mergeCell ref="F207:I207"/>
    <mergeCell ref="B186:B197"/>
    <mergeCell ref="O186:P197"/>
    <mergeCell ref="A162:A173"/>
    <mergeCell ref="B162:B173"/>
    <mergeCell ref="O162:P173"/>
    <mergeCell ref="A174:A185"/>
    <mergeCell ref="B174:B185"/>
    <mergeCell ref="O174:P185"/>
    <mergeCell ref="B15:B26"/>
    <mergeCell ref="A28:A39"/>
    <mergeCell ref="B28:B39"/>
    <mergeCell ref="A40:A51"/>
    <mergeCell ref="B40:B51"/>
    <mergeCell ref="O28:P39"/>
    <mergeCell ref="O40:P51"/>
    <mergeCell ref="A64:A75"/>
    <mergeCell ref="B64:B75"/>
    <mergeCell ref="O64:P75"/>
    <mergeCell ref="A76:A87"/>
    <mergeCell ref="B76:B87"/>
    <mergeCell ref="O76:P87"/>
    <mergeCell ref="O100:P111"/>
    <mergeCell ref="O88:P99"/>
    <mergeCell ref="B52:B63"/>
    <mergeCell ref="O52:P63"/>
    <mergeCell ref="A88:A99"/>
    <mergeCell ref="B88:B99"/>
    <mergeCell ref="A100:A111"/>
    <mergeCell ref="B100:B111"/>
    <mergeCell ref="A149:A160"/>
    <mergeCell ref="B149:B160"/>
    <mergeCell ref="O149:P160"/>
    <mergeCell ref="B125:B136"/>
    <mergeCell ref="A125:A136"/>
    <mergeCell ref="A137:A148"/>
    <mergeCell ref="B137:B148"/>
    <mergeCell ref="O125:P136"/>
    <mergeCell ref="O137:P148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2017-04-04T03:02:27Z</cp:lastPrinted>
  <dcterms:created xsi:type="dcterms:W3CDTF">2013-09-25T10:58:55Z</dcterms:created>
  <dcterms:modified xsi:type="dcterms:W3CDTF">2017-04-04T03:03:34Z</dcterms:modified>
  <cp:category/>
  <cp:version/>
  <cp:contentType/>
  <cp:contentStatus/>
</cp:coreProperties>
</file>