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220" windowHeight="7815" activeTab="0"/>
  </bookViews>
  <sheets>
    <sheet name="IV перечень мероприятий" sheetId="1" r:id="rId1"/>
  </sheets>
  <definedNames>
    <definedName name="_xlnm.Print_Titles" localSheetId="0">'IV перечень мероприятий'!$4:$6</definedName>
    <definedName name="_xlnm.Print_Area" localSheetId="0">'IV перечень мероприятий'!$A$1:$N$205</definedName>
  </definedNames>
  <calcPr fullCalcOnLoad="1"/>
</workbook>
</file>

<file path=xl/comments1.xml><?xml version="1.0" encoding="utf-8"?>
<comments xmlns="http://schemas.openxmlformats.org/spreadsheetml/2006/main">
  <authors>
    <author>Natasha</author>
  </authors>
  <commentList>
    <comment ref="F91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3620,4 тыс.руб. создание локально системы оповещения</t>
        </r>
      </text>
    </comment>
    <comment ref="F79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6 034,1тыс.руб. создание локально системы оповещения</t>
        </r>
      </text>
    </comment>
  </commentList>
</comments>
</file>

<file path=xl/sharedStrings.xml><?xml version="1.0" encoding="utf-8"?>
<sst xmlns="http://schemas.openxmlformats.org/spreadsheetml/2006/main" count="233" uniqueCount="65">
  <si>
    <t>№ п/п</t>
  </si>
  <si>
    <t>наименование целей, задач, мероприятий подпрограммы</t>
  </si>
  <si>
    <t>Сроки исполнения</t>
  </si>
  <si>
    <t>Объем финансирования (тыс. руб.)</t>
  </si>
  <si>
    <t>В том числе за счет средств</t>
  </si>
  <si>
    <t>местного бюджеа</t>
  </si>
  <si>
    <t>федерального бюджета</t>
  </si>
  <si>
    <t>ответственный исполнитель, соисполнители</t>
  </si>
  <si>
    <t>Всего</t>
  </si>
  <si>
    <t>2015 год</t>
  </si>
  <si>
    <t>2016 год</t>
  </si>
  <si>
    <t>2017 год</t>
  </si>
  <si>
    <t>2018 год</t>
  </si>
  <si>
    <t>2019 год</t>
  </si>
  <si>
    <t>внебюджетных источников</t>
  </si>
  <si>
    <t xml:space="preserve">потребность </t>
  </si>
  <si>
    <t>утверждено</t>
  </si>
  <si>
    <t>Всего ПИР</t>
  </si>
  <si>
    <t>Всего СМР</t>
  </si>
  <si>
    <t>Строительство ледозащитного сооружения (дамбы) в пос. Нижний склад Города Томска для защиты жилых домов в период паводка (на завершение строительства)</t>
  </si>
  <si>
    <t>1.1</t>
  </si>
  <si>
    <t>Разработка проектно-сметной документации</t>
  </si>
  <si>
    <t>Строительно-монтажные работы</t>
  </si>
  <si>
    <t>1.1.1</t>
  </si>
  <si>
    <t>1.1.2</t>
  </si>
  <si>
    <t>1.1.4</t>
  </si>
  <si>
    <t>1.1.5</t>
  </si>
  <si>
    <t>1.1.6</t>
  </si>
  <si>
    <t>1.2</t>
  </si>
  <si>
    <t>1.2.1</t>
  </si>
  <si>
    <t>1</t>
  </si>
  <si>
    <t xml:space="preserve">
</t>
  </si>
  <si>
    <t>Аварийные противооползневые мероприятия на правом берегу реки Томи в г. Томске</t>
  </si>
  <si>
    <t xml:space="preserve">Берегоукрепление правого берега Томи в г. Томске (от Коммунального моста до Лагерного сада) </t>
  </si>
  <si>
    <t>1.1.7</t>
  </si>
  <si>
    <t>1.1.8</t>
  </si>
  <si>
    <t xml:space="preserve">Приложение 3 к подпрограмме «Инженерная защита территорий»
</t>
  </si>
  <si>
    <t>Итого по задаче 2, в т.ч.:</t>
  </si>
  <si>
    <t>ИТОГО по подпрограмме в т.ч.:</t>
  </si>
  <si>
    <t>Цель подпрограммы: Обеспечение защищенности населения и объектов экономики от негативного воздействия поверхностных вод</t>
  </si>
  <si>
    <t>Департамент капитального строительства администрации Города Томска</t>
  </si>
  <si>
    <t>Перечень мероприятий и ресурсное обеспечение подпрограммы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</si>
  <si>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</si>
  <si>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потребность*</t>
  </si>
  <si>
    <t>Берегоукрепление вдоль ул.                         Б. Хмельницкого в                     Городе Томске (пос. Степановка)</t>
  </si>
  <si>
    <t>Задача 1 подпрограммы:                                                                                                                                                                                                                           
Строительство сооружений инженерной защиты муниципального образования «Город Томск»</t>
  </si>
  <si>
    <t>Итого по задаче 1,
 в т.ч.:</t>
  </si>
  <si>
    <t>Задача 2 подпрограммы:                                                                                                                                                                                                                                
Повышение эксплуатационной надежности гидротехнических сооружений, в том числе бесхозяйных, путем их приведения к безопасному техническому  состоянию муниципального образования «Город Томск»</t>
  </si>
  <si>
    <t>Предпроектная разработка вариантов внешнего энергосбережения (водо-, тепло-, газо, электроснабжения и водоотведения) проектируемой территории "Томские набережные" до 2030 года с учетом развития южной и центральной частей города Томска) (в рамках государственной программы "Воспроизводство и использование природных ресурсов Томской области в 2013-2020 годах"</t>
  </si>
  <si>
    <t>1.1.9</t>
  </si>
  <si>
    <t>Расчет индикаторов</t>
  </si>
  <si>
    <t>Увеличение протяженности объектов инженерной защиты МО "Город Томск" (ПОТРЕБНОСТЬ)</t>
  </si>
  <si>
    <t>Увеличение протяженности объектов инженерной защиты МО "Город Томск" (Утверждено)</t>
  </si>
  <si>
    <t>Протяженность объектов инженерной защиты приведенные в нормативное состояние МО "Город Томск" (ПОТРЕБНОСТЬ)</t>
  </si>
  <si>
    <t>Протяженность объектов инженерной защиты приведенные в нормативное состояние МО "Город Томск" (Утверждено)</t>
  </si>
  <si>
    <t>Капитальный ремонт ограждающей дамбы по ул. Московский тракт 113/1</t>
  </si>
  <si>
    <t xml:space="preserve">областного бюджета </t>
  </si>
  <si>
    <t>1.1.3</t>
  </si>
  <si>
    <t>1.1.10</t>
  </si>
  <si>
    <t>Защита территорий г. Томска на правом берегу р. Томи от коммунального моста до устья р.Ушайка от негативного воздействия вод  ПИР (Государственной программы "Воспроизводство и использование природных ресурсов Томской области)</t>
  </si>
  <si>
    <t xml:space="preserve">Защита территорий в г. Томске на правом берегу р. Томи от коммунального моста до устья р.Ушайки от негативного воздействия вод (2 этап)               </t>
  </si>
  <si>
    <t>Строительство защитного сооружения вдоль                                 ул. Лермонтова на реке Ушайка в  г. Томске</t>
  </si>
  <si>
    <t xml:space="preserve">Строительство ледозащитного сооружения в д. Эушта г.Томска для защиты жилых домов в период паводка </t>
  </si>
  <si>
    <t>Укрепление концевой части подпорной стены по пер. Пионерскому по объекту: "Крепление левобережной части подхода к Каменному мосту на реке Ушайке по пер. Пионерскому в г. Томске</t>
  </si>
  <si>
    <t>на 2018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</si>
</sst>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0_ ;\-#,##0.00\ "/>
    <numFmt numFmtId="181" formatCode="#,##0.000"/>
    <numFmt numFmtId="182" formatCode="#,##0.0"/>
    <numFmt numFmtId="183" formatCode="#,##0.0000"/>
    <numFmt numFmtId="184" formatCode="#,##0.00000"/>
  </numFmts>
  <fonts count="24"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vertical="center" wrapText="1"/>
    </xf>
    <xf numFmtId="0" fontId="1" fillId="24" borderId="0" xfId="0" applyFont="1" applyFill="1" applyBorder="1" applyAlignment="1">
      <alignment vertical="center" wrapText="1"/>
    </xf>
    <xf numFmtId="0" fontId="2" fillId="24" borderId="0" xfId="0" applyFont="1" applyFill="1" applyAlignment="1">
      <alignment/>
    </xf>
    <xf numFmtId="4" fontId="1" fillId="24" borderId="0" xfId="0" applyNumberFormat="1" applyFont="1" applyFill="1" applyAlignment="1">
      <alignment/>
    </xf>
    <xf numFmtId="0" fontId="3" fillId="24" borderId="0" xfId="0" applyFont="1" applyFill="1" applyAlignment="1">
      <alignment vertical="center"/>
    </xf>
    <xf numFmtId="0" fontId="2" fillId="24" borderId="10" xfId="0" applyFont="1" applyFill="1" applyBorder="1" applyAlignment="1">
      <alignment/>
    </xf>
    <xf numFmtId="2" fontId="2" fillId="24" borderId="11" xfId="0" applyNumberFormat="1" applyFont="1" applyFill="1" applyBorder="1" applyAlignment="1">
      <alignment/>
    </xf>
    <xf numFmtId="0" fontId="2" fillId="24" borderId="0" xfId="0" applyFont="1" applyFill="1" applyBorder="1" applyAlignment="1">
      <alignment/>
    </xf>
    <xf numFmtId="2" fontId="2" fillId="24" borderId="0" xfId="0" applyNumberFormat="1" applyFont="1" applyFill="1" applyBorder="1" applyAlignment="1">
      <alignment/>
    </xf>
    <xf numFmtId="0" fontId="1" fillId="24" borderId="12" xfId="0" applyFont="1" applyFill="1" applyBorder="1" applyAlignment="1">
      <alignment/>
    </xf>
    <xf numFmtId="2" fontId="1" fillId="24" borderId="13" xfId="0" applyNumberFormat="1" applyFont="1" applyFill="1" applyBorder="1" applyAlignment="1">
      <alignment/>
    </xf>
    <xf numFmtId="0" fontId="1" fillId="24" borderId="0" xfId="0" applyFont="1" applyFill="1" applyBorder="1" applyAlignment="1">
      <alignment/>
    </xf>
    <xf numFmtId="4" fontId="1" fillId="24" borderId="13" xfId="0" applyNumberFormat="1" applyFont="1" applyFill="1" applyBorder="1" applyAlignment="1">
      <alignment/>
    </xf>
    <xf numFmtId="0" fontId="1" fillId="24" borderId="14" xfId="0" applyFont="1" applyFill="1" applyBorder="1" applyAlignment="1">
      <alignment/>
    </xf>
    <xf numFmtId="2" fontId="1" fillId="24" borderId="15" xfId="0" applyNumberFormat="1" applyFont="1" applyFill="1" applyBorder="1" applyAlignment="1">
      <alignment/>
    </xf>
    <xf numFmtId="2" fontId="1" fillId="24" borderId="13" xfId="0" applyNumberFormat="1" applyFont="1" applyFill="1" applyBorder="1" applyAlignment="1">
      <alignment horizontal="right"/>
    </xf>
    <xf numFmtId="180" fontId="1" fillId="24" borderId="13" xfId="0" applyNumberFormat="1" applyFont="1" applyFill="1" applyBorder="1" applyAlignment="1">
      <alignment horizontal="right"/>
    </xf>
    <xf numFmtId="2" fontId="1" fillId="24" borderId="15" xfId="0" applyNumberFormat="1" applyFont="1" applyFill="1" applyBorder="1" applyAlignment="1">
      <alignment horizontal="right"/>
    </xf>
    <xf numFmtId="0" fontId="1" fillId="24" borderId="12" xfId="0" applyFont="1" applyFill="1" applyBorder="1" applyAlignment="1">
      <alignment vertical="center"/>
    </xf>
    <xf numFmtId="2" fontId="1" fillId="24" borderId="13" xfId="0" applyNumberFormat="1" applyFont="1" applyFill="1" applyBorder="1" applyAlignment="1">
      <alignment vertical="center"/>
    </xf>
    <xf numFmtId="0" fontId="1" fillId="24" borderId="14" xfId="0" applyFont="1" applyFill="1" applyBorder="1" applyAlignment="1">
      <alignment vertical="center"/>
    </xf>
    <xf numFmtId="0" fontId="22" fillId="24" borderId="0" xfId="0" applyFont="1" applyFill="1" applyAlignment="1">
      <alignment/>
    </xf>
    <xf numFmtId="0" fontId="2" fillId="24" borderId="16" xfId="0" applyFont="1" applyFill="1" applyBorder="1" applyAlignment="1">
      <alignment horizontal="center" vertical="top" wrapText="1"/>
    </xf>
    <xf numFmtId="0" fontId="2" fillId="24" borderId="17" xfId="0" applyFont="1" applyFill="1" applyBorder="1" applyAlignment="1">
      <alignment horizontal="center" vertical="top" wrapText="1"/>
    </xf>
    <xf numFmtId="0" fontId="2" fillId="24" borderId="18" xfId="0" applyFont="1" applyFill="1" applyBorder="1" applyAlignment="1">
      <alignment horizontal="center" vertical="top" wrapText="1"/>
    </xf>
    <xf numFmtId="0" fontId="2" fillId="24" borderId="19" xfId="0" applyFont="1" applyFill="1" applyBorder="1" applyAlignment="1">
      <alignment horizontal="center" vertical="top" wrapText="1"/>
    </xf>
    <xf numFmtId="0" fontId="2" fillId="24" borderId="20" xfId="0" applyFont="1" applyFill="1" applyBorder="1" applyAlignment="1">
      <alignment horizontal="center" vertical="top" wrapText="1"/>
    </xf>
    <xf numFmtId="0" fontId="2" fillId="24" borderId="21" xfId="0" applyFont="1" applyFill="1" applyBorder="1" applyAlignment="1">
      <alignment horizontal="center" vertical="top" wrapText="1"/>
    </xf>
    <xf numFmtId="0" fontId="3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 horizontal="right" vertical="top" wrapText="1"/>
    </xf>
    <xf numFmtId="0" fontId="1" fillId="24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/>
    </xf>
    <xf numFmtId="0" fontId="2" fillId="0" borderId="27" xfId="0" applyFont="1" applyFill="1" applyBorder="1" applyAlignment="1">
      <alignment horizontal="left" vertical="top"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29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 wrapText="1"/>
    </xf>
    <xf numFmtId="49" fontId="1" fillId="0" borderId="31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right" vertical="center" wrapText="1"/>
    </xf>
    <xf numFmtId="182" fontId="2" fillId="0" borderId="33" xfId="0" applyNumberFormat="1" applyFont="1" applyFill="1" applyBorder="1" applyAlignment="1">
      <alignment horizontal="right" vertical="center" wrapText="1"/>
    </xf>
    <xf numFmtId="182" fontId="2" fillId="0" borderId="23" xfId="0" applyNumberFormat="1" applyFont="1" applyFill="1" applyBorder="1" applyAlignment="1">
      <alignment horizontal="right" vertical="center" wrapText="1"/>
    </xf>
    <xf numFmtId="4" fontId="1" fillId="0" borderId="34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right" wrapText="1"/>
    </xf>
    <xf numFmtId="182" fontId="1" fillId="0" borderId="33" xfId="0" applyNumberFormat="1" applyFont="1" applyFill="1" applyBorder="1" applyAlignment="1">
      <alignment horizontal="right" vertical="center" wrapText="1"/>
    </xf>
    <xf numFmtId="182" fontId="1" fillId="0" borderId="23" xfId="0" applyNumberFormat="1" applyFont="1" applyFill="1" applyBorder="1" applyAlignment="1">
      <alignment horizontal="right" wrapText="1"/>
    </xf>
    <xf numFmtId="4" fontId="1" fillId="0" borderId="37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right" vertical="top" wrapText="1"/>
    </xf>
    <xf numFmtId="182" fontId="1" fillId="0" borderId="33" xfId="0" applyNumberFormat="1" applyFont="1" applyFill="1" applyBorder="1" applyAlignment="1">
      <alignment horizontal="right" vertical="top" wrapText="1"/>
    </xf>
    <xf numFmtId="182" fontId="1" fillId="0" borderId="23" xfId="0" applyNumberFormat="1" applyFont="1" applyFill="1" applyBorder="1" applyAlignment="1">
      <alignment horizontal="right" vertical="top" wrapText="1"/>
    </xf>
    <xf numFmtId="49" fontId="1" fillId="0" borderId="38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top" wrapText="1"/>
    </xf>
    <xf numFmtId="49" fontId="1" fillId="0" borderId="31" xfId="0" applyNumberFormat="1" applyFont="1" applyFill="1" applyBorder="1" applyAlignment="1">
      <alignment horizontal="center" vertical="top" wrapText="1"/>
    </xf>
    <xf numFmtId="49" fontId="1" fillId="0" borderId="35" xfId="0" applyNumberFormat="1" applyFont="1" applyFill="1" applyBorder="1" applyAlignment="1">
      <alignment horizontal="center" vertical="top" wrapText="1"/>
    </xf>
    <xf numFmtId="182" fontId="1" fillId="0" borderId="23" xfId="0" applyNumberFormat="1" applyFont="1" applyFill="1" applyBorder="1" applyAlignment="1">
      <alignment horizontal="right" vertical="center" wrapText="1"/>
    </xf>
    <xf numFmtId="49" fontId="1" fillId="0" borderId="38" xfId="0" applyNumberFormat="1" applyFont="1" applyFill="1" applyBorder="1" applyAlignment="1">
      <alignment horizontal="center" vertical="top" wrapText="1"/>
    </xf>
    <xf numFmtId="0" fontId="22" fillId="0" borderId="0" xfId="0" applyFont="1" applyFill="1" applyAlignment="1">
      <alignment/>
    </xf>
    <xf numFmtId="4" fontId="1" fillId="0" borderId="39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right" vertical="center" wrapText="1"/>
    </xf>
    <xf numFmtId="182" fontId="2" fillId="0" borderId="23" xfId="0" applyNumberFormat="1" applyFont="1" applyFill="1" applyBorder="1" applyAlignment="1">
      <alignment horizontal="right" wrapText="1"/>
    </xf>
    <xf numFmtId="2" fontId="1" fillId="0" borderId="39" xfId="0" applyNumberFormat="1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vertical="top" wrapText="1"/>
    </xf>
    <xf numFmtId="1" fontId="2" fillId="0" borderId="31" xfId="0" applyNumberFormat="1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left" vertical="top" wrapText="1"/>
    </xf>
    <xf numFmtId="1" fontId="2" fillId="0" borderId="40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top" wrapText="1"/>
    </xf>
    <xf numFmtId="1" fontId="2" fillId="0" borderId="35" xfId="0" applyNumberFormat="1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left" vertical="top" wrapText="1"/>
    </xf>
    <xf numFmtId="182" fontId="2" fillId="0" borderId="33" xfId="0" applyNumberFormat="1" applyFont="1" applyFill="1" applyBorder="1" applyAlignment="1">
      <alignment horizontal="right" wrapText="1"/>
    </xf>
    <xf numFmtId="4" fontId="2" fillId="0" borderId="39" xfId="0" applyNumberFormat="1" applyFont="1" applyFill="1" applyBorder="1" applyAlignment="1">
      <alignment horizontal="right" vertical="top" wrapText="1"/>
    </xf>
    <xf numFmtId="1" fontId="2" fillId="0" borderId="23" xfId="0" applyNumberFormat="1" applyFont="1" applyFill="1" applyBorder="1" applyAlignment="1">
      <alignment horizontal="right" vertical="center" wrapText="1"/>
    </xf>
    <xf numFmtId="1" fontId="2" fillId="0" borderId="41" xfId="0" applyNumberFormat="1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right" wrapText="1"/>
    </xf>
    <xf numFmtId="182" fontId="2" fillId="0" borderId="23" xfId="0" applyNumberFormat="1" applyFont="1" applyFill="1" applyBorder="1" applyAlignment="1">
      <alignment horizontal="right" vertical="top" wrapText="1"/>
    </xf>
    <xf numFmtId="1" fontId="2" fillId="0" borderId="38" xfId="0" applyNumberFormat="1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2" fontId="1" fillId="0" borderId="34" xfId="0" applyNumberFormat="1" applyFont="1" applyFill="1" applyBorder="1" applyAlignment="1">
      <alignment horizontal="center" vertical="center" wrapText="1"/>
    </xf>
    <xf numFmtId="182" fontId="1" fillId="0" borderId="33" xfId="0" applyNumberFormat="1" applyFont="1" applyFill="1" applyBorder="1" applyAlignment="1">
      <alignment horizontal="right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vertical="center" wrapText="1"/>
    </xf>
    <xf numFmtId="0" fontId="2" fillId="0" borderId="39" xfId="0" applyFont="1" applyFill="1" applyBorder="1" applyAlignment="1">
      <alignment horizontal="right" wrapText="1"/>
    </xf>
    <xf numFmtId="49" fontId="2" fillId="0" borderId="35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right" wrapText="1"/>
    </xf>
    <xf numFmtId="49" fontId="2" fillId="0" borderId="42" xfId="0" applyNumberFormat="1" applyFont="1" applyFill="1" applyBorder="1" applyAlignment="1">
      <alignment vertical="center" wrapText="1"/>
    </xf>
    <xf numFmtId="0" fontId="2" fillId="0" borderId="4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right" wrapText="1"/>
    </xf>
    <xf numFmtId="49" fontId="2" fillId="0" borderId="44" xfId="0" applyNumberFormat="1" applyFont="1" applyFill="1" applyBorder="1" applyAlignment="1">
      <alignment vertical="center" wrapText="1"/>
    </xf>
    <xf numFmtId="0" fontId="2" fillId="0" borderId="45" xfId="0" applyFont="1" applyFill="1" applyBorder="1" applyAlignment="1">
      <alignment horizontal="left" vertical="top" wrapText="1"/>
    </xf>
    <xf numFmtId="1" fontId="2" fillId="0" borderId="46" xfId="0" applyNumberFormat="1" applyFont="1" applyFill="1" applyBorder="1" applyAlignment="1">
      <alignment horizontal="right" vertical="center" wrapText="1"/>
    </xf>
    <xf numFmtId="182" fontId="2" fillId="0" borderId="22" xfId="0" applyNumberFormat="1" applyFont="1" applyFill="1" applyBorder="1" applyAlignment="1">
      <alignment horizontal="right" vertical="center" wrapText="1"/>
    </xf>
    <xf numFmtId="183" fontId="2" fillId="0" borderId="11" xfId="0" applyNumberFormat="1" applyFont="1" applyFill="1" applyBorder="1" applyAlignment="1">
      <alignment horizontal="right" wrapText="1"/>
    </xf>
    <xf numFmtId="183" fontId="2" fillId="0" borderId="13" xfId="0" applyNumberFormat="1" applyFont="1" applyFill="1" applyBorder="1" applyAlignment="1">
      <alignment horizontal="right" wrapText="1"/>
    </xf>
    <xf numFmtId="182" fontId="2" fillId="0" borderId="24" xfId="0" applyNumberFormat="1" applyFont="1" applyFill="1" applyBorder="1" applyAlignment="1">
      <alignment horizontal="right" wrapText="1"/>
    </xf>
    <xf numFmtId="182" fontId="2" fillId="0" borderId="24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5"/>
  <sheetViews>
    <sheetView tabSelected="1" zoomScale="70" zoomScaleNormal="70" zoomScaleSheetLayoutView="90" zoomScalePageLayoutView="0" workbookViewId="0" topLeftCell="A1">
      <pane ySplit="7" topLeftCell="BM8" activePane="bottomLeft" state="frozen"/>
      <selection pane="topLeft" activeCell="A1" sqref="A1"/>
      <selection pane="bottomLeft" activeCell="N4" sqref="N4:N6"/>
    </sheetView>
  </sheetViews>
  <sheetFormatPr defaultColWidth="9.140625" defaultRowHeight="15"/>
  <cols>
    <col min="1" max="1" width="10.28125" style="1" bestFit="1" customWidth="1"/>
    <col min="2" max="2" width="25.28125" style="1" customWidth="1"/>
    <col min="3" max="3" width="12.8515625" style="1" customWidth="1"/>
    <col min="4" max="4" width="16.00390625" style="1" customWidth="1"/>
    <col min="5" max="5" width="13.421875" style="1" customWidth="1"/>
    <col min="6" max="6" width="14.7109375" style="1" customWidth="1"/>
    <col min="7" max="7" width="13.421875" style="1" customWidth="1"/>
    <col min="8" max="8" width="14.57421875" style="1" customWidth="1"/>
    <col min="9" max="9" width="16.140625" style="1" customWidth="1"/>
    <col min="10" max="10" width="14.57421875" style="1" customWidth="1"/>
    <col min="11" max="11" width="15.8515625" style="1" customWidth="1"/>
    <col min="12" max="12" width="14.140625" style="1" customWidth="1"/>
    <col min="13" max="13" width="14.00390625" style="1" customWidth="1"/>
    <col min="14" max="14" width="19.140625" style="1" customWidth="1"/>
    <col min="15" max="16384" width="9.140625" style="1" customWidth="1"/>
  </cols>
  <sheetData>
    <row r="1" spans="10:14" ht="36" customHeight="1">
      <c r="J1" s="31" t="s">
        <v>36</v>
      </c>
      <c r="K1" s="31"/>
      <c r="L1" s="31"/>
      <c r="M1" s="31"/>
      <c r="N1" s="31"/>
    </row>
    <row r="2" spans="2:15" ht="39" customHeight="1">
      <c r="B2" s="2" t="s">
        <v>31</v>
      </c>
      <c r="C2" s="32" t="s">
        <v>41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2"/>
      <c r="O2" s="2"/>
    </row>
    <row r="3" spans="2:13" ht="21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5" ht="15">
      <c r="A4" s="33" t="s">
        <v>0</v>
      </c>
      <c r="B4" s="34" t="s">
        <v>1</v>
      </c>
      <c r="C4" s="34" t="s">
        <v>2</v>
      </c>
      <c r="D4" s="34" t="s">
        <v>3</v>
      </c>
      <c r="E4" s="34"/>
      <c r="F4" s="34" t="s">
        <v>4</v>
      </c>
      <c r="G4" s="34"/>
      <c r="H4" s="34"/>
      <c r="I4" s="34"/>
      <c r="J4" s="34"/>
      <c r="K4" s="34"/>
      <c r="L4" s="34"/>
      <c r="M4" s="34"/>
      <c r="N4" s="35" t="s">
        <v>7</v>
      </c>
      <c r="O4" s="36"/>
    </row>
    <row r="5" spans="1:15" ht="48.75" customHeight="1">
      <c r="A5" s="37"/>
      <c r="B5" s="38"/>
      <c r="C5" s="38"/>
      <c r="D5" s="38"/>
      <c r="E5" s="38"/>
      <c r="F5" s="38" t="s">
        <v>5</v>
      </c>
      <c r="G5" s="38"/>
      <c r="H5" s="38" t="s">
        <v>6</v>
      </c>
      <c r="I5" s="38"/>
      <c r="J5" s="38" t="s">
        <v>56</v>
      </c>
      <c r="K5" s="38"/>
      <c r="L5" s="38" t="s">
        <v>14</v>
      </c>
      <c r="M5" s="38"/>
      <c r="N5" s="39"/>
      <c r="O5" s="36"/>
    </row>
    <row r="6" spans="1:17" ht="87.75" customHeight="1" thickBot="1">
      <c r="A6" s="40"/>
      <c r="B6" s="41"/>
      <c r="C6" s="41"/>
      <c r="D6" s="42" t="s">
        <v>43</v>
      </c>
      <c r="E6" s="42" t="s">
        <v>16</v>
      </c>
      <c r="F6" s="42" t="s">
        <v>15</v>
      </c>
      <c r="G6" s="42" t="s">
        <v>16</v>
      </c>
      <c r="H6" s="42" t="s">
        <v>15</v>
      </c>
      <c r="I6" s="42" t="s">
        <v>16</v>
      </c>
      <c r="J6" s="42" t="s">
        <v>15</v>
      </c>
      <c r="K6" s="42" t="s">
        <v>16</v>
      </c>
      <c r="L6" s="42" t="s">
        <v>15</v>
      </c>
      <c r="M6" s="42" t="s">
        <v>16</v>
      </c>
      <c r="N6" s="43"/>
      <c r="O6" s="36"/>
      <c r="Q6" s="23"/>
    </row>
    <row r="7" spans="1:15" s="4" customFormat="1" ht="51" customHeight="1" thickBot="1">
      <c r="A7" s="44" t="s">
        <v>30</v>
      </c>
      <c r="B7" s="45" t="s">
        <v>39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7"/>
      <c r="O7" s="48"/>
    </row>
    <row r="8" spans="1:15" s="4" customFormat="1" ht="33.75" customHeight="1">
      <c r="A8" s="49" t="s">
        <v>20</v>
      </c>
      <c r="B8" s="50" t="s">
        <v>45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2"/>
      <c r="O8" s="48"/>
    </row>
    <row r="9" spans="1:15" ht="32.25" customHeight="1">
      <c r="A9" s="53" t="s">
        <v>23</v>
      </c>
      <c r="B9" s="54" t="s">
        <v>59</v>
      </c>
      <c r="C9" s="55" t="s">
        <v>18</v>
      </c>
      <c r="D9" s="56">
        <f>F9+H9+J9</f>
        <v>2773216.7</v>
      </c>
      <c r="E9" s="56">
        <f aca="true" t="shared" si="0" ref="E9:E21">G9+I9+K9+M9</f>
        <v>0</v>
      </c>
      <c r="F9" s="57">
        <f>SUM(F10:F14)</f>
        <v>138660.7</v>
      </c>
      <c r="G9" s="57">
        <f aca="true" t="shared" si="1" ref="G9:M9">SUM(G10:G14)</f>
        <v>0</v>
      </c>
      <c r="H9" s="57">
        <f t="shared" si="1"/>
        <v>2495895.1</v>
      </c>
      <c r="I9" s="57">
        <f t="shared" si="1"/>
        <v>0</v>
      </c>
      <c r="J9" s="57">
        <f t="shared" si="1"/>
        <v>138660.90000000002</v>
      </c>
      <c r="K9" s="57">
        <f t="shared" si="1"/>
        <v>0</v>
      </c>
      <c r="L9" s="57">
        <f t="shared" si="1"/>
        <v>0</v>
      </c>
      <c r="M9" s="57">
        <f t="shared" si="1"/>
        <v>0</v>
      </c>
      <c r="N9" s="58" t="s">
        <v>40</v>
      </c>
      <c r="O9" s="36"/>
    </row>
    <row r="10" spans="1:15" ht="15">
      <c r="A10" s="59"/>
      <c r="B10" s="60"/>
      <c r="C10" s="61" t="s">
        <v>9</v>
      </c>
      <c r="D10" s="62">
        <f>F10+H10+J10</f>
        <v>0</v>
      </c>
      <c r="E10" s="62">
        <f t="shared" si="0"/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4"/>
      <c r="O10" s="36"/>
    </row>
    <row r="11" spans="1:15" ht="15">
      <c r="A11" s="59"/>
      <c r="B11" s="60"/>
      <c r="C11" s="61" t="s">
        <v>10</v>
      </c>
      <c r="D11" s="62">
        <f aca="true" t="shared" si="2" ref="D11:D26">F11+H11+J11</f>
        <v>0</v>
      </c>
      <c r="E11" s="62">
        <f t="shared" si="0"/>
        <v>0</v>
      </c>
      <c r="F11" s="63">
        <f>1941.2-1941.2</f>
        <v>0</v>
      </c>
      <c r="G11" s="63">
        <f>1941.2-1941.2</f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4"/>
      <c r="O11" s="36"/>
    </row>
    <row r="12" spans="1:15" ht="15">
      <c r="A12" s="59"/>
      <c r="B12" s="60"/>
      <c r="C12" s="61" t="s">
        <v>11</v>
      </c>
      <c r="D12" s="62">
        <f t="shared" si="2"/>
        <v>0</v>
      </c>
      <c r="E12" s="62">
        <f t="shared" si="0"/>
        <v>0</v>
      </c>
      <c r="F12" s="63">
        <v>0</v>
      </c>
      <c r="G12" s="63">
        <f>9596-9596</f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4"/>
      <c r="O12" s="36"/>
    </row>
    <row r="13" spans="1:15" ht="15">
      <c r="A13" s="59"/>
      <c r="B13" s="60"/>
      <c r="C13" s="61" t="s">
        <v>12</v>
      </c>
      <c r="D13" s="62">
        <f t="shared" si="2"/>
        <v>1349415.6</v>
      </c>
      <c r="E13" s="62">
        <f t="shared" si="0"/>
        <v>0</v>
      </c>
      <c r="F13" s="63">
        <v>67470.7</v>
      </c>
      <c r="G13" s="63">
        <v>0</v>
      </c>
      <c r="H13" s="63">
        <v>1214474.1</v>
      </c>
      <c r="I13" s="63">
        <v>0</v>
      </c>
      <c r="J13" s="63">
        <v>67470.8</v>
      </c>
      <c r="K13" s="63">
        <v>0</v>
      </c>
      <c r="L13" s="63">
        <v>0</v>
      </c>
      <c r="M13" s="63">
        <v>0</v>
      </c>
      <c r="N13" s="64"/>
      <c r="O13" s="36"/>
    </row>
    <row r="14" spans="1:15" ht="20.25" customHeight="1">
      <c r="A14" s="59"/>
      <c r="B14" s="60"/>
      <c r="C14" s="65" t="s">
        <v>13</v>
      </c>
      <c r="D14" s="66">
        <f t="shared" si="2"/>
        <v>1423801.1</v>
      </c>
      <c r="E14" s="66">
        <f t="shared" si="0"/>
        <v>0</v>
      </c>
      <c r="F14" s="67">
        <v>71190</v>
      </c>
      <c r="G14" s="67">
        <v>0</v>
      </c>
      <c r="H14" s="67">
        <v>1281421</v>
      </c>
      <c r="I14" s="67">
        <v>0</v>
      </c>
      <c r="J14" s="67">
        <v>71190.1</v>
      </c>
      <c r="K14" s="67">
        <v>0</v>
      </c>
      <c r="L14" s="67">
        <v>0</v>
      </c>
      <c r="M14" s="67">
        <v>0</v>
      </c>
      <c r="N14" s="64"/>
      <c r="O14" s="36"/>
    </row>
    <row r="15" spans="1:15" ht="33.75" customHeight="1">
      <c r="A15" s="59"/>
      <c r="B15" s="60"/>
      <c r="C15" s="55" t="s">
        <v>17</v>
      </c>
      <c r="D15" s="56">
        <f>F15+H15+J15</f>
        <v>72464.09999999999</v>
      </c>
      <c r="E15" s="56">
        <f t="shared" si="0"/>
        <v>72464.09999999999</v>
      </c>
      <c r="F15" s="57">
        <f aca="true" t="shared" si="3" ref="F15:M15">SUM(F16:F20)</f>
        <v>2</v>
      </c>
      <c r="G15" s="57">
        <f t="shared" si="3"/>
        <v>2</v>
      </c>
      <c r="H15" s="57">
        <f t="shared" si="3"/>
        <v>0</v>
      </c>
      <c r="I15" s="57">
        <f t="shared" si="3"/>
        <v>0</v>
      </c>
      <c r="J15" s="57">
        <f t="shared" si="3"/>
        <v>72462.09999999999</v>
      </c>
      <c r="K15" s="57">
        <f t="shared" si="3"/>
        <v>72462.09999999999</v>
      </c>
      <c r="L15" s="57">
        <f t="shared" si="3"/>
        <v>0</v>
      </c>
      <c r="M15" s="57">
        <f t="shared" si="3"/>
        <v>0</v>
      </c>
      <c r="N15" s="64"/>
      <c r="O15" s="36"/>
    </row>
    <row r="16" spans="1:15" ht="15">
      <c r="A16" s="59"/>
      <c r="B16" s="60"/>
      <c r="C16" s="61" t="s">
        <v>9</v>
      </c>
      <c r="D16" s="62">
        <f t="shared" si="2"/>
        <v>42803.899999999994</v>
      </c>
      <c r="E16" s="62">
        <f t="shared" si="0"/>
        <v>42803.899999999994</v>
      </c>
      <c r="F16" s="63">
        <v>1</v>
      </c>
      <c r="G16" s="63">
        <v>1</v>
      </c>
      <c r="H16" s="63">
        <v>0</v>
      </c>
      <c r="I16" s="63">
        <v>0</v>
      </c>
      <c r="J16" s="63">
        <f>27741.1+15061.8</f>
        <v>42802.899999999994</v>
      </c>
      <c r="K16" s="63">
        <f>27741.1+15061.8</f>
        <v>42802.899999999994</v>
      </c>
      <c r="L16" s="63">
        <v>0</v>
      </c>
      <c r="M16" s="63">
        <v>0</v>
      </c>
      <c r="N16" s="64"/>
      <c r="O16" s="36"/>
    </row>
    <row r="17" spans="1:15" ht="15">
      <c r="A17" s="59"/>
      <c r="B17" s="60"/>
      <c r="C17" s="61" t="s">
        <v>10</v>
      </c>
      <c r="D17" s="62">
        <f t="shared" si="2"/>
        <v>29660.2</v>
      </c>
      <c r="E17" s="62">
        <f t="shared" si="0"/>
        <v>29660.2</v>
      </c>
      <c r="F17" s="63">
        <v>1</v>
      </c>
      <c r="G17" s="63">
        <v>1</v>
      </c>
      <c r="H17" s="63">
        <v>0</v>
      </c>
      <c r="I17" s="63">
        <v>0</v>
      </c>
      <c r="J17" s="63">
        <v>29659.2</v>
      </c>
      <c r="K17" s="63">
        <v>29659.2</v>
      </c>
      <c r="L17" s="63">
        <v>0</v>
      </c>
      <c r="M17" s="63">
        <v>0</v>
      </c>
      <c r="N17" s="64"/>
      <c r="O17" s="36"/>
    </row>
    <row r="18" spans="1:15" ht="15">
      <c r="A18" s="59"/>
      <c r="B18" s="60"/>
      <c r="C18" s="61" t="s">
        <v>11</v>
      </c>
      <c r="D18" s="62">
        <f t="shared" si="2"/>
        <v>0</v>
      </c>
      <c r="E18" s="62">
        <f t="shared" si="0"/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4"/>
      <c r="O18" s="36"/>
    </row>
    <row r="19" spans="1:15" ht="15">
      <c r="A19" s="59"/>
      <c r="B19" s="60"/>
      <c r="C19" s="61" t="s">
        <v>12</v>
      </c>
      <c r="D19" s="62">
        <f t="shared" si="2"/>
        <v>0</v>
      </c>
      <c r="E19" s="62">
        <f t="shared" si="0"/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4"/>
      <c r="O19" s="36"/>
    </row>
    <row r="20" spans="1:15" ht="17.25" customHeight="1">
      <c r="A20" s="68"/>
      <c r="B20" s="69"/>
      <c r="C20" s="65" t="s">
        <v>13</v>
      </c>
      <c r="D20" s="66">
        <f t="shared" si="2"/>
        <v>0</v>
      </c>
      <c r="E20" s="66">
        <f t="shared" si="0"/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4"/>
      <c r="O20" s="36"/>
    </row>
    <row r="21" spans="1:15" ht="33.75" customHeight="1">
      <c r="A21" s="70" t="s">
        <v>24</v>
      </c>
      <c r="B21" s="71" t="s">
        <v>60</v>
      </c>
      <c r="C21" s="55" t="s">
        <v>17</v>
      </c>
      <c r="D21" s="56">
        <f t="shared" si="2"/>
        <v>150000</v>
      </c>
      <c r="E21" s="56">
        <f t="shared" si="0"/>
        <v>0</v>
      </c>
      <c r="F21" s="57">
        <f aca="true" t="shared" si="4" ref="F21:M21">SUM(F22:F26)</f>
        <v>0</v>
      </c>
      <c r="G21" s="57">
        <f t="shared" si="4"/>
        <v>0</v>
      </c>
      <c r="H21" s="57">
        <f t="shared" si="4"/>
        <v>0</v>
      </c>
      <c r="I21" s="57">
        <f t="shared" si="4"/>
        <v>0</v>
      </c>
      <c r="J21" s="57">
        <f t="shared" si="4"/>
        <v>150000</v>
      </c>
      <c r="K21" s="57">
        <f t="shared" si="4"/>
        <v>0</v>
      </c>
      <c r="L21" s="57">
        <f t="shared" si="4"/>
        <v>0</v>
      </c>
      <c r="M21" s="57">
        <f t="shared" si="4"/>
        <v>0</v>
      </c>
      <c r="N21" s="64"/>
      <c r="O21" s="36"/>
    </row>
    <row r="22" spans="1:15" ht="15">
      <c r="A22" s="70"/>
      <c r="B22" s="71"/>
      <c r="C22" s="61" t="s">
        <v>9</v>
      </c>
      <c r="D22" s="62">
        <f t="shared" si="2"/>
        <v>0</v>
      </c>
      <c r="E22" s="62">
        <f>G22+I22+K22+M22</f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4"/>
      <c r="O22" s="36"/>
    </row>
    <row r="23" spans="1:15" ht="15">
      <c r="A23" s="70"/>
      <c r="B23" s="71"/>
      <c r="C23" s="61" t="s">
        <v>10</v>
      </c>
      <c r="D23" s="62">
        <f t="shared" si="2"/>
        <v>0</v>
      </c>
      <c r="E23" s="62">
        <f>G23+I23+K23+M23</f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4"/>
      <c r="O23" s="36"/>
    </row>
    <row r="24" spans="1:15" ht="15">
      <c r="A24" s="70"/>
      <c r="B24" s="71"/>
      <c r="C24" s="61" t="s">
        <v>11</v>
      </c>
      <c r="D24" s="62">
        <f t="shared" si="2"/>
        <v>0</v>
      </c>
      <c r="E24" s="62">
        <f>G24+I24+K24+M24</f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4"/>
      <c r="O24" s="36"/>
    </row>
    <row r="25" spans="1:15" ht="15">
      <c r="A25" s="70"/>
      <c r="B25" s="71"/>
      <c r="C25" s="61" t="s">
        <v>12</v>
      </c>
      <c r="D25" s="62">
        <f t="shared" si="2"/>
        <v>150000</v>
      </c>
      <c r="E25" s="62">
        <f>G25+I25+K25+M25</f>
        <v>0</v>
      </c>
      <c r="F25" s="63">
        <v>0</v>
      </c>
      <c r="G25" s="63">
        <v>0</v>
      </c>
      <c r="H25" s="63">
        <v>0</v>
      </c>
      <c r="I25" s="63">
        <v>0</v>
      </c>
      <c r="J25" s="63">
        <v>150000</v>
      </c>
      <c r="K25" s="63">
        <v>0</v>
      </c>
      <c r="L25" s="63">
        <v>0</v>
      </c>
      <c r="M25" s="63">
        <v>0</v>
      </c>
      <c r="N25" s="64"/>
      <c r="O25" s="36"/>
    </row>
    <row r="26" spans="1:15" ht="15">
      <c r="A26" s="70"/>
      <c r="B26" s="71"/>
      <c r="C26" s="61" t="s">
        <v>13</v>
      </c>
      <c r="D26" s="62">
        <f t="shared" si="2"/>
        <v>0</v>
      </c>
      <c r="E26" s="62">
        <f>G26+I26+K26+M26</f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4"/>
      <c r="O26" s="36"/>
    </row>
    <row r="27" spans="1:15" s="4" customFormat="1" ht="36.75" customHeight="1">
      <c r="A27" s="70"/>
      <c r="B27" s="71"/>
      <c r="C27" s="55" t="s">
        <v>18</v>
      </c>
      <c r="D27" s="56">
        <f aca="true" t="shared" si="5" ref="D27:D32">F27+H27+J27</f>
        <v>1057704.5</v>
      </c>
      <c r="E27" s="56">
        <f aca="true" t="shared" si="6" ref="E27:E32">G27+I27+K27+M27</f>
        <v>0</v>
      </c>
      <c r="F27" s="57">
        <f aca="true" t="shared" si="7" ref="F27:M27">SUM(F28:F32)</f>
        <v>0</v>
      </c>
      <c r="G27" s="57">
        <f t="shared" si="7"/>
        <v>0</v>
      </c>
      <c r="H27" s="57">
        <f t="shared" si="7"/>
        <v>0</v>
      </c>
      <c r="I27" s="57">
        <f t="shared" si="7"/>
        <v>0</v>
      </c>
      <c r="J27" s="57">
        <f t="shared" si="7"/>
        <v>1057704.5</v>
      </c>
      <c r="K27" s="57">
        <f t="shared" si="7"/>
        <v>0</v>
      </c>
      <c r="L27" s="57">
        <f t="shared" si="7"/>
        <v>0</v>
      </c>
      <c r="M27" s="57">
        <f t="shared" si="7"/>
        <v>0</v>
      </c>
      <c r="N27" s="64"/>
      <c r="O27" s="48"/>
    </row>
    <row r="28" spans="1:15" ht="15">
      <c r="A28" s="70"/>
      <c r="B28" s="71"/>
      <c r="C28" s="61" t="s">
        <v>9</v>
      </c>
      <c r="D28" s="62">
        <f t="shared" si="5"/>
        <v>0</v>
      </c>
      <c r="E28" s="62">
        <f t="shared" si="6"/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4"/>
      <c r="O28" s="36"/>
    </row>
    <row r="29" spans="1:15" ht="15">
      <c r="A29" s="70"/>
      <c r="B29" s="71"/>
      <c r="C29" s="61" t="s">
        <v>10</v>
      </c>
      <c r="D29" s="62">
        <f t="shared" si="5"/>
        <v>0</v>
      </c>
      <c r="E29" s="62">
        <f t="shared" si="6"/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4"/>
      <c r="O29" s="36"/>
    </row>
    <row r="30" spans="1:15" ht="15">
      <c r="A30" s="70"/>
      <c r="B30" s="71"/>
      <c r="C30" s="61" t="s">
        <v>11</v>
      </c>
      <c r="D30" s="62">
        <f t="shared" si="5"/>
        <v>0</v>
      </c>
      <c r="E30" s="62">
        <f t="shared" si="6"/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4"/>
      <c r="O30" s="36"/>
    </row>
    <row r="31" spans="1:15" ht="15">
      <c r="A31" s="70"/>
      <c r="B31" s="71"/>
      <c r="C31" s="61" t="s">
        <v>12</v>
      </c>
      <c r="D31" s="62">
        <f t="shared" si="5"/>
        <v>375447.5</v>
      </c>
      <c r="E31" s="62">
        <f t="shared" si="6"/>
        <v>0</v>
      </c>
      <c r="F31" s="63">
        <v>0</v>
      </c>
      <c r="G31" s="63">
        <v>0</v>
      </c>
      <c r="H31" s="63">
        <v>0</v>
      </c>
      <c r="I31" s="63">
        <v>0</v>
      </c>
      <c r="J31" s="63">
        <f>250297.5+125150</f>
        <v>375447.5</v>
      </c>
      <c r="K31" s="63">
        <v>0</v>
      </c>
      <c r="L31" s="63">
        <v>0</v>
      </c>
      <c r="M31" s="63">
        <v>0</v>
      </c>
      <c r="N31" s="64"/>
      <c r="O31" s="36"/>
    </row>
    <row r="32" spans="1:15" ht="15">
      <c r="A32" s="70"/>
      <c r="B32" s="71"/>
      <c r="C32" s="61" t="s">
        <v>13</v>
      </c>
      <c r="D32" s="62">
        <f t="shared" si="5"/>
        <v>682257</v>
      </c>
      <c r="E32" s="62">
        <f t="shared" si="6"/>
        <v>0</v>
      </c>
      <c r="F32" s="63">
        <v>0</v>
      </c>
      <c r="G32" s="63">
        <v>0</v>
      </c>
      <c r="H32" s="63">
        <v>0</v>
      </c>
      <c r="I32" s="63">
        <v>0</v>
      </c>
      <c r="J32" s="63">
        <v>682257</v>
      </c>
      <c r="K32" s="63">
        <v>0</v>
      </c>
      <c r="L32" s="63">
        <v>0</v>
      </c>
      <c r="M32" s="63">
        <v>0</v>
      </c>
      <c r="N32" s="64"/>
      <c r="O32" s="36"/>
    </row>
    <row r="33" spans="1:15" ht="39.75" customHeight="1">
      <c r="A33" s="72" t="s">
        <v>57</v>
      </c>
      <c r="B33" s="71" t="s">
        <v>44</v>
      </c>
      <c r="C33" s="55" t="s">
        <v>18</v>
      </c>
      <c r="D33" s="56">
        <f>F33+H33+J33</f>
        <v>67569</v>
      </c>
      <c r="E33" s="56">
        <f aca="true" t="shared" si="8" ref="E33:E43">G33+I33+K33+M33</f>
        <v>4624.4</v>
      </c>
      <c r="F33" s="57">
        <f aca="true" t="shared" si="9" ref="F33:M33">SUM(F34:F38)</f>
        <v>4624.4</v>
      </c>
      <c r="G33" s="57">
        <f t="shared" si="9"/>
        <v>4624.4</v>
      </c>
      <c r="H33" s="57">
        <f t="shared" si="9"/>
        <v>49071.3</v>
      </c>
      <c r="I33" s="57">
        <f t="shared" si="9"/>
        <v>0</v>
      </c>
      <c r="J33" s="57">
        <f t="shared" si="9"/>
        <v>13873.3</v>
      </c>
      <c r="K33" s="57">
        <f t="shared" si="9"/>
        <v>0</v>
      </c>
      <c r="L33" s="57">
        <f t="shared" si="9"/>
        <v>0</v>
      </c>
      <c r="M33" s="57">
        <f t="shared" si="9"/>
        <v>0</v>
      </c>
      <c r="N33" s="64" t="s">
        <v>40</v>
      </c>
      <c r="O33" s="36"/>
    </row>
    <row r="34" spans="1:15" ht="15">
      <c r="A34" s="73"/>
      <c r="B34" s="71"/>
      <c r="C34" s="61" t="s">
        <v>9</v>
      </c>
      <c r="D34" s="62">
        <f aca="true" t="shared" si="10" ref="D34:D43">F34+H34+J34</f>
        <v>0</v>
      </c>
      <c r="E34" s="62">
        <f t="shared" si="8"/>
        <v>0</v>
      </c>
      <c r="F34" s="63">
        <v>0</v>
      </c>
      <c r="G34" s="63">
        <v>0</v>
      </c>
      <c r="H34" s="63">
        <v>0</v>
      </c>
      <c r="I34" s="63">
        <v>0</v>
      </c>
      <c r="J34" s="74">
        <v>0</v>
      </c>
      <c r="K34" s="63">
        <v>0</v>
      </c>
      <c r="L34" s="63">
        <v>0</v>
      </c>
      <c r="M34" s="63">
        <v>0</v>
      </c>
      <c r="N34" s="64"/>
      <c r="O34" s="36"/>
    </row>
    <row r="35" spans="1:15" ht="15">
      <c r="A35" s="73"/>
      <c r="B35" s="71"/>
      <c r="C35" s="61" t="s">
        <v>10</v>
      </c>
      <c r="D35" s="62">
        <f t="shared" si="10"/>
        <v>0</v>
      </c>
      <c r="E35" s="62">
        <f t="shared" si="8"/>
        <v>0</v>
      </c>
      <c r="F35" s="63">
        <v>0</v>
      </c>
      <c r="G35" s="63">
        <v>0</v>
      </c>
      <c r="H35" s="63">
        <v>0</v>
      </c>
      <c r="I35" s="63">
        <v>0</v>
      </c>
      <c r="J35" s="74">
        <v>0</v>
      </c>
      <c r="K35" s="63">
        <f>6637.4-6637.4</f>
        <v>0</v>
      </c>
      <c r="L35" s="63">
        <v>0</v>
      </c>
      <c r="M35" s="63">
        <v>0</v>
      </c>
      <c r="N35" s="64"/>
      <c r="O35" s="36"/>
    </row>
    <row r="36" spans="1:15" ht="15">
      <c r="A36" s="73"/>
      <c r="B36" s="71"/>
      <c r="C36" s="61" t="s">
        <v>11</v>
      </c>
      <c r="D36" s="62">
        <f t="shared" si="10"/>
        <v>2295.1</v>
      </c>
      <c r="E36" s="62">
        <f t="shared" si="8"/>
        <v>2295.1</v>
      </c>
      <c r="F36" s="63">
        <v>2295.1</v>
      </c>
      <c r="G36" s="63">
        <v>2295.1</v>
      </c>
      <c r="H36" s="63">
        <v>0</v>
      </c>
      <c r="I36" s="63">
        <v>0</v>
      </c>
      <c r="J36" s="74">
        <v>0</v>
      </c>
      <c r="K36" s="63">
        <v>0</v>
      </c>
      <c r="L36" s="63">
        <v>0</v>
      </c>
      <c r="M36" s="63">
        <v>0</v>
      </c>
      <c r="N36" s="64"/>
      <c r="O36" s="36"/>
    </row>
    <row r="37" spans="1:15" ht="15">
      <c r="A37" s="73"/>
      <c r="B37" s="71"/>
      <c r="C37" s="61" t="s">
        <v>12</v>
      </c>
      <c r="D37" s="62">
        <f t="shared" si="10"/>
        <v>65273.90000000001</v>
      </c>
      <c r="E37" s="62">
        <f t="shared" si="8"/>
        <v>2329.3</v>
      </c>
      <c r="F37" s="63">
        <v>2329.3</v>
      </c>
      <c r="G37" s="63">
        <v>2329.3</v>
      </c>
      <c r="H37" s="63">
        <f>23700.9+25370.4</f>
        <v>49071.3</v>
      </c>
      <c r="I37" s="63">
        <v>0</v>
      </c>
      <c r="J37" s="74">
        <f>6885.5+6987.8</f>
        <v>13873.3</v>
      </c>
      <c r="K37" s="63">
        <v>0</v>
      </c>
      <c r="L37" s="63">
        <v>0</v>
      </c>
      <c r="M37" s="63">
        <v>0</v>
      </c>
      <c r="N37" s="64"/>
      <c r="O37" s="36"/>
    </row>
    <row r="38" spans="1:15" ht="17.25" customHeight="1">
      <c r="A38" s="75"/>
      <c r="B38" s="71"/>
      <c r="C38" s="61" t="s">
        <v>13</v>
      </c>
      <c r="D38" s="62">
        <f t="shared" si="10"/>
        <v>0</v>
      </c>
      <c r="E38" s="62">
        <f t="shared" si="8"/>
        <v>0</v>
      </c>
      <c r="F38" s="63">
        <v>0</v>
      </c>
      <c r="G38" s="63">
        <v>0</v>
      </c>
      <c r="H38" s="63">
        <v>0</v>
      </c>
      <c r="I38" s="63">
        <v>0</v>
      </c>
      <c r="J38" s="74">
        <v>0</v>
      </c>
      <c r="K38" s="63">
        <v>0</v>
      </c>
      <c r="L38" s="63">
        <v>0</v>
      </c>
      <c r="M38" s="63">
        <v>0</v>
      </c>
      <c r="N38" s="64"/>
      <c r="O38" s="36"/>
    </row>
    <row r="39" spans="1:15" ht="36" customHeight="1">
      <c r="A39" s="70" t="s">
        <v>25</v>
      </c>
      <c r="B39" s="71" t="s">
        <v>19</v>
      </c>
      <c r="C39" s="55" t="s">
        <v>18</v>
      </c>
      <c r="D39" s="56">
        <f t="shared" si="10"/>
        <v>102075.8</v>
      </c>
      <c r="E39" s="56">
        <f t="shared" si="8"/>
        <v>0</v>
      </c>
      <c r="F39" s="57">
        <f aca="true" t="shared" si="11" ref="F39:M39">SUM(F40:F44)</f>
        <v>102075.8</v>
      </c>
      <c r="G39" s="57">
        <f t="shared" si="11"/>
        <v>0</v>
      </c>
      <c r="H39" s="57">
        <f t="shared" si="11"/>
        <v>0</v>
      </c>
      <c r="I39" s="57">
        <f t="shared" si="11"/>
        <v>0</v>
      </c>
      <c r="J39" s="57">
        <f t="shared" si="11"/>
        <v>0</v>
      </c>
      <c r="K39" s="57">
        <f t="shared" si="11"/>
        <v>0</v>
      </c>
      <c r="L39" s="57">
        <f t="shared" si="11"/>
        <v>0</v>
      </c>
      <c r="M39" s="57">
        <f t="shared" si="11"/>
        <v>0</v>
      </c>
      <c r="N39" s="64"/>
      <c r="O39" s="36"/>
    </row>
    <row r="40" spans="1:15" ht="19.5" customHeight="1">
      <c r="A40" s="70"/>
      <c r="B40" s="71"/>
      <c r="C40" s="61" t="s">
        <v>9</v>
      </c>
      <c r="D40" s="62">
        <f t="shared" si="10"/>
        <v>0</v>
      </c>
      <c r="E40" s="62">
        <f t="shared" si="8"/>
        <v>0</v>
      </c>
      <c r="F40" s="63">
        <v>0</v>
      </c>
      <c r="G40" s="63">
        <v>0</v>
      </c>
      <c r="H40" s="63">
        <v>0</v>
      </c>
      <c r="I40" s="63">
        <v>0</v>
      </c>
      <c r="J40" s="74">
        <v>0</v>
      </c>
      <c r="K40" s="63">
        <v>0</v>
      </c>
      <c r="L40" s="63">
        <v>0</v>
      </c>
      <c r="M40" s="63">
        <v>0</v>
      </c>
      <c r="N40" s="64"/>
      <c r="O40" s="36"/>
    </row>
    <row r="41" spans="1:15" ht="19.5" customHeight="1">
      <c r="A41" s="70"/>
      <c r="B41" s="71"/>
      <c r="C41" s="61" t="s">
        <v>10</v>
      </c>
      <c r="D41" s="62">
        <f t="shared" si="10"/>
        <v>0</v>
      </c>
      <c r="E41" s="62">
        <f t="shared" si="8"/>
        <v>0</v>
      </c>
      <c r="F41" s="63">
        <v>0</v>
      </c>
      <c r="G41" s="63">
        <v>0</v>
      </c>
      <c r="H41" s="63">
        <v>0</v>
      </c>
      <c r="I41" s="63">
        <v>0</v>
      </c>
      <c r="J41" s="74">
        <v>0</v>
      </c>
      <c r="K41" s="63">
        <v>0</v>
      </c>
      <c r="L41" s="63">
        <v>0</v>
      </c>
      <c r="M41" s="63">
        <v>0</v>
      </c>
      <c r="N41" s="64"/>
      <c r="O41" s="36"/>
    </row>
    <row r="42" spans="1:15" ht="19.5" customHeight="1">
      <c r="A42" s="70"/>
      <c r="B42" s="71"/>
      <c r="C42" s="61" t="s">
        <v>11</v>
      </c>
      <c r="D42" s="62">
        <f t="shared" si="10"/>
        <v>0</v>
      </c>
      <c r="E42" s="62">
        <f t="shared" si="8"/>
        <v>0</v>
      </c>
      <c r="F42" s="63">
        <v>0</v>
      </c>
      <c r="G42" s="63">
        <v>0</v>
      </c>
      <c r="H42" s="63">
        <v>0</v>
      </c>
      <c r="I42" s="63">
        <v>0</v>
      </c>
      <c r="J42" s="74">
        <v>0</v>
      </c>
      <c r="K42" s="63">
        <v>0</v>
      </c>
      <c r="L42" s="63">
        <v>0</v>
      </c>
      <c r="M42" s="63">
        <v>0</v>
      </c>
      <c r="N42" s="64"/>
      <c r="O42" s="36"/>
    </row>
    <row r="43" spans="1:15" ht="19.5" customHeight="1">
      <c r="A43" s="70"/>
      <c r="B43" s="71"/>
      <c r="C43" s="61" t="s">
        <v>12</v>
      </c>
      <c r="D43" s="62">
        <f t="shared" si="10"/>
        <v>102075.8</v>
      </c>
      <c r="E43" s="62">
        <f t="shared" si="8"/>
        <v>0</v>
      </c>
      <c r="F43" s="63">
        <v>102075.8</v>
      </c>
      <c r="G43" s="63">
        <v>0</v>
      </c>
      <c r="H43" s="63">
        <v>0</v>
      </c>
      <c r="I43" s="63">
        <v>0</v>
      </c>
      <c r="J43" s="74">
        <v>0</v>
      </c>
      <c r="K43" s="63">
        <v>0</v>
      </c>
      <c r="L43" s="63">
        <v>0</v>
      </c>
      <c r="M43" s="63">
        <v>0</v>
      </c>
      <c r="N43" s="64"/>
      <c r="O43" s="36"/>
    </row>
    <row r="44" spans="1:15" ht="55.5" customHeight="1">
      <c r="A44" s="70"/>
      <c r="B44" s="71"/>
      <c r="C44" s="65" t="s">
        <v>13</v>
      </c>
      <c r="D44" s="67">
        <v>0</v>
      </c>
      <c r="E44" s="67">
        <v>0</v>
      </c>
      <c r="F44" s="67">
        <v>0</v>
      </c>
      <c r="G44" s="67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4"/>
      <c r="O44" s="36"/>
    </row>
    <row r="45" spans="1:15" ht="36" customHeight="1">
      <c r="A45" s="53" t="s">
        <v>26</v>
      </c>
      <c r="B45" s="54" t="s">
        <v>62</v>
      </c>
      <c r="C45" s="55" t="s">
        <v>17</v>
      </c>
      <c r="D45" s="56">
        <f aca="true" t="shared" si="12" ref="D45:D50">F45+H45+J45</f>
        <v>2262.8</v>
      </c>
      <c r="E45" s="56">
        <f aca="true" t="shared" si="13" ref="E45:E50">G45+I45+K45+M45</f>
        <v>0</v>
      </c>
      <c r="F45" s="57">
        <f aca="true" t="shared" si="14" ref="F45:M45">SUM(F46:F50)</f>
        <v>2262.8</v>
      </c>
      <c r="G45" s="57">
        <f t="shared" si="14"/>
        <v>0</v>
      </c>
      <c r="H45" s="57">
        <f t="shared" si="14"/>
        <v>0</v>
      </c>
      <c r="I45" s="57">
        <f t="shared" si="14"/>
        <v>0</v>
      </c>
      <c r="J45" s="57">
        <f t="shared" si="14"/>
        <v>0</v>
      </c>
      <c r="K45" s="57">
        <f t="shared" si="14"/>
        <v>0</v>
      </c>
      <c r="L45" s="57">
        <f t="shared" si="14"/>
        <v>0</v>
      </c>
      <c r="M45" s="57">
        <f t="shared" si="14"/>
        <v>0</v>
      </c>
      <c r="N45" s="64"/>
      <c r="O45" s="36"/>
    </row>
    <row r="46" spans="1:15" ht="15">
      <c r="A46" s="59"/>
      <c r="B46" s="60"/>
      <c r="C46" s="61" t="s">
        <v>9</v>
      </c>
      <c r="D46" s="62">
        <f t="shared" si="12"/>
        <v>0</v>
      </c>
      <c r="E46" s="62">
        <f t="shared" si="13"/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4"/>
      <c r="O46" s="36"/>
    </row>
    <row r="47" spans="1:15" ht="15">
      <c r="A47" s="59"/>
      <c r="B47" s="60"/>
      <c r="C47" s="61" t="s">
        <v>10</v>
      </c>
      <c r="D47" s="62">
        <f t="shared" si="12"/>
        <v>0</v>
      </c>
      <c r="E47" s="62">
        <f t="shared" si="13"/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4"/>
      <c r="O47" s="36"/>
    </row>
    <row r="48" spans="1:15" ht="15">
      <c r="A48" s="59"/>
      <c r="B48" s="60"/>
      <c r="C48" s="61" t="s">
        <v>11</v>
      </c>
      <c r="D48" s="62">
        <f t="shared" si="12"/>
        <v>0</v>
      </c>
      <c r="E48" s="62">
        <f t="shared" si="13"/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4"/>
      <c r="O48" s="36"/>
    </row>
    <row r="49" spans="1:15" ht="15">
      <c r="A49" s="59"/>
      <c r="B49" s="60"/>
      <c r="C49" s="61" t="s">
        <v>12</v>
      </c>
      <c r="D49" s="62">
        <f t="shared" si="12"/>
        <v>2262.8</v>
      </c>
      <c r="E49" s="62">
        <f t="shared" si="13"/>
        <v>0</v>
      </c>
      <c r="F49" s="63">
        <v>2262.8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4"/>
      <c r="O49" s="36"/>
    </row>
    <row r="50" spans="1:15" ht="15">
      <c r="A50" s="59"/>
      <c r="B50" s="60"/>
      <c r="C50" s="61" t="s">
        <v>13</v>
      </c>
      <c r="D50" s="62">
        <f t="shared" si="12"/>
        <v>0</v>
      </c>
      <c r="E50" s="62">
        <f t="shared" si="13"/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4"/>
      <c r="O50" s="36"/>
    </row>
    <row r="51" spans="1:15" ht="32.25" customHeight="1">
      <c r="A51" s="59"/>
      <c r="B51" s="60"/>
      <c r="C51" s="55" t="s">
        <v>18</v>
      </c>
      <c r="D51" s="56">
        <f aca="true" t="shared" si="15" ref="D51:D56">F51+H51+J51</f>
        <v>10207.6</v>
      </c>
      <c r="E51" s="56">
        <f aca="true" t="shared" si="16" ref="E51:E56">G51+I51+K51+M51</f>
        <v>0</v>
      </c>
      <c r="F51" s="57">
        <f aca="true" t="shared" si="17" ref="F51:M51">SUM(F52:F56)</f>
        <v>10207.6</v>
      </c>
      <c r="G51" s="57">
        <f t="shared" si="17"/>
        <v>0</v>
      </c>
      <c r="H51" s="57">
        <f t="shared" si="17"/>
        <v>0</v>
      </c>
      <c r="I51" s="57">
        <f t="shared" si="17"/>
        <v>0</v>
      </c>
      <c r="J51" s="57">
        <f t="shared" si="17"/>
        <v>0</v>
      </c>
      <c r="K51" s="57">
        <f t="shared" si="17"/>
        <v>0</v>
      </c>
      <c r="L51" s="57">
        <f t="shared" si="17"/>
        <v>0</v>
      </c>
      <c r="M51" s="57">
        <f t="shared" si="17"/>
        <v>0</v>
      </c>
      <c r="N51" s="64"/>
      <c r="O51" s="36"/>
    </row>
    <row r="52" spans="1:15" ht="17.25" customHeight="1">
      <c r="A52" s="59"/>
      <c r="B52" s="60"/>
      <c r="C52" s="61" t="s">
        <v>9</v>
      </c>
      <c r="D52" s="62">
        <f t="shared" si="15"/>
        <v>0</v>
      </c>
      <c r="E52" s="62">
        <f t="shared" si="16"/>
        <v>0</v>
      </c>
      <c r="F52" s="63">
        <v>0</v>
      </c>
      <c r="G52" s="63">
        <v>0</v>
      </c>
      <c r="H52" s="63">
        <v>0</v>
      </c>
      <c r="I52" s="63">
        <v>0</v>
      </c>
      <c r="J52" s="74">
        <v>0</v>
      </c>
      <c r="K52" s="63">
        <v>0</v>
      </c>
      <c r="L52" s="63">
        <v>0</v>
      </c>
      <c r="M52" s="63">
        <v>0</v>
      </c>
      <c r="N52" s="64"/>
      <c r="O52" s="36"/>
    </row>
    <row r="53" spans="1:15" ht="17.25" customHeight="1">
      <c r="A53" s="59"/>
      <c r="B53" s="60"/>
      <c r="C53" s="61" t="s">
        <v>10</v>
      </c>
      <c r="D53" s="62">
        <f t="shared" si="15"/>
        <v>0</v>
      </c>
      <c r="E53" s="62">
        <f t="shared" si="16"/>
        <v>0</v>
      </c>
      <c r="F53" s="63">
        <v>0</v>
      </c>
      <c r="G53" s="63">
        <v>0</v>
      </c>
      <c r="H53" s="63">
        <v>0</v>
      </c>
      <c r="I53" s="63">
        <v>0</v>
      </c>
      <c r="J53" s="74">
        <v>0</v>
      </c>
      <c r="K53" s="63">
        <v>0</v>
      </c>
      <c r="L53" s="63">
        <v>0</v>
      </c>
      <c r="M53" s="63">
        <v>0</v>
      </c>
      <c r="N53" s="64"/>
      <c r="O53" s="36"/>
    </row>
    <row r="54" spans="1:15" s="23" customFormat="1" ht="17.25" customHeight="1">
      <c r="A54" s="59"/>
      <c r="B54" s="60"/>
      <c r="C54" s="61" t="s">
        <v>11</v>
      </c>
      <c r="D54" s="62">
        <f t="shared" si="15"/>
        <v>0</v>
      </c>
      <c r="E54" s="62">
        <f t="shared" si="16"/>
        <v>0</v>
      </c>
      <c r="F54" s="63">
        <v>0</v>
      </c>
      <c r="G54" s="63">
        <v>0</v>
      </c>
      <c r="H54" s="63">
        <v>0</v>
      </c>
      <c r="I54" s="63">
        <v>0</v>
      </c>
      <c r="J54" s="74">
        <v>0</v>
      </c>
      <c r="K54" s="63">
        <v>0</v>
      </c>
      <c r="L54" s="63">
        <v>0</v>
      </c>
      <c r="M54" s="63">
        <v>0</v>
      </c>
      <c r="N54" s="64"/>
      <c r="O54" s="76"/>
    </row>
    <row r="55" spans="1:15" ht="17.25" customHeight="1">
      <c r="A55" s="59"/>
      <c r="B55" s="60"/>
      <c r="C55" s="61" t="s">
        <v>12</v>
      </c>
      <c r="D55" s="62">
        <f t="shared" si="15"/>
        <v>10207.6</v>
      </c>
      <c r="E55" s="62">
        <f t="shared" si="16"/>
        <v>0</v>
      </c>
      <c r="F55" s="63">
        <v>10207.6</v>
      </c>
      <c r="G55" s="63">
        <v>0</v>
      </c>
      <c r="H55" s="63">
        <v>0</v>
      </c>
      <c r="I55" s="63">
        <v>0</v>
      </c>
      <c r="J55" s="74">
        <v>0</v>
      </c>
      <c r="K55" s="63">
        <v>0</v>
      </c>
      <c r="L55" s="63">
        <v>0</v>
      </c>
      <c r="M55" s="63">
        <v>0</v>
      </c>
      <c r="N55" s="64"/>
      <c r="O55" s="36"/>
    </row>
    <row r="56" spans="1:15" ht="59.25" customHeight="1">
      <c r="A56" s="68"/>
      <c r="B56" s="69"/>
      <c r="C56" s="65" t="s">
        <v>13</v>
      </c>
      <c r="D56" s="66">
        <f t="shared" si="15"/>
        <v>0</v>
      </c>
      <c r="E56" s="66">
        <f t="shared" si="16"/>
        <v>0</v>
      </c>
      <c r="F56" s="67">
        <v>0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4"/>
      <c r="O56" s="36"/>
    </row>
    <row r="57" spans="1:15" ht="36" customHeight="1">
      <c r="A57" s="59" t="s">
        <v>27</v>
      </c>
      <c r="B57" s="54" t="s">
        <v>61</v>
      </c>
      <c r="C57" s="55" t="s">
        <v>17</v>
      </c>
      <c r="D57" s="56">
        <f aca="true" t="shared" si="18" ref="D57:D62">F57+H57+J57</f>
        <v>2500</v>
      </c>
      <c r="E57" s="56">
        <f aca="true" t="shared" si="19" ref="E57:E62">G57+I57+K57+M57</f>
        <v>0</v>
      </c>
      <c r="F57" s="57">
        <f aca="true" t="shared" si="20" ref="F57:M57">SUM(F58:F62)</f>
        <v>2500</v>
      </c>
      <c r="G57" s="57">
        <f t="shared" si="20"/>
        <v>0</v>
      </c>
      <c r="H57" s="57">
        <f t="shared" si="20"/>
        <v>0</v>
      </c>
      <c r="I57" s="57">
        <f t="shared" si="20"/>
        <v>0</v>
      </c>
      <c r="J57" s="57">
        <f t="shared" si="20"/>
        <v>0</v>
      </c>
      <c r="K57" s="57">
        <f t="shared" si="20"/>
        <v>0</v>
      </c>
      <c r="L57" s="57">
        <f t="shared" si="20"/>
        <v>0</v>
      </c>
      <c r="M57" s="57">
        <f t="shared" si="20"/>
        <v>0</v>
      </c>
      <c r="N57" s="64"/>
      <c r="O57" s="36"/>
    </row>
    <row r="58" spans="1:15" ht="15">
      <c r="A58" s="59"/>
      <c r="B58" s="60"/>
      <c r="C58" s="61" t="s">
        <v>9</v>
      </c>
      <c r="D58" s="62">
        <f t="shared" si="18"/>
        <v>0</v>
      </c>
      <c r="E58" s="62">
        <f t="shared" si="19"/>
        <v>0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4"/>
      <c r="O58" s="36"/>
    </row>
    <row r="59" spans="1:15" ht="15">
      <c r="A59" s="59"/>
      <c r="B59" s="60"/>
      <c r="C59" s="61" t="s">
        <v>10</v>
      </c>
      <c r="D59" s="62">
        <f t="shared" si="18"/>
        <v>0</v>
      </c>
      <c r="E59" s="62">
        <f t="shared" si="19"/>
        <v>0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4"/>
      <c r="O59" s="36"/>
    </row>
    <row r="60" spans="1:15" ht="15">
      <c r="A60" s="59"/>
      <c r="B60" s="60"/>
      <c r="C60" s="61" t="s">
        <v>11</v>
      </c>
      <c r="D60" s="62">
        <f t="shared" si="18"/>
        <v>0</v>
      </c>
      <c r="E60" s="62">
        <f t="shared" si="19"/>
        <v>0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4"/>
      <c r="O60" s="36"/>
    </row>
    <row r="61" spans="1:15" ht="15">
      <c r="A61" s="59"/>
      <c r="B61" s="60"/>
      <c r="C61" s="61" t="s">
        <v>12</v>
      </c>
      <c r="D61" s="62">
        <f t="shared" si="18"/>
        <v>2500</v>
      </c>
      <c r="E61" s="62">
        <f t="shared" si="19"/>
        <v>0</v>
      </c>
      <c r="F61" s="63">
        <v>2500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4"/>
      <c r="O61" s="36"/>
    </row>
    <row r="62" spans="1:15" ht="15">
      <c r="A62" s="59"/>
      <c r="B62" s="60"/>
      <c r="C62" s="61" t="s">
        <v>13</v>
      </c>
      <c r="D62" s="62">
        <f t="shared" si="18"/>
        <v>0</v>
      </c>
      <c r="E62" s="62">
        <f t="shared" si="19"/>
        <v>0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4"/>
      <c r="O62" s="36"/>
    </row>
    <row r="63" spans="1:15" ht="33.75" customHeight="1">
      <c r="A63" s="59"/>
      <c r="B63" s="60"/>
      <c r="C63" s="55" t="s">
        <v>18</v>
      </c>
      <c r="D63" s="56">
        <f aca="true" t="shared" si="21" ref="D63:D68">F63+H63+J63</f>
        <v>25711.6</v>
      </c>
      <c r="E63" s="56">
        <f aca="true" t="shared" si="22" ref="E63:E68">G63+I63+K63+M63</f>
        <v>0</v>
      </c>
      <c r="F63" s="57">
        <f aca="true" t="shared" si="23" ref="F63:M63">SUM(F64:F68)</f>
        <v>25711.6</v>
      </c>
      <c r="G63" s="57">
        <f t="shared" si="23"/>
        <v>0</v>
      </c>
      <c r="H63" s="57">
        <f t="shared" si="23"/>
        <v>0</v>
      </c>
      <c r="I63" s="57">
        <f t="shared" si="23"/>
        <v>0</v>
      </c>
      <c r="J63" s="57">
        <f t="shared" si="23"/>
        <v>0</v>
      </c>
      <c r="K63" s="57">
        <f t="shared" si="23"/>
        <v>0</v>
      </c>
      <c r="L63" s="57">
        <f t="shared" si="23"/>
        <v>0</v>
      </c>
      <c r="M63" s="57">
        <f t="shared" si="23"/>
        <v>0</v>
      </c>
      <c r="N63" s="64"/>
      <c r="O63" s="36"/>
    </row>
    <row r="64" spans="1:15" ht="15">
      <c r="A64" s="59"/>
      <c r="B64" s="60"/>
      <c r="C64" s="61" t="s">
        <v>9</v>
      </c>
      <c r="D64" s="62">
        <f t="shared" si="21"/>
        <v>0</v>
      </c>
      <c r="E64" s="62">
        <f t="shared" si="22"/>
        <v>0</v>
      </c>
      <c r="F64" s="63">
        <v>0</v>
      </c>
      <c r="G64" s="63">
        <v>0</v>
      </c>
      <c r="H64" s="63">
        <v>0</v>
      </c>
      <c r="I64" s="63">
        <v>0</v>
      </c>
      <c r="J64" s="63">
        <v>0</v>
      </c>
      <c r="K64" s="63">
        <v>0</v>
      </c>
      <c r="L64" s="63">
        <v>0</v>
      </c>
      <c r="M64" s="63">
        <v>0</v>
      </c>
      <c r="N64" s="64"/>
      <c r="O64" s="36"/>
    </row>
    <row r="65" spans="1:15" ht="15">
      <c r="A65" s="59"/>
      <c r="B65" s="60"/>
      <c r="C65" s="61" t="s">
        <v>10</v>
      </c>
      <c r="D65" s="62">
        <f t="shared" si="21"/>
        <v>0</v>
      </c>
      <c r="E65" s="62">
        <f t="shared" si="22"/>
        <v>0</v>
      </c>
      <c r="F65" s="63">
        <v>0</v>
      </c>
      <c r="G65" s="63">
        <v>0</v>
      </c>
      <c r="H65" s="63">
        <v>0</v>
      </c>
      <c r="I65" s="63">
        <v>0</v>
      </c>
      <c r="J65" s="63">
        <v>0</v>
      </c>
      <c r="K65" s="63">
        <v>0</v>
      </c>
      <c r="L65" s="63">
        <v>0</v>
      </c>
      <c r="M65" s="63">
        <v>0</v>
      </c>
      <c r="N65" s="64"/>
      <c r="O65" s="36"/>
    </row>
    <row r="66" spans="1:15" ht="15">
      <c r="A66" s="59"/>
      <c r="B66" s="60"/>
      <c r="C66" s="61" t="s">
        <v>11</v>
      </c>
      <c r="D66" s="62">
        <f t="shared" si="21"/>
        <v>0</v>
      </c>
      <c r="E66" s="62">
        <f t="shared" si="22"/>
        <v>0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63">
        <v>0</v>
      </c>
      <c r="M66" s="63">
        <v>0</v>
      </c>
      <c r="N66" s="64"/>
      <c r="O66" s="36"/>
    </row>
    <row r="67" spans="1:16" ht="15">
      <c r="A67" s="59"/>
      <c r="B67" s="60"/>
      <c r="C67" s="61" t="s">
        <v>12</v>
      </c>
      <c r="D67" s="62">
        <f t="shared" si="21"/>
        <v>25711.6</v>
      </c>
      <c r="E67" s="62">
        <f t="shared" si="22"/>
        <v>0</v>
      </c>
      <c r="F67" s="63">
        <v>25711.6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  <c r="M67" s="63">
        <v>0</v>
      </c>
      <c r="N67" s="64"/>
      <c r="O67" s="76"/>
      <c r="P67" s="23"/>
    </row>
    <row r="68" spans="1:15" ht="15">
      <c r="A68" s="59"/>
      <c r="B68" s="60"/>
      <c r="C68" s="61" t="s">
        <v>13</v>
      </c>
      <c r="D68" s="62">
        <f t="shared" si="21"/>
        <v>0</v>
      </c>
      <c r="E68" s="62">
        <f t="shared" si="22"/>
        <v>0</v>
      </c>
      <c r="F68" s="63">
        <v>0</v>
      </c>
      <c r="G68" s="63">
        <v>0</v>
      </c>
      <c r="H68" s="63">
        <v>0</v>
      </c>
      <c r="I68" s="63">
        <v>0</v>
      </c>
      <c r="J68" s="63">
        <v>0</v>
      </c>
      <c r="K68" s="63">
        <v>0</v>
      </c>
      <c r="L68" s="63">
        <v>0</v>
      </c>
      <c r="M68" s="63">
        <v>0</v>
      </c>
      <c r="N68" s="77"/>
      <c r="O68" s="36"/>
    </row>
    <row r="69" spans="1:15" ht="40.5" customHeight="1">
      <c r="A69" s="70" t="s">
        <v>34</v>
      </c>
      <c r="B69" s="71" t="s">
        <v>32</v>
      </c>
      <c r="C69" s="55" t="s">
        <v>17</v>
      </c>
      <c r="D69" s="56">
        <f aca="true" t="shared" si="24" ref="D69:D74">F69+H69+J69</f>
        <v>5046.1</v>
      </c>
      <c r="E69" s="56">
        <f aca="true" t="shared" si="25" ref="E69:E74">G69+I69+K69+M69</f>
        <v>5046.1</v>
      </c>
      <c r="F69" s="57">
        <f>SUM(F70:F74)</f>
        <v>5046.1</v>
      </c>
      <c r="G69" s="57">
        <f aca="true" t="shared" si="26" ref="G69:M69">SUM(G70:G74)</f>
        <v>5046.1</v>
      </c>
      <c r="H69" s="57">
        <f t="shared" si="26"/>
        <v>0</v>
      </c>
      <c r="I69" s="57">
        <f t="shared" si="26"/>
        <v>0</v>
      </c>
      <c r="J69" s="57">
        <f t="shared" si="26"/>
        <v>0</v>
      </c>
      <c r="K69" s="57">
        <f t="shared" si="26"/>
        <v>0</v>
      </c>
      <c r="L69" s="57">
        <f t="shared" si="26"/>
        <v>0</v>
      </c>
      <c r="M69" s="57">
        <f t="shared" si="26"/>
        <v>0</v>
      </c>
      <c r="N69" s="58" t="s">
        <v>40</v>
      </c>
      <c r="O69" s="36"/>
    </row>
    <row r="70" spans="1:15" ht="15.75" customHeight="1">
      <c r="A70" s="70"/>
      <c r="B70" s="71"/>
      <c r="C70" s="61" t="s">
        <v>9</v>
      </c>
      <c r="D70" s="62">
        <f t="shared" si="24"/>
        <v>818.7000000000007</v>
      </c>
      <c r="E70" s="62">
        <f t="shared" si="25"/>
        <v>818.7000000000007</v>
      </c>
      <c r="F70" s="63">
        <f>12800-100-11881.3</f>
        <v>818.7000000000007</v>
      </c>
      <c r="G70" s="63">
        <f>12800-100-11881.3</f>
        <v>818.7000000000007</v>
      </c>
      <c r="H70" s="63">
        <v>0</v>
      </c>
      <c r="I70" s="63">
        <v>0</v>
      </c>
      <c r="J70" s="63">
        <v>0</v>
      </c>
      <c r="K70" s="63">
        <v>0</v>
      </c>
      <c r="L70" s="63">
        <v>0</v>
      </c>
      <c r="M70" s="63">
        <v>0</v>
      </c>
      <c r="N70" s="64"/>
      <c r="O70" s="36"/>
    </row>
    <row r="71" spans="1:15" ht="19.5" customHeight="1">
      <c r="A71" s="70"/>
      <c r="B71" s="71"/>
      <c r="C71" s="61" t="s">
        <v>10</v>
      </c>
      <c r="D71" s="62">
        <f t="shared" si="24"/>
        <v>4227.4</v>
      </c>
      <c r="E71" s="62">
        <f t="shared" si="25"/>
        <v>4227.4</v>
      </c>
      <c r="F71" s="63">
        <v>4227.4</v>
      </c>
      <c r="G71" s="63">
        <v>4227.4</v>
      </c>
      <c r="H71" s="63">
        <v>0</v>
      </c>
      <c r="I71" s="63">
        <v>0</v>
      </c>
      <c r="J71" s="63">
        <v>0</v>
      </c>
      <c r="K71" s="63">
        <v>0</v>
      </c>
      <c r="L71" s="63">
        <v>0</v>
      </c>
      <c r="M71" s="63">
        <v>0</v>
      </c>
      <c r="N71" s="64"/>
      <c r="O71" s="36"/>
    </row>
    <row r="72" spans="1:15" ht="20.25" customHeight="1">
      <c r="A72" s="70"/>
      <c r="B72" s="71"/>
      <c r="C72" s="61" t="s">
        <v>11</v>
      </c>
      <c r="D72" s="62">
        <f t="shared" si="24"/>
        <v>0</v>
      </c>
      <c r="E72" s="62">
        <f t="shared" si="25"/>
        <v>0</v>
      </c>
      <c r="F72" s="63">
        <v>0</v>
      </c>
      <c r="G72" s="63">
        <v>0</v>
      </c>
      <c r="H72" s="63">
        <v>0</v>
      </c>
      <c r="I72" s="63">
        <v>0</v>
      </c>
      <c r="J72" s="63">
        <v>0</v>
      </c>
      <c r="K72" s="63">
        <v>0</v>
      </c>
      <c r="L72" s="63">
        <v>0</v>
      </c>
      <c r="M72" s="63">
        <v>0</v>
      </c>
      <c r="N72" s="64"/>
      <c r="O72" s="36"/>
    </row>
    <row r="73" spans="1:15" ht="20.25" customHeight="1">
      <c r="A73" s="70"/>
      <c r="B73" s="71"/>
      <c r="C73" s="61" t="s">
        <v>12</v>
      </c>
      <c r="D73" s="62">
        <f t="shared" si="24"/>
        <v>0</v>
      </c>
      <c r="E73" s="62">
        <f t="shared" si="25"/>
        <v>0</v>
      </c>
      <c r="F73" s="63">
        <v>0</v>
      </c>
      <c r="G73" s="63">
        <v>0</v>
      </c>
      <c r="H73" s="63">
        <v>0</v>
      </c>
      <c r="I73" s="63">
        <v>0</v>
      </c>
      <c r="J73" s="63">
        <v>0</v>
      </c>
      <c r="K73" s="63">
        <v>0</v>
      </c>
      <c r="L73" s="63">
        <v>0</v>
      </c>
      <c r="M73" s="63">
        <v>0</v>
      </c>
      <c r="N73" s="64"/>
      <c r="O73" s="36"/>
    </row>
    <row r="74" spans="1:15" ht="19.5" customHeight="1">
      <c r="A74" s="70"/>
      <c r="B74" s="71"/>
      <c r="C74" s="61" t="s">
        <v>13</v>
      </c>
      <c r="D74" s="62">
        <f t="shared" si="24"/>
        <v>0</v>
      </c>
      <c r="E74" s="62">
        <f t="shared" si="25"/>
        <v>0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  <c r="K74" s="63">
        <v>0</v>
      </c>
      <c r="L74" s="63">
        <v>0</v>
      </c>
      <c r="M74" s="63">
        <v>0</v>
      </c>
      <c r="N74" s="64"/>
      <c r="O74" s="36"/>
    </row>
    <row r="75" spans="1:15" ht="36.75" customHeight="1">
      <c r="A75" s="70"/>
      <c r="B75" s="71"/>
      <c r="C75" s="55" t="s">
        <v>18</v>
      </c>
      <c r="D75" s="56">
        <f aca="true" t="shared" si="27" ref="D75:D80">F75+H75+J75</f>
        <v>232728.40000000002</v>
      </c>
      <c r="E75" s="56">
        <f aca="true" t="shared" si="28" ref="E75:E80">G75+I75+K75+M75</f>
        <v>155734.5</v>
      </c>
      <c r="F75" s="57">
        <f aca="true" t="shared" si="29" ref="F75:M75">SUM(F76:F80)</f>
        <v>76993.90000000001</v>
      </c>
      <c r="G75" s="57">
        <f t="shared" si="29"/>
        <v>0</v>
      </c>
      <c r="H75" s="57">
        <f t="shared" si="29"/>
        <v>155734.5</v>
      </c>
      <c r="I75" s="57">
        <f t="shared" si="29"/>
        <v>155734.5</v>
      </c>
      <c r="J75" s="57">
        <f t="shared" si="29"/>
        <v>0</v>
      </c>
      <c r="K75" s="57">
        <f t="shared" si="29"/>
        <v>0</v>
      </c>
      <c r="L75" s="57">
        <f t="shared" si="29"/>
        <v>0</v>
      </c>
      <c r="M75" s="57">
        <f t="shared" si="29"/>
        <v>0</v>
      </c>
      <c r="N75" s="64"/>
      <c r="O75" s="36"/>
    </row>
    <row r="76" spans="1:15" ht="19.5" customHeight="1">
      <c r="A76" s="70"/>
      <c r="B76" s="71"/>
      <c r="C76" s="61" t="s">
        <v>9</v>
      </c>
      <c r="D76" s="62">
        <f t="shared" si="27"/>
        <v>155734.5</v>
      </c>
      <c r="E76" s="62">
        <f t="shared" si="28"/>
        <v>155734.5</v>
      </c>
      <c r="F76" s="63">
        <v>0</v>
      </c>
      <c r="G76" s="63">
        <v>0</v>
      </c>
      <c r="H76" s="63">
        <f>154919.7+814.8</f>
        <v>155734.5</v>
      </c>
      <c r="I76" s="63">
        <f>154919.7+814.8</f>
        <v>155734.5</v>
      </c>
      <c r="J76" s="63">
        <v>0</v>
      </c>
      <c r="K76" s="63">
        <v>0</v>
      </c>
      <c r="L76" s="63">
        <v>0</v>
      </c>
      <c r="M76" s="63">
        <v>0</v>
      </c>
      <c r="N76" s="64"/>
      <c r="O76" s="36"/>
    </row>
    <row r="77" spans="1:15" ht="22.5" customHeight="1">
      <c r="A77" s="70"/>
      <c r="B77" s="71"/>
      <c r="C77" s="61" t="s">
        <v>10</v>
      </c>
      <c r="D77" s="62">
        <f t="shared" si="27"/>
        <v>0</v>
      </c>
      <c r="E77" s="62">
        <f t="shared" si="28"/>
        <v>0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  <c r="K77" s="63">
        <v>0</v>
      </c>
      <c r="L77" s="63">
        <v>0</v>
      </c>
      <c r="M77" s="63">
        <v>0</v>
      </c>
      <c r="N77" s="64"/>
      <c r="O77" s="36"/>
    </row>
    <row r="78" spans="1:15" s="23" customFormat="1" ht="19.5" customHeight="1">
      <c r="A78" s="70"/>
      <c r="B78" s="71"/>
      <c r="C78" s="61" t="s">
        <v>11</v>
      </c>
      <c r="D78" s="62">
        <f t="shared" si="27"/>
        <v>0</v>
      </c>
      <c r="E78" s="62">
        <f t="shared" si="28"/>
        <v>0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3">
        <v>0</v>
      </c>
      <c r="M78" s="63">
        <v>0</v>
      </c>
      <c r="N78" s="64"/>
      <c r="O78" s="76"/>
    </row>
    <row r="79" spans="1:15" ht="18" customHeight="1">
      <c r="A79" s="70"/>
      <c r="B79" s="71"/>
      <c r="C79" s="61" t="s">
        <v>12</v>
      </c>
      <c r="D79" s="62">
        <f t="shared" si="27"/>
        <v>76993.90000000001</v>
      </c>
      <c r="E79" s="62">
        <f t="shared" si="28"/>
        <v>0</v>
      </c>
      <c r="F79" s="63">
        <f>70959.8+6034.1</f>
        <v>76993.90000000001</v>
      </c>
      <c r="G79" s="63">
        <v>0</v>
      </c>
      <c r="H79" s="63">
        <v>0</v>
      </c>
      <c r="I79" s="63">
        <v>0</v>
      </c>
      <c r="J79" s="63">
        <v>0</v>
      </c>
      <c r="K79" s="63">
        <v>0</v>
      </c>
      <c r="L79" s="63">
        <v>0</v>
      </c>
      <c r="M79" s="63">
        <v>0</v>
      </c>
      <c r="N79" s="64"/>
      <c r="O79" s="36"/>
    </row>
    <row r="80" spans="1:15" ht="19.5" customHeight="1">
      <c r="A80" s="70"/>
      <c r="B80" s="71"/>
      <c r="C80" s="61" t="s">
        <v>13</v>
      </c>
      <c r="D80" s="62">
        <f t="shared" si="27"/>
        <v>0</v>
      </c>
      <c r="E80" s="62">
        <f t="shared" si="28"/>
        <v>0</v>
      </c>
      <c r="F80" s="63">
        <v>0</v>
      </c>
      <c r="G80" s="63">
        <v>0</v>
      </c>
      <c r="H80" s="63">
        <v>0</v>
      </c>
      <c r="I80" s="63">
        <v>0</v>
      </c>
      <c r="J80" s="63">
        <v>0</v>
      </c>
      <c r="K80" s="63">
        <v>0</v>
      </c>
      <c r="L80" s="63">
        <v>0</v>
      </c>
      <c r="M80" s="63">
        <v>0</v>
      </c>
      <c r="N80" s="64"/>
      <c r="O80" s="36"/>
    </row>
    <row r="81" spans="1:15" ht="31.5" customHeight="1">
      <c r="A81" s="53" t="s">
        <v>35</v>
      </c>
      <c r="B81" s="54" t="s">
        <v>33</v>
      </c>
      <c r="C81" s="55" t="s">
        <v>17</v>
      </c>
      <c r="D81" s="56">
        <f aca="true" t="shared" si="30" ref="D81:D86">F81+H81+J81</f>
        <v>456.79999999999995</v>
      </c>
      <c r="E81" s="56">
        <f aca="true" t="shared" si="31" ref="E81:E86">G81+I81+K81+M81</f>
        <v>456.79999999999995</v>
      </c>
      <c r="F81" s="57">
        <f>SUM(F82:F86)</f>
        <v>456.79999999999995</v>
      </c>
      <c r="G81" s="57">
        <f>SUM(G82:G86)</f>
        <v>456.79999999999995</v>
      </c>
      <c r="H81" s="57">
        <f aca="true" t="shared" si="32" ref="H81:M81">SUM(H82:H86)</f>
        <v>0</v>
      </c>
      <c r="I81" s="57">
        <f t="shared" si="32"/>
        <v>0</v>
      </c>
      <c r="J81" s="57">
        <f t="shared" si="32"/>
        <v>0</v>
      </c>
      <c r="K81" s="57">
        <f t="shared" si="32"/>
        <v>0</v>
      </c>
      <c r="L81" s="57">
        <f t="shared" si="32"/>
        <v>0</v>
      </c>
      <c r="M81" s="57">
        <f t="shared" si="32"/>
        <v>0</v>
      </c>
      <c r="N81" s="64"/>
      <c r="O81" s="36"/>
    </row>
    <row r="82" spans="1:15" ht="15">
      <c r="A82" s="59"/>
      <c r="B82" s="60"/>
      <c r="C82" s="61" t="s">
        <v>9</v>
      </c>
      <c r="D82" s="62">
        <f t="shared" si="30"/>
        <v>320.4</v>
      </c>
      <c r="E82" s="62">
        <f t="shared" si="31"/>
        <v>320.4</v>
      </c>
      <c r="F82" s="63">
        <f>300+127.4-100-7</f>
        <v>320.4</v>
      </c>
      <c r="G82" s="63">
        <f>300+127.4-100-7</f>
        <v>320.4</v>
      </c>
      <c r="H82" s="63">
        <v>0</v>
      </c>
      <c r="I82" s="63">
        <v>0</v>
      </c>
      <c r="J82" s="74">
        <v>0</v>
      </c>
      <c r="K82" s="63">
        <v>0</v>
      </c>
      <c r="L82" s="63">
        <v>0</v>
      </c>
      <c r="M82" s="63">
        <v>0</v>
      </c>
      <c r="N82" s="64"/>
      <c r="O82" s="36"/>
    </row>
    <row r="83" spans="1:15" ht="15">
      <c r="A83" s="59"/>
      <c r="B83" s="60"/>
      <c r="C83" s="61" t="s">
        <v>10</v>
      </c>
      <c r="D83" s="62">
        <f t="shared" si="30"/>
        <v>136.4</v>
      </c>
      <c r="E83" s="62">
        <f t="shared" si="31"/>
        <v>136.4</v>
      </c>
      <c r="F83" s="63">
        <v>136.4</v>
      </c>
      <c r="G83" s="63">
        <v>136.4</v>
      </c>
      <c r="H83" s="63">
        <v>0</v>
      </c>
      <c r="I83" s="63">
        <v>0</v>
      </c>
      <c r="J83" s="74">
        <v>0</v>
      </c>
      <c r="K83" s="63">
        <v>0</v>
      </c>
      <c r="L83" s="63">
        <v>0</v>
      </c>
      <c r="M83" s="63">
        <v>0</v>
      </c>
      <c r="N83" s="64"/>
      <c r="O83" s="36"/>
    </row>
    <row r="84" spans="1:15" ht="15">
      <c r="A84" s="59"/>
      <c r="B84" s="60"/>
      <c r="C84" s="61" t="s">
        <v>11</v>
      </c>
      <c r="D84" s="62">
        <f t="shared" si="30"/>
        <v>0</v>
      </c>
      <c r="E84" s="62">
        <f t="shared" si="31"/>
        <v>0</v>
      </c>
      <c r="F84" s="63">
        <v>0</v>
      </c>
      <c r="G84" s="63">
        <v>0</v>
      </c>
      <c r="H84" s="63">
        <v>0</v>
      </c>
      <c r="I84" s="63">
        <v>0</v>
      </c>
      <c r="J84" s="74">
        <v>0</v>
      </c>
      <c r="K84" s="63">
        <v>0</v>
      </c>
      <c r="L84" s="63">
        <v>0</v>
      </c>
      <c r="M84" s="63">
        <v>0</v>
      </c>
      <c r="N84" s="64"/>
      <c r="O84" s="36"/>
    </row>
    <row r="85" spans="1:15" ht="15">
      <c r="A85" s="59"/>
      <c r="B85" s="60"/>
      <c r="C85" s="61" t="s">
        <v>12</v>
      </c>
      <c r="D85" s="62">
        <f t="shared" si="30"/>
        <v>0</v>
      </c>
      <c r="E85" s="62">
        <f t="shared" si="31"/>
        <v>0</v>
      </c>
      <c r="F85" s="63">
        <v>0</v>
      </c>
      <c r="G85" s="63">
        <v>0</v>
      </c>
      <c r="H85" s="63">
        <v>0</v>
      </c>
      <c r="I85" s="63">
        <v>0</v>
      </c>
      <c r="J85" s="74">
        <v>0</v>
      </c>
      <c r="K85" s="63">
        <v>0</v>
      </c>
      <c r="L85" s="63">
        <v>0</v>
      </c>
      <c r="M85" s="63">
        <v>0</v>
      </c>
      <c r="N85" s="64"/>
      <c r="O85" s="36"/>
    </row>
    <row r="86" spans="1:15" ht="15">
      <c r="A86" s="59"/>
      <c r="B86" s="60"/>
      <c r="C86" s="61" t="s">
        <v>13</v>
      </c>
      <c r="D86" s="62">
        <f t="shared" si="30"/>
        <v>0</v>
      </c>
      <c r="E86" s="62">
        <f t="shared" si="31"/>
        <v>0</v>
      </c>
      <c r="F86" s="63">
        <v>0</v>
      </c>
      <c r="G86" s="63">
        <v>0</v>
      </c>
      <c r="H86" s="63">
        <v>0</v>
      </c>
      <c r="I86" s="63">
        <v>0</v>
      </c>
      <c r="J86" s="74">
        <v>0</v>
      </c>
      <c r="K86" s="63">
        <v>0</v>
      </c>
      <c r="L86" s="63">
        <v>0</v>
      </c>
      <c r="M86" s="63">
        <v>0</v>
      </c>
      <c r="N86" s="64"/>
      <c r="O86" s="36"/>
    </row>
    <row r="87" spans="1:15" ht="33" customHeight="1">
      <c r="A87" s="59"/>
      <c r="B87" s="60"/>
      <c r="C87" s="55" t="s">
        <v>18</v>
      </c>
      <c r="D87" s="56">
        <f aca="true" t="shared" si="33" ref="D87:D93">F87+H87+J87</f>
        <v>221132.8</v>
      </c>
      <c r="E87" s="56">
        <f aca="true" t="shared" si="34" ref="E87:E92">G87+I87+K87+M87</f>
        <v>0</v>
      </c>
      <c r="F87" s="57">
        <f>SUM(F88:F92)</f>
        <v>221132.8</v>
      </c>
      <c r="G87" s="57">
        <f aca="true" t="shared" si="35" ref="G87:M87">SUM(G88:G92)</f>
        <v>0</v>
      </c>
      <c r="H87" s="57">
        <f t="shared" si="35"/>
        <v>0</v>
      </c>
      <c r="I87" s="57">
        <f t="shared" si="35"/>
        <v>0</v>
      </c>
      <c r="J87" s="57">
        <f t="shared" si="35"/>
        <v>0</v>
      </c>
      <c r="K87" s="57">
        <f t="shared" si="35"/>
        <v>0</v>
      </c>
      <c r="L87" s="57">
        <f t="shared" si="35"/>
        <v>0</v>
      </c>
      <c r="M87" s="57">
        <f t="shared" si="35"/>
        <v>0</v>
      </c>
      <c r="N87" s="64"/>
      <c r="O87" s="36"/>
    </row>
    <row r="88" spans="1:15" ht="15">
      <c r="A88" s="59"/>
      <c r="B88" s="60"/>
      <c r="C88" s="61" t="s">
        <v>9</v>
      </c>
      <c r="D88" s="62">
        <f t="shared" si="33"/>
        <v>0</v>
      </c>
      <c r="E88" s="62">
        <f t="shared" si="34"/>
        <v>0</v>
      </c>
      <c r="F88" s="74">
        <v>0</v>
      </c>
      <c r="G88" s="63">
        <v>0</v>
      </c>
      <c r="H88" s="63">
        <v>0</v>
      </c>
      <c r="I88" s="63">
        <v>0</v>
      </c>
      <c r="J88" s="74">
        <v>0</v>
      </c>
      <c r="K88" s="63">
        <v>0</v>
      </c>
      <c r="L88" s="63">
        <v>0</v>
      </c>
      <c r="M88" s="63">
        <v>0</v>
      </c>
      <c r="N88" s="64"/>
      <c r="O88" s="36"/>
    </row>
    <row r="89" spans="1:15" ht="15">
      <c r="A89" s="59"/>
      <c r="B89" s="60"/>
      <c r="C89" s="61" t="s">
        <v>10</v>
      </c>
      <c r="D89" s="62">
        <f t="shared" si="33"/>
        <v>0</v>
      </c>
      <c r="E89" s="62">
        <f t="shared" si="34"/>
        <v>0</v>
      </c>
      <c r="F89" s="74">
        <v>0</v>
      </c>
      <c r="G89" s="63">
        <v>0</v>
      </c>
      <c r="H89" s="63">
        <v>0</v>
      </c>
      <c r="I89" s="63">
        <v>0</v>
      </c>
      <c r="J89" s="74">
        <v>0</v>
      </c>
      <c r="K89" s="63">
        <v>0</v>
      </c>
      <c r="L89" s="63">
        <v>0</v>
      </c>
      <c r="M89" s="63">
        <v>0</v>
      </c>
      <c r="N89" s="64"/>
      <c r="O89" s="36"/>
    </row>
    <row r="90" spans="1:15" ht="15">
      <c r="A90" s="59"/>
      <c r="B90" s="60"/>
      <c r="C90" s="61" t="s">
        <v>11</v>
      </c>
      <c r="D90" s="62">
        <f t="shared" si="33"/>
        <v>0</v>
      </c>
      <c r="E90" s="62">
        <f t="shared" si="34"/>
        <v>0</v>
      </c>
      <c r="F90" s="74">
        <v>0</v>
      </c>
      <c r="G90" s="63">
        <v>0</v>
      </c>
      <c r="H90" s="63">
        <v>0</v>
      </c>
      <c r="I90" s="63">
        <v>0</v>
      </c>
      <c r="J90" s="74">
        <v>0</v>
      </c>
      <c r="K90" s="63">
        <v>0</v>
      </c>
      <c r="L90" s="63">
        <v>0</v>
      </c>
      <c r="M90" s="63">
        <v>0</v>
      </c>
      <c r="N90" s="64"/>
      <c r="O90" s="36"/>
    </row>
    <row r="91" spans="1:15" ht="15">
      <c r="A91" s="59"/>
      <c r="B91" s="60"/>
      <c r="C91" s="61" t="s">
        <v>12</v>
      </c>
      <c r="D91" s="62">
        <f t="shared" si="33"/>
        <v>109448.4</v>
      </c>
      <c r="E91" s="62">
        <f t="shared" si="34"/>
        <v>0</v>
      </c>
      <c r="F91" s="74">
        <f>105828+3620.4</f>
        <v>109448.4</v>
      </c>
      <c r="G91" s="63">
        <v>0</v>
      </c>
      <c r="H91" s="63">
        <v>0</v>
      </c>
      <c r="I91" s="63">
        <v>0</v>
      </c>
      <c r="J91" s="74">
        <v>0</v>
      </c>
      <c r="K91" s="63">
        <v>0</v>
      </c>
      <c r="L91" s="63">
        <v>0</v>
      </c>
      <c r="M91" s="63">
        <v>0</v>
      </c>
      <c r="N91" s="64"/>
      <c r="O91" s="36"/>
    </row>
    <row r="92" spans="1:15" ht="15">
      <c r="A92" s="68"/>
      <c r="B92" s="69"/>
      <c r="C92" s="61" t="s">
        <v>13</v>
      </c>
      <c r="D92" s="62">
        <f t="shared" si="33"/>
        <v>111684.4</v>
      </c>
      <c r="E92" s="62">
        <f t="shared" si="34"/>
        <v>0</v>
      </c>
      <c r="F92" s="63">
        <v>111684.4</v>
      </c>
      <c r="G92" s="63">
        <v>0</v>
      </c>
      <c r="H92" s="63">
        <v>0</v>
      </c>
      <c r="I92" s="63">
        <v>0</v>
      </c>
      <c r="J92" s="74">
        <v>0</v>
      </c>
      <c r="K92" s="63">
        <v>0</v>
      </c>
      <c r="L92" s="63">
        <v>0</v>
      </c>
      <c r="M92" s="63">
        <v>0</v>
      </c>
      <c r="N92" s="77"/>
      <c r="O92" s="36"/>
    </row>
    <row r="93" spans="1:15" ht="39" customHeight="1">
      <c r="A93" s="59" t="s">
        <v>49</v>
      </c>
      <c r="B93" s="54" t="s">
        <v>48</v>
      </c>
      <c r="C93" s="78" t="s">
        <v>17</v>
      </c>
      <c r="D93" s="56">
        <f t="shared" si="33"/>
        <v>1403.6</v>
      </c>
      <c r="E93" s="56">
        <f aca="true" t="shared" si="36" ref="E93:E98">G93+I93+K93+M93</f>
        <v>1403.6</v>
      </c>
      <c r="F93" s="79">
        <f>SUM(F94:F98)</f>
        <v>0</v>
      </c>
      <c r="G93" s="79">
        <f aca="true" t="shared" si="37" ref="G93:M93">SUM(G94:G98)</f>
        <v>0</v>
      </c>
      <c r="H93" s="79">
        <f t="shared" si="37"/>
        <v>0</v>
      </c>
      <c r="I93" s="79">
        <f t="shared" si="37"/>
        <v>0</v>
      </c>
      <c r="J93" s="79">
        <f t="shared" si="37"/>
        <v>1403.6</v>
      </c>
      <c r="K93" s="79">
        <f t="shared" si="37"/>
        <v>1403.6</v>
      </c>
      <c r="L93" s="79">
        <f t="shared" si="37"/>
        <v>0</v>
      </c>
      <c r="M93" s="79">
        <f t="shared" si="37"/>
        <v>0</v>
      </c>
      <c r="N93" s="80"/>
      <c r="O93" s="36"/>
    </row>
    <row r="94" spans="1:15" ht="15">
      <c r="A94" s="59"/>
      <c r="B94" s="60"/>
      <c r="C94" s="61" t="s">
        <v>9</v>
      </c>
      <c r="D94" s="63">
        <f>F94+H94+J94+L94</f>
        <v>1403.6</v>
      </c>
      <c r="E94" s="63">
        <f t="shared" si="36"/>
        <v>1403.6</v>
      </c>
      <c r="F94" s="63">
        <v>0</v>
      </c>
      <c r="G94" s="63">
        <v>0</v>
      </c>
      <c r="H94" s="63">
        <v>0</v>
      </c>
      <c r="I94" s="63">
        <v>0</v>
      </c>
      <c r="J94" s="63">
        <v>1403.6</v>
      </c>
      <c r="K94" s="67">
        <v>1403.6</v>
      </c>
      <c r="L94" s="63">
        <v>0</v>
      </c>
      <c r="M94" s="63">
        <v>0</v>
      </c>
      <c r="N94" s="80"/>
      <c r="O94" s="36"/>
    </row>
    <row r="95" spans="1:15" ht="15">
      <c r="A95" s="59"/>
      <c r="B95" s="60"/>
      <c r="C95" s="61" t="s">
        <v>10</v>
      </c>
      <c r="D95" s="63">
        <f>F95+H95+J95+L95</f>
        <v>0</v>
      </c>
      <c r="E95" s="63">
        <f t="shared" si="36"/>
        <v>0</v>
      </c>
      <c r="F95" s="63">
        <v>0</v>
      </c>
      <c r="G95" s="63">
        <v>0</v>
      </c>
      <c r="H95" s="63">
        <v>0</v>
      </c>
      <c r="I95" s="63">
        <v>0</v>
      </c>
      <c r="J95" s="63">
        <v>0</v>
      </c>
      <c r="K95" s="63">
        <v>0</v>
      </c>
      <c r="L95" s="63">
        <v>0</v>
      </c>
      <c r="M95" s="63">
        <v>0</v>
      </c>
      <c r="N95" s="80"/>
      <c r="O95" s="36"/>
    </row>
    <row r="96" spans="1:15" ht="15">
      <c r="A96" s="59"/>
      <c r="B96" s="60"/>
      <c r="C96" s="61" t="s">
        <v>11</v>
      </c>
      <c r="D96" s="63">
        <f>F96+H96+J96+L96</f>
        <v>0</v>
      </c>
      <c r="E96" s="63">
        <f t="shared" si="36"/>
        <v>0</v>
      </c>
      <c r="F96" s="63">
        <v>0</v>
      </c>
      <c r="G96" s="63">
        <v>0</v>
      </c>
      <c r="H96" s="63">
        <v>0</v>
      </c>
      <c r="I96" s="63">
        <v>0</v>
      </c>
      <c r="J96" s="63">
        <v>0</v>
      </c>
      <c r="K96" s="63">
        <v>0</v>
      </c>
      <c r="L96" s="63">
        <v>0</v>
      </c>
      <c r="M96" s="63">
        <v>0</v>
      </c>
      <c r="N96" s="80"/>
      <c r="O96" s="36"/>
    </row>
    <row r="97" spans="1:15" ht="15">
      <c r="A97" s="59"/>
      <c r="B97" s="60"/>
      <c r="C97" s="61" t="s">
        <v>12</v>
      </c>
      <c r="D97" s="63">
        <f>F97+H97+J97+L97</f>
        <v>0</v>
      </c>
      <c r="E97" s="63">
        <f t="shared" si="36"/>
        <v>0</v>
      </c>
      <c r="F97" s="63">
        <v>0</v>
      </c>
      <c r="G97" s="63">
        <v>0</v>
      </c>
      <c r="H97" s="63">
        <v>0</v>
      </c>
      <c r="I97" s="63">
        <v>0</v>
      </c>
      <c r="J97" s="63">
        <v>0</v>
      </c>
      <c r="K97" s="63">
        <v>0</v>
      </c>
      <c r="L97" s="63">
        <v>0</v>
      </c>
      <c r="M97" s="63">
        <v>0</v>
      </c>
      <c r="N97" s="80"/>
      <c r="O97" s="36"/>
    </row>
    <row r="98" spans="1:15" ht="269.25" customHeight="1">
      <c r="A98" s="68"/>
      <c r="B98" s="69"/>
      <c r="C98" s="65" t="s">
        <v>13</v>
      </c>
      <c r="D98" s="67">
        <f>F98+H98+J98+L98</f>
        <v>0</v>
      </c>
      <c r="E98" s="67">
        <f t="shared" si="36"/>
        <v>0</v>
      </c>
      <c r="F98" s="67">
        <v>0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80"/>
      <c r="O98" s="36"/>
    </row>
    <row r="99" spans="1:15" ht="39.75" customHeight="1">
      <c r="A99" s="73" t="s">
        <v>58</v>
      </c>
      <c r="B99" s="69" t="s">
        <v>63</v>
      </c>
      <c r="C99" s="78" t="s">
        <v>18</v>
      </c>
      <c r="D99" s="56">
        <f aca="true" t="shared" si="38" ref="D99:D104">F99+H99+J99</f>
        <v>31121.2</v>
      </c>
      <c r="E99" s="56">
        <f aca="true" t="shared" si="39" ref="E99:E104">G99+I99+K99+M99</f>
        <v>0</v>
      </c>
      <c r="F99" s="56">
        <f aca="true" t="shared" si="40" ref="F99:M99">SUM(F100:F104)</f>
        <v>31121.2</v>
      </c>
      <c r="G99" s="56">
        <f t="shared" si="40"/>
        <v>0</v>
      </c>
      <c r="H99" s="56">
        <f t="shared" si="40"/>
        <v>0</v>
      </c>
      <c r="I99" s="56">
        <f t="shared" si="40"/>
        <v>0</v>
      </c>
      <c r="J99" s="56">
        <f t="shared" si="40"/>
        <v>0</v>
      </c>
      <c r="K99" s="56">
        <f t="shared" si="40"/>
        <v>0</v>
      </c>
      <c r="L99" s="56">
        <f t="shared" si="40"/>
        <v>0</v>
      </c>
      <c r="M99" s="56">
        <f t="shared" si="40"/>
        <v>0</v>
      </c>
      <c r="N99" s="81"/>
      <c r="O99" s="36"/>
    </row>
    <row r="100" spans="1:15" ht="15">
      <c r="A100" s="73"/>
      <c r="B100" s="71"/>
      <c r="C100" s="61" t="s">
        <v>9</v>
      </c>
      <c r="D100" s="62">
        <f t="shared" si="38"/>
        <v>0</v>
      </c>
      <c r="E100" s="62">
        <f t="shared" si="39"/>
        <v>0</v>
      </c>
      <c r="F100" s="63">
        <v>0</v>
      </c>
      <c r="G100" s="63">
        <v>0</v>
      </c>
      <c r="H100" s="63">
        <v>0</v>
      </c>
      <c r="I100" s="63">
        <v>0</v>
      </c>
      <c r="J100" s="74">
        <v>0</v>
      </c>
      <c r="K100" s="63">
        <v>0</v>
      </c>
      <c r="L100" s="63">
        <v>0</v>
      </c>
      <c r="M100" s="63">
        <v>0</v>
      </c>
      <c r="N100" s="81"/>
      <c r="O100" s="36"/>
    </row>
    <row r="101" spans="1:15" ht="15">
      <c r="A101" s="73"/>
      <c r="B101" s="71"/>
      <c r="C101" s="61" t="s">
        <v>10</v>
      </c>
      <c r="D101" s="62">
        <f t="shared" si="38"/>
        <v>0</v>
      </c>
      <c r="E101" s="62">
        <f t="shared" si="39"/>
        <v>0</v>
      </c>
      <c r="F101" s="63">
        <v>0</v>
      </c>
      <c r="G101" s="63">
        <v>0</v>
      </c>
      <c r="H101" s="63">
        <v>0</v>
      </c>
      <c r="I101" s="63">
        <v>0</v>
      </c>
      <c r="J101" s="74">
        <v>0</v>
      </c>
      <c r="K101" s="63">
        <v>0</v>
      </c>
      <c r="L101" s="63">
        <v>0</v>
      </c>
      <c r="M101" s="63">
        <v>0</v>
      </c>
      <c r="N101" s="81"/>
      <c r="O101" s="36"/>
    </row>
    <row r="102" spans="1:15" ht="15">
      <c r="A102" s="73"/>
      <c r="B102" s="71"/>
      <c r="C102" s="61" t="s">
        <v>11</v>
      </c>
      <c r="D102" s="62">
        <f t="shared" si="38"/>
        <v>0</v>
      </c>
      <c r="E102" s="62">
        <f t="shared" si="39"/>
        <v>0</v>
      </c>
      <c r="F102" s="63">
        <v>0</v>
      </c>
      <c r="G102" s="63">
        <v>0</v>
      </c>
      <c r="H102" s="63">
        <v>0</v>
      </c>
      <c r="I102" s="63">
        <v>0</v>
      </c>
      <c r="J102" s="74">
        <v>0</v>
      </c>
      <c r="K102" s="63">
        <v>0</v>
      </c>
      <c r="L102" s="63">
        <v>0</v>
      </c>
      <c r="M102" s="63">
        <v>0</v>
      </c>
      <c r="N102" s="81"/>
      <c r="O102" s="36" t="s">
        <v>64</v>
      </c>
    </row>
    <row r="103" spans="1:15" ht="15">
      <c r="A103" s="73"/>
      <c r="B103" s="71"/>
      <c r="C103" s="61" t="s">
        <v>12</v>
      </c>
      <c r="D103" s="62">
        <f t="shared" si="38"/>
        <v>31121.2</v>
      </c>
      <c r="E103" s="62">
        <f t="shared" si="39"/>
        <v>0</v>
      </c>
      <c r="F103" s="63">
        <v>31121.2</v>
      </c>
      <c r="G103" s="63">
        <v>0</v>
      </c>
      <c r="H103" s="63">
        <v>0</v>
      </c>
      <c r="I103" s="63">
        <v>0</v>
      </c>
      <c r="J103" s="74">
        <v>0</v>
      </c>
      <c r="K103" s="63">
        <v>0</v>
      </c>
      <c r="L103" s="63">
        <v>0</v>
      </c>
      <c r="M103" s="63">
        <v>0</v>
      </c>
      <c r="N103" s="81"/>
      <c r="O103" s="36"/>
    </row>
    <row r="104" spans="1:15" ht="36.75" customHeight="1">
      <c r="A104" s="75"/>
      <c r="B104" s="71"/>
      <c r="C104" s="61" t="s">
        <v>13</v>
      </c>
      <c r="D104" s="62">
        <f t="shared" si="38"/>
        <v>0</v>
      </c>
      <c r="E104" s="62">
        <f t="shared" si="39"/>
        <v>0</v>
      </c>
      <c r="F104" s="63">
        <v>0</v>
      </c>
      <c r="G104" s="63">
        <v>0</v>
      </c>
      <c r="H104" s="63">
        <v>0</v>
      </c>
      <c r="I104" s="63">
        <v>0</v>
      </c>
      <c r="J104" s="74">
        <v>0</v>
      </c>
      <c r="K104" s="63">
        <v>0</v>
      </c>
      <c r="L104" s="63">
        <v>0</v>
      </c>
      <c r="M104" s="63">
        <v>0</v>
      </c>
      <c r="N104" s="81"/>
      <c r="O104" s="36"/>
    </row>
    <row r="105" spans="1:15" s="4" customFormat="1" ht="25.5" customHeight="1">
      <c r="A105" s="82"/>
      <c r="B105" s="83" t="s">
        <v>46</v>
      </c>
      <c r="C105" s="84" t="s">
        <v>8</v>
      </c>
      <c r="D105" s="79">
        <f aca="true" t="shared" si="41" ref="D105:D110">F105+H105+J105</f>
        <v>4726715.800000001</v>
      </c>
      <c r="E105" s="79">
        <f aca="true" t="shared" si="42" ref="E105:E110">G105+I105+K105+M105</f>
        <v>239729.5</v>
      </c>
      <c r="F105" s="79">
        <f aca="true" t="shared" si="43" ref="F105:M105">SUM(F106:F110)</f>
        <v>591910.5</v>
      </c>
      <c r="G105" s="79">
        <f t="shared" si="43"/>
        <v>10129.3</v>
      </c>
      <c r="H105" s="79">
        <f t="shared" si="43"/>
        <v>2700700.9000000004</v>
      </c>
      <c r="I105" s="79">
        <f t="shared" si="43"/>
        <v>155734.5</v>
      </c>
      <c r="J105" s="79">
        <f t="shared" si="43"/>
        <v>1434104.4</v>
      </c>
      <c r="K105" s="79">
        <f t="shared" si="43"/>
        <v>73865.7</v>
      </c>
      <c r="L105" s="79">
        <f t="shared" si="43"/>
        <v>0</v>
      </c>
      <c r="M105" s="79">
        <f t="shared" si="43"/>
        <v>0</v>
      </c>
      <c r="N105" s="85"/>
      <c r="O105" s="48"/>
    </row>
    <row r="106" spans="1:15" s="4" customFormat="1" ht="14.25">
      <c r="A106" s="86"/>
      <c r="B106" s="87"/>
      <c r="C106" s="84" t="s">
        <v>9</v>
      </c>
      <c r="D106" s="88">
        <f t="shared" si="41"/>
        <v>201081.1</v>
      </c>
      <c r="E106" s="88">
        <f t="shared" si="42"/>
        <v>201081.1</v>
      </c>
      <c r="F106" s="88">
        <f>F112+F118</f>
        <v>1140.1000000000008</v>
      </c>
      <c r="G106" s="88">
        <f aca="true" t="shared" si="44" ref="G106:M106">G112+G118</f>
        <v>1140.1000000000008</v>
      </c>
      <c r="H106" s="88">
        <f t="shared" si="44"/>
        <v>155734.5</v>
      </c>
      <c r="I106" s="88">
        <f t="shared" si="44"/>
        <v>155734.5</v>
      </c>
      <c r="J106" s="88">
        <f t="shared" si="44"/>
        <v>44206.49999999999</v>
      </c>
      <c r="K106" s="88">
        <f t="shared" si="44"/>
        <v>44206.49999999999</v>
      </c>
      <c r="L106" s="88">
        <f t="shared" si="44"/>
        <v>0</v>
      </c>
      <c r="M106" s="88">
        <f t="shared" si="44"/>
        <v>0</v>
      </c>
      <c r="N106" s="85"/>
      <c r="O106" s="48"/>
    </row>
    <row r="107" spans="1:15" s="4" customFormat="1" ht="14.25">
      <c r="A107" s="86"/>
      <c r="B107" s="87"/>
      <c r="C107" s="84" t="s">
        <v>10</v>
      </c>
      <c r="D107" s="88">
        <f t="shared" si="41"/>
        <v>34024</v>
      </c>
      <c r="E107" s="88">
        <f t="shared" si="42"/>
        <v>34024</v>
      </c>
      <c r="F107" s="88">
        <f>F113+F119</f>
        <v>4364.799999999999</v>
      </c>
      <c r="G107" s="88">
        <f aca="true" t="shared" si="45" ref="G107:M107">G113+G119</f>
        <v>4364.799999999999</v>
      </c>
      <c r="H107" s="88">
        <f t="shared" si="45"/>
        <v>0</v>
      </c>
      <c r="I107" s="88">
        <f t="shared" si="45"/>
        <v>0</v>
      </c>
      <c r="J107" s="88">
        <f t="shared" si="45"/>
        <v>29659.2</v>
      </c>
      <c r="K107" s="88">
        <f t="shared" si="45"/>
        <v>29659.2</v>
      </c>
      <c r="L107" s="88">
        <f t="shared" si="45"/>
        <v>0</v>
      </c>
      <c r="M107" s="88">
        <f t="shared" si="45"/>
        <v>0</v>
      </c>
      <c r="N107" s="89"/>
      <c r="O107" s="48"/>
    </row>
    <row r="108" spans="1:15" s="4" customFormat="1" ht="14.25">
      <c r="A108" s="86"/>
      <c r="B108" s="87"/>
      <c r="C108" s="84" t="s">
        <v>11</v>
      </c>
      <c r="D108" s="88">
        <f t="shared" si="41"/>
        <v>2295.1</v>
      </c>
      <c r="E108" s="88">
        <f t="shared" si="42"/>
        <v>2295.1</v>
      </c>
      <c r="F108" s="88">
        <f>F114+F120</f>
        <v>2295.1</v>
      </c>
      <c r="G108" s="88">
        <f aca="true" t="shared" si="46" ref="G108:M108">G114+G120</f>
        <v>2295.1</v>
      </c>
      <c r="H108" s="88">
        <f t="shared" si="46"/>
        <v>0</v>
      </c>
      <c r="I108" s="88">
        <f t="shared" si="46"/>
        <v>0</v>
      </c>
      <c r="J108" s="88">
        <f t="shared" si="46"/>
        <v>0</v>
      </c>
      <c r="K108" s="88">
        <f t="shared" si="46"/>
        <v>0</v>
      </c>
      <c r="L108" s="88">
        <f t="shared" si="46"/>
        <v>0</v>
      </c>
      <c r="M108" s="88">
        <f t="shared" si="46"/>
        <v>0</v>
      </c>
      <c r="N108" s="85"/>
      <c r="O108" s="48"/>
    </row>
    <row r="109" spans="1:15" s="4" customFormat="1" ht="14.25">
      <c r="A109" s="86"/>
      <c r="B109" s="87"/>
      <c r="C109" s="84" t="s">
        <v>12</v>
      </c>
      <c r="D109" s="88">
        <f t="shared" si="41"/>
        <v>2271573.1</v>
      </c>
      <c r="E109" s="88">
        <f t="shared" si="42"/>
        <v>2329.3</v>
      </c>
      <c r="F109" s="88">
        <f>F115+F121</f>
        <v>401236.10000000003</v>
      </c>
      <c r="G109" s="88">
        <f aca="true" t="shared" si="47" ref="G109:M109">G115+G121</f>
        <v>2329.3</v>
      </c>
      <c r="H109" s="88">
        <f t="shared" si="47"/>
        <v>1263545.4000000001</v>
      </c>
      <c r="I109" s="88">
        <f t="shared" si="47"/>
        <v>0</v>
      </c>
      <c r="J109" s="88">
        <f t="shared" si="47"/>
        <v>606791.6</v>
      </c>
      <c r="K109" s="88">
        <f t="shared" si="47"/>
        <v>0</v>
      </c>
      <c r="L109" s="88">
        <f t="shared" si="47"/>
        <v>0</v>
      </c>
      <c r="M109" s="88">
        <f t="shared" si="47"/>
        <v>0</v>
      </c>
      <c r="N109" s="89"/>
      <c r="O109" s="48"/>
    </row>
    <row r="110" spans="1:15" s="4" customFormat="1" ht="14.25">
      <c r="A110" s="86"/>
      <c r="B110" s="87"/>
      <c r="C110" s="90" t="s">
        <v>13</v>
      </c>
      <c r="D110" s="88">
        <f t="shared" si="41"/>
        <v>2217742.5</v>
      </c>
      <c r="E110" s="88">
        <f t="shared" si="42"/>
        <v>0</v>
      </c>
      <c r="F110" s="88">
        <f>F116+F122</f>
        <v>182874.4</v>
      </c>
      <c r="G110" s="88">
        <f aca="true" t="shared" si="48" ref="G110:M110">G116+G122</f>
        <v>0</v>
      </c>
      <c r="H110" s="88">
        <f t="shared" si="48"/>
        <v>1281421</v>
      </c>
      <c r="I110" s="88">
        <f t="shared" si="48"/>
        <v>0</v>
      </c>
      <c r="J110" s="88">
        <f t="shared" si="48"/>
        <v>753447.1</v>
      </c>
      <c r="K110" s="88">
        <f t="shared" si="48"/>
        <v>0</v>
      </c>
      <c r="L110" s="88">
        <f t="shared" si="48"/>
        <v>0</v>
      </c>
      <c r="M110" s="88">
        <f t="shared" si="48"/>
        <v>0</v>
      </c>
      <c r="N110" s="85"/>
      <c r="O110" s="48"/>
    </row>
    <row r="111" spans="1:15" s="4" customFormat="1" ht="32.25" customHeight="1">
      <c r="A111" s="86"/>
      <c r="B111" s="83" t="s">
        <v>21</v>
      </c>
      <c r="C111" s="91" t="s">
        <v>8</v>
      </c>
      <c r="D111" s="88">
        <f aca="true" t="shared" si="49" ref="D111:D116">F111+H111+J111</f>
        <v>234133.40000000002</v>
      </c>
      <c r="E111" s="88">
        <f aca="true" t="shared" si="50" ref="E111:E116">G111+I111+K111+M111</f>
        <v>79370.59999999999</v>
      </c>
      <c r="F111" s="79">
        <f aca="true" t="shared" si="51" ref="F111:M111">SUM(F112:F116)</f>
        <v>10267.7</v>
      </c>
      <c r="G111" s="79">
        <f t="shared" si="51"/>
        <v>5504.9</v>
      </c>
      <c r="H111" s="79">
        <f t="shared" si="51"/>
        <v>0</v>
      </c>
      <c r="I111" s="79">
        <f t="shared" si="51"/>
        <v>0</v>
      </c>
      <c r="J111" s="79">
        <f t="shared" si="51"/>
        <v>223865.7</v>
      </c>
      <c r="K111" s="79">
        <f t="shared" si="51"/>
        <v>73865.7</v>
      </c>
      <c r="L111" s="79">
        <f t="shared" si="51"/>
        <v>0</v>
      </c>
      <c r="M111" s="79">
        <f t="shared" si="51"/>
        <v>0</v>
      </c>
      <c r="N111" s="85"/>
      <c r="O111" s="48"/>
    </row>
    <row r="112" spans="1:15" s="4" customFormat="1" ht="14.25">
      <c r="A112" s="86"/>
      <c r="B112" s="87"/>
      <c r="C112" s="92" t="s">
        <v>9</v>
      </c>
      <c r="D112" s="88">
        <f t="shared" si="49"/>
        <v>45346.59999999999</v>
      </c>
      <c r="E112" s="88">
        <f>G112+I112+K112+M112</f>
        <v>45346.59999999999</v>
      </c>
      <c r="F112" s="79">
        <f>F16+F22+F46+F58+F70+F82+F94</f>
        <v>1140.1000000000008</v>
      </c>
      <c r="G112" s="79">
        <f aca="true" t="shared" si="52" ref="G112:M112">G16+G22+G46+G58+G70+G82+G94</f>
        <v>1140.1000000000008</v>
      </c>
      <c r="H112" s="79">
        <f t="shared" si="52"/>
        <v>0</v>
      </c>
      <c r="I112" s="79">
        <f t="shared" si="52"/>
        <v>0</v>
      </c>
      <c r="J112" s="79">
        <f t="shared" si="52"/>
        <v>44206.49999999999</v>
      </c>
      <c r="K112" s="79">
        <f t="shared" si="52"/>
        <v>44206.49999999999</v>
      </c>
      <c r="L112" s="79">
        <f t="shared" si="52"/>
        <v>0</v>
      </c>
      <c r="M112" s="79">
        <f t="shared" si="52"/>
        <v>0</v>
      </c>
      <c r="N112" s="85"/>
      <c r="O112" s="48"/>
    </row>
    <row r="113" spans="1:15" s="4" customFormat="1" ht="14.25">
      <c r="A113" s="86"/>
      <c r="B113" s="87"/>
      <c r="C113" s="92" t="s">
        <v>10</v>
      </c>
      <c r="D113" s="88">
        <f t="shared" si="49"/>
        <v>34024</v>
      </c>
      <c r="E113" s="88">
        <f t="shared" si="50"/>
        <v>34024</v>
      </c>
      <c r="F113" s="79">
        <f aca="true" t="shared" si="53" ref="F113:M114">F17+F23+F47+F59+F71+F83+F95</f>
        <v>4364.799999999999</v>
      </c>
      <c r="G113" s="79">
        <f t="shared" si="53"/>
        <v>4364.799999999999</v>
      </c>
      <c r="H113" s="79">
        <f t="shared" si="53"/>
        <v>0</v>
      </c>
      <c r="I113" s="79">
        <f t="shared" si="53"/>
        <v>0</v>
      </c>
      <c r="J113" s="79">
        <f t="shared" si="53"/>
        <v>29659.2</v>
      </c>
      <c r="K113" s="79">
        <f t="shared" si="53"/>
        <v>29659.2</v>
      </c>
      <c r="L113" s="79">
        <f t="shared" si="53"/>
        <v>0</v>
      </c>
      <c r="M113" s="79">
        <f t="shared" si="53"/>
        <v>0</v>
      </c>
      <c r="N113" s="85"/>
      <c r="O113" s="48"/>
    </row>
    <row r="114" spans="1:15" s="4" customFormat="1" ht="14.25">
      <c r="A114" s="86"/>
      <c r="B114" s="87"/>
      <c r="C114" s="92" t="s">
        <v>11</v>
      </c>
      <c r="D114" s="88">
        <f t="shared" si="49"/>
        <v>0</v>
      </c>
      <c r="E114" s="88">
        <f t="shared" si="50"/>
        <v>0</v>
      </c>
      <c r="F114" s="79">
        <f>F18+F24+F48+F60+F72+F84+F96</f>
        <v>0</v>
      </c>
      <c r="G114" s="79">
        <f t="shared" si="53"/>
        <v>0</v>
      </c>
      <c r="H114" s="79">
        <f t="shared" si="53"/>
        <v>0</v>
      </c>
      <c r="I114" s="79">
        <f t="shared" si="53"/>
        <v>0</v>
      </c>
      <c r="J114" s="79">
        <f t="shared" si="53"/>
        <v>0</v>
      </c>
      <c r="K114" s="79">
        <f t="shared" si="53"/>
        <v>0</v>
      </c>
      <c r="L114" s="79">
        <f t="shared" si="53"/>
        <v>0</v>
      </c>
      <c r="M114" s="79">
        <f t="shared" si="53"/>
        <v>0</v>
      </c>
      <c r="N114" s="85"/>
      <c r="O114" s="48"/>
    </row>
    <row r="115" spans="1:15" s="4" customFormat="1" ht="14.25">
      <c r="A115" s="86"/>
      <c r="B115" s="87"/>
      <c r="C115" s="92" t="s">
        <v>12</v>
      </c>
      <c r="D115" s="88">
        <f t="shared" si="49"/>
        <v>154762.8</v>
      </c>
      <c r="E115" s="88">
        <f t="shared" si="50"/>
        <v>0</v>
      </c>
      <c r="F115" s="79">
        <f>F19+F25+F49+F61+F73+F85+F97</f>
        <v>4762.8</v>
      </c>
      <c r="G115" s="79">
        <f aca="true" t="shared" si="54" ref="G115:M115">G19+G25+G49+G61+G73+G85+G97</f>
        <v>0</v>
      </c>
      <c r="H115" s="79">
        <f t="shared" si="54"/>
        <v>0</v>
      </c>
      <c r="I115" s="79">
        <f t="shared" si="54"/>
        <v>0</v>
      </c>
      <c r="J115" s="79">
        <f t="shared" si="54"/>
        <v>150000</v>
      </c>
      <c r="K115" s="79">
        <f t="shared" si="54"/>
        <v>0</v>
      </c>
      <c r="L115" s="79">
        <f t="shared" si="54"/>
        <v>0</v>
      </c>
      <c r="M115" s="79">
        <f t="shared" si="54"/>
        <v>0</v>
      </c>
      <c r="N115" s="85"/>
      <c r="O115" s="48"/>
    </row>
    <row r="116" spans="1:15" s="4" customFormat="1" ht="14.25">
      <c r="A116" s="86"/>
      <c r="B116" s="87"/>
      <c r="C116" s="92" t="s">
        <v>13</v>
      </c>
      <c r="D116" s="88">
        <f t="shared" si="49"/>
        <v>0</v>
      </c>
      <c r="E116" s="88">
        <f t="shared" si="50"/>
        <v>0</v>
      </c>
      <c r="F116" s="79">
        <f>F20+F26+F50+F62+F74+F86+F98</f>
        <v>0</v>
      </c>
      <c r="G116" s="79">
        <f aca="true" t="shared" si="55" ref="G116:M116">G20+G26+G50+G62+G74+G86+G98</f>
        <v>0</v>
      </c>
      <c r="H116" s="79">
        <f t="shared" si="55"/>
        <v>0</v>
      </c>
      <c r="I116" s="79">
        <f t="shared" si="55"/>
        <v>0</v>
      </c>
      <c r="J116" s="79">
        <f t="shared" si="55"/>
        <v>0</v>
      </c>
      <c r="K116" s="79">
        <f t="shared" si="55"/>
        <v>0</v>
      </c>
      <c r="L116" s="79">
        <f t="shared" si="55"/>
        <v>0</v>
      </c>
      <c r="M116" s="79">
        <f t="shared" si="55"/>
        <v>0</v>
      </c>
      <c r="N116" s="85"/>
      <c r="O116" s="48"/>
    </row>
    <row r="117" spans="1:15" s="4" customFormat="1" ht="25.5" customHeight="1">
      <c r="A117" s="86"/>
      <c r="B117" s="83" t="s">
        <v>22</v>
      </c>
      <c r="C117" s="91" t="s">
        <v>8</v>
      </c>
      <c r="D117" s="56">
        <f aca="true" t="shared" si="56" ref="D117:D122">F117+H117+J117</f>
        <v>4492582.4</v>
      </c>
      <c r="E117" s="56">
        <f aca="true" t="shared" si="57" ref="E117:E122">G117+I117+K117+M117</f>
        <v>160358.9</v>
      </c>
      <c r="F117" s="57">
        <f>SUM(F118:F122)</f>
        <v>581642.8</v>
      </c>
      <c r="G117" s="57">
        <f aca="true" t="shared" si="58" ref="G117:M117">SUM(G118:G122)</f>
        <v>4624.4</v>
      </c>
      <c r="H117" s="57">
        <f t="shared" si="58"/>
        <v>2700700.9000000004</v>
      </c>
      <c r="I117" s="57">
        <f t="shared" si="58"/>
        <v>155734.5</v>
      </c>
      <c r="J117" s="57">
        <f t="shared" si="58"/>
        <v>1210238.7</v>
      </c>
      <c r="K117" s="57">
        <f t="shared" si="58"/>
        <v>0</v>
      </c>
      <c r="L117" s="57">
        <f t="shared" si="58"/>
        <v>0</v>
      </c>
      <c r="M117" s="57">
        <f t="shared" si="58"/>
        <v>0</v>
      </c>
      <c r="N117" s="85"/>
      <c r="O117" s="48"/>
    </row>
    <row r="118" spans="1:15" s="4" customFormat="1" ht="14.25">
      <c r="A118" s="86"/>
      <c r="B118" s="87"/>
      <c r="C118" s="92" t="s">
        <v>9</v>
      </c>
      <c r="D118" s="56">
        <f t="shared" si="56"/>
        <v>155734.5</v>
      </c>
      <c r="E118" s="56">
        <f t="shared" si="57"/>
        <v>155734.5</v>
      </c>
      <c r="F118" s="93">
        <f aca="true" t="shared" si="59" ref="F118:M119">F10+F28+F34+F40+F52+F64+F76+F88</f>
        <v>0</v>
      </c>
      <c r="G118" s="93">
        <f t="shared" si="59"/>
        <v>0</v>
      </c>
      <c r="H118" s="93">
        <f t="shared" si="59"/>
        <v>155734.5</v>
      </c>
      <c r="I118" s="93">
        <f t="shared" si="59"/>
        <v>155734.5</v>
      </c>
      <c r="J118" s="93">
        <f t="shared" si="59"/>
        <v>0</v>
      </c>
      <c r="K118" s="93">
        <f t="shared" si="59"/>
        <v>0</v>
      </c>
      <c r="L118" s="93">
        <f t="shared" si="59"/>
        <v>0</v>
      </c>
      <c r="M118" s="93">
        <f t="shared" si="59"/>
        <v>0</v>
      </c>
      <c r="N118" s="85"/>
      <c r="O118" s="48"/>
    </row>
    <row r="119" spans="1:15" s="4" customFormat="1" ht="14.25">
      <c r="A119" s="86"/>
      <c r="B119" s="87"/>
      <c r="C119" s="92" t="s">
        <v>10</v>
      </c>
      <c r="D119" s="56">
        <f t="shared" si="56"/>
        <v>0</v>
      </c>
      <c r="E119" s="56">
        <f t="shared" si="57"/>
        <v>0</v>
      </c>
      <c r="F119" s="93">
        <f t="shared" si="59"/>
        <v>0</v>
      </c>
      <c r="G119" s="93">
        <f t="shared" si="59"/>
        <v>0</v>
      </c>
      <c r="H119" s="93">
        <f t="shared" si="59"/>
        <v>0</v>
      </c>
      <c r="I119" s="93">
        <f t="shared" si="59"/>
        <v>0</v>
      </c>
      <c r="J119" s="93">
        <f t="shared" si="59"/>
        <v>0</v>
      </c>
      <c r="K119" s="93">
        <f t="shared" si="59"/>
        <v>0</v>
      </c>
      <c r="L119" s="93">
        <f t="shared" si="59"/>
        <v>0</v>
      </c>
      <c r="M119" s="93">
        <f t="shared" si="59"/>
        <v>0</v>
      </c>
      <c r="N119" s="85"/>
      <c r="O119" s="48"/>
    </row>
    <row r="120" spans="1:15" s="4" customFormat="1" ht="14.25">
      <c r="A120" s="86"/>
      <c r="B120" s="87"/>
      <c r="C120" s="92" t="s">
        <v>11</v>
      </c>
      <c r="D120" s="56">
        <f t="shared" si="56"/>
        <v>2295.1</v>
      </c>
      <c r="E120" s="56">
        <f t="shared" si="57"/>
        <v>2295.1</v>
      </c>
      <c r="F120" s="93">
        <f>F12+F30+F36+F42+F54+F66+F78+F90+F102</f>
        <v>2295.1</v>
      </c>
      <c r="G120" s="93">
        <f aca="true" t="shared" si="60" ref="G120:M120">G12+G30+G36+G42+G54+G66+G78+G90+G102</f>
        <v>2295.1</v>
      </c>
      <c r="H120" s="93">
        <f t="shared" si="60"/>
        <v>0</v>
      </c>
      <c r="I120" s="93">
        <f t="shared" si="60"/>
        <v>0</v>
      </c>
      <c r="J120" s="93">
        <f t="shared" si="60"/>
        <v>0</v>
      </c>
      <c r="K120" s="93">
        <f t="shared" si="60"/>
        <v>0</v>
      </c>
      <c r="L120" s="93">
        <f t="shared" si="60"/>
        <v>0</v>
      </c>
      <c r="M120" s="93">
        <f t="shared" si="60"/>
        <v>0</v>
      </c>
      <c r="N120" s="85"/>
      <c r="O120" s="48"/>
    </row>
    <row r="121" spans="1:15" s="4" customFormat="1" ht="14.25">
      <c r="A121" s="86"/>
      <c r="B121" s="87"/>
      <c r="C121" s="92" t="s">
        <v>12</v>
      </c>
      <c r="D121" s="56">
        <f t="shared" si="56"/>
        <v>2116810.3000000003</v>
      </c>
      <c r="E121" s="56">
        <f t="shared" si="57"/>
        <v>2329.3</v>
      </c>
      <c r="F121" s="93">
        <f>F13+F31+F37+F43+F55+F67+F79+F92</f>
        <v>396473.30000000005</v>
      </c>
      <c r="G121" s="93">
        <f aca="true" t="shared" si="61" ref="G121:M121">G13+G31+G37+G43+G55+G67+G79+G92</f>
        <v>2329.3</v>
      </c>
      <c r="H121" s="93">
        <f t="shared" si="61"/>
        <v>1263545.4000000001</v>
      </c>
      <c r="I121" s="93">
        <f t="shared" si="61"/>
        <v>0</v>
      </c>
      <c r="J121" s="93">
        <f t="shared" si="61"/>
        <v>456791.6</v>
      </c>
      <c r="K121" s="93">
        <f t="shared" si="61"/>
        <v>0</v>
      </c>
      <c r="L121" s="93">
        <f t="shared" si="61"/>
        <v>0</v>
      </c>
      <c r="M121" s="93">
        <f t="shared" si="61"/>
        <v>0</v>
      </c>
      <c r="N121" s="85"/>
      <c r="O121" s="48"/>
    </row>
    <row r="122" spans="1:15" s="4" customFormat="1" ht="15" thickBot="1">
      <c r="A122" s="94"/>
      <c r="B122" s="95"/>
      <c r="C122" s="92" t="s">
        <v>13</v>
      </c>
      <c r="D122" s="56">
        <f t="shared" si="56"/>
        <v>2217742.5</v>
      </c>
      <c r="E122" s="56">
        <f t="shared" si="57"/>
        <v>0</v>
      </c>
      <c r="F122" s="93">
        <f>F14+F32+F38+F44+F56+F68+F74+F80+F92+F104</f>
        <v>182874.4</v>
      </c>
      <c r="G122" s="93">
        <f aca="true" t="shared" si="62" ref="G122:M122">G14+G32+G38+G44+G56+G68+G74+G80+G92+G104</f>
        <v>0</v>
      </c>
      <c r="H122" s="93">
        <f t="shared" si="62"/>
        <v>1281421</v>
      </c>
      <c r="I122" s="93">
        <f t="shared" si="62"/>
        <v>0</v>
      </c>
      <c r="J122" s="93">
        <f t="shared" si="62"/>
        <v>753447.1</v>
      </c>
      <c r="K122" s="93">
        <f t="shared" si="62"/>
        <v>0</v>
      </c>
      <c r="L122" s="93">
        <f t="shared" si="62"/>
        <v>0</v>
      </c>
      <c r="M122" s="93">
        <f t="shared" si="62"/>
        <v>0</v>
      </c>
      <c r="N122" s="85"/>
      <c r="O122" s="48"/>
    </row>
    <row r="123" spans="1:15" s="4" customFormat="1" ht="47.25" customHeight="1">
      <c r="A123" s="96" t="s">
        <v>28</v>
      </c>
      <c r="B123" s="50" t="s">
        <v>47</v>
      </c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2"/>
      <c r="O123" s="48"/>
    </row>
    <row r="124" spans="1:15" ht="39" customHeight="1">
      <c r="A124" s="53" t="s">
        <v>29</v>
      </c>
      <c r="B124" s="54" t="s">
        <v>55</v>
      </c>
      <c r="C124" s="55" t="s">
        <v>17</v>
      </c>
      <c r="D124" s="79">
        <f>SUM(D125:D129)</f>
        <v>15000</v>
      </c>
      <c r="E124" s="79">
        <f aca="true" t="shared" si="63" ref="E124:M124">SUM(E125:E129)</f>
        <v>0</v>
      </c>
      <c r="F124" s="79">
        <f t="shared" si="63"/>
        <v>15000</v>
      </c>
      <c r="G124" s="79">
        <f t="shared" si="63"/>
        <v>0</v>
      </c>
      <c r="H124" s="79">
        <f t="shared" si="63"/>
        <v>0</v>
      </c>
      <c r="I124" s="79">
        <f t="shared" si="63"/>
        <v>0</v>
      </c>
      <c r="J124" s="79">
        <f t="shared" si="63"/>
        <v>0</v>
      </c>
      <c r="K124" s="79">
        <f t="shared" si="63"/>
        <v>0</v>
      </c>
      <c r="L124" s="79">
        <f t="shared" si="63"/>
        <v>0</v>
      </c>
      <c r="M124" s="79">
        <f t="shared" si="63"/>
        <v>0</v>
      </c>
      <c r="N124" s="97" t="s">
        <v>40</v>
      </c>
      <c r="O124" s="36"/>
    </row>
    <row r="125" spans="1:15" ht="15">
      <c r="A125" s="59"/>
      <c r="B125" s="60"/>
      <c r="C125" s="61" t="s">
        <v>9</v>
      </c>
      <c r="D125" s="98">
        <f>F125+H125+J125</f>
        <v>0</v>
      </c>
      <c r="E125" s="63">
        <v>0</v>
      </c>
      <c r="F125" s="63">
        <v>0</v>
      </c>
      <c r="G125" s="63">
        <v>0</v>
      </c>
      <c r="H125" s="63">
        <v>0</v>
      </c>
      <c r="I125" s="63">
        <v>0</v>
      </c>
      <c r="J125" s="63">
        <v>0</v>
      </c>
      <c r="K125" s="63">
        <v>0</v>
      </c>
      <c r="L125" s="63">
        <v>0</v>
      </c>
      <c r="M125" s="63">
        <v>0</v>
      </c>
      <c r="N125" s="99"/>
      <c r="O125" s="36"/>
    </row>
    <row r="126" spans="1:15" ht="15">
      <c r="A126" s="59"/>
      <c r="B126" s="60"/>
      <c r="C126" s="61" t="s">
        <v>10</v>
      </c>
      <c r="D126" s="98">
        <f>F126+H126+J126</f>
        <v>0</v>
      </c>
      <c r="E126" s="63">
        <v>0</v>
      </c>
      <c r="F126" s="63">
        <v>0</v>
      </c>
      <c r="G126" s="63">
        <v>0</v>
      </c>
      <c r="H126" s="63">
        <v>0</v>
      </c>
      <c r="I126" s="63">
        <v>0</v>
      </c>
      <c r="J126" s="63">
        <v>0</v>
      </c>
      <c r="K126" s="63">
        <v>0</v>
      </c>
      <c r="L126" s="63">
        <v>0</v>
      </c>
      <c r="M126" s="63">
        <v>0</v>
      </c>
      <c r="N126" s="99"/>
      <c r="O126" s="36"/>
    </row>
    <row r="127" spans="1:15" ht="15">
      <c r="A127" s="59"/>
      <c r="B127" s="60"/>
      <c r="C127" s="61" t="s">
        <v>11</v>
      </c>
      <c r="D127" s="98">
        <f>F127+H127+J127</f>
        <v>0</v>
      </c>
      <c r="E127" s="63">
        <v>0</v>
      </c>
      <c r="F127" s="63">
        <v>0</v>
      </c>
      <c r="G127" s="63">
        <v>0</v>
      </c>
      <c r="H127" s="63">
        <v>0</v>
      </c>
      <c r="I127" s="63">
        <v>0</v>
      </c>
      <c r="J127" s="63">
        <v>0</v>
      </c>
      <c r="K127" s="63">
        <v>0</v>
      </c>
      <c r="L127" s="63">
        <v>0</v>
      </c>
      <c r="M127" s="63">
        <v>0</v>
      </c>
      <c r="N127" s="99"/>
      <c r="O127" s="36"/>
    </row>
    <row r="128" spans="1:15" ht="15">
      <c r="A128" s="59"/>
      <c r="B128" s="60"/>
      <c r="C128" s="61" t="s">
        <v>12</v>
      </c>
      <c r="D128" s="98">
        <f>F128+H128+J128</f>
        <v>15000</v>
      </c>
      <c r="E128" s="63">
        <v>0</v>
      </c>
      <c r="F128" s="63">
        <v>15000</v>
      </c>
      <c r="G128" s="63">
        <v>0</v>
      </c>
      <c r="H128" s="63">
        <v>0</v>
      </c>
      <c r="I128" s="63">
        <v>0</v>
      </c>
      <c r="J128" s="63">
        <v>0</v>
      </c>
      <c r="K128" s="63">
        <v>0</v>
      </c>
      <c r="L128" s="63">
        <v>0</v>
      </c>
      <c r="M128" s="63">
        <v>0</v>
      </c>
      <c r="N128" s="99"/>
      <c r="O128" s="36"/>
    </row>
    <row r="129" spans="1:15" ht="15">
      <c r="A129" s="59"/>
      <c r="B129" s="60"/>
      <c r="C129" s="61" t="s">
        <v>13</v>
      </c>
      <c r="D129" s="98">
        <f>F129+H129+J129</f>
        <v>0</v>
      </c>
      <c r="E129" s="63">
        <v>0</v>
      </c>
      <c r="F129" s="63">
        <v>0</v>
      </c>
      <c r="G129" s="63">
        <v>0</v>
      </c>
      <c r="H129" s="63">
        <v>0</v>
      </c>
      <c r="I129" s="63">
        <v>0</v>
      </c>
      <c r="J129" s="63">
        <v>0</v>
      </c>
      <c r="K129" s="63">
        <v>0</v>
      </c>
      <c r="L129" s="63">
        <v>0</v>
      </c>
      <c r="M129" s="63">
        <v>0</v>
      </c>
      <c r="N129" s="99"/>
      <c r="O129" s="36"/>
    </row>
    <row r="130" spans="1:15" ht="32.25" customHeight="1">
      <c r="A130" s="59"/>
      <c r="B130" s="60"/>
      <c r="C130" s="55" t="s">
        <v>18</v>
      </c>
      <c r="D130" s="88">
        <f>SUM(D131:D135)</f>
        <v>823768.4</v>
      </c>
      <c r="E130" s="88">
        <f aca="true" t="shared" si="64" ref="E130:M130">SUM(E131:E135)</f>
        <v>0</v>
      </c>
      <c r="F130" s="88">
        <f t="shared" si="64"/>
        <v>823768.4</v>
      </c>
      <c r="G130" s="88">
        <f t="shared" si="64"/>
        <v>0</v>
      </c>
      <c r="H130" s="88">
        <f t="shared" si="64"/>
        <v>0</v>
      </c>
      <c r="I130" s="88">
        <f t="shared" si="64"/>
        <v>0</v>
      </c>
      <c r="J130" s="88">
        <f t="shared" si="64"/>
        <v>0</v>
      </c>
      <c r="K130" s="88">
        <f t="shared" si="64"/>
        <v>0</v>
      </c>
      <c r="L130" s="88">
        <f t="shared" si="64"/>
        <v>0</v>
      </c>
      <c r="M130" s="88">
        <f t="shared" si="64"/>
        <v>0</v>
      </c>
      <c r="N130" s="99"/>
      <c r="O130" s="36"/>
    </row>
    <row r="131" spans="1:15" ht="15">
      <c r="A131" s="59"/>
      <c r="B131" s="60"/>
      <c r="C131" s="61" t="s">
        <v>9</v>
      </c>
      <c r="D131" s="98">
        <f aca="true" t="shared" si="65" ref="D131:D141">F131+H131+J131</f>
        <v>0</v>
      </c>
      <c r="E131" s="63">
        <f aca="true" t="shared" si="66" ref="E131:E141">G131+I131+K131+M131</f>
        <v>0</v>
      </c>
      <c r="F131" s="63">
        <v>0</v>
      </c>
      <c r="G131" s="63">
        <v>0</v>
      </c>
      <c r="H131" s="63">
        <v>0</v>
      </c>
      <c r="I131" s="63">
        <v>0</v>
      </c>
      <c r="J131" s="63">
        <v>0</v>
      </c>
      <c r="K131" s="63">
        <v>0</v>
      </c>
      <c r="L131" s="63">
        <v>0</v>
      </c>
      <c r="M131" s="63">
        <v>0</v>
      </c>
      <c r="N131" s="99"/>
      <c r="O131" s="36"/>
    </row>
    <row r="132" spans="1:15" ht="15">
      <c r="A132" s="59"/>
      <c r="B132" s="60"/>
      <c r="C132" s="61" t="s">
        <v>10</v>
      </c>
      <c r="D132" s="98">
        <f t="shared" si="65"/>
        <v>0</v>
      </c>
      <c r="E132" s="63">
        <f t="shared" si="66"/>
        <v>0</v>
      </c>
      <c r="F132" s="63"/>
      <c r="G132" s="63">
        <v>0</v>
      </c>
      <c r="H132" s="63">
        <v>0</v>
      </c>
      <c r="I132" s="63">
        <v>0</v>
      </c>
      <c r="J132" s="63">
        <v>0</v>
      </c>
      <c r="K132" s="63">
        <v>0</v>
      </c>
      <c r="L132" s="63">
        <v>0</v>
      </c>
      <c r="M132" s="63">
        <v>0</v>
      </c>
      <c r="N132" s="99"/>
      <c r="O132" s="36"/>
    </row>
    <row r="133" spans="1:15" ht="15">
      <c r="A133" s="59"/>
      <c r="B133" s="60"/>
      <c r="C133" s="61" t="s">
        <v>11</v>
      </c>
      <c r="D133" s="98">
        <f t="shared" si="65"/>
        <v>0</v>
      </c>
      <c r="E133" s="63">
        <f t="shared" si="66"/>
        <v>0</v>
      </c>
      <c r="F133" s="63">
        <v>0</v>
      </c>
      <c r="G133" s="63">
        <v>0</v>
      </c>
      <c r="H133" s="63">
        <v>0</v>
      </c>
      <c r="I133" s="63">
        <v>0</v>
      </c>
      <c r="J133" s="63">
        <v>0</v>
      </c>
      <c r="K133" s="63">
        <v>0</v>
      </c>
      <c r="L133" s="63">
        <v>0</v>
      </c>
      <c r="M133" s="63">
        <v>0</v>
      </c>
      <c r="N133" s="99"/>
      <c r="O133" s="36"/>
    </row>
    <row r="134" spans="1:15" ht="15">
      <c r="A134" s="59"/>
      <c r="B134" s="60"/>
      <c r="C134" s="61" t="s">
        <v>12</v>
      </c>
      <c r="D134" s="98">
        <f t="shared" si="65"/>
        <v>506146.7</v>
      </c>
      <c r="E134" s="63">
        <f t="shared" si="66"/>
        <v>0</v>
      </c>
      <c r="F134" s="63">
        <v>506146.7</v>
      </c>
      <c r="G134" s="63">
        <v>0</v>
      </c>
      <c r="H134" s="63">
        <v>0</v>
      </c>
      <c r="I134" s="63">
        <v>0</v>
      </c>
      <c r="J134" s="63">
        <v>0</v>
      </c>
      <c r="K134" s="63">
        <v>0</v>
      </c>
      <c r="L134" s="63">
        <v>0</v>
      </c>
      <c r="M134" s="63">
        <v>0</v>
      </c>
      <c r="N134" s="99"/>
      <c r="O134" s="36"/>
    </row>
    <row r="135" spans="1:15" ht="15">
      <c r="A135" s="68"/>
      <c r="B135" s="69"/>
      <c r="C135" s="61" t="s">
        <v>13</v>
      </c>
      <c r="D135" s="98">
        <f t="shared" si="65"/>
        <v>317621.7</v>
      </c>
      <c r="E135" s="63">
        <f t="shared" si="66"/>
        <v>0</v>
      </c>
      <c r="F135" s="63">
        <v>317621.7</v>
      </c>
      <c r="G135" s="63">
        <v>0</v>
      </c>
      <c r="H135" s="63">
        <v>0</v>
      </c>
      <c r="I135" s="63">
        <v>0</v>
      </c>
      <c r="J135" s="63">
        <v>0</v>
      </c>
      <c r="K135" s="63">
        <v>0</v>
      </c>
      <c r="L135" s="63">
        <v>0</v>
      </c>
      <c r="M135" s="63">
        <v>0</v>
      </c>
      <c r="N135" s="100"/>
      <c r="O135" s="36"/>
    </row>
    <row r="136" spans="1:15" s="4" customFormat="1" ht="21" customHeight="1">
      <c r="A136" s="101"/>
      <c r="B136" s="83" t="s">
        <v>37</v>
      </c>
      <c r="C136" s="91" t="s">
        <v>8</v>
      </c>
      <c r="D136" s="56">
        <f t="shared" si="65"/>
        <v>838768.4</v>
      </c>
      <c r="E136" s="56">
        <f t="shared" si="66"/>
        <v>0</v>
      </c>
      <c r="F136" s="88">
        <f>SUM(F137:F141)</f>
        <v>838768.4</v>
      </c>
      <c r="G136" s="88">
        <f aca="true" t="shared" si="67" ref="G136:M136">SUM(G137:G141)</f>
        <v>0</v>
      </c>
      <c r="H136" s="88">
        <f t="shared" si="67"/>
        <v>0</v>
      </c>
      <c r="I136" s="88">
        <f t="shared" si="67"/>
        <v>0</v>
      </c>
      <c r="J136" s="88">
        <f t="shared" si="67"/>
        <v>0</v>
      </c>
      <c r="K136" s="88">
        <f t="shared" si="67"/>
        <v>0</v>
      </c>
      <c r="L136" s="88">
        <f t="shared" si="67"/>
        <v>0</v>
      </c>
      <c r="M136" s="88">
        <f t="shared" si="67"/>
        <v>0</v>
      </c>
      <c r="N136" s="102"/>
      <c r="O136" s="48"/>
    </row>
    <row r="137" spans="1:15" s="4" customFormat="1" ht="18" customHeight="1">
      <c r="A137" s="103"/>
      <c r="B137" s="87"/>
      <c r="C137" s="92" t="s">
        <v>9</v>
      </c>
      <c r="D137" s="88">
        <f t="shared" si="65"/>
        <v>0</v>
      </c>
      <c r="E137" s="79">
        <f t="shared" si="66"/>
        <v>0</v>
      </c>
      <c r="F137" s="88">
        <f>F143+F149</f>
        <v>0</v>
      </c>
      <c r="G137" s="88">
        <f aca="true" t="shared" si="68" ref="G137:M137">G143+G149</f>
        <v>0</v>
      </c>
      <c r="H137" s="88">
        <f t="shared" si="68"/>
        <v>0</v>
      </c>
      <c r="I137" s="88">
        <f t="shared" si="68"/>
        <v>0</v>
      </c>
      <c r="J137" s="88">
        <f>J143+J149</f>
        <v>0</v>
      </c>
      <c r="K137" s="88">
        <f t="shared" si="68"/>
        <v>0</v>
      </c>
      <c r="L137" s="88">
        <f t="shared" si="68"/>
        <v>0</v>
      </c>
      <c r="M137" s="88">
        <f t="shared" si="68"/>
        <v>0</v>
      </c>
      <c r="N137" s="104"/>
      <c r="O137" s="48"/>
    </row>
    <row r="138" spans="1:15" s="4" customFormat="1" ht="14.25" customHeight="1">
      <c r="A138" s="103"/>
      <c r="B138" s="87"/>
      <c r="C138" s="92" t="s">
        <v>10</v>
      </c>
      <c r="D138" s="88">
        <f t="shared" si="65"/>
        <v>0</v>
      </c>
      <c r="E138" s="79">
        <f t="shared" si="66"/>
        <v>0</v>
      </c>
      <c r="F138" s="88">
        <f>F144+F150</f>
        <v>0</v>
      </c>
      <c r="G138" s="88">
        <f aca="true" t="shared" si="69" ref="G138:M138">G144+G150</f>
        <v>0</v>
      </c>
      <c r="H138" s="88">
        <f t="shared" si="69"/>
        <v>0</v>
      </c>
      <c r="I138" s="88">
        <f t="shared" si="69"/>
        <v>0</v>
      </c>
      <c r="J138" s="88">
        <f t="shared" si="69"/>
        <v>0</v>
      </c>
      <c r="K138" s="88">
        <f t="shared" si="69"/>
        <v>0</v>
      </c>
      <c r="L138" s="88">
        <f t="shared" si="69"/>
        <v>0</v>
      </c>
      <c r="M138" s="88">
        <f t="shared" si="69"/>
        <v>0</v>
      </c>
      <c r="N138" s="104"/>
      <c r="O138" s="48"/>
    </row>
    <row r="139" spans="1:15" s="4" customFormat="1" ht="14.25" customHeight="1">
      <c r="A139" s="103"/>
      <c r="B139" s="87"/>
      <c r="C139" s="92" t="s">
        <v>11</v>
      </c>
      <c r="D139" s="88">
        <f t="shared" si="65"/>
        <v>0</v>
      </c>
      <c r="E139" s="79">
        <f t="shared" si="66"/>
        <v>0</v>
      </c>
      <c r="F139" s="88">
        <f>F145+F151</f>
        <v>0</v>
      </c>
      <c r="G139" s="88">
        <f aca="true" t="shared" si="70" ref="G139:M139">G145+G151</f>
        <v>0</v>
      </c>
      <c r="H139" s="88">
        <f t="shared" si="70"/>
        <v>0</v>
      </c>
      <c r="I139" s="88">
        <f t="shared" si="70"/>
        <v>0</v>
      </c>
      <c r="J139" s="88">
        <f t="shared" si="70"/>
        <v>0</v>
      </c>
      <c r="K139" s="88">
        <f t="shared" si="70"/>
        <v>0</v>
      </c>
      <c r="L139" s="88">
        <f t="shared" si="70"/>
        <v>0</v>
      </c>
      <c r="M139" s="88">
        <f t="shared" si="70"/>
        <v>0</v>
      </c>
      <c r="N139" s="104"/>
      <c r="O139" s="48"/>
    </row>
    <row r="140" spans="1:15" s="4" customFormat="1" ht="14.25" customHeight="1">
      <c r="A140" s="103"/>
      <c r="B140" s="87"/>
      <c r="C140" s="92" t="s">
        <v>12</v>
      </c>
      <c r="D140" s="88">
        <f t="shared" si="65"/>
        <v>521146.7</v>
      </c>
      <c r="E140" s="79">
        <f t="shared" si="66"/>
        <v>0</v>
      </c>
      <c r="F140" s="88">
        <f>F146+F152</f>
        <v>521146.7</v>
      </c>
      <c r="G140" s="88">
        <f aca="true" t="shared" si="71" ref="G140:M140">G146+G152</f>
        <v>0</v>
      </c>
      <c r="H140" s="88">
        <f t="shared" si="71"/>
        <v>0</v>
      </c>
      <c r="I140" s="88">
        <f t="shared" si="71"/>
        <v>0</v>
      </c>
      <c r="J140" s="88">
        <f t="shared" si="71"/>
        <v>0</v>
      </c>
      <c r="K140" s="88">
        <f t="shared" si="71"/>
        <v>0</v>
      </c>
      <c r="L140" s="88">
        <f t="shared" si="71"/>
        <v>0</v>
      </c>
      <c r="M140" s="88">
        <f t="shared" si="71"/>
        <v>0</v>
      </c>
      <c r="N140" s="104"/>
      <c r="O140" s="48"/>
    </row>
    <row r="141" spans="1:15" s="4" customFormat="1" ht="15" customHeight="1">
      <c r="A141" s="103"/>
      <c r="B141" s="87"/>
      <c r="C141" s="92" t="s">
        <v>13</v>
      </c>
      <c r="D141" s="88">
        <f t="shared" si="65"/>
        <v>317621.7</v>
      </c>
      <c r="E141" s="79">
        <f t="shared" si="66"/>
        <v>0</v>
      </c>
      <c r="F141" s="88">
        <f>F147+F153</f>
        <v>317621.7</v>
      </c>
      <c r="G141" s="88">
        <f aca="true" t="shared" si="72" ref="G141:M141">G147+G153</f>
        <v>0</v>
      </c>
      <c r="H141" s="88">
        <f t="shared" si="72"/>
        <v>0</v>
      </c>
      <c r="I141" s="88">
        <f t="shared" si="72"/>
        <v>0</v>
      </c>
      <c r="J141" s="88">
        <f t="shared" si="72"/>
        <v>0</v>
      </c>
      <c r="K141" s="88">
        <f t="shared" si="72"/>
        <v>0</v>
      </c>
      <c r="L141" s="88">
        <f t="shared" si="72"/>
        <v>0</v>
      </c>
      <c r="M141" s="88">
        <f t="shared" si="72"/>
        <v>0</v>
      </c>
      <c r="N141" s="104"/>
      <c r="O141" s="48"/>
    </row>
    <row r="142" spans="1:15" s="4" customFormat="1" ht="27.75" customHeight="1">
      <c r="A142" s="103"/>
      <c r="B142" s="83" t="s">
        <v>21</v>
      </c>
      <c r="C142" s="91" t="s">
        <v>8</v>
      </c>
      <c r="D142" s="56">
        <f>SUM(D143:D147)</f>
        <v>15000</v>
      </c>
      <c r="E142" s="56">
        <f aca="true" t="shared" si="73" ref="E142:M142">SUM(E143:E147)</f>
        <v>0</v>
      </c>
      <c r="F142" s="56">
        <f t="shared" si="73"/>
        <v>15000</v>
      </c>
      <c r="G142" s="56">
        <f t="shared" si="73"/>
        <v>0</v>
      </c>
      <c r="H142" s="56">
        <f t="shared" si="73"/>
        <v>0</v>
      </c>
      <c r="I142" s="56">
        <f t="shared" si="73"/>
        <v>0</v>
      </c>
      <c r="J142" s="56">
        <f t="shared" si="73"/>
        <v>0</v>
      </c>
      <c r="K142" s="56">
        <f t="shared" si="73"/>
        <v>0</v>
      </c>
      <c r="L142" s="56">
        <f t="shared" si="73"/>
        <v>0</v>
      </c>
      <c r="M142" s="56">
        <f t="shared" si="73"/>
        <v>0</v>
      </c>
      <c r="N142" s="104"/>
      <c r="O142" s="48"/>
    </row>
    <row r="143" spans="1:15" s="4" customFormat="1" ht="15.75" customHeight="1">
      <c r="A143" s="103"/>
      <c r="B143" s="87"/>
      <c r="C143" s="92" t="s">
        <v>9</v>
      </c>
      <c r="D143" s="88">
        <f>F143+H143+J143</f>
        <v>0</v>
      </c>
      <c r="E143" s="79">
        <f>G143+I143+K143+M143</f>
        <v>0</v>
      </c>
      <c r="F143" s="79">
        <f>F125</f>
        <v>0</v>
      </c>
      <c r="G143" s="79">
        <f aca="true" t="shared" si="74" ref="G143:M143">G125</f>
        <v>0</v>
      </c>
      <c r="H143" s="79">
        <f t="shared" si="74"/>
        <v>0</v>
      </c>
      <c r="I143" s="79">
        <f t="shared" si="74"/>
        <v>0</v>
      </c>
      <c r="J143" s="79">
        <f t="shared" si="74"/>
        <v>0</v>
      </c>
      <c r="K143" s="79">
        <f t="shared" si="74"/>
        <v>0</v>
      </c>
      <c r="L143" s="79">
        <f t="shared" si="74"/>
        <v>0</v>
      </c>
      <c r="M143" s="79">
        <f t="shared" si="74"/>
        <v>0</v>
      </c>
      <c r="N143" s="104"/>
      <c r="O143" s="48"/>
    </row>
    <row r="144" spans="1:15" s="4" customFormat="1" ht="14.25">
      <c r="A144" s="103"/>
      <c r="B144" s="87"/>
      <c r="C144" s="92" t="s">
        <v>10</v>
      </c>
      <c r="D144" s="88">
        <f>F144+H144+J144</f>
        <v>0</v>
      </c>
      <c r="E144" s="79">
        <f>G144+I144+K144+M144</f>
        <v>0</v>
      </c>
      <c r="F144" s="79">
        <f aca="true" t="shared" si="75" ref="F144:M144">F126</f>
        <v>0</v>
      </c>
      <c r="G144" s="79">
        <f t="shared" si="75"/>
        <v>0</v>
      </c>
      <c r="H144" s="79">
        <f t="shared" si="75"/>
        <v>0</v>
      </c>
      <c r="I144" s="79">
        <f t="shared" si="75"/>
        <v>0</v>
      </c>
      <c r="J144" s="79">
        <f t="shared" si="75"/>
        <v>0</v>
      </c>
      <c r="K144" s="79">
        <f t="shared" si="75"/>
        <v>0</v>
      </c>
      <c r="L144" s="79">
        <f t="shared" si="75"/>
        <v>0</v>
      </c>
      <c r="M144" s="79">
        <f t="shared" si="75"/>
        <v>0</v>
      </c>
      <c r="N144" s="104"/>
      <c r="O144" s="48"/>
    </row>
    <row r="145" spans="1:15" s="4" customFormat="1" ht="14.25">
      <c r="A145" s="103"/>
      <c r="B145" s="87"/>
      <c r="C145" s="92" t="s">
        <v>11</v>
      </c>
      <c r="D145" s="88">
        <f>F145+H145+J145</f>
        <v>0</v>
      </c>
      <c r="E145" s="79">
        <f>G145+I145+K145+M145</f>
        <v>0</v>
      </c>
      <c r="F145" s="79">
        <f aca="true" t="shared" si="76" ref="F145:M145">F127</f>
        <v>0</v>
      </c>
      <c r="G145" s="79">
        <f t="shared" si="76"/>
        <v>0</v>
      </c>
      <c r="H145" s="79">
        <f t="shared" si="76"/>
        <v>0</v>
      </c>
      <c r="I145" s="79">
        <f t="shared" si="76"/>
        <v>0</v>
      </c>
      <c r="J145" s="79">
        <f t="shared" si="76"/>
        <v>0</v>
      </c>
      <c r="K145" s="79">
        <f t="shared" si="76"/>
        <v>0</v>
      </c>
      <c r="L145" s="79">
        <f t="shared" si="76"/>
        <v>0</v>
      </c>
      <c r="M145" s="79">
        <f t="shared" si="76"/>
        <v>0</v>
      </c>
      <c r="N145" s="104"/>
      <c r="O145" s="48"/>
    </row>
    <row r="146" spans="1:15" s="4" customFormat="1" ht="14.25">
      <c r="A146" s="103"/>
      <c r="B146" s="87"/>
      <c r="C146" s="92" t="s">
        <v>12</v>
      </c>
      <c r="D146" s="88">
        <f>F146+H146+J146</f>
        <v>15000</v>
      </c>
      <c r="E146" s="79">
        <f>G146+I146+K146+M146</f>
        <v>0</v>
      </c>
      <c r="F146" s="79">
        <f aca="true" t="shared" si="77" ref="F146:M146">F128</f>
        <v>15000</v>
      </c>
      <c r="G146" s="79">
        <f t="shared" si="77"/>
        <v>0</v>
      </c>
      <c r="H146" s="79">
        <f t="shared" si="77"/>
        <v>0</v>
      </c>
      <c r="I146" s="79">
        <f t="shared" si="77"/>
        <v>0</v>
      </c>
      <c r="J146" s="79">
        <f t="shared" si="77"/>
        <v>0</v>
      </c>
      <c r="K146" s="79">
        <f t="shared" si="77"/>
        <v>0</v>
      </c>
      <c r="L146" s="79">
        <f t="shared" si="77"/>
        <v>0</v>
      </c>
      <c r="M146" s="79">
        <f t="shared" si="77"/>
        <v>0</v>
      </c>
      <c r="N146" s="104"/>
      <c r="O146" s="48"/>
    </row>
    <row r="147" spans="1:15" s="4" customFormat="1" ht="14.25">
      <c r="A147" s="103"/>
      <c r="B147" s="87"/>
      <c r="C147" s="92" t="s">
        <v>13</v>
      </c>
      <c r="D147" s="88">
        <f>F147+H147+J147</f>
        <v>0</v>
      </c>
      <c r="E147" s="79">
        <f>G147+I147+K147+M147</f>
        <v>0</v>
      </c>
      <c r="F147" s="79">
        <f aca="true" t="shared" si="78" ref="F147:M147">F129</f>
        <v>0</v>
      </c>
      <c r="G147" s="79">
        <f t="shared" si="78"/>
        <v>0</v>
      </c>
      <c r="H147" s="79">
        <f t="shared" si="78"/>
        <v>0</v>
      </c>
      <c r="I147" s="79">
        <f t="shared" si="78"/>
        <v>0</v>
      </c>
      <c r="J147" s="79">
        <f t="shared" si="78"/>
        <v>0</v>
      </c>
      <c r="K147" s="79">
        <f t="shared" si="78"/>
        <v>0</v>
      </c>
      <c r="L147" s="79">
        <f t="shared" si="78"/>
        <v>0</v>
      </c>
      <c r="M147" s="79">
        <f t="shared" si="78"/>
        <v>0</v>
      </c>
      <c r="N147" s="104"/>
      <c r="O147" s="48"/>
    </row>
    <row r="148" spans="1:15" s="4" customFormat="1" ht="34.5" customHeight="1">
      <c r="A148" s="103"/>
      <c r="B148" s="83" t="s">
        <v>22</v>
      </c>
      <c r="C148" s="91" t="s">
        <v>8</v>
      </c>
      <c r="D148" s="56">
        <f>SUM(D149:D153)</f>
        <v>823768.4</v>
      </c>
      <c r="E148" s="56">
        <f aca="true" t="shared" si="79" ref="E148:M148">SUM(E149:E153)</f>
        <v>0</v>
      </c>
      <c r="F148" s="56">
        <f t="shared" si="79"/>
        <v>823768.4</v>
      </c>
      <c r="G148" s="56">
        <f t="shared" si="79"/>
        <v>0</v>
      </c>
      <c r="H148" s="56">
        <f t="shared" si="79"/>
        <v>0</v>
      </c>
      <c r="I148" s="56">
        <f t="shared" si="79"/>
        <v>0</v>
      </c>
      <c r="J148" s="56">
        <f t="shared" si="79"/>
        <v>0</v>
      </c>
      <c r="K148" s="56">
        <f t="shared" si="79"/>
        <v>0</v>
      </c>
      <c r="L148" s="56">
        <f t="shared" si="79"/>
        <v>0</v>
      </c>
      <c r="M148" s="56">
        <f t="shared" si="79"/>
        <v>0</v>
      </c>
      <c r="N148" s="104"/>
      <c r="O148" s="48"/>
    </row>
    <row r="149" spans="1:15" s="4" customFormat="1" ht="15.75" customHeight="1">
      <c r="A149" s="103"/>
      <c r="B149" s="87"/>
      <c r="C149" s="92" t="s">
        <v>9</v>
      </c>
      <c r="D149" s="88">
        <f aca="true" t="shared" si="80" ref="D149:D154">F149+H149+J149</f>
        <v>0</v>
      </c>
      <c r="E149" s="79">
        <f aca="true" t="shared" si="81" ref="E149:E154">G149+I149+K149+M149</f>
        <v>0</v>
      </c>
      <c r="F149" s="79">
        <f>F131</f>
        <v>0</v>
      </c>
      <c r="G149" s="79">
        <f aca="true" t="shared" si="82" ref="G149:M149">G131</f>
        <v>0</v>
      </c>
      <c r="H149" s="79">
        <f t="shared" si="82"/>
        <v>0</v>
      </c>
      <c r="I149" s="79">
        <f t="shared" si="82"/>
        <v>0</v>
      </c>
      <c r="J149" s="79">
        <f t="shared" si="82"/>
        <v>0</v>
      </c>
      <c r="K149" s="79">
        <f t="shared" si="82"/>
        <v>0</v>
      </c>
      <c r="L149" s="79">
        <f t="shared" si="82"/>
        <v>0</v>
      </c>
      <c r="M149" s="79">
        <f t="shared" si="82"/>
        <v>0</v>
      </c>
      <c r="N149" s="104"/>
      <c r="O149" s="48"/>
    </row>
    <row r="150" spans="1:15" s="4" customFormat="1" ht="14.25">
      <c r="A150" s="103"/>
      <c r="B150" s="87"/>
      <c r="C150" s="92" t="s">
        <v>10</v>
      </c>
      <c r="D150" s="88">
        <f t="shared" si="80"/>
        <v>0</v>
      </c>
      <c r="E150" s="79">
        <f t="shared" si="81"/>
        <v>0</v>
      </c>
      <c r="F150" s="79">
        <f aca="true" t="shared" si="83" ref="F150:M150">F132</f>
        <v>0</v>
      </c>
      <c r="G150" s="79">
        <f t="shared" si="83"/>
        <v>0</v>
      </c>
      <c r="H150" s="79">
        <f t="shared" si="83"/>
        <v>0</v>
      </c>
      <c r="I150" s="79">
        <f t="shared" si="83"/>
        <v>0</v>
      </c>
      <c r="J150" s="79">
        <f t="shared" si="83"/>
        <v>0</v>
      </c>
      <c r="K150" s="79">
        <f t="shared" si="83"/>
        <v>0</v>
      </c>
      <c r="L150" s="79">
        <f t="shared" si="83"/>
        <v>0</v>
      </c>
      <c r="M150" s="79">
        <f t="shared" si="83"/>
        <v>0</v>
      </c>
      <c r="N150" s="104"/>
      <c r="O150" s="48"/>
    </row>
    <row r="151" spans="1:15" s="4" customFormat="1" ht="14.25">
      <c r="A151" s="103"/>
      <c r="B151" s="87"/>
      <c r="C151" s="92" t="s">
        <v>11</v>
      </c>
      <c r="D151" s="88">
        <f t="shared" si="80"/>
        <v>0</v>
      </c>
      <c r="E151" s="79">
        <f t="shared" si="81"/>
        <v>0</v>
      </c>
      <c r="F151" s="79">
        <f aca="true" t="shared" si="84" ref="F151:M151">F133</f>
        <v>0</v>
      </c>
      <c r="G151" s="79">
        <f t="shared" si="84"/>
        <v>0</v>
      </c>
      <c r="H151" s="79">
        <f t="shared" si="84"/>
        <v>0</v>
      </c>
      <c r="I151" s="79">
        <f t="shared" si="84"/>
        <v>0</v>
      </c>
      <c r="J151" s="79">
        <f t="shared" si="84"/>
        <v>0</v>
      </c>
      <c r="K151" s="79">
        <f t="shared" si="84"/>
        <v>0</v>
      </c>
      <c r="L151" s="79">
        <f t="shared" si="84"/>
        <v>0</v>
      </c>
      <c r="M151" s="79">
        <f t="shared" si="84"/>
        <v>0</v>
      </c>
      <c r="N151" s="104"/>
      <c r="O151" s="48"/>
    </row>
    <row r="152" spans="1:15" s="4" customFormat="1" ht="14.25">
      <c r="A152" s="103"/>
      <c r="B152" s="87"/>
      <c r="C152" s="92" t="s">
        <v>12</v>
      </c>
      <c r="D152" s="88">
        <f t="shared" si="80"/>
        <v>506146.7</v>
      </c>
      <c r="E152" s="79">
        <f t="shared" si="81"/>
        <v>0</v>
      </c>
      <c r="F152" s="79">
        <f aca="true" t="shared" si="85" ref="F152:M152">F134</f>
        <v>506146.7</v>
      </c>
      <c r="G152" s="79">
        <f t="shared" si="85"/>
        <v>0</v>
      </c>
      <c r="H152" s="79">
        <f t="shared" si="85"/>
        <v>0</v>
      </c>
      <c r="I152" s="79">
        <f t="shared" si="85"/>
        <v>0</v>
      </c>
      <c r="J152" s="79">
        <f t="shared" si="85"/>
        <v>0</v>
      </c>
      <c r="K152" s="79">
        <f t="shared" si="85"/>
        <v>0</v>
      </c>
      <c r="L152" s="79">
        <f t="shared" si="85"/>
        <v>0</v>
      </c>
      <c r="M152" s="79">
        <f t="shared" si="85"/>
        <v>0</v>
      </c>
      <c r="N152" s="104"/>
      <c r="O152" s="48"/>
    </row>
    <row r="153" spans="1:15" s="4" customFormat="1" ht="15" thickBot="1">
      <c r="A153" s="105"/>
      <c r="B153" s="106"/>
      <c r="C153" s="92" t="s">
        <v>13</v>
      </c>
      <c r="D153" s="88">
        <f t="shared" si="80"/>
        <v>317621.7</v>
      </c>
      <c r="E153" s="79">
        <f t="shared" si="81"/>
        <v>0</v>
      </c>
      <c r="F153" s="79">
        <f aca="true" t="shared" si="86" ref="F153:M153">F135</f>
        <v>317621.7</v>
      </c>
      <c r="G153" s="79">
        <f t="shared" si="86"/>
        <v>0</v>
      </c>
      <c r="H153" s="79">
        <f t="shared" si="86"/>
        <v>0</v>
      </c>
      <c r="I153" s="79">
        <f t="shared" si="86"/>
        <v>0</v>
      </c>
      <c r="J153" s="79">
        <f t="shared" si="86"/>
        <v>0</v>
      </c>
      <c r="K153" s="79">
        <f t="shared" si="86"/>
        <v>0</v>
      </c>
      <c r="L153" s="79">
        <f t="shared" si="86"/>
        <v>0</v>
      </c>
      <c r="M153" s="79">
        <f t="shared" si="86"/>
        <v>0</v>
      </c>
      <c r="N153" s="107"/>
      <c r="O153" s="48"/>
    </row>
    <row r="154" spans="1:15" s="4" customFormat="1" ht="16.5" customHeight="1">
      <c r="A154" s="108"/>
      <c r="B154" s="109" t="s">
        <v>38</v>
      </c>
      <c r="C154" s="110" t="s">
        <v>8</v>
      </c>
      <c r="D154" s="111">
        <f t="shared" si="80"/>
        <v>5565484.2</v>
      </c>
      <c r="E154" s="111">
        <f t="shared" si="81"/>
        <v>239729.5</v>
      </c>
      <c r="F154" s="111">
        <f>SUM(F155:F159)</f>
        <v>1430678.9</v>
      </c>
      <c r="G154" s="111">
        <f aca="true" t="shared" si="87" ref="G154:M154">SUM(G155:G159)</f>
        <v>10129.3</v>
      </c>
      <c r="H154" s="111">
        <f t="shared" si="87"/>
        <v>2700700.9000000004</v>
      </c>
      <c r="I154" s="111">
        <f t="shared" si="87"/>
        <v>155734.5</v>
      </c>
      <c r="J154" s="111">
        <f t="shared" si="87"/>
        <v>1434104.4</v>
      </c>
      <c r="K154" s="111">
        <f t="shared" si="87"/>
        <v>73865.7</v>
      </c>
      <c r="L154" s="111">
        <f t="shared" si="87"/>
        <v>0</v>
      </c>
      <c r="M154" s="111">
        <f t="shared" si="87"/>
        <v>0</v>
      </c>
      <c r="N154" s="112"/>
      <c r="O154" s="48"/>
    </row>
    <row r="155" spans="1:15" s="4" customFormat="1" ht="15.75" customHeight="1">
      <c r="A155" s="103"/>
      <c r="B155" s="87"/>
      <c r="C155" s="92" t="s">
        <v>9</v>
      </c>
      <c r="D155" s="88">
        <f>SUM(F155+H155+J155)</f>
        <v>201081.1</v>
      </c>
      <c r="E155" s="88">
        <f>G155+I155+K155</f>
        <v>201081.1</v>
      </c>
      <c r="F155" s="88">
        <f>F161+F167</f>
        <v>1140.1000000000008</v>
      </c>
      <c r="G155" s="88">
        <f aca="true" t="shared" si="88" ref="G155:M155">G161+G167</f>
        <v>1140.1000000000008</v>
      </c>
      <c r="H155" s="88">
        <f t="shared" si="88"/>
        <v>155734.5</v>
      </c>
      <c r="I155" s="88">
        <f t="shared" si="88"/>
        <v>155734.5</v>
      </c>
      <c r="J155" s="88">
        <f t="shared" si="88"/>
        <v>44206.49999999999</v>
      </c>
      <c r="K155" s="88">
        <f t="shared" si="88"/>
        <v>44206.49999999999</v>
      </c>
      <c r="L155" s="88">
        <f t="shared" si="88"/>
        <v>0</v>
      </c>
      <c r="M155" s="88">
        <f t="shared" si="88"/>
        <v>0</v>
      </c>
      <c r="N155" s="113"/>
      <c r="O155" s="48"/>
    </row>
    <row r="156" spans="1:15" s="4" customFormat="1" ht="15.75" customHeight="1">
      <c r="A156" s="103"/>
      <c r="B156" s="87"/>
      <c r="C156" s="92" t="s">
        <v>10</v>
      </c>
      <c r="D156" s="88">
        <f aca="true" t="shared" si="89" ref="D156:D171">SUM(F156+H156+J156)</f>
        <v>34024</v>
      </c>
      <c r="E156" s="88">
        <f>G156+I156+K156</f>
        <v>34024</v>
      </c>
      <c r="F156" s="88">
        <f>F162+F168</f>
        <v>4364.799999999999</v>
      </c>
      <c r="G156" s="88">
        <f aca="true" t="shared" si="90" ref="G156:M156">G162+G168</f>
        <v>4364.799999999999</v>
      </c>
      <c r="H156" s="88">
        <f t="shared" si="90"/>
        <v>0</v>
      </c>
      <c r="I156" s="88">
        <f t="shared" si="90"/>
        <v>0</v>
      </c>
      <c r="J156" s="88">
        <f t="shared" si="90"/>
        <v>29659.2</v>
      </c>
      <c r="K156" s="88">
        <f t="shared" si="90"/>
        <v>29659.2</v>
      </c>
      <c r="L156" s="88">
        <f t="shared" si="90"/>
        <v>0</v>
      </c>
      <c r="M156" s="88">
        <f t="shared" si="90"/>
        <v>0</v>
      </c>
      <c r="N156" s="113"/>
      <c r="O156" s="48"/>
    </row>
    <row r="157" spans="1:15" s="4" customFormat="1" ht="15.75" customHeight="1">
      <c r="A157" s="103"/>
      <c r="B157" s="87"/>
      <c r="C157" s="92" t="s">
        <v>11</v>
      </c>
      <c r="D157" s="88">
        <f t="shared" si="89"/>
        <v>2295.1</v>
      </c>
      <c r="E157" s="88">
        <f>G157+I157+K157</f>
        <v>2295.1</v>
      </c>
      <c r="F157" s="88">
        <f>F163+F169</f>
        <v>2295.1</v>
      </c>
      <c r="G157" s="88">
        <f aca="true" t="shared" si="91" ref="G157:M157">G163+G169</f>
        <v>2295.1</v>
      </c>
      <c r="H157" s="88">
        <f t="shared" si="91"/>
        <v>0</v>
      </c>
      <c r="I157" s="88">
        <f t="shared" si="91"/>
        <v>0</v>
      </c>
      <c r="J157" s="88">
        <f t="shared" si="91"/>
        <v>0</v>
      </c>
      <c r="K157" s="88">
        <f t="shared" si="91"/>
        <v>0</v>
      </c>
      <c r="L157" s="88">
        <f t="shared" si="91"/>
        <v>0</v>
      </c>
      <c r="M157" s="88">
        <f t="shared" si="91"/>
        <v>0</v>
      </c>
      <c r="N157" s="113"/>
      <c r="O157" s="48"/>
    </row>
    <row r="158" spans="1:15" s="4" customFormat="1" ht="15.75" customHeight="1">
      <c r="A158" s="103"/>
      <c r="B158" s="87"/>
      <c r="C158" s="92" t="s">
        <v>12</v>
      </c>
      <c r="D158" s="88">
        <f t="shared" si="89"/>
        <v>2792719.8000000003</v>
      </c>
      <c r="E158" s="88">
        <f>G158+I158+K158</f>
        <v>2329.3</v>
      </c>
      <c r="F158" s="88">
        <f>F164+F170</f>
        <v>922382.8</v>
      </c>
      <c r="G158" s="88">
        <f aca="true" t="shared" si="92" ref="G158:M158">G164+G170</f>
        <v>2329.3</v>
      </c>
      <c r="H158" s="88">
        <f t="shared" si="92"/>
        <v>1263545.4000000001</v>
      </c>
      <c r="I158" s="88">
        <f t="shared" si="92"/>
        <v>0</v>
      </c>
      <c r="J158" s="88">
        <f t="shared" si="92"/>
        <v>606791.6</v>
      </c>
      <c r="K158" s="88">
        <f t="shared" si="92"/>
        <v>0</v>
      </c>
      <c r="L158" s="88">
        <f t="shared" si="92"/>
        <v>0</v>
      </c>
      <c r="M158" s="88">
        <f t="shared" si="92"/>
        <v>0</v>
      </c>
      <c r="N158" s="113"/>
      <c r="O158" s="48"/>
    </row>
    <row r="159" spans="1:15" s="4" customFormat="1" ht="15.75" customHeight="1">
      <c r="A159" s="103"/>
      <c r="B159" s="87"/>
      <c r="C159" s="92" t="s">
        <v>13</v>
      </c>
      <c r="D159" s="88">
        <f t="shared" si="89"/>
        <v>2535364.2</v>
      </c>
      <c r="E159" s="88">
        <f>G159+I159+K159</f>
        <v>0</v>
      </c>
      <c r="F159" s="88">
        <f>F165+F171</f>
        <v>500496.1</v>
      </c>
      <c r="G159" s="88">
        <f aca="true" t="shared" si="93" ref="G159:M159">G165+G171</f>
        <v>0</v>
      </c>
      <c r="H159" s="88">
        <f t="shared" si="93"/>
        <v>1281421</v>
      </c>
      <c r="I159" s="88">
        <f t="shared" si="93"/>
        <v>0</v>
      </c>
      <c r="J159" s="88">
        <f t="shared" si="93"/>
        <v>753447.1</v>
      </c>
      <c r="K159" s="88">
        <f t="shared" si="93"/>
        <v>0</v>
      </c>
      <c r="L159" s="88">
        <f t="shared" si="93"/>
        <v>0</v>
      </c>
      <c r="M159" s="88">
        <f t="shared" si="93"/>
        <v>0</v>
      </c>
      <c r="N159" s="113"/>
      <c r="O159" s="48"/>
    </row>
    <row r="160" spans="1:15" s="4" customFormat="1" ht="15" customHeight="1">
      <c r="A160" s="103"/>
      <c r="B160" s="83" t="s">
        <v>21</v>
      </c>
      <c r="C160" s="91" t="s">
        <v>8</v>
      </c>
      <c r="D160" s="56">
        <f>F160+H160+J160</f>
        <v>249133.40000000002</v>
      </c>
      <c r="E160" s="56">
        <f>G160+I160+K160+M160</f>
        <v>79370.59999999999</v>
      </c>
      <c r="F160" s="57">
        <f>SUM(F161:F165)</f>
        <v>25267.699999999997</v>
      </c>
      <c r="G160" s="57">
        <f aca="true" t="shared" si="94" ref="G160:M160">SUM(G161:G165)</f>
        <v>5504.9</v>
      </c>
      <c r="H160" s="57">
        <f t="shared" si="94"/>
        <v>0</v>
      </c>
      <c r="I160" s="57">
        <f t="shared" si="94"/>
        <v>0</v>
      </c>
      <c r="J160" s="57">
        <f t="shared" si="94"/>
        <v>223865.7</v>
      </c>
      <c r="K160" s="57">
        <f t="shared" si="94"/>
        <v>73865.7</v>
      </c>
      <c r="L160" s="57">
        <f t="shared" si="94"/>
        <v>0</v>
      </c>
      <c r="M160" s="57">
        <f t="shared" si="94"/>
        <v>0</v>
      </c>
      <c r="N160" s="104"/>
      <c r="O160" s="48"/>
    </row>
    <row r="161" spans="1:15" s="4" customFormat="1" ht="15.75" customHeight="1">
      <c r="A161" s="103"/>
      <c r="B161" s="87"/>
      <c r="C161" s="92" t="s">
        <v>9</v>
      </c>
      <c r="D161" s="57">
        <f>SUM(F161+H161+J161)</f>
        <v>45346.59999999999</v>
      </c>
      <c r="E161" s="57">
        <f>G161+I161+K161+M161</f>
        <v>45346.59999999999</v>
      </c>
      <c r="F161" s="57">
        <f aca="true" t="shared" si="95" ref="F161:M165">F112+F143</f>
        <v>1140.1000000000008</v>
      </c>
      <c r="G161" s="57">
        <f t="shared" si="95"/>
        <v>1140.1000000000008</v>
      </c>
      <c r="H161" s="57">
        <f t="shared" si="95"/>
        <v>0</v>
      </c>
      <c r="I161" s="57">
        <f t="shared" si="95"/>
        <v>0</v>
      </c>
      <c r="J161" s="57">
        <f t="shared" si="95"/>
        <v>44206.49999999999</v>
      </c>
      <c r="K161" s="57">
        <f t="shared" si="95"/>
        <v>44206.49999999999</v>
      </c>
      <c r="L161" s="57">
        <f t="shared" si="95"/>
        <v>0</v>
      </c>
      <c r="M161" s="57">
        <f t="shared" si="95"/>
        <v>0</v>
      </c>
      <c r="N161" s="104"/>
      <c r="O161" s="48"/>
    </row>
    <row r="162" spans="1:15" s="4" customFormat="1" ht="15.75" customHeight="1">
      <c r="A162" s="103"/>
      <c r="B162" s="87"/>
      <c r="C162" s="92" t="s">
        <v>10</v>
      </c>
      <c r="D162" s="57">
        <f t="shared" si="89"/>
        <v>34024</v>
      </c>
      <c r="E162" s="57">
        <f aca="true" t="shared" si="96" ref="E162:E171">G162+I162+K162+M162</f>
        <v>34024</v>
      </c>
      <c r="F162" s="57">
        <f t="shared" si="95"/>
        <v>4364.799999999999</v>
      </c>
      <c r="G162" s="57">
        <f t="shared" si="95"/>
        <v>4364.799999999999</v>
      </c>
      <c r="H162" s="57">
        <f t="shared" si="95"/>
        <v>0</v>
      </c>
      <c r="I162" s="57">
        <f t="shared" si="95"/>
        <v>0</v>
      </c>
      <c r="J162" s="57">
        <f t="shared" si="95"/>
        <v>29659.2</v>
      </c>
      <c r="K162" s="57">
        <f t="shared" si="95"/>
        <v>29659.2</v>
      </c>
      <c r="L162" s="57">
        <f t="shared" si="95"/>
        <v>0</v>
      </c>
      <c r="M162" s="57">
        <f t="shared" si="95"/>
        <v>0</v>
      </c>
      <c r="N162" s="104"/>
      <c r="O162" s="48"/>
    </row>
    <row r="163" spans="1:15" s="4" customFormat="1" ht="15.75" customHeight="1">
      <c r="A163" s="103"/>
      <c r="B163" s="87"/>
      <c r="C163" s="92" t="s">
        <v>11</v>
      </c>
      <c r="D163" s="57">
        <f t="shared" si="89"/>
        <v>0</v>
      </c>
      <c r="E163" s="57">
        <f t="shared" si="96"/>
        <v>0</v>
      </c>
      <c r="F163" s="57">
        <f t="shared" si="95"/>
        <v>0</v>
      </c>
      <c r="G163" s="57">
        <f t="shared" si="95"/>
        <v>0</v>
      </c>
      <c r="H163" s="57">
        <f t="shared" si="95"/>
        <v>0</v>
      </c>
      <c r="I163" s="57">
        <f t="shared" si="95"/>
        <v>0</v>
      </c>
      <c r="J163" s="57">
        <f t="shared" si="95"/>
        <v>0</v>
      </c>
      <c r="K163" s="57">
        <f t="shared" si="95"/>
        <v>0</v>
      </c>
      <c r="L163" s="57">
        <f t="shared" si="95"/>
        <v>0</v>
      </c>
      <c r="M163" s="57">
        <f t="shared" si="95"/>
        <v>0</v>
      </c>
      <c r="N163" s="104"/>
      <c r="O163" s="48"/>
    </row>
    <row r="164" spans="1:15" s="4" customFormat="1" ht="15.75" customHeight="1">
      <c r="A164" s="103"/>
      <c r="B164" s="87"/>
      <c r="C164" s="92" t="s">
        <v>12</v>
      </c>
      <c r="D164" s="57">
        <f t="shared" si="89"/>
        <v>169762.8</v>
      </c>
      <c r="E164" s="57">
        <f t="shared" si="96"/>
        <v>0</v>
      </c>
      <c r="F164" s="57">
        <f t="shared" si="95"/>
        <v>19762.8</v>
      </c>
      <c r="G164" s="57">
        <f t="shared" si="95"/>
        <v>0</v>
      </c>
      <c r="H164" s="57">
        <f t="shared" si="95"/>
        <v>0</v>
      </c>
      <c r="I164" s="57">
        <f t="shared" si="95"/>
        <v>0</v>
      </c>
      <c r="J164" s="57">
        <f t="shared" si="95"/>
        <v>150000</v>
      </c>
      <c r="K164" s="57">
        <f t="shared" si="95"/>
        <v>0</v>
      </c>
      <c r="L164" s="57">
        <f t="shared" si="95"/>
        <v>0</v>
      </c>
      <c r="M164" s="57">
        <f t="shared" si="95"/>
        <v>0</v>
      </c>
      <c r="N164" s="104"/>
      <c r="O164" s="48"/>
    </row>
    <row r="165" spans="1:15" s="4" customFormat="1" ht="15.75" customHeight="1">
      <c r="A165" s="103"/>
      <c r="B165" s="87"/>
      <c r="C165" s="92" t="s">
        <v>13</v>
      </c>
      <c r="D165" s="57">
        <f t="shared" si="89"/>
        <v>0</v>
      </c>
      <c r="E165" s="57">
        <f t="shared" si="96"/>
        <v>0</v>
      </c>
      <c r="F165" s="57">
        <f t="shared" si="95"/>
        <v>0</v>
      </c>
      <c r="G165" s="57">
        <f t="shared" si="95"/>
        <v>0</v>
      </c>
      <c r="H165" s="57">
        <f t="shared" si="95"/>
        <v>0</v>
      </c>
      <c r="I165" s="57">
        <f t="shared" si="95"/>
        <v>0</v>
      </c>
      <c r="J165" s="57">
        <f t="shared" si="95"/>
        <v>0</v>
      </c>
      <c r="K165" s="57">
        <f t="shared" si="95"/>
        <v>0</v>
      </c>
      <c r="L165" s="57">
        <f t="shared" si="95"/>
        <v>0</v>
      </c>
      <c r="M165" s="57">
        <f t="shared" si="95"/>
        <v>0</v>
      </c>
      <c r="N165" s="104"/>
      <c r="O165" s="48"/>
    </row>
    <row r="166" spans="1:15" s="4" customFormat="1" ht="16.5" customHeight="1">
      <c r="A166" s="103"/>
      <c r="B166" s="83" t="s">
        <v>22</v>
      </c>
      <c r="C166" s="91" t="s">
        <v>8</v>
      </c>
      <c r="D166" s="56">
        <f>F166+H166+J166</f>
        <v>5316350.800000001</v>
      </c>
      <c r="E166" s="56">
        <f>G166+I166+K166+M166</f>
        <v>160358.9</v>
      </c>
      <c r="F166" s="57">
        <f>SUM(F167:F171)</f>
        <v>1405411.2</v>
      </c>
      <c r="G166" s="57">
        <f aca="true" t="shared" si="97" ref="G166:M166">SUM(G167:G171)</f>
        <v>4624.4</v>
      </c>
      <c r="H166" s="57">
        <f t="shared" si="97"/>
        <v>2700700.9000000004</v>
      </c>
      <c r="I166" s="57">
        <f t="shared" si="97"/>
        <v>155734.5</v>
      </c>
      <c r="J166" s="57">
        <f t="shared" si="97"/>
        <v>1210238.7</v>
      </c>
      <c r="K166" s="57">
        <f t="shared" si="97"/>
        <v>0</v>
      </c>
      <c r="L166" s="57">
        <f t="shared" si="97"/>
        <v>0</v>
      </c>
      <c r="M166" s="57">
        <f t="shared" si="97"/>
        <v>0</v>
      </c>
      <c r="N166" s="104"/>
      <c r="O166" s="48"/>
    </row>
    <row r="167" spans="1:15" s="4" customFormat="1" ht="15.75" customHeight="1">
      <c r="A167" s="103"/>
      <c r="B167" s="87"/>
      <c r="C167" s="92" t="s">
        <v>9</v>
      </c>
      <c r="D167" s="79">
        <f t="shared" si="89"/>
        <v>155734.5</v>
      </c>
      <c r="E167" s="57">
        <f t="shared" si="96"/>
        <v>155734.5</v>
      </c>
      <c r="F167" s="79">
        <f aca="true" t="shared" si="98" ref="F167:M171">F118+F149</f>
        <v>0</v>
      </c>
      <c r="G167" s="79">
        <f t="shared" si="98"/>
        <v>0</v>
      </c>
      <c r="H167" s="79">
        <f t="shared" si="98"/>
        <v>155734.5</v>
      </c>
      <c r="I167" s="79">
        <f t="shared" si="98"/>
        <v>155734.5</v>
      </c>
      <c r="J167" s="79">
        <f t="shared" si="98"/>
        <v>0</v>
      </c>
      <c r="K167" s="79">
        <f t="shared" si="98"/>
        <v>0</v>
      </c>
      <c r="L167" s="79">
        <f t="shared" si="98"/>
        <v>0</v>
      </c>
      <c r="M167" s="79">
        <f t="shared" si="98"/>
        <v>0</v>
      </c>
      <c r="N167" s="104"/>
      <c r="O167" s="48"/>
    </row>
    <row r="168" spans="1:15" s="4" customFormat="1" ht="15.75" customHeight="1">
      <c r="A168" s="103"/>
      <c r="B168" s="87"/>
      <c r="C168" s="92" t="s">
        <v>10</v>
      </c>
      <c r="D168" s="79">
        <f t="shared" si="89"/>
        <v>0</v>
      </c>
      <c r="E168" s="57">
        <f t="shared" si="96"/>
        <v>0</v>
      </c>
      <c r="F168" s="79">
        <f t="shared" si="98"/>
        <v>0</v>
      </c>
      <c r="G168" s="79">
        <f t="shared" si="98"/>
        <v>0</v>
      </c>
      <c r="H168" s="79">
        <f t="shared" si="98"/>
        <v>0</v>
      </c>
      <c r="I168" s="79">
        <f t="shared" si="98"/>
        <v>0</v>
      </c>
      <c r="J168" s="79">
        <f t="shared" si="98"/>
        <v>0</v>
      </c>
      <c r="K168" s="79">
        <f t="shared" si="98"/>
        <v>0</v>
      </c>
      <c r="L168" s="79">
        <f t="shared" si="98"/>
        <v>0</v>
      </c>
      <c r="M168" s="79">
        <f t="shared" si="98"/>
        <v>0</v>
      </c>
      <c r="N168" s="104"/>
      <c r="O168" s="48"/>
    </row>
    <row r="169" spans="1:15" s="4" customFormat="1" ht="15.75" customHeight="1">
      <c r="A169" s="103"/>
      <c r="B169" s="87"/>
      <c r="C169" s="92" t="s">
        <v>11</v>
      </c>
      <c r="D169" s="79">
        <f t="shared" si="89"/>
        <v>2295.1</v>
      </c>
      <c r="E169" s="57">
        <f t="shared" si="96"/>
        <v>2295.1</v>
      </c>
      <c r="F169" s="79">
        <f t="shared" si="98"/>
        <v>2295.1</v>
      </c>
      <c r="G169" s="79">
        <f t="shared" si="98"/>
        <v>2295.1</v>
      </c>
      <c r="H169" s="79">
        <f t="shared" si="98"/>
        <v>0</v>
      </c>
      <c r="I169" s="79">
        <f t="shared" si="98"/>
        <v>0</v>
      </c>
      <c r="J169" s="79">
        <f t="shared" si="98"/>
        <v>0</v>
      </c>
      <c r="K169" s="79">
        <f t="shared" si="98"/>
        <v>0</v>
      </c>
      <c r="L169" s="79">
        <f t="shared" si="98"/>
        <v>0</v>
      </c>
      <c r="M169" s="79">
        <f t="shared" si="98"/>
        <v>0</v>
      </c>
      <c r="N169" s="104"/>
      <c r="O169" s="48"/>
    </row>
    <row r="170" spans="1:15" s="4" customFormat="1" ht="15.75" customHeight="1">
      <c r="A170" s="103"/>
      <c r="B170" s="87"/>
      <c r="C170" s="92" t="s">
        <v>12</v>
      </c>
      <c r="D170" s="79">
        <f t="shared" si="89"/>
        <v>2622957.0000000005</v>
      </c>
      <c r="E170" s="57">
        <f t="shared" si="96"/>
        <v>2329.3</v>
      </c>
      <c r="F170" s="79">
        <f t="shared" si="98"/>
        <v>902620</v>
      </c>
      <c r="G170" s="79">
        <f t="shared" si="98"/>
        <v>2329.3</v>
      </c>
      <c r="H170" s="79">
        <f t="shared" si="98"/>
        <v>1263545.4000000001</v>
      </c>
      <c r="I170" s="79">
        <f t="shared" si="98"/>
        <v>0</v>
      </c>
      <c r="J170" s="79">
        <f t="shared" si="98"/>
        <v>456791.6</v>
      </c>
      <c r="K170" s="79">
        <f t="shared" si="98"/>
        <v>0</v>
      </c>
      <c r="L170" s="79">
        <f t="shared" si="98"/>
        <v>0</v>
      </c>
      <c r="M170" s="79">
        <f t="shared" si="98"/>
        <v>0</v>
      </c>
      <c r="N170" s="104"/>
      <c r="O170" s="48"/>
    </row>
    <row r="171" spans="1:15" s="4" customFormat="1" ht="15.75" customHeight="1" thickBot="1">
      <c r="A171" s="105"/>
      <c r="B171" s="106"/>
      <c r="C171" s="92" t="s">
        <v>13</v>
      </c>
      <c r="D171" s="114">
        <f t="shared" si="89"/>
        <v>2535364.2</v>
      </c>
      <c r="E171" s="115">
        <f t="shared" si="96"/>
        <v>0</v>
      </c>
      <c r="F171" s="114">
        <f>F122+F153</f>
        <v>500496.1</v>
      </c>
      <c r="G171" s="114">
        <f t="shared" si="98"/>
        <v>0</v>
      </c>
      <c r="H171" s="114">
        <f t="shared" si="98"/>
        <v>1281421</v>
      </c>
      <c r="I171" s="114">
        <f t="shared" si="98"/>
        <v>0</v>
      </c>
      <c r="J171" s="114">
        <f t="shared" si="98"/>
        <v>753447.1</v>
      </c>
      <c r="K171" s="114">
        <f t="shared" si="98"/>
        <v>0</v>
      </c>
      <c r="L171" s="114">
        <f t="shared" si="98"/>
        <v>0</v>
      </c>
      <c r="M171" s="114">
        <f t="shared" si="98"/>
        <v>0</v>
      </c>
      <c r="N171" s="107"/>
      <c r="O171" s="48"/>
    </row>
    <row r="172" spans="1:15" ht="46.5" customHeight="1">
      <c r="A172" s="116" t="s">
        <v>42</v>
      </c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36"/>
    </row>
    <row r="173" ht="15">
      <c r="F173" s="5"/>
    </row>
    <row r="174" ht="15">
      <c r="F174" s="5"/>
    </row>
    <row r="176" ht="15">
      <c r="F176" s="5"/>
    </row>
    <row r="179" spans="1:14" ht="15" customHeight="1">
      <c r="A179" s="30" t="s">
        <v>50</v>
      </c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6"/>
      <c r="N179" s="6"/>
    </row>
    <row r="180" spans="1:14" ht="1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6"/>
      <c r="N180" s="6"/>
    </row>
    <row r="181" ht="15.75" thickBot="1"/>
    <row r="182" spans="1:14" s="4" customFormat="1" ht="14.25">
      <c r="A182" s="24" t="s">
        <v>51</v>
      </c>
      <c r="B182" s="25"/>
      <c r="C182" s="7">
        <v>2015</v>
      </c>
      <c r="D182" s="8">
        <f>SUM(D183:D190)</f>
        <v>0.622995816153078</v>
      </c>
      <c r="E182" s="7">
        <v>2016</v>
      </c>
      <c r="F182" s="8">
        <f>SUM(F183:F190)</f>
        <v>0</v>
      </c>
      <c r="G182" s="7">
        <v>2017</v>
      </c>
      <c r="H182" s="8">
        <f>SUM(H183:H190)</f>
        <v>0.019700720744720207</v>
      </c>
      <c r="I182" s="7">
        <v>2018</v>
      </c>
      <c r="J182" s="8">
        <f>SUM(J183:J190)</f>
        <v>16.009307181635368</v>
      </c>
      <c r="K182" s="7">
        <v>2019</v>
      </c>
      <c r="L182" s="8">
        <f>SUM(L183:L190)</f>
        <v>21.605063224046134</v>
      </c>
      <c r="M182" s="9"/>
      <c r="N182" s="10"/>
    </row>
    <row r="183" spans="1:14" ht="15">
      <c r="A183" s="28"/>
      <c r="B183" s="29"/>
      <c r="C183" s="11">
        <v>1</v>
      </c>
      <c r="D183" s="12">
        <f>(D10/D9)*3.8</f>
        <v>0</v>
      </c>
      <c r="E183" s="11">
        <v>1</v>
      </c>
      <c r="F183" s="12">
        <f>(D11/D9)*3.8</f>
        <v>0</v>
      </c>
      <c r="G183" s="11">
        <v>1</v>
      </c>
      <c r="H183" s="12">
        <f>(D12/D9)*3.8</f>
        <v>0</v>
      </c>
      <c r="I183" s="11">
        <v>1</v>
      </c>
      <c r="J183" s="12">
        <f>(D13/D9)*3.8</f>
        <v>1.8490366367691353</v>
      </c>
      <c r="K183" s="11">
        <v>1</v>
      </c>
      <c r="L183" s="12">
        <f>(D14/D9)*3.8</f>
        <v>1.9509633632308645</v>
      </c>
      <c r="M183" s="13"/>
      <c r="N183" s="13"/>
    </row>
    <row r="184" spans="1:14" ht="15">
      <c r="A184" s="28"/>
      <c r="B184" s="29"/>
      <c r="C184" s="11">
        <v>2</v>
      </c>
      <c r="D184" s="14">
        <f>(D28/D27)*30</f>
        <v>0</v>
      </c>
      <c r="E184" s="11">
        <v>2</v>
      </c>
      <c r="F184" s="14">
        <f>(D29/D27)*30</f>
        <v>0</v>
      </c>
      <c r="G184" s="11">
        <v>2</v>
      </c>
      <c r="H184" s="14">
        <f>(D30/D27)*30</f>
        <v>0</v>
      </c>
      <c r="I184" s="11">
        <v>2</v>
      </c>
      <c r="J184" s="14">
        <f>(D31/D27)*30</f>
        <v>10.648933610474382</v>
      </c>
      <c r="K184" s="11">
        <v>2</v>
      </c>
      <c r="L184" s="14">
        <f>(D32/D27)*30</f>
        <v>19.351066389525617</v>
      </c>
      <c r="M184" s="13"/>
      <c r="N184" s="13"/>
    </row>
    <row r="185" spans="1:14" ht="15">
      <c r="A185" s="28"/>
      <c r="B185" s="29"/>
      <c r="C185" s="11">
        <v>4</v>
      </c>
      <c r="D185" s="12">
        <f>(D34/D33)*0.58</f>
        <v>0</v>
      </c>
      <c r="E185" s="11">
        <v>4</v>
      </c>
      <c r="F185" s="12">
        <f>(D35/D33)*0.58</f>
        <v>0</v>
      </c>
      <c r="G185" s="11">
        <v>4</v>
      </c>
      <c r="H185" s="12">
        <f>(D36/D33)*0.58</f>
        <v>0.019700720744720207</v>
      </c>
      <c r="I185" s="11">
        <v>4</v>
      </c>
      <c r="J185" s="12">
        <f>(D37/D33)*0.58</f>
        <v>0.5602992792552798</v>
      </c>
      <c r="K185" s="11">
        <v>4</v>
      </c>
      <c r="L185" s="12">
        <f>(D38/D33)*0.58</f>
        <v>0</v>
      </c>
      <c r="M185" s="13"/>
      <c r="N185" s="13"/>
    </row>
    <row r="186" spans="1:14" ht="15">
      <c r="A186" s="28"/>
      <c r="B186" s="29"/>
      <c r="C186" s="11">
        <v>5</v>
      </c>
      <c r="D186" s="12">
        <f>(D40/D39)*1.74</f>
        <v>0</v>
      </c>
      <c r="E186" s="11">
        <v>5</v>
      </c>
      <c r="F186" s="12">
        <f>(D41/D39)*1.74</f>
        <v>0</v>
      </c>
      <c r="G186" s="11">
        <v>5</v>
      </c>
      <c r="H186" s="12">
        <f>(D42/D39)*1.74</f>
        <v>0</v>
      </c>
      <c r="I186" s="11">
        <v>5</v>
      </c>
      <c r="J186" s="12">
        <f>(D43/D39)*1.74</f>
        <v>1.74</v>
      </c>
      <c r="K186" s="11">
        <v>5</v>
      </c>
      <c r="L186" s="12">
        <f>(D44/D39)*1.74</f>
        <v>0</v>
      </c>
      <c r="M186" s="13"/>
      <c r="N186" s="13"/>
    </row>
    <row r="187" spans="1:14" ht="15">
      <c r="A187" s="28"/>
      <c r="B187" s="29"/>
      <c r="C187" s="11">
        <v>6</v>
      </c>
      <c r="D187" s="12">
        <f>(D52/D51)*0.34</f>
        <v>0</v>
      </c>
      <c r="E187" s="11">
        <v>6</v>
      </c>
      <c r="F187" s="12">
        <f>(D53/D51)*0.34</f>
        <v>0</v>
      </c>
      <c r="G187" s="11">
        <v>6</v>
      </c>
      <c r="H187" s="12">
        <f>(D54/D51)*0.34</f>
        <v>0</v>
      </c>
      <c r="I187" s="11">
        <v>6</v>
      </c>
      <c r="J187" s="12">
        <f>(D55/D51)*0.34</f>
        <v>0.34</v>
      </c>
      <c r="K187" s="11">
        <v>6</v>
      </c>
      <c r="L187" s="12">
        <f>(D56/D51)*0.34</f>
        <v>0</v>
      </c>
      <c r="M187" s="13"/>
      <c r="N187" s="13"/>
    </row>
    <row r="188" spans="1:14" ht="15">
      <c r="A188" s="28"/>
      <c r="B188" s="29"/>
      <c r="C188" s="11">
        <v>7</v>
      </c>
      <c r="D188" s="12">
        <f>(D64/D63)*0.26</f>
        <v>0</v>
      </c>
      <c r="E188" s="11">
        <v>7</v>
      </c>
      <c r="F188" s="12">
        <f>(D65/D63)*0.26</f>
        <v>0</v>
      </c>
      <c r="G188" s="11">
        <v>7</v>
      </c>
      <c r="H188" s="12">
        <f>(D66/D63)*0.26</f>
        <v>0</v>
      </c>
      <c r="I188" s="11">
        <v>7</v>
      </c>
      <c r="J188" s="12">
        <f>(D67/D63)*0.26</f>
        <v>0.26</v>
      </c>
      <c r="K188" s="11">
        <v>7</v>
      </c>
      <c r="L188" s="12">
        <f>(D68/D63)*0.26</f>
        <v>0</v>
      </c>
      <c r="M188" s="13"/>
      <c r="N188" s="13"/>
    </row>
    <row r="189" spans="1:14" ht="15">
      <c r="A189" s="28"/>
      <c r="B189" s="29"/>
      <c r="C189" s="11">
        <v>8</v>
      </c>
      <c r="D189" s="12">
        <f>(D76/D75)*0.931</f>
        <v>0.622995816153078</v>
      </c>
      <c r="E189" s="11">
        <v>8</v>
      </c>
      <c r="F189" s="12">
        <f>(D77/D75)*0.931</f>
        <v>0</v>
      </c>
      <c r="G189" s="11">
        <v>8</v>
      </c>
      <c r="H189" s="12">
        <f>(D78/D75)*0.931</f>
        <v>0</v>
      </c>
      <c r="I189" s="11">
        <v>8</v>
      </c>
      <c r="J189" s="12">
        <f>(D79/D75)*0.931</f>
        <v>0.308004183846922</v>
      </c>
      <c r="K189" s="11">
        <v>8</v>
      </c>
      <c r="L189" s="12">
        <f>(D80/D75)*0.931</f>
        <v>0</v>
      </c>
      <c r="M189" s="13"/>
      <c r="N189" s="13"/>
    </row>
    <row r="190" spans="1:14" ht="15.75" thickBot="1">
      <c r="A190" s="26"/>
      <c r="B190" s="27"/>
      <c r="C190" s="15">
        <v>9</v>
      </c>
      <c r="D190" s="16">
        <f>(D88/D87)*0.6</f>
        <v>0</v>
      </c>
      <c r="E190" s="15">
        <v>9</v>
      </c>
      <c r="F190" s="16">
        <f>(D89/D87)*0.6</f>
        <v>0</v>
      </c>
      <c r="G190" s="15">
        <v>9</v>
      </c>
      <c r="H190" s="16">
        <f>(D90/D87)*0.6</f>
        <v>0</v>
      </c>
      <c r="I190" s="15">
        <v>9</v>
      </c>
      <c r="J190" s="16">
        <f>(D92/D87)*0.6</f>
        <v>0.30303347128965036</v>
      </c>
      <c r="K190" s="15">
        <v>9</v>
      </c>
      <c r="L190" s="16">
        <f>(D92/D87)*0.6</f>
        <v>0.30303347128965036</v>
      </c>
      <c r="M190" s="13"/>
      <c r="N190" s="13"/>
    </row>
    <row r="191" spans="1:14" s="4" customFormat="1" ht="14.25">
      <c r="A191" s="24" t="s">
        <v>52</v>
      </c>
      <c r="B191" s="25"/>
      <c r="C191" s="7">
        <v>2015</v>
      </c>
      <c r="D191" s="8">
        <f>SUM(D192:D199)</f>
        <v>0.622995816153078</v>
      </c>
      <c r="E191" s="7">
        <v>2016</v>
      </c>
      <c r="F191" s="8">
        <f>SUM(F192:F199)</f>
        <v>0</v>
      </c>
      <c r="G191" s="7">
        <v>2017</v>
      </c>
      <c r="H191" s="8">
        <f>SUM(H192:H199)</f>
        <v>0.019700720744720207</v>
      </c>
      <c r="I191" s="7">
        <v>2018</v>
      </c>
      <c r="J191" s="8">
        <f>SUM(J192:J199)</f>
        <v>0.019994287321108792</v>
      </c>
      <c r="K191" s="7">
        <v>2019</v>
      </c>
      <c r="L191" s="8">
        <f>SUM(L192:L199)</f>
        <v>0</v>
      </c>
      <c r="M191" s="9"/>
      <c r="N191" s="10"/>
    </row>
    <row r="192" spans="1:14" ht="15">
      <c r="A192" s="28"/>
      <c r="B192" s="29"/>
      <c r="C192" s="11">
        <v>1</v>
      </c>
      <c r="D192" s="17">
        <f>(E10/D9)*3.8</f>
        <v>0</v>
      </c>
      <c r="E192" s="11">
        <v>1</v>
      </c>
      <c r="F192" s="17">
        <f>(E11/D9)*3.8</f>
        <v>0</v>
      </c>
      <c r="G192" s="11">
        <v>1</v>
      </c>
      <c r="H192" s="17">
        <f>(E12/D9)*3.8</f>
        <v>0</v>
      </c>
      <c r="I192" s="11">
        <v>1</v>
      </c>
      <c r="J192" s="17">
        <f>(E13/D9)*3.8</f>
        <v>0</v>
      </c>
      <c r="K192" s="11">
        <v>1</v>
      </c>
      <c r="L192" s="17">
        <f>(E14/D9)*3.8</f>
        <v>0</v>
      </c>
      <c r="M192" s="13"/>
      <c r="N192" s="13"/>
    </row>
    <row r="193" spans="1:14" ht="15">
      <c r="A193" s="28"/>
      <c r="B193" s="29"/>
      <c r="C193" s="11">
        <v>2</v>
      </c>
      <c r="D193" s="18">
        <f>(E28/D27)*30</f>
        <v>0</v>
      </c>
      <c r="E193" s="11">
        <v>2</v>
      </c>
      <c r="F193" s="18">
        <f>(E23/D21)*30</f>
        <v>0</v>
      </c>
      <c r="G193" s="11">
        <v>2</v>
      </c>
      <c r="H193" s="18">
        <f>(E30/D27)*30</f>
        <v>0</v>
      </c>
      <c r="I193" s="11">
        <v>2</v>
      </c>
      <c r="J193" s="18">
        <f>(E31/D27)*30</f>
        <v>0</v>
      </c>
      <c r="K193" s="11">
        <v>2</v>
      </c>
      <c r="L193" s="18">
        <f>(E32/D27)*30</f>
        <v>0</v>
      </c>
      <c r="M193" s="13"/>
      <c r="N193" s="13"/>
    </row>
    <row r="194" spans="1:14" ht="15">
      <c r="A194" s="28"/>
      <c r="B194" s="29"/>
      <c r="C194" s="11">
        <v>4</v>
      </c>
      <c r="D194" s="17">
        <f>(E34/D33)*0.58</f>
        <v>0</v>
      </c>
      <c r="E194" s="11">
        <v>4</v>
      </c>
      <c r="F194" s="17">
        <f>(E35/D33)*0.58</f>
        <v>0</v>
      </c>
      <c r="G194" s="11">
        <v>4</v>
      </c>
      <c r="H194" s="17">
        <f>(E36/D33)*0.58</f>
        <v>0.019700720744720207</v>
      </c>
      <c r="I194" s="11">
        <v>4</v>
      </c>
      <c r="J194" s="17">
        <f>(E37/D33)*0.58</f>
        <v>0.019994287321108792</v>
      </c>
      <c r="K194" s="11">
        <v>4</v>
      </c>
      <c r="L194" s="17">
        <f>(E38/D33)*0.58</f>
        <v>0</v>
      </c>
      <c r="M194" s="13"/>
      <c r="N194" s="13"/>
    </row>
    <row r="195" spans="1:14" ht="15">
      <c r="A195" s="28"/>
      <c r="B195" s="29"/>
      <c r="C195" s="11">
        <v>5</v>
      </c>
      <c r="D195" s="17">
        <f>(E40/D39)*1.74</f>
        <v>0</v>
      </c>
      <c r="E195" s="11">
        <v>5</v>
      </c>
      <c r="F195" s="17">
        <f>(E41/D39)*1.74</f>
        <v>0</v>
      </c>
      <c r="G195" s="11">
        <v>5</v>
      </c>
      <c r="H195" s="17">
        <f>(E42/D39)*1.74</f>
        <v>0</v>
      </c>
      <c r="I195" s="11">
        <v>5</v>
      </c>
      <c r="J195" s="17">
        <f>(E43/D39)*1.74</f>
        <v>0</v>
      </c>
      <c r="K195" s="11">
        <v>5</v>
      </c>
      <c r="L195" s="17">
        <f>(E44/D39)*1.74</f>
        <v>0</v>
      </c>
      <c r="M195" s="13"/>
      <c r="N195" s="13"/>
    </row>
    <row r="196" spans="1:14" ht="15">
      <c r="A196" s="28"/>
      <c r="B196" s="29"/>
      <c r="C196" s="11">
        <v>6</v>
      </c>
      <c r="D196" s="17">
        <f>(E52/D51)*0.34</f>
        <v>0</v>
      </c>
      <c r="E196" s="11">
        <v>6</v>
      </c>
      <c r="F196" s="17">
        <f>(E53/D51)*0.34</f>
        <v>0</v>
      </c>
      <c r="G196" s="11">
        <v>6</v>
      </c>
      <c r="H196" s="17">
        <f>(E54/D51)*0.34</f>
        <v>0</v>
      </c>
      <c r="I196" s="11">
        <v>6</v>
      </c>
      <c r="J196" s="17">
        <f>(E55/D51)*0.34</f>
        <v>0</v>
      </c>
      <c r="K196" s="11">
        <v>6</v>
      </c>
      <c r="L196" s="17">
        <f>(E56/D51)*0.34</f>
        <v>0</v>
      </c>
      <c r="M196" s="13"/>
      <c r="N196" s="13"/>
    </row>
    <row r="197" spans="1:14" ht="15">
      <c r="A197" s="28"/>
      <c r="B197" s="29"/>
      <c r="C197" s="11">
        <v>7</v>
      </c>
      <c r="D197" s="17">
        <f>(E64/D63)*0.26</f>
        <v>0</v>
      </c>
      <c r="E197" s="11">
        <v>7</v>
      </c>
      <c r="F197" s="17">
        <f>(E65/D63)*0.26</f>
        <v>0</v>
      </c>
      <c r="G197" s="11">
        <v>7</v>
      </c>
      <c r="H197" s="17">
        <f>(E66/D63)*0.26</f>
        <v>0</v>
      </c>
      <c r="I197" s="11">
        <v>7</v>
      </c>
      <c r="J197" s="17">
        <f>(E67/D63)*0.26</f>
        <v>0</v>
      </c>
      <c r="K197" s="11">
        <v>7</v>
      </c>
      <c r="L197" s="17">
        <f>(E68/D63)*0.26</f>
        <v>0</v>
      </c>
      <c r="M197" s="13"/>
      <c r="N197" s="13"/>
    </row>
    <row r="198" spans="1:14" ht="15">
      <c r="A198" s="28"/>
      <c r="B198" s="29"/>
      <c r="C198" s="11">
        <v>8</v>
      </c>
      <c r="D198" s="17">
        <f>(E76/D75)*0.931</f>
        <v>0.622995816153078</v>
      </c>
      <c r="E198" s="11">
        <v>8</v>
      </c>
      <c r="F198" s="17">
        <f>(E77/D75)*0.931</f>
        <v>0</v>
      </c>
      <c r="G198" s="11">
        <v>8</v>
      </c>
      <c r="H198" s="17">
        <f>(E78/D75)*0.931</f>
        <v>0</v>
      </c>
      <c r="I198" s="11">
        <v>8</v>
      </c>
      <c r="J198" s="17">
        <f>(E79/D75)*0.931</f>
        <v>0</v>
      </c>
      <c r="K198" s="11">
        <v>8</v>
      </c>
      <c r="L198" s="17">
        <f>(E80/D75)*0.931</f>
        <v>0</v>
      </c>
      <c r="M198" s="13"/>
      <c r="N198" s="13"/>
    </row>
    <row r="199" spans="1:14" ht="15.75" thickBot="1">
      <c r="A199" s="26"/>
      <c r="B199" s="27"/>
      <c r="C199" s="15">
        <v>9</v>
      </c>
      <c r="D199" s="19">
        <f>(E88/D87)*0.6</f>
        <v>0</v>
      </c>
      <c r="E199" s="15">
        <v>9</v>
      </c>
      <c r="F199" s="19">
        <f>(E89/D87)*0.6</f>
        <v>0</v>
      </c>
      <c r="G199" s="15">
        <v>9</v>
      </c>
      <c r="H199" s="19">
        <f>(E90/D87)*0.6</f>
        <v>0</v>
      </c>
      <c r="I199" s="15">
        <v>9</v>
      </c>
      <c r="J199" s="19">
        <f>(E91/D87)*0.6</f>
        <v>0</v>
      </c>
      <c r="K199" s="15">
        <v>9</v>
      </c>
      <c r="L199" s="19">
        <f>(E92/D87)*0.6</f>
        <v>0</v>
      </c>
      <c r="M199" s="13"/>
      <c r="N199" s="13"/>
    </row>
    <row r="201" ht="15.75" thickBot="1"/>
    <row r="202" spans="1:12" ht="15" customHeight="1">
      <c r="A202" s="24" t="s">
        <v>53</v>
      </c>
      <c r="B202" s="25"/>
      <c r="C202" s="7">
        <v>2015</v>
      </c>
      <c r="D202" s="8">
        <f>SUM(D203:D203)</f>
        <v>0</v>
      </c>
      <c r="E202" s="7">
        <v>2016</v>
      </c>
      <c r="F202" s="8">
        <f>SUM(F203:F203)</f>
        <v>0</v>
      </c>
      <c r="G202" s="7">
        <v>2017</v>
      </c>
      <c r="H202" s="8">
        <f>SUM(H203:H203)</f>
        <v>0</v>
      </c>
      <c r="I202" s="7">
        <v>2018</v>
      </c>
      <c r="J202" s="8">
        <f>SUM(J203:J203)</f>
        <v>7.1335137242457956</v>
      </c>
      <c r="K202" s="7">
        <v>2019</v>
      </c>
      <c r="L202" s="8">
        <f>SUM(L203:L203)</f>
        <v>4.476486275754205</v>
      </c>
    </row>
    <row r="203" spans="1:12" ht="60" customHeight="1" thickBot="1">
      <c r="A203" s="26"/>
      <c r="B203" s="27"/>
      <c r="C203" s="20">
        <v>1</v>
      </c>
      <c r="D203" s="21">
        <f>(D131/D130)*11.61</f>
        <v>0</v>
      </c>
      <c r="E203" s="20">
        <v>1</v>
      </c>
      <c r="F203" s="21">
        <f>(D132/D130)*11.61</f>
        <v>0</v>
      </c>
      <c r="G203" s="20">
        <v>1</v>
      </c>
      <c r="H203" s="21">
        <f>(D133/D130)*11.61</f>
        <v>0</v>
      </c>
      <c r="I203" s="20">
        <v>1</v>
      </c>
      <c r="J203" s="21">
        <f>(D134/D130)*11.61</f>
        <v>7.1335137242457956</v>
      </c>
      <c r="K203" s="20">
        <v>1</v>
      </c>
      <c r="L203" s="21">
        <f>(D153/D148)*11.61</f>
        <v>4.476486275754205</v>
      </c>
    </row>
    <row r="204" spans="1:12" ht="15" customHeight="1">
      <c r="A204" s="24" t="s">
        <v>54</v>
      </c>
      <c r="B204" s="25"/>
      <c r="C204" s="7">
        <v>2015</v>
      </c>
      <c r="D204" s="8">
        <f>SUM(D205:D205)</f>
        <v>0</v>
      </c>
      <c r="E204" s="7">
        <v>2016</v>
      </c>
      <c r="F204" s="8">
        <f>SUM(F205:F205)</f>
        <v>0</v>
      </c>
      <c r="G204" s="7">
        <v>2017</v>
      </c>
      <c r="H204" s="8">
        <f>SUM(H205:H205)</f>
        <v>0</v>
      </c>
      <c r="I204" s="7">
        <v>2018</v>
      </c>
      <c r="J204" s="8">
        <f>SUM(J205:J205)</f>
        <v>0</v>
      </c>
      <c r="K204" s="7">
        <v>2019</v>
      </c>
      <c r="L204" s="8">
        <f>SUM(L205:L205)</f>
        <v>0</v>
      </c>
    </row>
    <row r="205" spans="1:12" ht="57.75" customHeight="1" thickBot="1">
      <c r="A205" s="26"/>
      <c r="B205" s="27"/>
      <c r="C205" s="22">
        <v>1</v>
      </c>
      <c r="D205" s="21">
        <f>(E131/D130)*11.61</f>
        <v>0</v>
      </c>
      <c r="E205" s="20">
        <v>1</v>
      </c>
      <c r="F205" s="21">
        <f>(E132/D130)*11.61</f>
        <v>0</v>
      </c>
      <c r="G205" s="20">
        <v>1</v>
      </c>
      <c r="H205" s="21">
        <f>(E133/D130)*11.61</f>
        <v>0</v>
      </c>
      <c r="I205" s="20">
        <v>1</v>
      </c>
      <c r="J205" s="21">
        <f>(E134/D130)*11.61</f>
        <v>0</v>
      </c>
      <c r="K205" s="20">
        <v>1</v>
      </c>
      <c r="L205" s="21">
        <f>(E135/D130)*11.61</f>
        <v>0</v>
      </c>
    </row>
  </sheetData>
  <sheetProtection/>
  <mergeCells count="57">
    <mergeCell ref="B8:N8"/>
    <mergeCell ref="A45:A56"/>
    <mergeCell ref="A172:N172"/>
    <mergeCell ref="J1:N1"/>
    <mergeCell ref="C2:M2"/>
    <mergeCell ref="A69:A80"/>
    <mergeCell ref="B69:B80"/>
    <mergeCell ref="F5:G5"/>
    <mergeCell ref="A93:A98"/>
    <mergeCell ref="A105:A122"/>
    <mergeCell ref="A81:A92"/>
    <mergeCell ref="B93:B98"/>
    <mergeCell ref="B142:B147"/>
    <mergeCell ref="B105:B110"/>
    <mergeCell ref="B111:B116"/>
    <mergeCell ref="B117:B122"/>
    <mergeCell ref="B136:B141"/>
    <mergeCell ref="A4:A6"/>
    <mergeCell ref="N33:N68"/>
    <mergeCell ref="B45:B56"/>
    <mergeCell ref="B7:N7"/>
    <mergeCell ref="H5:I5"/>
    <mergeCell ref="J5:K5"/>
    <mergeCell ref="B21:B32"/>
    <mergeCell ref="L5:M5"/>
    <mergeCell ref="B39:B44"/>
    <mergeCell ref="A57:A68"/>
    <mergeCell ref="A179:L180"/>
    <mergeCell ref="A9:A20"/>
    <mergeCell ref="B9:B20"/>
    <mergeCell ref="A21:A32"/>
    <mergeCell ref="B124:B135"/>
    <mergeCell ref="A124:A135"/>
    <mergeCell ref="B123:N123"/>
    <mergeCell ref="B57:B68"/>
    <mergeCell ref="A99:A104"/>
    <mergeCell ref="A39:A44"/>
    <mergeCell ref="N4:N6"/>
    <mergeCell ref="F4:M4"/>
    <mergeCell ref="B99:B104"/>
    <mergeCell ref="B160:B165"/>
    <mergeCell ref="N69:N92"/>
    <mergeCell ref="C4:C6"/>
    <mergeCell ref="D4:E5"/>
    <mergeCell ref="N124:N135"/>
    <mergeCell ref="B148:B153"/>
    <mergeCell ref="B4:B6"/>
    <mergeCell ref="B166:B171"/>
    <mergeCell ref="N9:N32"/>
    <mergeCell ref="A204:B205"/>
    <mergeCell ref="A182:B190"/>
    <mergeCell ref="A191:B199"/>
    <mergeCell ref="A202:B203"/>
    <mergeCell ref="B33:B38"/>
    <mergeCell ref="A33:A38"/>
    <mergeCell ref="B81:B92"/>
    <mergeCell ref="B154:B159"/>
  </mergeCells>
  <printOptions/>
  <pageMargins left="0.27" right="0.19" top="0.35433070866141736" bottom="0.31496062992125984" header="0.31496062992125984" footer="0.31496062992125984"/>
  <pageSetup horizontalDpi="600" verticalDpi="600" orientation="landscape" paperSize="9" scale="66" r:id="rId3"/>
  <rowBreaks count="4" manualBreakCount="4">
    <brk id="32" max="13" man="1"/>
    <brk id="68" max="13" man="1"/>
    <brk id="110" max="13" man="1"/>
    <brk id="135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 И. Лысенко</dc:creator>
  <cp:keywords/>
  <dc:description/>
  <cp:lastModifiedBy>Витковская</cp:lastModifiedBy>
  <cp:lastPrinted>2017-04-12T09:47:20Z</cp:lastPrinted>
  <dcterms:created xsi:type="dcterms:W3CDTF">2014-08-20T07:30:27Z</dcterms:created>
  <dcterms:modified xsi:type="dcterms:W3CDTF">2017-04-12T09:47:23Z</dcterms:modified>
  <cp:category/>
  <cp:version/>
  <cp:contentType/>
  <cp:contentStatus/>
</cp:coreProperties>
</file>